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mc:AlternateContent xmlns:mc="http://schemas.openxmlformats.org/markup-compatibility/2006">
    <mc:Choice Requires="x15">
      <x15ac:absPath xmlns:x15ac="http://schemas.microsoft.com/office/spreadsheetml/2010/11/ac" url="\\siiad01\zeb\R2年度ﾈｯﾄ･ｾﾞﾛ･ｴﾈﾙｷﾞｰ･ﾋﾞﾙ実証事業\★ZB02-100 補助金事業\002_交付申請書\002_新規申請書\"/>
    </mc:Choice>
  </mc:AlternateContent>
  <xr:revisionPtr revIDLastSave="0" documentId="13_ncr:1_{53B4F52A-5A3F-40E5-A85A-398D84F48969}" xr6:coauthVersionLast="44" xr6:coauthVersionMax="44" xr10:uidLastSave="{00000000-0000-0000-0000-000000000000}"/>
  <bookViews>
    <workbookView xWindow="-120" yWindow="-120" windowWidth="29040" windowHeight="15840" tabRatio="916" firstSheet="2" activeTab="2" xr2:uid="{00000000-000D-0000-FFFF-FFFF00000000}"/>
  </bookViews>
  <sheets>
    <sheet name="date1" sheetId="189" state="hidden" r:id="rId1"/>
    <sheet name="date2" sheetId="234" state="hidden" r:id="rId2"/>
    <sheet name="入力シート" sheetId="203" r:id="rId3"/>
    <sheet name="入力シート２" sheetId="207" r:id="rId4"/>
    <sheet name="入力シート２_参考資料" sheetId="229" r:id="rId5"/>
    <sheet name="申請書類一覧" sheetId="233" r:id="rId6"/>
    <sheet name="チェックシート" sheetId="236" r:id="rId7"/>
    <sheet name="交付申請書" sheetId="235" r:id="rId8"/>
    <sheet name="１．申請者の詳細" sheetId="153" r:id="rId9"/>
    <sheet name="２．事業計画概要①" sheetId="187" r:id="rId10"/>
    <sheet name="２．事業計画概要②" sheetId="205" r:id="rId11"/>
    <sheet name="３．システム提案概要(1)" sheetId="211" r:id="rId12"/>
    <sheet name="３．システム提案概要(2)" sheetId="175" r:id="rId13"/>
    <sheet name="４-１．概略予算書（まとめ）" sheetId="212" r:id="rId14"/>
    <sheet name="４-２．概略予算書（未評価技術分） " sheetId="222" r:id="rId15"/>
    <sheet name="４-３．（全体）" sheetId="213" r:id="rId16"/>
    <sheet name="４-４．（１年目）" sheetId="226" r:id="rId17"/>
    <sheet name="４-５．（２年目）" sheetId="227" r:id="rId18"/>
    <sheet name="４-６．（３年目）" sheetId="228" r:id="rId19"/>
  </sheets>
  <externalReferences>
    <externalReference r:id="rId20"/>
  </externalReferences>
  <definedNames>
    <definedName name="①設備システム名" localSheetId="6">[1]date2!$E$4:$L$4</definedName>
    <definedName name="①設備システム名">date2!$E$4:$L$4</definedName>
    <definedName name="②設備システム名" localSheetId="6">[1]date2!$E$14:$F$14</definedName>
    <definedName name="②設備システム名">date2!$E$14:$F$14</definedName>
    <definedName name="③設備システム名" localSheetId="6">[1]date2!$E$16:$K$16</definedName>
    <definedName name="③設備システム名">date2!$E$16:$K$16</definedName>
    <definedName name="④設備システム名" localSheetId="6">[1]date2!$E$29:$G$29</definedName>
    <definedName name="④設備システム名">date2!$E$29:$G$29</definedName>
    <definedName name="⑤設備システム名" localSheetId="6">[1]date2!$E$39:$G$39</definedName>
    <definedName name="⑤設備システム名">date2!$E$39:$G$39</definedName>
    <definedName name="⑥設備システム名" localSheetId="6">[1]date2!$E$48:$G$48</definedName>
    <definedName name="⑥設備システム名">date2!$E$48:$G$48</definedName>
    <definedName name="⑦設備システム名" localSheetId="6">[1]date2!$E$62:$G$62</definedName>
    <definedName name="⑦設備システム名">date2!$E$62:$G$62</definedName>
    <definedName name="⑧設備システム名" localSheetId="6">[1]date2!$E$70:$F$70</definedName>
    <definedName name="⑧設備システム名">date2!$E$70:$F$70</definedName>
    <definedName name="⑨設備システム名" localSheetId="6">[1]date2!$E$72:$H$72</definedName>
    <definedName name="⑨設備システム名">date2!$E$72:$H$72</definedName>
    <definedName name="⑩設備システム名" localSheetId="6">[1]date2!$E$78:$H$78</definedName>
    <definedName name="⑩設備システム名">date2!$E$78:$H$78</definedName>
    <definedName name="⑪設備システム名" localSheetId="6">[1]date2!$F$85:$H$85</definedName>
    <definedName name="⑪設備システム名">date2!$E$85:$I$85</definedName>
    <definedName name="DCモータ" localSheetId="6">[1]!テーブル20[DCモータ]</definedName>
    <definedName name="DCモータ">date2!$F$30:$F$36</definedName>
    <definedName name="LED照明器具" localSheetId="6">[1]!テーブル22[LED照明器具]</definedName>
    <definedName name="LED照明器具">テーブル22[LED照明器具]</definedName>
    <definedName name="NAS蓄電池" localSheetId="6">[1]!テーブル32[ＮＡＳ蓄電池]</definedName>
    <definedName name="NAS蓄電池">テーブル32[ＮＡＳ蓄電池]</definedName>
    <definedName name="_xlnm.Print_Area" localSheetId="9">'２．事業計画概要①'!$A$1:$AF$51</definedName>
    <definedName name="_xlnm.Print_Area" localSheetId="11">'３．システム提案概要(1)'!$A$2:$CL$77</definedName>
    <definedName name="_xlnm.Print_Area" localSheetId="12">'３．システム提案概要(2)'!$A$2:$BW$60</definedName>
    <definedName name="_xlnm.Print_Area" localSheetId="13">'４-１．概略予算書（まとめ）'!$B$8:$E$39</definedName>
    <definedName name="_xlnm.Print_Area" localSheetId="14">'４-２．概略予算書（未評価技術分） '!$B$10:$E$38</definedName>
    <definedName name="_xlnm.Print_Area" localSheetId="15">'４-３．（全体）'!$B$12:$O$408</definedName>
    <definedName name="_xlnm.Print_Area" localSheetId="16">'４-４．（１年目）'!$B$12:$O$408</definedName>
    <definedName name="_xlnm.Print_Area" localSheetId="17">'４-５．（２年目）'!$B$12:$O$408</definedName>
    <definedName name="_xlnm.Print_Area" localSheetId="18">'４-６．（３年目）'!$B$12:$O$408</definedName>
    <definedName name="_xlnm.Print_Area" localSheetId="7">交付申請書!$A$1:$X$279</definedName>
    <definedName name="_xlnm.Print_Area" localSheetId="2">入力シート!$A$1:$R$219</definedName>
    <definedName name="_xlnm.Print_Area" localSheetId="3">入力シート２!$A$1:$BH$90</definedName>
    <definedName name="_xlnm.Print_Area" localSheetId="4">入力シート２_参考資料!$A$1:$AH$401</definedName>
    <definedName name="インバータファン" localSheetId="6">[1]!テーブル21[インバータファン]</definedName>
    <definedName name="インバータファン">date2!$G$30:$G$36</definedName>
    <definedName name="ガスエンジン" localSheetId="6">[1]!テーブル36[ガスエンジン]</definedName>
    <definedName name="ガスエンジン">テーブル36[ガスエンジン]</definedName>
    <definedName name="ガスタービン" localSheetId="6">[1]!テーブル35[ガスタービン]</definedName>
    <definedName name="ガスタービン">テーブル35[ガスタービン]</definedName>
    <definedName name="その他空調システム" localSheetId="6">[1]!テーブル18[その他空調システム]</definedName>
    <definedName name="その他空調システム">テーブル18[その他空調システム]</definedName>
    <definedName name="その他空調機器" localSheetId="6">[1]!テーブル17[その他空調機器]</definedName>
    <definedName name="その他空調機器">テーブル17[その他空調機器]</definedName>
    <definedName name="ディーゼルエンジン" localSheetId="6">[1]!テーブル37[ディーゼルエンジン]</definedName>
    <definedName name="ディーゼルエンジン">テーブル37[ディーゼルエンジン]</definedName>
    <definedName name="ニッケル水素電池" localSheetId="6">[1]!テーブル33[ニッケル水素電池]</definedName>
    <definedName name="ニッケル水素電池">テーブル33[ニッケル水素電池]</definedName>
    <definedName name="バイオマス発電" localSheetId="6">[1]!テーブル42[バイオマス発電]</definedName>
    <definedName name="バイオマス発電">テーブル42[バイオマス発電]</definedName>
    <definedName name="ホテル等" localSheetId="6">[1]!テーブル44[ホテル等]</definedName>
    <definedName name="ホテル等">テーブル44[ホテル等]</definedName>
    <definedName name="リチウムイオン電池" localSheetId="6">[1]!テーブル34[リチウムイオン電池]</definedName>
    <definedName name="リチウムイオン電池">テーブル34[リチウムイオン電池]</definedName>
    <definedName name="鉛蓄電池" localSheetId="6">[1]!テーブル31[鉛蓄電池]</definedName>
    <definedName name="鉛蓄電池">テーブル31[鉛蓄電池]</definedName>
    <definedName name="外気利用・抑制システム">テーブル15[外気利用・抑制システム]</definedName>
    <definedName name="学校等" localSheetId="6">[1]!テーブル47[学校等]</definedName>
    <definedName name="学校等">テーブル47[学校等]</definedName>
    <definedName name="建物配置計画" localSheetId="6">[1]!テーブル4[建物配置計画]</definedName>
    <definedName name="建物配置計画">テーブル4[建物配置計画]</definedName>
    <definedName name="個別方式" localSheetId="6">[1]!テーブル25[個別方式]</definedName>
    <definedName name="個別方式">テーブル25[個別方式]</definedName>
    <definedName name="高輝度誘導灯" localSheetId="6">[1]!テーブル24[高輝度誘導灯]</definedName>
    <definedName name="高輝度誘導灯">テーブル24[高輝度誘導灯]</definedName>
    <definedName name="高効率空調機">date2!$E$17:$E$22</definedName>
    <definedName name="高効率電動機" localSheetId="6">[1]!テーブル19[高効率電動機]</definedName>
    <definedName name="高効率電動機">date2!$E$30:$E$36</definedName>
    <definedName name="高効率熱源機">date2!$F$17:$F$27</definedName>
    <definedName name="高性能窓ガラス" localSheetId="6">[1]!テーブル6[高性能窓ガラス]</definedName>
    <definedName name="高性能窓ガラス">テーブル6[高性能窓ガラス]</definedName>
    <definedName name="高性能窓サッシ" localSheetId="6">[1]!テーブル7[高性能窓サッシ]</definedName>
    <definedName name="高性能窓サッシ">テーブル7[高性能窓サッシ]</definedName>
    <definedName name="高断熱化" localSheetId="6">[1]!テーブル5[高断熱化]</definedName>
    <definedName name="高断熱化">テーブル5[高断熱化]</definedName>
    <definedName name="再エネ利用システム">date2!$G$17:$G$20</definedName>
    <definedName name="事務所等" localSheetId="6">[1]!テーブル43[事務所等]</definedName>
    <definedName name="事務所等">テーブル43[事務所等]</definedName>
    <definedName name="自然採光" localSheetId="6">[1]!テーブル11[自然採光]</definedName>
    <definedName name="自然採光">テーブル11[自然採光]</definedName>
    <definedName name="自然通風" localSheetId="6">[1]!テーブル10[自然通風]</definedName>
    <definedName name="自然通風">テーブル10[自然通風]</definedName>
    <definedName name="集会所等" localSheetId="6">[1]!テーブル48[集会所等]</definedName>
    <definedName name="集会所等">テーブル48[集会所等]</definedName>
    <definedName name="常用" localSheetId="6">[1]!テーブル28[常用]</definedName>
    <definedName name="常用">テーブル28[常用]</definedName>
    <definedName name="人荷用" localSheetId="6">[1]!テーブル30[人荷用]</definedName>
    <definedName name="人荷用">テーブル30[人荷用]</definedName>
    <definedName name="水力発電" localSheetId="6">[1]!テーブル41[水力発電]</definedName>
    <definedName name="水力発電">テーブル41[水力発電]</definedName>
    <definedName name="設備システム名">date2!$E$4:$L$4</definedName>
    <definedName name="太陽光発電" localSheetId="6">[1]!テーブル39[太陽光発電]</definedName>
    <definedName name="太陽光発電">テーブル39[太陽光発電]</definedName>
    <definedName name="太陽熱収集装置">date2!$I$86</definedName>
    <definedName name="中央方式" localSheetId="6">[1]!テーブル26[中央方式]</definedName>
    <definedName name="中央方式">テーブル26[中央方式]</definedName>
    <definedName name="日射遮熱" localSheetId="6">[1]!テーブル9[日射遮熱]</definedName>
    <definedName name="日射遮熱">テーブル9[日射遮熱]</definedName>
    <definedName name="日射遮蔽" localSheetId="6">[1]!テーブル8[日射遮蔽]</definedName>
    <definedName name="日射遮蔽">テーブル8[日射遮蔽]</definedName>
    <definedName name="燃料電池" localSheetId="6">[1]!テーブル38[燃料電池]</definedName>
    <definedName name="燃料電池">テーブル38[燃料電池]</definedName>
    <definedName name="非常用" localSheetId="6">[1]!テーブル29[非常用]</definedName>
    <definedName name="非常用">テーブル29[非常用]</definedName>
    <definedName name="百貨店等" localSheetId="6">[1]!テーブル46[百貨店等]</definedName>
    <definedName name="百貨店等">テーブル46[百貨店等]</definedName>
    <definedName name="病院等" localSheetId="6">[1]!テーブル45[病院等]</definedName>
    <definedName name="病院等">テーブル45[病院等]</definedName>
    <definedName name="風力発電" localSheetId="6">[1]!テーブル40[風力発電]</definedName>
    <definedName name="風力発電">テーブル40[風力発電]</definedName>
    <definedName name="併用方式" localSheetId="6">[1]!テーブル27[併用方式]</definedName>
    <definedName name="併用方式">テーブル27[併用方式]</definedName>
    <definedName name="有機EL照明器具" localSheetId="6">[1]!テーブル23[有機EL照明器具]</definedName>
    <definedName name="有機EL照明器具">テーブル23[有機EL照明器具]</definedName>
    <definedName name="用途説明">date1!$U$3:$Z$3</definedName>
    <definedName name="流量・温度等可変システム" localSheetId="6">[1]!テーブル16[流量・温度等可変システム]</definedName>
    <definedName name="流量・温度等可変システム">テーブル16[流量・温度等可変システム]</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K69" i="211" l="1"/>
  <c r="L319" i="226" l="1"/>
  <c r="O163" i="203" l="1"/>
  <c r="O162" i="203"/>
  <c r="O161" i="203"/>
  <c r="O160" i="203"/>
  <c r="O134" i="203"/>
  <c r="AP9" i="207"/>
  <c r="AP16" i="207"/>
  <c r="AP17" i="207"/>
  <c r="AP15" i="207"/>
  <c r="AP8" i="207"/>
  <c r="AP12" i="207"/>
  <c r="U10" i="207"/>
  <c r="U8" i="207"/>
  <c r="U21" i="207"/>
  <c r="U18" i="207"/>
  <c r="U19" i="207"/>
  <c r="U20" i="207"/>
  <c r="U17" i="207"/>
  <c r="U14" i="207"/>
  <c r="U9" i="207"/>
  <c r="L399" i="228" l="1"/>
  <c r="L402" i="228"/>
  <c r="L401" i="228"/>
  <c r="L400" i="228"/>
  <c r="L398" i="228"/>
  <c r="L397" i="228"/>
  <c r="L396" i="228"/>
  <c r="L395" i="228"/>
  <c r="L390" i="228"/>
  <c r="L389" i="228"/>
  <c r="L388" i="228"/>
  <c r="L387" i="228"/>
  <c r="L386" i="228"/>
  <c r="L385" i="228"/>
  <c r="L384" i="228"/>
  <c r="L383" i="228"/>
  <c r="L374" i="228"/>
  <c r="L373" i="228"/>
  <c r="L372" i="228"/>
  <c r="L371" i="228"/>
  <c r="L370" i="228"/>
  <c r="L369" i="228"/>
  <c r="L368" i="228"/>
  <c r="L367" i="228"/>
  <c r="L362" i="228"/>
  <c r="L361" i="228"/>
  <c r="L360" i="228"/>
  <c r="L359" i="228"/>
  <c r="L358" i="228"/>
  <c r="L357" i="228"/>
  <c r="L356" i="228"/>
  <c r="L355" i="228"/>
  <c r="L346" i="228"/>
  <c r="L345" i="228"/>
  <c r="L344" i="228"/>
  <c r="L343" i="228"/>
  <c r="L342" i="228"/>
  <c r="L341" i="228"/>
  <c r="L340" i="228"/>
  <c r="L339" i="228"/>
  <c r="L334" i="228"/>
  <c r="L333" i="228"/>
  <c r="L332" i="228"/>
  <c r="L331" i="228"/>
  <c r="L330" i="228"/>
  <c r="L329" i="228"/>
  <c r="L328" i="228"/>
  <c r="L327" i="228"/>
  <c r="L318" i="228"/>
  <c r="L317" i="228"/>
  <c r="L316" i="228"/>
  <c r="L315" i="228"/>
  <c r="L314" i="228"/>
  <c r="L313" i="228"/>
  <c r="L312" i="228"/>
  <c r="L311" i="228"/>
  <c r="L310" i="228"/>
  <c r="L309" i="228"/>
  <c r="L308" i="228"/>
  <c r="L307" i="228"/>
  <c r="L306" i="228"/>
  <c r="L305" i="228"/>
  <c r="L304" i="228"/>
  <c r="L303" i="228"/>
  <c r="L302" i="228"/>
  <c r="L301" i="228"/>
  <c r="L300" i="228"/>
  <c r="L299" i="228"/>
  <c r="L294" i="228"/>
  <c r="L293" i="228"/>
  <c r="L292" i="228"/>
  <c r="L291" i="228"/>
  <c r="L290" i="228"/>
  <c r="L289" i="228"/>
  <c r="L288" i="228"/>
  <c r="L287" i="228"/>
  <c r="L286" i="228"/>
  <c r="L285" i="228"/>
  <c r="L284" i="228"/>
  <c r="L283" i="228"/>
  <c r="L282" i="228"/>
  <c r="L281" i="228"/>
  <c r="L280" i="228"/>
  <c r="L279" i="228"/>
  <c r="L278" i="228"/>
  <c r="L277" i="228"/>
  <c r="L276" i="228"/>
  <c r="L275" i="228"/>
  <c r="L266" i="228"/>
  <c r="L265" i="228"/>
  <c r="L264" i="228"/>
  <c r="L263" i="228"/>
  <c r="L262" i="228"/>
  <c r="L261" i="228"/>
  <c r="L260" i="228"/>
  <c r="L259" i="228"/>
  <c r="L258" i="228"/>
  <c r="L257" i="228"/>
  <c r="L256" i="228"/>
  <c r="L255" i="228"/>
  <c r="L254" i="228"/>
  <c r="L253" i="228"/>
  <c r="L252" i="228"/>
  <c r="L251" i="228"/>
  <c r="L250" i="228"/>
  <c r="L249" i="228"/>
  <c r="L248" i="228"/>
  <c r="L247" i="228"/>
  <c r="L242" i="228"/>
  <c r="L241" i="228"/>
  <c r="L240" i="228"/>
  <c r="L239" i="228"/>
  <c r="L238" i="228"/>
  <c r="L237" i="228"/>
  <c r="L236" i="228"/>
  <c r="L235" i="228"/>
  <c r="L234" i="228"/>
  <c r="L233" i="228"/>
  <c r="L232" i="228"/>
  <c r="L231" i="228"/>
  <c r="L230" i="228"/>
  <c r="L229" i="228"/>
  <c r="L228" i="228"/>
  <c r="L227" i="228"/>
  <c r="L226" i="228"/>
  <c r="L225" i="228"/>
  <c r="L224" i="228"/>
  <c r="L223" i="228"/>
  <c r="L214" i="228"/>
  <c r="L213" i="228"/>
  <c r="L212" i="228"/>
  <c r="L211" i="228"/>
  <c r="L210" i="228"/>
  <c r="L209" i="228"/>
  <c r="L208" i="228"/>
  <c r="L207" i="228"/>
  <c r="L206" i="228"/>
  <c r="L205" i="228"/>
  <c r="L204" i="228"/>
  <c r="L203" i="228"/>
  <c r="L202" i="228"/>
  <c r="L201" i="228"/>
  <c r="L200" i="228"/>
  <c r="L199" i="228"/>
  <c r="L198" i="228"/>
  <c r="L197" i="228"/>
  <c r="L196" i="228"/>
  <c r="L195" i="228"/>
  <c r="L190" i="228"/>
  <c r="L189" i="228"/>
  <c r="L188" i="228"/>
  <c r="L187" i="228"/>
  <c r="L186" i="228"/>
  <c r="L185" i="228"/>
  <c r="L184" i="228"/>
  <c r="L183" i="228"/>
  <c r="L182" i="228"/>
  <c r="L181" i="228"/>
  <c r="L180" i="228"/>
  <c r="L179" i="228"/>
  <c r="L178" i="228"/>
  <c r="L177" i="228"/>
  <c r="L176" i="228"/>
  <c r="L175" i="228"/>
  <c r="L174" i="228"/>
  <c r="L173" i="228"/>
  <c r="L172" i="228"/>
  <c r="L171" i="228"/>
  <c r="L162" i="228"/>
  <c r="L161" i="228"/>
  <c r="L160" i="228"/>
  <c r="L159" i="228"/>
  <c r="L158" i="228"/>
  <c r="L157" i="228"/>
  <c r="L156" i="228"/>
  <c r="L155" i="228"/>
  <c r="L154" i="228"/>
  <c r="L153" i="228"/>
  <c r="L152" i="228"/>
  <c r="L151" i="228"/>
  <c r="L150" i="228"/>
  <c r="L149" i="228"/>
  <c r="L148" i="228"/>
  <c r="L147" i="228"/>
  <c r="L146" i="228"/>
  <c r="L145" i="228"/>
  <c r="L144" i="228"/>
  <c r="L143" i="228"/>
  <c r="L138" i="228"/>
  <c r="L137" i="228"/>
  <c r="L136" i="228"/>
  <c r="L135" i="228"/>
  <c r="L134" i="228"/>
  <c r="L133" i="228"/>
  <c r="L132" i="228"/>
  <c r="L131" i="228"/>
  <c r="L130" i="228"/>
  <c r="L129" i="228"/>
  <c r="L128" i="228"/>
  <c r="L127" i="228"/>
  <c r="L126" i="228"/>
  <c r="L125" i="228"/>
  <c r="L124" i="228"/>
  <c r="L123" i="228"/>
  <c r="L122" i="228"/>
  <c r="L121" i="228"/>
  <c r="L120" i="228"/>
  <c r="L119" i="228"/>
  <c r="L110" i="228"/>
  <c r="L109" i="228"/>
  <c r="L108" i="228"/>
  <c r="L107" i="228"/>
  <c r="L106" i="228"/>
  <c r="L105" i="228"/>
  <c r="L104" i="228"/>
  <c r="L103" i="228"/>
  <c r="L102" i="228"/>
  <c r="L101" i="228"/>
  <c r="L100" i="228"/>
  <c r="L99" i="228"/>
  <c r="L98" i="228"/>
  <c r="L97" i="228"/>
  <c r="L96" i="228"/>
  <c r="L95" i="228"/>
  <c r="L94" i="228"/>
  <c r="L93" i="228"/>
  <c r="L92" i="228"/>
  <c r="L91" i="228"/>
  <c r="L86" i="228"/>
  <c r="L85" i="228"/>
  <c r="L84" i="228"/>
  <c r="L83" i="228"/>
  <c r="L82" i="228"/>
  <c r="L81" i="228"/>
  <c r="L80" i="228"/>
  <c r="L79" i="228"/>
  <c r="L78" i="228"/>
  <c r="L77" i="228"/>
  <c r="L76" i="228"/>
  <c r="L75" i="228"/>
  <c r="L74" i="228"/>
  <c r="L73" i="228"/>
  <c r="L72" i="228"/>
  <c r="L71" i="228"/>
  <c r="L70" i="228"/>
  <c r="L69" i="228"/>
  <c r="L68" i="228"/>
  <c r="L67" i="228"/>
  <c r="L61" i="228"/>
  <c r="L60" i="228"/>
  <c r="L59" i="228"/>
  <c r="L58" i="228"/>
  <c r="J395" i="228"/>
  <c r="J402" i="228"/>
  <c r="J401" i="228"/>
  <c r="J400" i="228"/>
  <c r="J399" i="228"/>
  <c r="J398" i="228"/>
  <c r="J397" i="228"/>
  <c r="J396" i="228"/>
  <c r="J390" i="228"/>
  <c r="J389" i="228"/>
  <c r="J388" i="228"/>
  <c r="J387" i="228"/>
  <c r="J386" i="228"/>
  <c r="J385" i="228"/>
  <c r="J384" i="228"/>
  <c r="J383" i="228"/>
  <c r="J374" i="228"/>
  <c r="J373" i="228"/>
  <c r="J372" i="228"/>
  <c r="J371" i="228"/>
  <c r="J370" i="228"/>
  <c r="J369" i="228"/>
  <c r="J368" i="228"/>
  <c r="J367" i="228"/>
  <c r="J362" i="228"/>
  <c r="J361" i="228"/>
  <c r="J360" i="228"/>
  <c r="J359" i="228"/>
  <c r="J358" i="228"/>
  <c r="J357" i="228"/>
  <c r="J356" i="228"/>
  <c r="J355" i="228"/>
  <c r="J346" i="228"/>
  <c r="J345" i="228"/>
  <c r="J344" i="228"/>
  <c r="J343" i="228"/>
  <c r="J342" i="228"/>
  <c r="J341" i="228"/>
  <c r="J340" i="228"/>
  <c r="J339" i="228"/>
  <c r="J334" i="228"/>
  <c r="J333" i="228"/>
  <c r="J332" i="228"/>
  <c r="J331" i="228"/>
  <c r="J330" i="228"/>
  <c r="J329" i="228"/>
  <c r="J328" i="228"/>
  <c r="J327" i="228"/>
  <c r="J318" i="228"/>
  <c r="J317" i="228"/>
  <c r="J316" i="228"/>
  <c r="J315" i="228"/>
  <c r="J314" i="228"/>
  <c r="J313" i="228"/>
  <c r="J312" i="228"/>
  <c r="J311" i="228"/>
  <c r="J310" i="228"/>
  <c r="J309" i="228"/>
  <c r="J308" i="228"/>
  <c r="J307" i="228"/>
  <c r="J306" i="228"/>
  <c r="J305" i="228"/>
  <c r="J304" i="228"/>
  <c r="J303" i="228"/>
  <c r="J302" i="228"/>
  <c r="J301" i="228"/>
  <c r="J300" i="228"/>
  <c r="J299" i="228"/>
  <c r="J294" i="228"/>
  <c r="J293" i="228"/>
  <c r="J292" i="228"/>
  <c r="J291" i="228"/>
  <c r="J290" i="228"/>
  <c r="J289" i="228"/>
  <c r="J288" i="228"/>
  <c r="J287" i="228"/>
  <c r="J286" i="228"/>
  <c r="J285" i="228"/>
  <c r="J284" i="228"/>
  <c r="J283" i="228"/>
  <c r="J282" i="228"/>
  <c r="J281" i="228"/>
  <c r="J280" i="228"/>
  <c r="J279" i="228"/>
  <c r="J278" i="228"/>
  <c r="J277" i="228"/>
  <c r="J276" i="228"/>
  <c r="J275" i="228"/>
  <c r="J266" i="228"/>
  <c r="J265" i="228"/>
  <c r="J264" i="228"/>
  <c r="J263" i="228"/>
  <c r="J262" i="228"/>
  <c r="J261" i="228"/>
  <c r="J260" i="228"/>
  <c r="J259" i="228"/>
  <c r="J258" i="228"/>
  <c r="J257" i="228"/>
  <c r="J256" i="228"/>
  <c r="J255" i="228"/>
  <c r="J254" i="228"/>
  <c r="J253" i="228"/>
  <c r="J252" i="228"/>
  <c r="J251" i="228"/>
  <c r="J250" i="228"/>
  <c r="J249" i="228"/>
  <c r="J248" i="228"/>
  <c r="J247" i="228"/>
  <c r="J242" i="228"/>
  <c r="J241" i="228"/>
  <c r="J240" i="228"/>
  <c r="J239" i="228"/>
  <c r="J238" i="228"/>
  <c r="J237" i="228"/>
  <c r="J236" i="228"/>
  <c r="J235" i="228"/>
  <c r="J234" i="228"/>
  <c r="J233" i="228"/>
  <c r="J232" i="228"/>
  <c r="J231" i="228"/>
  <c r="J230" i="228"/>
  <c r="J229" i="228"/>
  <c r="J228" i="228"/>
  <c r="J227" i="228"/>
  <c r="J226" i="228"/>
  <c r="J225" i="228"/>
  <c r="J224" i="228"/>
  <c r="J223" i="228"/>
  <c r="J214" i="228"/>
  <c r="J213" i="228"/>
  <c r="J212" i="228"/>
  <c r="J211" i="228"/>
  <c r="J210" i="228"/>
  <c r="J209" i="228"/>
  <c r="J208" i="228"/>
  <c r="J207" i="228"/>
  <c r="J206" i="228"/>
  <c r="J205" i="228"/>
  <c r="J204" i="228"/>
  <c r="J203" i="228"/>
  <c r="J202" i="228"/>
  <c r="J201" i="228"/>
  <c r="J200" i="228"/>
  <c r="J199" i="228"/>
  <c r="J198" i="228"/>
  <c r="J197" i="228"/>
  <c r="J196" i="228"/>
  <c r="J195" i="228"/>
  <c r="J190" i="228"/>
  <c r="J189" i="228"/>
  <c r="J188" i="228"/>
  <c r="J187" i="228"/>
  <c r="J186" i="228"/>
  <c r="J185" i="228"/>
  <c r="J184" i="228"/>
  <c r="J183" i="228"/>
  <c r="J182" i="228"/>
  <c r="J181" i="228"/>
  <c r="J180" i="228"/>
  <c r="J179" i="228"/>
  <c r="J178" i="228"/>
  <c r="J177" i="228"/>
  <c r="J176" i="228"/>
  <c r="J175" i="228"/>
  <c r="J174" i="228"/>
  <c r="J173" i="228"/>
  <c r="J172" i="228"/>
  <c r="J171" i="228"/>
  <c r="J162" i="228"/>
  <c r="J161" i="228"/>
  <c r="J160" i="228"/>
  <c r="J159" i="228"/>
  <c r="J158" i="228"/>
  <c r="J157" i="228"/>
  <c r="J156" i="228"/>
  <c r="J155" i="228"/>
  <c r="J154" i="228"/>
  <c r="J153" i="228"/>
  <c r="J152" i="228"/>
  <c r="J151" i="228"/>
  <c r="J150" i="228"/>
  <c r="J149" i="228"/>
  <c r="J148" i="228"/>
  <c r="J147" i="228"/>
  <c r="J146" i="228"/>
  <c r="J145" i="228"/>
  <c r="J144" i="228"/>
  <c r="J143" i="228"/>
  <c r="J138" i="228"/>
  <c r="J137" i="228"/>
  <c r="J136" i="228"/>
  <c r="J135" i="228"/>
  <c r="J134" i="228"/>
  <c r="J133" i="228"/>
  <c r="J132" i="228"/>
  <c r="J131" i="228"/>
  <c r="J130" i="228"/>
  <c r="J129" i="228"/>
  <c r="J128" i="228"/>
  <c r="J127" i="228"/>
  <c r="J126" i="228"/>
  <c r="J125" i="228"/>
  <c r="J124" i="228"/>
  <c r="J123" i="228"/>
  <c r="J122" i="228"/>
  <c r="J121" i="228"/>
  <c r="J120" i="228"/>
  <c r="J119" i="228"/>
  <c r="J110" i="228"/>
  <c r="J109" i="228"/>
  <c r="J108" i="228"/>
  <c r="J107" i="228"/>
  <c r="J106" i="228"/>
  <c r="J105" i="228"/>
  <c r="J104" i="228"/>
  <c r="J103" i="228"/>
  <c r="J102" i="228"/>
  <c r="J101" i="228"/>
  <c r="J100" i="228"/>
  <c r="J99" i="228"/>
  <c r="J98" i="228"/>
  <c r="J97" i="228"/>
  <c r="J96" i="228"/>
  <c r="J95" i="228"/>
  <c r="J94" i="228"/>
  <c r="J93" i="228"/>
  <c r="J92" i="228"/>
  <c r="J91" i="228"/>
  <c r="J86" i="228"/>
  <c r="J85" i="228"/>
  <c r="J84" i="228"/>
  <c r="J83" i="228"/>
  <c r="J82" i="228"/>
  <c r="J81" i="228"/>
  <c r="J80" i="228"/>
  <c r="J79" i="228"/>
  <c r="J78" i="228"/>
  <c r="J77" i="228"/>
  <c r="J76" i="228"/>
  <c r="J75" i="228"/>
  <c r="J74" i="228"/>
  <c r="J73" i="228"/>
  <c r="J72" i="228"/>
  <c r="J71" i="228"/>
  <c r="J70" i="228"/>
  <c r="J69" i="228"/>
  <c r="J68" i="228"/>
  <c r="J67" i="228"/>
  <c r="J61" i="228"/>
  <c r="J60" i="228"/>
  <c r="J59" i="228"/>
  <c r="J58" i="228"/>
  <c r="J58" i="227"/>
  <c r="L398" i="227"/>
  <c r="L402" i="227"/>
  <c r="L401" i="227"/>
  <c r="L400" i="227"/>
  <c r="L399" i="227"/>
  <c r="L397" i="227"/>
  <c r="L396" i="227"/>
  <c r="L395" i="227"/>
  <c r="L390" i="227"/>
  <c r="L389" i="227"/>
  <c r="L388" i="227"/>
  <c r="L387" i="227"/>
  <c r="L386" i="227"/>
  <c r="L385" i="227"/>
  <c r="L384" i="227"/>
  <c r="L383" i="227"/>
  <c r="L374" i="227"/>
  <c r="L373" i="227"/>
  <c r="L372" i="227"/>
  <c r="L371" i="227"/>
  <c r="L370" i="227"/>
  <c r="L369" i="227"/>
  <c r="L368" i="227"/>
  <c r="L367" i="227"/>
  <c r="L362" i="227"/>
  <c r="L361" i="227"/>
  <c r="L360" i="227"/>
  <c r="L359" i="227"/>
  <c r="L358" i="227"/>
  <c r="L357" i="227"/>
  <c r="L356" i="227"/>
  <c r="L355" i="227"/>
  <c r="L346" i="227"/>
  <c r="L345" i="227"/>
  <c r="L344" i="227"/>
  <c r="L343" i="227"/>
  <c r="L342" i="227"/>
  <c r="L341" i="227"/>
  <c r="L340" i="227"/>
  <c r="L339" i="227"/>
  <c r="L334" i="227"/>
  <c r="L333" i="227"/>
  <c r="L332" i="227"/>
  <c r="L331" i="227"/>
  <c r="L330" i="227"/>
  <c r="L329" i="227"/>
  <c r="L328" i="227"/>
  <c r="L327" i="227"/>
  <c r="L318" i="227"/>
  <c r="L317" i="227"/>
  <c r="L316" i="227"/>
  <c r="L315" i="227"/>
  <c r="L314" i="227"/>
  <c r="L313" i="227"/>
  <c r="L312" i="227"/>
  <c r="L311" i="227"/>
  <c r="L310" i="227"/>
  <c r="L309" i="227"/>
  <c r="L308" i="227"/>
  <c r="L307" i="227"/>
  <c r="L306" i="227"/>
  <c r="L305" i="227"/>
  <c r="L304" i="227"/>
  <c r="L303" i="227"/>
  <c r="L302" i="227"/>
  <c r="L301" i="227"/>
  <c r="L300" i="227"/>
  <c r="L299" i="227"/>
  <c r="L298" i="227"/>
  <c r="L294" i="227"/>
  <c r="L293" i="227"/>
  <c r="L292" i="227"/>
  <c r="L291" i="227"/>
  <c r="L296" i="227" s="1"/>
  <c r="L290" i="227"/>
  <c r="L295" i="227" s="1"/>
  <c r="L289" i="227"/>
  <c r="L288" i="227"/>
  <c r="L287" i="227"/>
  <c r="L286" i="227"/>
  <c r="L285" i="227"/>
  <c r="L284" i="227"/>
  <c r="L283" i="227"/>
  <c r="L282" i="227"/>
  <c r="L281" i="227"/>
  <c r="L280" i="227"/>
  <c r="L279" i="227"/>
  <c r="L278" i="227"/>
  <c r="L277" i="227"/>
  <c r="L276" i="227"/>
  <c r="L275" i="227"/>
  <c r="L266" i="227"/>
  <c r="L265" i="227"/>
  <c r="L264" i="227"/>
  <c r="L263" i="227"/>
  <c r="L262" i="227"/>
  <c r="L261" i="227"/>
  <c r="L260" i="227"/>
  <c r="L259" i="227"/>
  <c r="L258" i="227"/>
  <c r="L257" i="227"/>
  <c r="L256" i="227"/>
  <c r="L255" i="227"/>
  <c r="L254" i="227"/>
  <c r="L253" i="227"/>
  <c r="L252" i="227"/>
  <c r="L251" i="227"/>
  <c r="L250" i="227"/>
  <c r="L249" i="227"/>
  <c r="L248" i="227"/>
  <c r="L247" i="227"/>
  <c r="L242" i="227"/>
  <c r="L241" i="227"/>
  <c r="L240" i="227"/>
  <c r="L239" i="227"/>
  <c r="L238" i="227"/>
  <c r="L237" i="227"/>
  <c r="L236" i="227"/>
  <c r="L235" i="227"/>
  <c r="L234" i="227"/>
  <c r="L233" i="227"/>
  <c r="L232" i="227"/>
  <c r="L231" i="227"/>
  <c r="L230" i="227"/>
  <c r="L229" i="227"/>
  <c r="L228" i="227"/>
  <c r="L227" i="227"/>
  <c r="L226" i="227"/>
  <c r="L225" i="227"/>
  <c r="L224" i="227"/>
  <c r="L223" i="227"/>
  <c r="L214" i="227"/>
  <c r="L213" i="227"/>
  <c r="L212" i="227"/>
  <c r="L211" i="227"/>
  <c r="L210" i="227"/>
  <c r="L209" i="227"/>
  <c r="L208" i="227"/>
  <c r="L207" i="227"/>
  <c r="L206" i="227"/>
  <c r="L205" i="227"/>
  <c r="L204" i="227"/>
  <c r="L203" i="227"/>
  <c r="L202" i="227"/>
  <c r="L201" i="227"/>
  <c r="L200" i="227"/>
  <c r="L199" i="227"/>
  <c r="L198" i="227"/>
  <c r="L197" i="227"/>
  <c r="L196" i="227"/>
  <c r="L195" i="227"/>
  <c r="L194" i="227"/>
  <c r="L190" i="227"/>
  <c r="L189" i="227"/>
  <c r="L188" i="227"/>
  <c r="L187" i="227"/>
  <c r="L192" i="227" s="1"/>
  <c r="L186" i="227"/>
  <c r="L191" i="227" s="1"/>
  <c r="L185" i="227"/>
  <c r="L184" i="227"/>
  <c r="L183" i="227"/>
  <c r="L182" i="227"/>
  <c r="L181" i="227"/>
  <c r="L180" i="227"/>
  <c r="L179" i="227"/>
  <c r="L178" i="227"/>
  <c r="L177" i="227"/>
  <c r="L176" i="227"/>
  <c r="L175" i="227"/>
  <c r="L174" i="227"/>
  <c r="L173" i="227"/>
  <c r="L172" i="227"/>
  <c r="L171" i="227"/>
  <c r="L162" i="227"/>
  <c r="L161" i="227"/>
  <c r="L160" i="227"/>
  <c r="L159" i="227"/>
  <c r="L158" i="227"/>
  <c r="L157" i="227"/>
  <c r="L156" i="227"/>
  <c r="L155" i="227"/>
  <c r="L154" i="227"/>
  <c r="L153" i="227"/>
  <c r="L152" i="227"/>
  <c r="L151" i="227"/>
  <c r="L150" i="227"/>
  <c r="L149" i="227"/>
  <c r="L148" i="227"/>
  <c r="L147" i="227"/>
  <c r="L146" i="227"/>
  <c r="L145" i="227"/>
  <c r="L144" i="227"/>
  <c r="L143" i="227"/>
  <c r="L142" i="227"/>
  <c r="L138" i="227"/>
  <c r="L137" i="227"/>
  <c r="L136" i="227"/>
  <c r="L135" i="227"/>
  <c r="L134" i="227"/>
  <c r="L133" i="227"/>
  <c r="L132" i="227"/>
  <c r="L131" i="227"/>
  <c r="L140" i="227" s="1"/>
  <c r="L130" i="227"/>
  <c r="L139" i="227" s="1"/>
  <c r="L129" i="227"/>
  <c r="L128" i="227"/>
  <c r="L127" i="227"/>
  <c r="L126" i="227"/>
  <c r="L125" i="227"/>
  <c r="L124" i="227"/>
  <c r="L123" i="227"/>
  <c r="L122" i="227"/>
  <c r="L121" i="227"/>
  <c r="L120" i="227"/>
  <c r="L119" i="227"/>
  <c r="L110" i="227"/>
  <c r="L109" i="227"/>
  <c r="L108" i="227"/>
  <c r="L107" i="227"/>
  <c r="L106" i="227"/>
  <c r="L105" i="227"/>
  <c r="L104" i="227"/>
  <c r="L103" i="227"/>
  <c r="L102" i="227"/>
  <c r="L101" i="227"/>
  <c r="L100" i="227"/>
  <c r="L99" i="227"/>
  <c r="L98" i="227"/>
  <c r="L97" i="227"/>
  <c r="L96" i="227"/>
  <c r="L95" i="227"/>
  <c r="L94" i="227"/>
  <c r="L93" i="227"/>
  <c r="L92" i="227"/>
  <c r="L91" i="227"/>
  <c r="L86" i="227"/>
  <c r="L85" i="227"/>
  <c r="L84" i="227"/>
  <c r="L83" i="227"/>
  <c r="L82" i="227"/>
  <c r="L81" i="227"/>
  <c r="L80" i="227"/>
  <c r="L79" i="227"/>
  <c r="L78" i="227"/>
  <c r="L77" i="227"/>
  <c r="L76" i="227"/>
  <c r="L75" i="227"/>
  <c r="L74" i="227"/>
  <c r="L73" i="227"/>
  <c r="L72" i="227"/>
  <c r="L71" i="227"/>
  <c r="L70" i="227"/>
  <c r="L69" i="227"/>
  <c r="L68" i="227"/>
  <c r="L67" i="227"/>
  <c r="L61" i="227"/>
  <c r="L60" i="227"/>
  <c r="L59" i="227"/>
  <c r="L58" i="227"/>
  <c r="J402" i="227"/>
  <c r="J401" i="227"/>
  <c r="J400" i="227"/>
  <c r="J399" i="227"/>
  <c r="J398" i="227"/>
  <c r="J397" i="227"/>
  <c r="J396" i="227"/>
  <c r="J395" i="227"/>
  <c r="J390" i="227"/>
  <c r="J389" i="227"/>
  <c r="J388" i="227"/>
  <c r="J387" i="227"/>
  <c r="J386" i="227"/>
  <c r="J385" i="227"/>
  <c r="J384" i="227"/>
  <c r="J383" i="227"/>
  <c r="J374" i="227"/>
  <c r="J373" i="227"/>
  <c r="J372" i="227"/>
  <c r="J371" i="227"/>
  <c r="J370" i="227"/>
  <c r="J369" i="227"/>
  <c r="J368" i="227"/>
  <c r="J367" i="227"/>
  <c r="J362" i="227"/>
  <c r="J361" i="227"/>
  <c r="J360" i="227"/>
  <c r="J359" i="227"/>
  <c r="J358" i="227"/>
  <c r="J357" i="227"/>
  <c r="J356" i="227"/>
  <c r="J355" i="227"/>
  <c r="J346" i="227"/>
  <c r="J345" i="227"/>
  <c r="J344" i="227"/>
  <c r="J343" i="227"/>
  <c r="J342" i="227"/>
  <c r="J341" i="227"/>
  <c r="J340" i="227"/>
  <c r="J339" i="227"/>
  <c r="J334" i="227"/>
  <c r="J333" i="227"/>
  <c r="J332" i="227"/>
  <c r="J331" i="227"/>
  <c r="J330" i="227"/>
  <c r="J329" i="227"/>
  <c r="J328" i="227"/>
  <c r="J327" i="227"/>
  <c r="J318" i="227"/>
  <c r="J317" i="227"/>
  <c r="J316" i="227"/>
  <c r="J315" i="227"/>
  <c r="J314" i="227"/>
  <c r="J313" i="227"/>
  <c r="J312" i="227"/>
  <c r="J311" i="227"/>
  <c r="J310" i="227"/>
  <c r="J309" i="227"/>
  <c r="J308" i="227"/>
  <c r="J307" i="227"/>
  <c r="J306" i="227"/>
  <c r="J305" i="227"/>
  <c r="J304" i="227"/>
  <c r="J303" i="227"/>
  <c r="J302" i="227"/>
  <c r="J301" i="227"/>
  <c r="J300" i="227"/>
  <c r="J299" i="227"/>
  <c r="J294" i="227"/>
  <c r="J293" i="227"/>
  <c r="J292" i="227"/>
  <c r="J291" i="227"/>
  <c r="J290" i="227"/>
  <c r="J289" i="227"/>
  <c r="J288" i="227"/>
  <c r="J287" i="227"/>
  <c r="J286" i="227"/>
  <c r="J285" i="227"/>
  <c r="J284" i="227"/>
  <c r="J283" i="227"/>
  <c r="J282" i="227"/>
  <c r="J281" i="227"/>
  <c r="J280" i="227"/>
  <c r="J279" i="227"/>
  <c r="J278" i="227"/>
  <c r="J277" i="227"/>
  <c r="J276" i="227"/>
  <c r="J275" i="227"/>
  <c r="J266" i="227"/>
  <c r="J265" i="227"/>
  <c r="J264" i="227"/>
  <c r="J263" i="227"/>
  <c r="J262" i="227"/>
  <c r="J261" i="227"/>
  <c r="J260" i="227"/>
  <c r="J259" i="227"/>
  <c r="J258" i="227"/>
  <c r="J257" i="227"/>
  <c r="J256" i="227"/>
  <c r="J255" i="227"/>
  <c r="J254" i="227"/>
  <c r="J253" i="227"/>
  <c r="J252" i="227"/>
  <c r="J251" i="227"/>
  <c r="J250" i="227"/>
  <c r="J249" i="227"/>
  <c r="J248" i="227"/>
  <c r="J247" i="227"/>
  <c r="J242" i="227"/>
  <c r="J241" i="227"/>
  <c r="J240" i="227"/>
  <c r="J239" i="227"/>
  <c r="J238" i="227"/>
  <c r="J237" i="227"/>
  <c r="J236" i="227"/>
  <c r="J235" i="227"/>
  <c r="J234" i="227"/>
  <c r="J233" i="227"/>
  <c r="J232" i="227"/>
  <c r="J231" i="227"/>
  <c r="J230" i="227"/>
  <c r="J229" i="227"/>
  <c r="J228" i="227"/>
  <c r="J227" i="227"/>
  <c r="J226" i="227"/>
  <c r="J225" i="227"/>
  <c r="J224" i="227"/>
  <c r="J223" i="227"/>
  <c r="J214" i="227"/>
  <c r="J213" i="227"/>
  <c r="J212" i="227"/>
  <c r="J211" i="227"/>
  <c r="J210" i="227"/>
  <c r="J209" i="227"/>
  <c r="J208" i="227"/>
  <c r="J207" i="227"/>
  <c r="J206" i="227"/>
  <c r="J205" i="227"/>
  <c r="J204" i="227"/>
  <c r="J203" i="227"/>
  <c r="J202" i="227"/>
  <c r="J201" i="227"/>
  <c r="J200" i="227"/>
  <c r="J199" i="227"/>
  <c r="J198" i="227"/>
  <c r="J197" i="227"/>
  <c r="J196" i="227"/>
  <c r="J195" i="227"/>
  <c r="J190" i="227"/>
  <c r="J189" i="227"/>
  <c r="J188" i="227"/>
  <c r="J187" i="227"/>
  <c r="J186" i="227"/>
  <c r="J185" i="227"/>
  <c r="J184" i="227"/>
  <c r="J183" i="227"/>
  <c r="J182" i="227"/>
  <c r="J181" i="227"/>
  <c r="J180" i="227"/>
  <c r="J179" i="227"/>
  <c r="J178" i="227"/>
  <c r="J177" i="227"/>
  <c r="J176" i="227"/>
  <c r="J175" i="227"/>
  <c r="J174" i="227"/>
  <c r="J173" i="227"/>
  <c r="J172" i="227"/>
  <c r="J171" i="227"/>
  <c r="J162" i="227"/>
  <c r="J161" i="227"/>
  <c r="J160" i="227"/>
  <c r="J159" i="227"/>
  <c r="J158" i="227"/>
  <c r="J157" i="227"/>
  <c r="J156" i="227"/>
  <c r="J155" i="227"/>
  <c r="J154" i="227"/>
  <c r="J153" i="227"/>
  <c r="J152" i="227"/>
  <c r="J151" i="227"/>
  <c r="J150" i="227"/>
  <c r="J149" i="227"/>
  <c r="J148" i="227"/>
  <c r="J147" i="227"/>
  <c r="J146" i="227"/>
  <c r="J145" i="227"/>
  <c r="J144" i="227"/>
  <c r="J143" i="227"/>
  <c r="J138" i="227"/>
  <c r="J137" i="227"/>
  <c r="J136" i="227"/>
  <c r="J135" i="227"/>
  <c r="J134" i="227"/>
  <c r="J133" i="227"/>
  <c r="J132" i="227"/>
  <c r="J131" i="227"/>
  <c r="J130" i="227"/>
  <c r="J129" i="227"/>
  <c r="J128" i="227"/>
  <c r="J127" i="227"/>
  <c r="J126" i="227"/>
  <c r="J125" i="227"/>
  <c r="J124" i="227"/>
  <c r="J123" i="227"/>
  <c r="J122" i="227"/>
  <c r="J121" i="227"/>
  <c r="J120" i="227"/>
  <c r="J119" i="227"/>
  <c r="J110" i="227"/>
  <c r="J109" i="227"/>
  <c r="J108" i="227"/>
  <c r="J107" i="227"/>
  <c r="J106" i="227"/>
  <c r="J105" i="227"/>
  <c r="J104" i="227"/>
  <c r="J103" i="227"/>
  <c r="J102" i="227"/>
  <c r="J101" i="227"/>
  <c r="J100" i="227"/>
  <c r="J99" i="227"/>
  <c r="J98" i="227"/>
  <c r="J97" i="227"/>
  <c r="J96" i="227"/>
  <c r="J95" i="227"/>
  <c r="J94" i="227"/>
  <c r="J93" i="227"/>
  <c r="J92" i="227"/>
  <c r="J91" i="227"/>
  <c r="J86" i="227"/>
  <c r="J85" i="227"/>
  <c r="J84" i="227"/>
  <c r="J83" i="227"/>
  <c r="J82" i="227"/>
  <c r="J81" i="227"/>
  <c r="J80" i="227"/>
  <c r="J79" i="227"/>
  <c r="J78" i="227"/>
  <c r="J77" i="227"/>
  <c r="J76" i="227"/>
  <c r="J75" i="227"/>
  <c r="J74" i="227"/>
  <c r="J73" i="227"/>
  <c r="J72" i="227"/>
  <c r="J71" i="227"/>
  <c r="J70" i="227"/>
  <c r="J69" i="227"/>
  <c r="J68" i="227"/>
  <c r="J67" i="227"/>
  <c r="J61" i="227"/>
  <c r="J60" i="227"/>
  <c r="J59" i="227"/>
  <c r="J58" i="226"/>
  <c r="L402" i="226"/>
  <c r="L401" i="226"/>
  <c r="L400" i="226"/>
  <c r="L399" i="226"/>
  <c r="L398" i="226"/>
  <c r="L397" i="226"/>
  <c r="L396" i="226"/>
  <c r="L395" i="226"/>
  <c r="L390" i="226"/>
  <c r="L389" i="226"/>
  <c r="L388" i="226"/>
  <c r="L387" i="226"/>
  <c r="L386" i="226"/>
  <c r="L385" i="226"/>
  <c r="L384" i="226"/>
  <c r="L383" i="226"/>
  <c r="L374" i="226"/>
  <c r="L373" i="226"/>
  <c r="L372" i="226"/>
  <c r="L371" i="226"/>
  <c r="L370" i="226"/>
  <c r="L369" i="226"/>
  <c r="L368" i="226"/>
  <c r="L367" i="226"/>
  <c r="L362" i="226"/>
  <c r="L361" i="226"/>
  <c r="L360" i="226"/>
  <c r="L359" i="226"/>
  <c r="L358" i="226"/>
  <c r="L357" i="226"/>
  <c r="L356" i="226"/>
  <c r="L355" i="226"/>
  <c r="L346" i="226"/>
  <c r="L345" i="226"/>
  <c r="L344" i="226"/>
  <c r="L343" i="226"/>
  <c r="L342" i="226"/>
  <c r="L341" i="226"/>
  <c r="L340" i="226"/>
  <c r="L339" i="226"/>
  <c r="L334" i="226"/>
  <c r="L333" i="226"/>
  <c r="L332" i="226"/>
  <c r="L331" i="226"/>
  <c r="L330" i="226"/>
  <c r="L329" i="226"/>
  <c r="L328" i="226"/>
  <c r="L327" i="226"/>
  <c r="L318" i="226"/>
  <c r="L317" i="226"/>
  <c r="L316" i="226"/>
  <c r="L315" i="226"/>
  <c r="L314" i="226"/>
  <c r="L313" i="226"/>
  <c r="L312" i="226"/>
  <c r="L311" i="226"/>
  <c r="L310" i="226"/>
  <c r="L309" i="226"/>
  <c r="L308" i="226"/>
  <c r="L307" i="226"/>
  <c r="L306" i="226"/>
  <c r="L305" i="226"/>
  <c r="L304" i="226"/>
  <c r="L303" i="226"/>
  <c r="L302" i="226"/>
  <c r="L301" i="226"/>
  <c r="L300" i="226"/>
  <c r="L299" i="226"/>
  <c r="L298" i="226"/>
  <c r="L294" i="226"/>
  <c r="L293" i="226"/>
  <c r="L292" i="226"/>
  <c r="L291" i="226"/>
  <c r="L290" i="226"/>
  <c r="L289" i="226"/>
  <c r="L288" i="226"/>
  <c r="L287" i="226"/>
  <c r="L286" i="226"/>
  <c r="L285" i="226"/>
  <c r="L296" i="226" s="1"/>
  <c r="L284" i="226"/>
  <c r="L295" i="226" s="1"/>
  <c r="L297" i="226" s="1"/>
  <c r="L283" i="226"/>
  <c r="L282" i="226"/>
  <c r="L281" i="226"/>
  <c r="L280" i="226"/>
  <c r="L279" i="226"/>
  <c r="L278" i="226"/>
  <c r="L277" i="226"/>
  <c r="L276" i="226"/>
  <c r="L275" i="226"/>
  <c r="L266" i="226"/>
  <c r="L265" i="226"/>
  <c r="L264" i="226"/>
  <c r="L263" i="226"/>
  <c r="L262" i="226"/>
  <c r="L261" i="226"/>
  <c r="L260" i="226"/>
  <c r="L259" i="226"/>
  <c r="L258" i="226"/>
  <c r="L257" i="226"/>
  <c r="L256" i="226"/>
  <c r="L255" i="226"/>
  <c r="L254" i="226"/>
  <c r="L253" i="226"/>
  <c r="L252" i="226"/>
  <c r="L251" i="226"/>
  <c r="L250" i="226"/>
  <c r="L249" i="226"/>
  <c r="L248" i="226"/>
  <c r="L247" i="226"/>
  <c r="L242" i="226"/>
  <c r="L241" i="226"/>
  <c r="L240" i="226"/>
  <c r="L239" i="226"/>
  <c r="L238" i="226"/>
  <c r="L237" i="226"/>
  <c r="L236" i="226"/>
  <c r="L235" i="226"/>
  <c r="L234" i="226"/>
  <c r="L233" i="226"/>
  <c r="L232" i="226"/>
  <c r="L231" i="226"/>
  <c r="L230" i="226"/>
  <c r="L229" i="226"/>
  <c r="L228" i="226"/>
  <c r="L227" i="226"/>
  <c r="L226" i="226"/>
  <c r="L225" i="226"/>
  <c r="L224" i="226"/>
  <c r="L223" i="226"/>
  <c r="L214" i="226"/>
  <c r="L213" i="226"/>
  <c r="L212" i="226"/>
  <c r="L211" i="226"/>
  <c r="L210" i="226"/>
  <c r="L209" i="226"/>
  <c r="L208" i="226"/>
  <c r="L207" i="226"/>
  <c r="L206" i="226"/>
  <c r="L205" i="226"/>
  <c r="L204" i="226"/>
  <c r="L203" i="226"/>
  <c r="L202" i="226"/>
  <c r="L201" i="226"/>
  <c r="L200" i="226"/>
  <c r="L199" i="226"/>
  <c r="L198" i="226"/>
  <c r="L197" i="226"/>
  <c r="L196" i="226"/>
  <c r="L195" i="226"/>
  <c r="L190" i="226"/>
  <c r="L189" i="226"/>
  <c r="L188" i="226"/>
  <c r="L187" i="226"/>
  <c r="L186" i="226"/>
  <c r="L185" i="226"/>
  <c r="L184" i="226"/>
  <c r="L183" i="226"/>
  <c r="L182" i="226"/>
  <c r="L181" i="226"/>
  <c r="L180" i="226"/>
  <c r="L179" i="226"/>
  <c r="L178" i="226"/>
  <c r="L177" i="226"/>
  <c r="L176" i="226"/>
  <c r="L175" i="226"/>
  <c r="L174" i="226"/>
  <c r="L173" i="226"/>
  <c r="L172" i="226"/>
  <c r="L171" i="226"/>
  <c r="L162" i="226"/>
  <c r="L161" i="226"/>
  <c r="L160" i="226"/>
  <c r="L159" i="226"/>
  <c r="L158" i="226"/>
  <c r="L157" i="226"/>
  <c r="L156" i="226"/>
  <c r="L155" i="226"/>
  <c r="L154" i="226"/>
  <c r="L153" i="226"/>
  <c r="L152" i="226"/>
  <c r="L151" i="226"/>
  <c r="L150" i="226"/>
  <c r="L149" i="226"/>
  <c r="L148" i="226"/>
  <c r="L147" i="226"/>
  <c r="L146" i="226"/>
  <c r="L145" i="226"/>
  <c r="L144" i="226"/>
  <c r="L143" i="226"/>
  <c r="L138" i="226"/>
  <c r="L137" i="226"/>
  <c r="L136" i="226"/>
  <c r="L135" i="226"/>
  <c r="L134" i="226"/>
  <c r="L133" i="226"/>
  <c r="L132" i="226"/>
  <c r="L131" i="226"/>
  <c r="L130" i="226"/>
  <c r="L129" i="226"/>
  <c r="L128" i="226"/>
  <c r="L127" i="226"/>
  <c r="L126" i="226"/>
  <c r="L125" i="226"/>
  <c r="L124" i="226"/>
  <c r="L123" i="226"/>
  <c r="L122" i="226"/>
  <c r="L121" i="226"/>
  <c r="L120" i="226"/>
  <c r="L119" i="226"/>
  <c r="L110" i="226"/>
  <c r="L109" i="226"/>
  <c r="L108" i="226"/>
  <c r="L107" i="226"/>
  <c r="L106" i="226"/>
  <c r="L105" i="226"/>
  <c r="L104" i="226"/>
  <c r="L103" i="226"/>
  <c r="L102" i="226"/>
  <c r="L101" i="226"/>
  <c r="L100" i="226"/>
  <c r="L99" i="226"/>
  <c r="L98" i="226"/>
  <c r="L97" i="226"/>
  <c r="L96" i="226"/>
  <c r="L95" i="226"/>
  <c r="L94" i="226"/>
  <c r="L93" i="226"/>
  <c r="L92" i="226"/>
  <c r="L91" i="226"/>
  <c r="L86" i="226"/>
  <c r="L85" i="226"/>
  <c r="L84" i="226"/>
  <c r="L83" i="226"/>
  <c r="L82" i="226"/>
  <c r="L81" i="226"/>
  <c r="L80" i="226"/>
  <c r="L79" i="226"/>
  <c r="L78" i="226"/>
  <c r="L77" i="226"/>
  <c r="L76" i="226"/>
  <c r="L75" i="226"/>
  <c r="L74" i="226"/>
  <c r="L73" i="226"/>
  <c r="L72" i="226"/>
  <c r="L71" i="226"/>
  <c r="L70" i="226"/>
  <c r="L69" i="226"/>
  <c r="L68" i="226"/>
  <c r="L67" i="226"/>
  <c r="L61" i="226"/>
  <c r="L60" i="226"/>
  <c r="L59" i="226"/>
  <c r="L58" i="226"/>
  <c r="L67" i="213"/>
  <c r="J402" i="226"/>
  <c r="J401" i="226"/>
  <c r="J400" i="226"/>
  <c r="J399" i="226"/>
  <c r="J398" i="226"/>
  <c r="J397" i="226"/>
  <c r="J396" i="226"/>
  <c r="J395" i="226"/>
  <c r="J390" i="226"/>
  <c r="J389" i="226"/>
  <c r="J388" i="226"/>
  <c r="J387" i="226"/>
  <c r="J386" i="226"/>
  <c r="J385" i="226"/>
  <c r="J384" i="226"/>
  <c r="J383" i="226"/>
  <c r="J374" i="226"/>
  <c r="J373" i="226"/>
  <c r="J372" i="226"/>
  <c r="J371" i="226"/>
  <c r="J370" i="226"/>
  <c r="J369" i="226"/>
  <c r="J368" i="226"/>
  <c r="J367" i="226"/>
  <c r="J362" i="226"/>
  <c r="J361" i="226"/>
  <c r="J360" i="226"/>
  <c r="J359" i="226"/>
  <c r="J358" i="226"/>
  <c r="J357" i="226"/>
  <c r="J356" i="226"/>
  <c r="J355" i="226"/>
  <c r="J346" i="226"/>
  <c r="J345" i="226"/>
  <c r="J344" i="226"/>
  <c r="J343" i="226"/>
  <c r="J342" i="226"/>
  <c r="J341" i="226"/>
  <c r="J340" i="226"/>
  <c r="J339" i="226"/>
  <c r="J334" i="226"/>
  <c r="J333" i="226"/>
  <c r="J332" i="226"/>
  <c r="J331" i="226"/>
  <c r="J330" i="226"/>
  <c r="J329" i="226"/>
  <c r="J328" i="226"/>
  <c r="J327" i="226"/>
  <c r="J318" i="226"/>
  <c r="J317" i="226"/>
  <c r="J316" i="226"/>
  <c r="J315" i="226"/>
  <c r="J314" i="226"/>
  <c r="J313" i="226"/>
  <c r="J312" i="226"/>
  <c r="J311" i="226"/>
  <c r="J310" i="226"/>
  <c r="J309" i="226"/>
  <c r="J308" i="226"/>
  <c r="J307" i="226"/>
  <c r="J306" i="226"/>
  <c r="J305" i="226"/>
  <c r="J304" i="226"/>
  <c r="J303" i="226"/>
  <c r="J302" i="226"/>
  <c r="J301" i="226"/>
  <c r="J300" i="226"/>
  <c r="J299" i="226"/>
  <c r="J294" i="226"/>
  <c r="J293" i="226"/>
  <c r="J292" i="226"/>
  <c r="J291" i="226"/>
  <c r="J290" i="226"/>
  <c r="J289" i="226"/>
  <c r="J288" i="226"/>
  <c r="J287" i="226"/>
  <c r="J286" i="226"/>
  <c r="J285" i="226"/>
  <c r="J284" i="226"/>
  <c r="J283" i="226"/>
  <c r="J282" i="226"/>
  <c r="J281" i="226"/>
  <c r="J280" i="226"/>
  <c r="J279" i="226"/>
  <c r="J278" i="226"/>
  <c r="J277" i="226"/>
  <c r="J276" i="226"/>
  <c r="J275" i="226"/>
  <c r="J266" i="226"/>
  <c r="J265" i="226"/>
  <c r="J264" i="226"/>
  <c r="J263" i="226"/>
  <c r="J262" i="226"/>
  <c r="J261" i="226"/>
  <c r="J260" i="226"/>
  <c r="J259" i="226"/>
  <c r="J258" i="226"/>
  <c r="J257" i="226"/>
  <c r="J256" i="226"/>
  <c r="J255" i="226"/>
  <c r="J254" i="226"/>
  <c r="J253" i="226"/>
  <c r="J252" i="226"/>
  <c r="J251" i="226"/>
  <c r="J250" i="226"/>
  <c r="J249" i="226"/>
  <c r="J248" i="226"/>
  <c r="J247" i="226"/>
  <c r="J242" i="226"/>
  <c r="J241" i="226"/>
  <c r="J240" i="226"/>
  <c r="J239" i="226"/>
  <c r="J238" i="226"/>
  <c r="J237" i="226"/>
  <c r="J236" i="226"/>
  <c r="J235" i="226"/>
  <c r="J234" i="226"/>
  <c r="J233" i="226"/>
  <c r="J232" i="226"/>
  <c r="J231" i="226"/>
  <c r="J230" i="226"/>
  <c r="J229" i="226"/>
  <c r="J228" i="226"/>
  <c r="J227" i="226"/>
  <c r="J226" i="226"/>
  <c r="J225" i="226"/>
  <c r="J224" i="226"/>
  <c r="J223" i="226"/>
  <c r="J214" i="226"/>
  <c r="J213" i="226"/>
  <c r="J212" i="226"/>
  <c r="J211" i="226"/>
  <c r="J210" i="226"/>
  <c r="J209" i="226"/>
  <c r="J208" i="226"/>
  <c r="J207" i="226"/>
  <c r="J206" i="226"/>
  <c r="J205" i="226"/>
  <c r="J204" i="226"/>
  <c r="J203" i="226"/>
  <c r="J202" i="226"/>
  <c r="J201" i="226"/>
  <c r="J200" i="226"/>
  <c r="J199" i="226"/>
  <c r="J198" i="226"/>
  <c r="J197" i="226"/>
  <c r="J196" i="226"/>
  <c r="J195" i="226"/>
  <c r="J190" i="226"/>
  <c r="J189" i="226"/>
  <c r="J188" i="226"/>
  <c r="J187" i="226"/>
  <c r="J186" i="226"/>
  <c r="J185" i="226"/>
  <c r="J184" i="226"/>
  <c r="J183" i="226"/>
  <c r="J182" i="226"/>
  <c r="J181" i="226"/>
  <c r="J180" i="226"/>
  <c r="J179" i="226"/>
  <c r="J178" i="226"/>
  <c r="J177" i="226"/>
  <c r="J176" i="226"/>
  <c r="J175" i="226"/>
  <c r="J174" i="226"/>
  <c r="J173" i="226"/>
  <c r="J172" i="226"/>
  <c r="J171" i="226"/>
  <c r="J162" i="226"/>
  <c r="J161" i="226"/>
  <c r="J160" i="226"/>
  <c r="J159" i="226"/>
  <c r="J158" i="226"/>
  <c r="J157" i="226"/>
  <c r="J156" i="226"/>
  <c r="J155" i="226"/>
  <c r="J154" i="226"/>
  <c r="J153" i="226"/>
  <c r="J152" i="226"/>
  <c r="J151" i="226"/>
  <c r="J150" i="226"/>
  <c r="J149" i="226"/>
  <c r="J148" i="226"/>
  <c r="J147" i="226"/>
  <c r="J146" i="226"/>
  <c r="J145" i="226"/>
  <c r="J144" i="226"/>
  <c r="J143" i="226"/>
  <c r="J138" i="226"/>
  <c r="J137" i="226"/>
  <c r="J136" i="226"/>
  <c r="J135" i="226"/>
  <c r="J134" i="226"/>
  <c r="J133" i="226"/>
  <c r="J132" i="226"/>
  <c r="J131" i="226"/>
  <c r="J130" i="226"/>
  <c r="J129" i="226"/>
  <c r="J128" i="226"/>
  <c r="J127" i="226"/>
  <c r="J126" i="226"/>
  <c r="J125" i="226"/>
  <c r="J124" i="226"/>
  <c r="J123" i="226"/>
  <c r="J122" i="226"/>
  <c r="J121" i="226"/>
  <c r="J120" i="226"/>
  <c r="J119" i="226"/>
  <c r="J110" i="226"/>
  <c r="J109" i="226"/>
  <c r="J108" i="226"/>
  <c r="J107" i="226"/>
  <c r="J106" i="226"/>
  <c r="J105" i="226"/>
  <c r="J104" i="226"/>
  <c r="J103" i="226"/>
  <c r="J102" i="226"/>
  <c r="J101" i="226"/>
  <c r="J100" i="226"/>
  <c r="J99" i="226"/>
  <c r="J98" i="226"/>
  <c r="J97" i="226"/>
  <c r="J96" i="226"/>
  <c r="J95" i="226"/>
  <c r="J94" i="226"/>
  <c r="J93" i="226"/>
  <c r="J92" i="226"/>
  <c r="J91" i="226"/>
  <c r="J86" i="226"/>
  <c r="J85" i="226"/>
  <c r="J84" i="226"/>
  <c r="J83" i="226"/>
  <c r="J82" i="226"/>
  <c r="J81" i="226"/>
  <c r="J80" i="226"/>
  <c r="J79" i="226"/>
  <c r="J78" i="226"/>
  <c r="J77" i="226"/>
  <c r="J76" i="226"/>
  <c r="J75" i="226"/>
  <c r="J74" i="226"/>
  <c r="J73" i="226"/>
  <c r="J72" i="226"/>
  <c r="J71" i="226"/>
  <c r="J70" i="226"/>
  <c r="J69" i="226"/>
  <c r="J68" i="226"/>
  <c r="J67" i="226"/>
  <c r="J61" i="226"/>
  <c r="J60" i="226"/>
  <c r="J59" i="226"/>
  <c r="J71" i="213"/>
  <c r="Y32" i="228"/>
  <c r="Y31" i="228"/>
  <c r="Y30" i="228"/>
  <c r="Y29" i="228"/>
  <c r="Y28" i="228"/>
  <c r="Y27" i="228"/>
  <c r="Y26" i="228"/>
  <c r="X32" i="228"/>
  <c r="X31" i="228"/>
  <c r="X30" i="228"/>
  <c r="X29" i="228"/>
  <c r="X28" i="228"/>
  <c r="X27" i="228"/>
  <c r="X26" i="228"/>
  <c r="W32" i="228"/>
  <c r="W31" i="228"/>
  <c r="W30" i="228"/>
  <c r="W29" i="228"/>
  <c r="W28" i="228"/>
  <c r="W27" i="228"/>
  <c r="W26" i="228"/>
  <c r="T32" i="228"/>
  <c r="T31" i="228"/>
  <c r="T30" i="228"/>
  <c r="T28" i="228"/>
  <c r="T29" i="228"/>
  <c r="T27" i="228"/>
  <c r="T26" i="228"/>
  <c r="S32" i="228"/>
  <c r="S31" i="228"/>
  <c r="S30" i="228"/>
  <c r="S29" i="228"/>
  <c r="S28" i="228"/>
  <c r="S27" i="228"/>
  <c r="S26" i="228"/>
  <c r="R32" i="228"/>
  <c r="R31" i="228"/>
  <c r="R30" i="228"/>
  <c r="R29" i="228"/>
  <c r="R28" i="228"/>
  <c r="R27" i="228"/>
  <c r="R26" i="228"/>
  <c r="Y21" i="228"/>
  <c r="Y20" i="228"/>
  <c r="X21" i="228"/>
  <c r="X20" i="228"/>
  <c r="W21" i="228"/>
  <c r="W20" i="228"/>
  <c r="T21" i="228"/>
  <c r="T20" i="228"/>
  <c r="S21" i="228"/>
  <c r="S20" i="228"/>
  <c r="R21" i="228"/>
  <c r="R20" i="228"/>
  <c r="Y20" i="227"/>
  <c r="Y21" i="227"/>
  <c r="X21" i="227"/>
  <c r="X20" i="227"/>
  <c r="W21" i="227"/>
  <c r="W20" i="227"/>
  <c r="T21" i="227"/>
  <c r="T20" i="227"/>
  <c r="S21" i="227"/>
  <c r="S20" i="227"/>
  <c r="R21" i="227"/>
  <c r="R20" i="227"/>
  <c r="Y21" i="226"/>
  <c r="Y20" i="226"/>
  <c r="X21" i="226"/>
  <c r="X20" i="226"/>
  <c r="W21" i="226"/>
  <c r="W20" i="226"/>
  <c r="T20" i="226"/>
  <c r="T21" i="226"/>
  <c r="S21" i="226"/>
  <c r="S20" i="226"/>
  <c r="R21" i="226"/>
  <c r="R20" i="226"/>
  <c r="Y32" i="213"/>
  <c r="Y31" i="213"/>
  <c r="Y30" i="213"/>
  <c r="Y29" i="213"/>
  <c r="Y28" i="213"/>
  <c r="Y27" i="213"/>
  <c r="Y26" i="213"/>
  <c r="X32" i="213"/>
  <c r="X31" i="213"/>
  <c r="X30" i="213"/>
  <c r="X29" i="213"/>
  <c r="X28" i="213"/>
  <c r="X27" i="213"/>
  <c r="X26" i="213"/>
  <c r="W32" i="213"/>
  <c r="W31" i="213"/>
  <c r="W30" i="213"/>
  <c r="W29" i="213"/>
  <c r="W28" i="213"/>
  <c r="W27" i="213"/>
  <c r="W26" i="213"/>
  <c r="Y21" i="213"/>
  <c r="Y20" i="213"/>
  <c r="X21" i="213"/>
  <c r="X20" i="213"/>
  <c r="W21" i="213"/>
  <c r="W20" i="213"/>
  <c r="T32" i="213"/>
  <c r="T31" i="213"/>
  <c r="T30" i="213"/>
  <c r="T29" i="213"/>
  <c r="T28" i="213"/>
  <c r="T27" i="213"/>
  <c r="T26" i="213"/>
  <c r="S32" i="213"/>
  <c r="S31" i="213"/>
  <c r="S30" i="213"/>
  <c r="S29" i="213"/>
  <c r="S28" i="213"/>
  <c r="S27" i="213"/>
  <c r="S26" i="213"/>
  <c r="R32" i="213"/>
  <c r="R31" i="213"/>
  <c r="R30" i="213"/>
  <c r="R29" i="213"/>
  <c r="R28" i="213"/>
  <c r="R27" i="213"/>
  <c r="R26" i="213"/>
  <c r="T21" i="213"/>
  <c r="S21" i="213"/>
  <c r="R21" i="213"/>
  <c r="T20" i="213"/>
  <c r="S20" i="213"/>
  <c r="R20" i="213"/>
  <c r="Y32" i="227"/>
  <c r="Y31" i="227"/>
  <c r="Y30" i="227"/>
  <c r="Y29" i="227"/>
  <c r="Y28" i="227"/>
  <c r="Y27" i="227"/>
  <c r="Y26" i="227"/>
  <c r="X32" i="227"/>
  <c r="X31" i="227"/>
  <c r="X30" i="227"/>
  <c r="X29" i="227"/>
  <c r="X28" i="227"/>
  <c r="X27" i="227"/>
  <c r="X26" i="227"/>
  <c r="W32" i="227"/>
  <c r="W31" i="227"/>
  <c r="W30" i="227"/>
  <c r="W29" i="227"/>
  <c r="W28" i="227"/>
  <c r="W27" i="227"/>
  <c r="W26" i="227"/>
  <c r="T32" i="227"/>
  <c r="T31" i="227"/>
  <c r="T30" i="227"/>
  <c r="T29" i="227"/>
  <c r="T28" i="227"/>
  <c r="T27" i="227"/>
  <c r="T26" i="227"/>
  <c r="S32" i="227"/>
  <c r="S31" i="227"/>
  <c r="S30" i="227"/>
  <c r="S29" i="227"/>
  <c r="S28" i="227"/>
  <c r="S27" i="227"/>
  <c r="S26" i="227"/>
  <c r="R32" i="227"/>
  <c r="R31" i="227"/>
  <c r="R30" i="227"/>
  <c r="R29" i="227"/>
  <c r="R28" i="227"/>
  <c r="R27" i="227"/>
  <c r="R26" i="227"/>
  <c r="Y32" i="226"/>
  <c r="Y31" i="226"/>
  <c r="Y30" i="226"/>
  <c r="Y29" i="226"/>
  <c r="Y28" i="226"/>
  <c r="Y27" i="226"/>
  <c r="Y26" i="226"/>
  <c r="X32" i="226"/>
  <c r="X31" i="226"/>
  <c r="X30" i="226"/>
  <c r="X29" i="226"/>
  <c r="X28" i="226"/>
  <c r="X27" i="226"/>
  <c r="X26" i="226"/>
  <c r="W32" i="226"/>
  <c r="W31" i="226"/>
  <c r="W30" i="226"/>
  <c r="W29" i="226"/>
  <c r="W28" i="226"/>
  <c r="W27" i="226"/>
  <c r="W26" i="226"/>
  <c r="T32" i="226"/>
  <c r="T31" i="226"/>
  <c r="T30" i="226"/>
  <c r="T29" i="226"/>
  <c r="T28" i="226"/>
  <c r="T27" i="226"/>
  <c r="T26" i="226"/>
  <c r="S32" i="226"/>
  <c r="S31" i="226"/>
  <c r="S30" i="226"/>
  <c r="S29" i="226"/>
  <c r="S28" i="226"/>
  <c r="S27" i="226"/>
  <c r="S26" i="226"/>
  <c r="R32" i="226"/>
  <c r="R31" i="226"/>
  <c r="R30" i="226"/>
  <c r="R29" i="226"/>
  <c r="R28" i="226"/>
  <c r="R27" i="226"/>
  <c r="R26" i="226"/>
  <c r="C16" i="222"/>
  <c r="C15" i="222"/>
  <c r="L297" i="227" l="1"/>
  <c r="L193" i="227"/>
  <c r="L141" i="227"/>
  <c r="J30" i="211"/>
  <c r="U30" i="211" s="1"/>
  <c r="W3" i="235" l="1"/>
  <c r="U3" i="235"/>
  <c r="R3" i="235"/>
  <c r="O167" i="203" l="1"/>
  <c r="O165" i="203"/>
  <c r="O125" i="203"/>
  <c r="O122" i="203" l="1"/>
  <c r="O12" i="203"/>
  <c r="AW64" i="211" l="1"/>
  <c r="AW65" i="211"/>
  <c r="AW66" i="211"/>
  <c r="AW67" i="211"/>
  <c r="AW68" i="211"/>
  <c r="AP72" i="211"/>
  <c r="AP26" i="211"/>
  <c r="AP27" i="211"/>
  <c r="AP28" i="211"/>
  <c r="AP29" i="211"/>
  <c r="AP30" i="211"/>
  <c r="AP31" i="211"/>
  <c r="AP32" i="211"/>
  <c r="AP33" i="211"/>
  <c r="AP34" i="211"/>
  <c r="AP35" i="211"/>
  <c r="AP36" i="211"/>
  <c r="AP37" i="211"/>
  <c r="AP38" i="211"/>
  <c r="AP39" i="211"/>
  <c r="AP40" i="211"/>
  <c r="AP41" i="211"/>
  <c r="AP42" i="211"/>
  <c r="AP43" i="211"/>
  <c r="AP44" i="211"/>
  <c r="AP45" i="211"/>
  <c r="AP46" i="211"/>
  <c r="AP47" i="211"/>
  <c r="AP48" i="211"/>
  <c r="AP49" i="211"/>
  <c r="AP50" i="211"/>
  <c r="AP51" i="211"/>
  <c r="AP52" i="211"/>
  <c r="AP53" i="211"/>
  <c r="AP54" i="211"/>
  <c r="AP55" i="211"/>
  <c r="AP56" i="211"/>
  <c r="AP57" i="211"/>
  <c r="AP58" i="211"/>
  <c r="AP59" i="211"/>
  <c r="AP60" i="211"/>
  <c r="AP61" i="211"/>
  <c r="AP62" i="211"/>
  <c r="AP63" i="211"/>
  <c r="AP64" i="211"/>
  <c r="AP65" i="211"/>
  <c r="AP66" i="211"/>
  <c r="AP67" i="211"/>
  <c r="AP68" i="211"/>
  <c r="AP69" i="211"/>
  <c r="AP70" i="211"/>
  <c r="AP71" i="211"/>
  <c r="AH71" i="211"/>
  <c r="AF65" i="211"/>
  <c r="AF66" i="211"/>
  <c r="AF67" i="211"/>
  <c r="AF68" i="211"/>
  <c r="AF69" i="211"/>
  <c r="AF70" i="211"/>
  <c r="AF71" i="211"/>
  <c r="AF72" i="211"/>
  <c r="AF73" i="211"/>
  <c r="AF64" i="211"/>
  <c r="O64" i="211"/>
  <c r="AH72" i="211"/>
  <c r="AH73" i="211"/>
  <c r="AH68" i="211"/>
  <c r="AH65" i="211"/>
  <c r="AH64" i="211"/>
  <c r="P26" i="187" l="1"/>
  <c r="P23" i="187"/>
  <c r="P22" i="187"/>
  <c r="P21" i="187"/>
  <c r="P20" i="187"/>
  <c r="P19" i="187"/>
  <c r="W188" i="235"/>
  <c r="U188" i="235"/>
  <c r="R188" i="235"/>
  <c r="J71" i="235"/>
  <c r="J69" i="235"/>
  <c r="D43" i="235"/>
  <c r="J26" i="235"/>
  <c r="L279" i="235" s="1"/>
  <c r="J24" i="235"/>
  <c r="L278" i="235" s="1"/>
  <c r="J22" i="235"/>
  <c r="J20" i="235"/>
  <c r="L276" i="235" s="1"/>
  <c r="J18" i="235"/>
  <c r="L275" i="235" s="1"/>
  <c r="J16" i="235"/>
  <c r="J14" i="235"/>
  <c r="L273" i="235" s="1"/>
  <c r="J12" i="235"/>
  <c r="L272" i="235" s="1"/>
  <c r="J10" i="235"/>
  <c r="AW71" i="211" l="1"/>
  <c r="L401" i="213" l="1"/>
  <c r="L396" i="213"/>
  <c r="L397" i="213"/>
  <c r="L398" i="213"/>
  <c r="L399" i="213"/>
  <c r="L400" i="213"/>
  <c r="L402" i="213"/>
  <c r="L395" i="213"/>
  <c r="J396" i="213"/>
  <c r="J397" i="213"/>
  <c r="J398" i="213"/>
  <c r="J399" i="213"/>
  <c r="J400" i="213"/>
  <c r="J401" i="213"/>
  <c r="J402" i="213"/>
  <c r="J395" i="213"/>
  <c r="L384" i="213"/>
  <c r="L385" i="213"/>
  <c r="L386" i="213"/>
  <c r="L387" i="213"/>
  <c r="L388" i="213"/>
  <c r="L389" i="213"/>
  <c r="L390" i="213"/>
  <c r="L383" i="213"/>
  <c r="J384" i="213"/>
  <c r="J385" i="213"/>
  <c r="J386" i="213"/>
  <c r="J387" i="213"/>
  <c r="J388" i="213"/>
  <c r="J389" i="213"/>
  <c r="J390" i="213"/>
  <c r="J383" i="213"/>
  <c r="L368" i="213"/>
  <c r="L369" i="213"/>
  <c r="L370" i="213"/>
  <c r="L371" i="213"/>
  <c r="L372" i="213"/>
  <c r="L373" i="213"/>
  <c r="L374" i="213"/>
  <c r="L367" i="213"/>
  <c r="J368" i="213"/>
  <c r="J369" i="213"/>
  <c r="J370" i="213"/>
  <c r="J371" i="213"/>
  <c r="J372" i="213"/>
  <c r="J373" i="213"/>
  <c r="J374" i="213"/>
  <c r="J367" i="213"/>
  <c r="L356" i="213"/>
  <c r="L357" i="213"/>
  <c r="L358" i="213"/>
  <c r="L359" i="213"/>
  <c r="L360" i="213"/>
  <c r="L361" i="213"/>
  <c r="L362" i="213"/>
  <c r="L355" i="213"/>
  <c r="J356" i="213"/>
  <c r="J357" i="213"/>
  <c r="J358" i="213"/>
  <c r="J359" i="213"/>
  <c r="J360" i="213"/>
  <c r="J361" i="213"/>
  <c r="J362" i="213"/>
  <c r="J355" i="213"/>
  <c r="L340" i="213"/>
  <c r="L341" i="213"/>
  <c r="L342" i="213"/>
  <c r="L343" i="213"/>
  <c r="L344" i="213"/>
  <c r="L345" i="213"/>
  <c r="L346" i="213"/>
  <c r="L339" i="213"/>
  <c r="J340" i="213"/>
  <c r="J341" i="213"/>
  <c r="J342" i="213"/>
  <c r="J343" i="213"/>
  <c r="J344" i="213"/>
  <c r="J345" i="213"/>
  <c r="J346" i="213"/>
  <c r="J339" i="213"/>
  <c r="L328" i="213"/>
  <c r="L329" i="213"/>
  <c r="L330" i="213"/>
  <c r="L331" i="213"/>
  <c r="L332" i="213"/>
  <c r="L333" i="213"/>
  <c r="L334" i="213"/>
  <c r="L327" i="213"/>
  <c r="J328" i="213"/>
  <c r="J329" i="213"/>
  <c r="J330" i="213"/>
  <c r="J331" i="213"/>
  <c r="J332" i="213"/>
  <c r="J333" i="213"/>
  <c r="J334" i="213"/>
  <c r="J327" i="213"/>
  <c r="L300" i="213"/>
  <c r="L301" i="213"/>
  <c r="L302" i="213"/>
  <c r="L303" i="213"/>
  <c r="L304" i="213"/>
  <c r="L305" i="213"/>
  <c r="L306" i="213"/>
  <c r="L307" i="213"/>
  <c r="L308" i="213"/>
  <c r="L309" i="213"/>
  <c r="L310" i="213"/>
  <c r="L311" i="213"/>
  <c r="L312" i="213"/>
  <c r="L313" i="213"/>
  <c r="L314" i="213"/>
  <c r="L315" i="213"/>
  <c r="L316" i="213"/>
  <c r="L317" i="213"/>
  <c r="L318" i="213"/>
  <c r="L299" i="213"/>
  <c r="J300" i="213"/>
  <c r="J301" i="213"/>
  <c r="J302" i="213"/>
  <c r="J303" i="213"/>
  <c r="J304" i="213"/>
  <c r="J305" i="213"/>
  <c r="J306" i="213"/>
  <c r="J307" i="213"/>
  <c r="J308" i="213"/>
  <c r="J309" i="213"/>
  <c r="J310" i="213"/>
  <c r="J311" i="213"/>
  <c r="J312" i="213"/>
  <c r="J313" i="213"/>
  <c r="J314" i="213"/>
  <c r="J315" i="213"/>
  <c r="J316" i="213"/>
  <c r="J317" i="213"/>
  <c r="J318" i="213"/>
  <c r="J299" i="213"/>
  <c r="J292" i="213"/>
  <c r="L276" i="213"/>
  <c r="L277" i="213"/>
  <c r="L278" i="213"/>
  <c r="L279" i="213"/>
  <c r="L280" i="213"/>
  <c r="L281" i="213"/>
  <c r="L282" i="213"/>
  <c r="L283" i="213"/>
  <c r="L284" i="213"/>
  <c r="L285" i="213"/>
  <c r="L286" i="213"/>
  <c r="L287" i="213"/>
  <c r="L288" i="213"/>
  <c r="L289" i="213"/>
  <c r="L290" i="213"/>
  <c r="L291" i="213"/>
  <c r="L292" i="213"/>
  <c r="L293" i="213"/>
  <c r="L294" i="213"/>
  <c r="L275" i="213"/>
  <c r="L295" i="213" s="1"/>
  <c r="J276" i="213"/>
  <c r="J277" i="213"/>
  <c r="J278" i="213"/>
  <c r="J279" i="213"/>
  <c r="J280" i="213"/>
  <c r="J281" i="213"/>
  <c r="J282" i="213"/>
  <c r="J283" i="213"/>
  <c r="J284" i="213"/>
  <c r="J285" i="213"/>
  <c r="J286" i="213"/>
  <c r="J287" i="213"/>
  <c r="J288" i="213"/>
  <c r="J289" i="213"/>
  <c r="J290" i="213"/>
  <c r="J291" i="213"/>
  <c r="J293" i="213"/>
  <c r="J294" i="213"/>
  <c r="J275" i="213"/>
  <c r="L248" i="213"/>
  <c r="L249" i="213"/>
  <c r="L250" i="213"/>
  <c r="L251" i="213"/>
  <c r="L252" i="213"/>
  <c r="L253" i="213"/>
  <c r="L254" i="213"/>
  <c r="L255" i="213"/>
  <c r="L256" i="213"/>
  <c r="L257" i="213"/>
  <c r="L258" i="213"/>
  <c r="L259" i="213"/>
  <c r="L260" i="213"/>
  <c r="L261" i="213"/>
  <c r="L262" i="213"/>
  <c r="L263" i="213"/>
  <c r="L264" i="213"/>
  <c r="L265" i="213"/>
  <c r="L266" i="213"/>
  <c r="L247" i="213"/>
  <c r="J248" i="213"/>
  <c r="J249" i="213"/>
  <c r="J250" i="213"/>
  <c r="J251" i="213"/>
  <c r="J252" i="213"/>
  <c r="J253" i="213"/>
  <c r="J254" i="213"/>
  <c r="J255" i="213"/>
  <c r="J256" i="213"/>
  <c r="J257" i="213"/>
  <c r="J258" i="213"/>
  <c r="J259" i="213"/>
  <c r="J260" i="213"/>
  <c r="J261" i="213"/>
  <c r="J262" i="213"/>
  <c r="J263" i="213"/>
  <c r="J264" i="213"/>
  <c r="J265" i="213"/>
  <c r="J266" i="213"/>
  <c r="J247" i="213"/>
  <c r="L242" i="213"/>
  <c r="L224" i="213"/>
  <c r="L225" i="213"/>
  <c r="L226" i="213"/>
  <c r="L227" i="213"/>
  <c r="L228" i="213"/>
  <c r="L229" i="213"/>
  <c r="L230" i="213"/>
  <c r="L231" i="213"/>
  <c r="L232" i="213"/>
  <c r="L233" i="213"/>
  <c r="L234" i="213"/>
  <c r="L235" i="213"/>
  <c r="L236" i="213"/>
  <c r="L237" i="213"/>
  <c r="L238" i="213"/>
  <c r="L239" i="213"/>
  <c r="L240" i="213"/>
  <c r="L241" i="213"/>
  <c r="L223" i="213"/>
  <c r="J224" i="213"/>
  <c r="J225" i="213"/>
  <c r="J226" i="213"/>
  <c r="J227" i="213"/>
  <c r="J228" i="213"/>
  <c r="J229" i="213"/>
  <c r="J230" i="213"/>
  <c r="J231" i="213"/>
  <c r="J232" i="213"/>
  <c r="J233" i="213"/>
  <c r="J234" i="213"/>
  <c r="J235" i="213"/>
  <c r="J236" i="213"/>
  <c r="J237" i="213"/>
  <c r="J238" i="213"/>
  <c r="J239" i="213"/>
  <c r="J240" i="213"/>
  <c r="J241" i="213"/>
  <c r="J242" i="213"/>
  <c r="J223" i="213"/>
  <c r="L196" i="213"/>
  <c r="L197" i="213"/>
  <c r="L198" i="213"/>
  <c r="L199" i="213"/>
  <c r="L200" i="213"/>
  <c r="L201" i="213"/>
  <c r="L202" i="213"/>
  <c r="L203" i="213"/>
  <c r="L204" i="213"/>
  <c r="L205" i="213"/>
  <c r="L206" i="213"/>
  <c r="L207" i="213"/>
  <c r="L208" i="213"/>
  <c r="L209" i="213"/>
  <c r="L210" i="213"/>
  <c r="L211" i="213"/>
  <c r="L212" i="213"/>
  <c r="L213" i="213"/>
  <c r="L214" i="213"/>
  <c r="L195" i="213"/>
  <c r="J196" i="213"/>
  <c r="J197" i="213"/>
  <c r="J198" i="213"/>
  <c r="J199" i="213"/>
  <c r="J200" i="213"/>
  <c r="J201" i="213"/>
  <c r="J202" i="213"/>
  <c r="J203" i="213"/>
  <c r="J204" i="213"/>
  <c r="J205" i="213"/>
  <c r="J206" i="213"/>
  <c r="J207" i="213"/>
  <c r="J208" i="213"/>
  <c r="J209" i="213"/>
  <c r="J210" i="213"/>
  <c r="J211" i="213"/>
  <c r="J212" i="213"/>
  <c r="J213" i="213"/>
  <c r="J214" i="213"/>
  <c r="J195" i="213"/>
  <c r="J189" i="213"/>
  <c r="L172" i="213"/>
  <c r="L173" i="213"/>
  <c r="L174" i="213"/>
  <c r="L175" i="213"/>
  <c r="L176" i="213"/>
  <c r="L177" i="213"/>
  <c r="L178" i="213"/>
  <c r="L179" i="213"/>
  <c r="L180" i="213"/>
  <c r="L181" i="213"/>
  <c r="L182" i="213"/>
  <c r="L183" i="213"/>
  <c r="L184" i="213"/>
  <c r="L185" i="213"/>
  <c r="L186" i="213"/>
  <c r="L187" i="213"/>
  <c r="L188" i="213"/>
  <c r="L189" i="213"/>
  <c r="L190" i="213"/>
  <c r="L171" i="213"/>
  <c r="J172" i="213"/>
  <c r="J173" i="213"/>
  <c r="J174" i="213"/>
  <c r="J175" i="213"/>
  <c r="J176" i="213"/>
  <c r="J177" i="213"/>
  <c r="J178" i="213"/>
  <c r="J179" i="213"/>
  <c r="J180" i="213"/>
  <c r="J181" i="213"/>
  <c r="J182" i="213"/>
  <c r="J183" i="213"/>
  <c r="J184" i="213"/>
  <c r="J185" i="213"/>
  <c r="J186" i="213"/>
  <c r="J187" i="213"/>
  <c r="J188" i="213"/>
  <c r="J190" i="213"/>
  <c r="J171" i="213"/>
  <c r="L144" i="213"/>
  <c r="L145" i="213"/>
  <c r="L146" i="213"/>
  <c r="L147" i="213"/>
  <c r="L148" i="213"/>
  <c r="L149" i="213"/>
  <c r="L150" i="213"/>
  <c r="L151" i="213"/>
  <c r="L152" i="213"/>
  <c r="L153" i="213"/>
  <c r="L154" i="213"/>
  <c r="L155" i="213"/>
  <c r="L156" i="213"/>
  <c r="L157" i="213"/>
  <c r="L158" i="213"/>
  <c r="L159" i="213"/>
  <c r="L160" i="213"/>
  <c r="L161" i="213"/>
  <c r="L162" i="213"/>
  <c r="L143" i="213"/>
  <c r="J144" i="213"/>
  <c r="J145" i="213"/>
  <c r="J146" i="213"/>
  <c r="J147" i="213"/>
  <c r="J148" i="213"/>
  <c r="J149" i="213"/>
  <c r="J150" i="213"/>
  <c r="J151" i="213"/>
  <c r="J152" i="213"/>
  <c r="J153" i="213"/>
  <c r="J154" i="213"/>
  <c r="J155" i="213"/>
  <c r="J156" i="213"/>
  <c r="J157" i="213"/>
  <c r="J158" i="213"/>
  <c r="J159" i="213"/>
  <c r="J160" i="213"/>
  <c r="J161" i="213"/>
  <c r="J162" i="213"/>
  <c r="J143" i="213"/>
  <c r="L137" i="213"/>
  <c r="L120" i="213"/>
  <c r="L121" i="213"/>
  <c r="L122" i="213"/>
  <c r="L123" i="213"/>
  <c r="L124" i="213"/>
  <c r="L125" i="213"/>
  <c r="L126" i="213"/>
  <c r="L127" i="213"/>
  <c r="L128" i="213"/>
  <c r="L129" i="213"/>
  <c r="L130" i="213"/>
  <c r="L131" i="213"/>
  <c r="L132" i="213"/>
  <c r="L133" i="213"/>
  <c r="L134" i="213"/>
  <c r="L135" i="213"/>
  <c r="L136" i="213"/>
  <c r="L138" i="213"/>
  <c r="L119" i="213"/>
  <c r="J120" i="213"/>
  <c r="J121" i="213"/>
  <c r="J122" i="213"/>
  <c r="J123" i="213"/>
  <c r="J124" i="213"/>
  <c r="J125" i="213"/>
  <c r="J126" i="213"/>
  <c r="J127" i="213"/>
  <c r="J128" i="213"/>
  <c r="J129" i="213"/>
  <c r="J130" i="213"/>
  <c r="J131" i="213"/>
  <c r="J132" i="213"/>
  <c r="J133" i="213"/>
  <c r="J134" i="213"/>
  <c r="J135" i="213"/>
  <c r="J136" i="213"/>
  <c r="J137" i="213"/>
  <c r="J138" i="213"/>
  <c r="J119" i="213"/>
  <c r="L106" i="213"/>
  <c r="L92" i="213"/>
  <c r="L93" i="213"/>
  <c r="L94" i="213"/>
  <c r="L95" i="213"/>
  <c r="L96" i="213"/>
  <c r="L97" i="213"/>
  <c r="L98" i="213"/>
  <c r="L99" i="213"/>
  <c r="L100" i="213"/>
  <c r="L101" i="213"/>
  <c r="L102" i="213"/>
  <c r="L103" i="213"/>
  <c r="L104" i="213"/>
  <c r="L105" i="213"/>
  <c r="L107" i="213"/>
  <c r="L108" i="213"/>
  <c r="L109" i="213"/>
  <c r="L110" i="213"/>
  <c r="L91" i="213"/>
  <c r="J92" i="213"/>
  <c r="J93" i="213"/>
  <c r="J94" i="213"/>
  <c r="J95" i="213"/>
  <c r="J96" i="213"/>
  <c r="J97" i="213"/>
  <c r="J98" i="213"/>
  <c r="J99" i="213"/>
  <c r="J100" i="213"/>
  <c r="J101" i="213"/>
  <c r="J102" i="213"/>
  <c r="J103" i="213"/>
  <c r="J104" i="213"/>
  <c r="J105" i="213"/>
  <c r="J106" i="213"/>
  <c r="J107" i="213"/>
  <c r="J108" i="213"/>
  <c r="J109" i="213"/>
  <c r="J110" i="213"/>
  <c r="J91" i="213"/>
  <c r="L86" i="213"/>
  <c r="L68" i="213"/>
  <c r="L69" i="213"/>
  <c r="L70" i="213"/>
  <c r="L71" i="213"/>
  <c r="L72" i="213"/>
  <c r="L73" i="213"/>
  <c r="L74" i="213"/>
  <c r="L75" i="213"/>
  <c r="L76" i="213"/>
  <c r="L77" i="213"/>
  <c r="L78" i="213"/>
  <c r="L79" i="213"/>
  <c r="L80" i="213"/>
  <c r="L81" i="213"/>
  <c r="L82" i="213"/>
  <c r="L83" i="213"/>
  <c r="L84" i="213"/>
  <c r="L85" i="213"/>
  <c r="J68" i="213"/>
  <c r="J69" i="213"/>
  <c r="J70" i="213"/>
  <c r="J72" i="213"/>
  <c r="J73" i="213"/>
  <c r="J74" i="213"/>
  <c r="J75" i="213"/>
  <c r="J76" i="213"/>
  <c r="J77" i="213"/>
  <c r="J78" i="213"/>
  <c r="J79" i="213"/>
  <c r="J80" i="213"/>
  <c r="J81" i="213"/>
  <c r="J82" i="213"/>
  <c r="J83" i="213"/>
  <c r="J84" i="213"/>
  <c r="J85" i="213"/>
  <c r="J86" i="213"/>
  <c r="J67" i="213"/>
  <c r="L58" i="213"/>
  <c r="L59" i="213"/>
  <c r="L60" i="213"/>
  <c r="L61" i="213"/>
  <c r="J58" i="213"/>
  <c r="J59" i="213"/>
  <c r="J60" i="213"/>
  <c r="J61" i="213"/>
  <c r="O11" i="203" l="1"/>
  <c r="X18" i="213" l="1"/>
  <c r="Y18" i="213"/>
  <c r="X19" i="213"/>
  <c r="Y19" i="213"/>
  <c r="O16" i="211" l="1"/>
  <c r="L16" i="211"/>
  <c r="O198" i="203" l="1"/>
  <c r="R20" i="211" l="1"/>
  <c r="W27" i="211" l="1"/>
  <c r="AH27" i="211" s="1"/>
  <c r="Y24" i="211" l="1"/>
  <c r="L24" i="211"/>
  <c r="R19" i="228" l="1"/>
  <c r="R19" i="227"/>
  <c r="R19" i="226"/>
  <c r="R19" i="213"/>
  <c r="P17" i="187" l="1"/>
  <c r="P18" i="187"/>
  <c r="J82" i="207" l="1"/>
  <c r="J83" i="207"/>
  <c r="J84" i="207"/>
  <c r="E37" i="222" l="1"/>
  <c r="D37" i="222"/>
  <c r="C37" i="222"/>
  <c r="L404" i="228" l="1"/>
  <c r="J404" i="228"/>
  <c r="L403" i="228"/>
  <c r="J403" i="228"/>
  <c r="M402" i="228"/>
  <c r="M401" i="228"/>
  <c r="M400" i="228"/>
  <c r="M399" i="228"/>
  <c r="M398" i="228"/>
  <c r="M397" i="228"/>
  <c r="M396" i="228"/>
  <c r="M395" i="228"/>
  <c r="M394" i="228"/>
  <c r="L392" i="228"/>
  <c r="J392" i="228"/>
  <c r="L391" i="228"/>
  <c r="L406" i="228" s="1"/>
  <c r="L27" i="228" s="1"/>
  <c r="J391" i="228"/>
  <c r="M390" i="228"/>
  <c r="M389" i="228"/>
  <c r="M388" i="228"/>
  <c r="M387" i="228"/>
  <c r="M386" i="228"/>
  <c r="M385" i="228"/>
  <c r="M384" i="228"/>
  <c r="M383" i="228"/>
  <c r="M382" i="228"/>
  <c r="L376" i="228"/>
  <c r="J376" i="228"/>
  <c r="L375" i="228"/>
  <c r="J375" i="228"/>
  <c r="M374" i="228"/>
  <c r="M373" i="228"/>
  <c r="M372" i="228"/>
  <c r="M371" i="228"/>
  <c r="M370" i="228"/>
  <c r="M369" i="228"/>
  <c r="M368" i="228"/>
  <c r="M367" i="228"/>
  <c r="M366" i="228"/>
  <c r="L364" i="228"/>
  <c r="J364" i="228"/>
  <c r="L363" i="228"/>
  <c r="J363" i="228"/>
  <c r="M362" i="228"/>
  <c r="M361" i="228"/>
  <c r="M360" i="228"/>
  <c r="M359" i="228"/>
  <c r="M358" i="228"/>
  <c r="M357" i="228"/>
  <c r="M356" i="228"/>
  <c r="M355" i="228"/>
  <c r="M354" i="228"/>
  <c r="L348" i="228"/>
  <c r="J348" i="228"/>
  <c r="L347" i="228"/>
  <c r="J347" i="228"/>
  <c r="M346" i="228"/>
  <c r="M345" i="228"/>
  <c r="M344" i="228"/>
  <c r="M343" i="228"/>
  <c r="M342" i="228"/>
  <c r="M341" i="228"/>
  <c r="M340" i="228"/>
  <c r="M339" i="228"/>
  <c r="M338" i="228"/>
  <c r="L336" i="228"/>
  <c r="J336" i="228"/>
  <c r="L335" i="228"/>
  <c r="J335" i="228"/>
  <c r="M334" i="228"/>
  <c r="M333" i="228"/>
  <c r="M332" i="228"/>
  <c r="M331" i="228"/>
  <c r="M330" i="228"/>
  <c r="M329" i="228"/>
  <c r="M328" i="228"/>
  <c r="M327" i="228"/>
  <c r="M326" i="228"/>
  <c r="L320" i="228"/>
  <c r="J320" i="228"/>
  <c r="L319" i="228"/>
  <c r="J319" i="228"/>
  <c r="M318" i="228"/>
  <c r="M317" i="228"/>
  <c r="M316" i="228"/>
  <c r="M315" i="228"/>
  <c r="M314" i="228"/>
  <c r="M313" i="228"/>
  <c r="M312" i="228"/>
  <c r="M311" i="228"/>
  <c r="M310" i="228"/>
  <c r="M309" i="228"/>
  <c r="M308" i="228"/>
  <c r="M307" i="228"/>
  <c r="M306" i="228"/>
  <c r="M305" i="228"/>
  <c r="M304" i="228"/>
  <c r="M303" i="228"/>
  <c r="M302" i="228"/>
  <c r="M301" i="228"/>
  <c r="M300" i="228"/>
  <c r="M299" i="228"/>
  <c r="M298" i="228"/>
  <c r="L296" i="228"/>
  <c r="J296" i="228"/>
  <c r="L295" i="228"/>
  <c r="J295" i="228"/>
  <c r="M294" i="228"/>
  <c r="M293" i="228"/>
  <c r="M292" i="228"/>
  <c r="M291" i="228"/>
  <c r="M290" i="228"/>
  <c r="M289" i="228"/>
  <c r="M288" i="228"/>
  <c r="M287" i="228"/>
  <c r="M286" i="228"/>
  <c r="M285" i="228"/>
  <c r="M284" i="228"/>
  <c r="M283" i="228"/>
  <c r="M282" i="228"/>
  <c r="M281" i="228"/>
  <c r="M280" i="228"/>
  <c r="M279" i="228"/>
  <c r="M278" i="228"/>
  <c r="M277" i="228"/>
  <c r="M276" i="228"/>
  <c r="M275" i="228"/>
  <c r="M274" i="228"/>
  <c r="L268" i="228"/>
  <c r="J268" i="228"/>
  <c r="L267" i="228"/>
  <c r="J267" i="228"/>
  <c r="M266" i="228"/>
  <c r="M265" i="228"/>
  <c r="M264" i="228"/>
  <c r="M263" i="228"/>
  <c r="M262" i="228"/>
  <c r="M261" i="228"/>
  <c r="M260" i="228"/>
  <c r="M259" i="228"/>
  <c r="M258" i="228"/>
  <c r="M257" i="228"/>
  <c r="M256" i="228"/>
  <c r="M255" i="228"/>
  <c r="M254" i="228"/>
  <c r="M253" i="228"/>
  <c r="M252" i="228"/>
  <c r="M251" i="228"/>
  <c r="M250" i="228"/>
  <c r="M249" i="228"/>
  <c r="M248" i="228"/>
  <c r="M247" i="228"/>
  <c r="M246" i="228"/>
  <c r="L244" i="228"/>
  <c r="J244" i="228"/>
  <c r="L243" i="228"/>
  <c r="J243" i="228"/>
  <c r="M242" i="228"/>
  <c r="M241" i="228"/>
  <c r="M240" i="228"/>
  <c r="M239" i="228"/>
  <c r="M238" i="228"/>
  <c r="M237" i="228"/>
  <c r="M236" i="228"/>
  <c r="M235" i="228"/>
  <c r="M234" i="228"/>
  <c r="M233" i="228"/>
  <c r="M232" i="228"/>
  <c r="M231" i="228"/>
  <c r="M230" i="228"/>
  <c r="M229" i="228"/>
  <c r="M228" i="228"/>
  <c r="M227" i="228"/>
  <c r="M226" i="228"/>
  <c r="M225" i="228"/>
  <c r="M224" i="228"/>
  <c r="M223" i="228"/>
  <c r="M222" i="228"/>
  <c r="L216" i="228"/>
  <c r="J216" i="228"/>
  <c r="L215" i="228"/>
  <c r="J215" i="228"/>
  <c r="M214" i="228"/>
  <c r="M213" i="228"/>
  <c r="M212" i="228"/>
  <c r="M211" i="228"/>
  <c r="M210" i="228"/>
  <c r="M209" i="228"/>
  <c r="M208" i="228"/>
  <c r="M207" i="228"/>
  <c r="M206" i="228"/>
  <c r="M205" i="228"/>
  <c r="M204" i="228"/>
  <c r="M203" i="228"/>
  <c r="M202" i="228"/>
  <c r="M201" i="228"/>
  <c r="M200" i="228"/>
  <c r="M199" i="228"/>
  <c r="M198" i="228"/>
  <c r="M197" i="228"/>
  <c r="M196" i="228"/>
  <c r="M195" i="228"/>
  <c r="M194" i="228"/>
  <c r="L192" i="228"/>
  <c r="J192" i="228"/>
  <c r="L191" i="228"/>
  <c r="J191" i="228"/>
  <c r="M190" i="228"/>
  <c r="M189" i="228"/>
  <c r="M188" i="228"/>
  <c r="M187" i="228"/>
  <c r="M186" i="228"/>
  <c r="M185" i="228"/>
  <c r="M184" i="228"/>
  <c r="M183" i="228"/>
  <c r="M182" i="228"/>
  <c r="M181" i="228"/>
  <c r="M180" i="228"/>
  <c r="M179" i="228"/>
  <c r="M178" i="228"/>
  <c r="M177" i="228"/>
  <c r="M176" i="228"/>
  <c r="M175" i="228"/>
  <c r="M174" i="228"/>
  <c r="M173" i="228"/>
  <c r="M172" i="228"/>
  <c r="M171" i="228"/>
  <c r="M170" i="228"/>
  <c r="L164" i="228"/>
  <c r="J164" i="228"/>
  <c r="L163" i="228"/>
  <c r="J163" i="228"/>
  <c r="M162" i="228"/>
  <c r="M161" i="228"/>
  <c r="M160" i="228"/>
  <c r="M159" i="228"/>
  <c r="M158" i="228"/>
  <c r="M157" i="228"/>
  <c r="M156" i="228"/>
  <c r="M155" i="228"/>
  <c r="M154" i="228"/>
  <c r="M153" i="228"/>
  <c r="M152" i="228"/>
  <c r="M151" i="228"/>
  <c r="M150" i="228"/>
  <c r="M149" i="228"/>
  <c r="M148" i="228"/>
  <c r="M147" i="228"/>
  <c r="M146" i="228"/>
  <c r="M145" i="228"/>
  <c r="M144" i="228"/>
  <c r="M143" i="228"/>
  <c r="M142" i="228"/>
  <c r="L140" i="228"/>
  <c r="J140" i="228"/>
  <c r="L139" i="228"/>
  <c r="J139" i="228"/>
  <c r="M138" i="228"/>
  <c r="M137" i="228"/>
  <c r="M136" i="228"/>
  <c r="M135" i="228"/>
  <c r="M134" i="228"/>
  <c r="M133" i="228"/>
  <c r="M132" i="228"/>
  <c r="M131" i="228"/>
  <c r="M130" i="228"/>
  <c r="M129" i="228"/>
  <c r="M128" i="228"/>
  <c r="M127" i="228"/>
  <c r="M126" i="228"/>
  <c r="M125" i="228"/>
  <c r="M124" i="228"/>
  <c r="M123" i="228"/>
  <c r="M122" i="228"/>
  <c r="M121" i="228"/>
  <c r="M120" i="228"/>
  <c r="M119" i="228"/>
  <c r="M118" i="228"/>
  <c r="L112" i="228"/>
  <c r="J112" i="228"/>
  <c r="L111" i="228"/>
  <c r="J111" i="228"/>
  <c r="M110" i="228"/>
  <c r="M109" i="228"/>
  <c r="M108" i="228"/>
  <c r="M107" i="228"/>
  <c r="M106" i="228"/>
  <c r="M105" i="228"/>
  <c r="M104" i="228"/>
  <c r="M103" i="228"/>
  <c r="M102" i="228"/>
  <c r="M101" i="228"/>
  <c r="M100" i="228"/>
  <c r="M99" i="228"/>
  <c r="M98" i="228"/>
  <c r="M97" i="228"/>
  <c r="M96" i="228"/>
  <c r="M95" i="228"/>
  <c r="M94" i="228"/>
  <c r="M93" i="228"/>
  <c r="M92" i="228"/>
  <c r="M91" i="228"/>
  <c r="M90" i="228"/>
  <c r="L88" i="228"/>
  <c r="J88" i="228"/>
  <c r="M86" i="228"/>
  <c r="M85" i="228"/>
  <c r="M84" i="228"/>
  <c r="M83" i="228"/>
  <c r="M82" i="228"/>
  <c r="M81" i="228"/>
  <c r="M80" i="228"/>
  <c r="M79" i="228"/>
  <c r="M78" i="228"/>
  <c r="M77" i="228"/>
  <c r="M76" i="228"/>
  <c r="M75" i="228"/>
  <c r="M74" i="228"/>
  <c r="M73" i="228"/>
  <c r="M72" i="228"/>
  <c r="M71" i="228"/>
  <c r="M70" i="228"/>
  <c r="M69" i="228"/>
  <c r="M68" i="228"/>
  <c r="M67" i="228"/>
  <c r="M66" i="228"/>
  <c r="M61" i="228"/>
  <c r="M60" i="228"/>
  <c r="M59" i="228"/>
  <c r="M58" i="228"/>
  <c r="Y25" i="228"/>
  <c r="X25" i="228"/>
  <c r="W25" i="228"/>
  <c r="T25" i="228"/>
  <c r="S25" i="228"/>
  <c r="R25" i="228"/>
  <c r="Y24" i="228"/>
  <c r="X24" i="228"/>
  <c r="W24" i="228"/>
  <c r="T24" i="228"/>
  <c r="S24" i="228"/>
  <c r="R24" i="228"/>
  <c r="Y23" i="228"/>
  <c r="X23" i="228"/>
  <c r="W23" i="228"/>
  <c r="T23" i="228"/>
  <c r="S23" i="228"/>
  <c r="R23" i="228"/>
  <c r="Y22" i="228"/>
  <c r="X22" i="228"/>
  <c r="W22" i="228"/>
  <c r="T22" i="228"/>
  <c r="S22" i="228"/>
  <c r="R22" i="228"/>
  <c r="Y19" i="228"/>
  <c r="X19" i="228"/>
  <c r="W19" i="228"/>
  <c r="T19" i="228"/>
  <c r="S19" i="228"/>
  <c r="Y18" i="228"/>
  <c r="X18" i="228"/>
  <c r="W18" i="228"/>
  <c r="S18" i="228"/>
  <c r="R18" i="228"/>
  <c r="L404" i="227"/>
  <c r="J404" i="227"/>
  <c r="L403" i="227"/>
  <c r="J403" i="227"/>
  <c r="M402" i="227"/>
  <c r="N402" i="227"/>
  <c r="M401" i="227"/>
  <c r="M400" i="227"/>
  <c r="N400" i="227"/>
  <c r="M399" i="227"/>
  <c r="M398" i="227"/>
  <c r="N398" i="227"/>
  <c r="M397" i="227"/>
  <c r="M396" i="227"/>
  <c r="N396" i="227"/>
  <c r="M395" i="227"/>
  <c r="M394" i="227"/>
  <c r="L392" i="227"/>
  <c r="J392" i="227"/>
  <c r="L391" i="227"/>
  <c r="L406" i="227" s="1"/>
  <c r="L27" i="227" s="1"/>
  <c r="J391" i="227"/>
  <c r="M390" i="227"/>
  <c r="M389" i="227"/>
  <c r="M388" i="227"/>
  <c r="M387" i="227"/>
  <c r="M386" i="227"/>
  <c r="M385" i="227"/>
  <c r="M384" i="227"/>
  <c r="M383" i="227"/>
  <c r="M382" i="227"/>
  <c r="L376" i="227"/>
  <c r="J376" i="227"/>
  <c r="L375" i="227"/>
  <c r="J375" i="227"/>
  <c r="M374" i="227"/>
  <c r="M373" i="227"/>
  <c r="M372" i="227"/>
  <c r="M371" i="227"/>
  <c r="M370" i="227"/>
  <c r="M369" i="227"/>
  <c r="M368" i="227"/>
  <c r="M367" i="227"/>
  <c r="M366" i="227"/>
  <c r="L364" i="227"/>
  <c r="J364" i="227"/>
  <c r="L363" i="227"/>
  <c r="J363" i="227"/>
  <c r="M362" i="227"/>
  <c r="M361" i="227"/>
  <c r="M360" i="227"/>
  <c r="M359" i="227"/>
  <c r="N359" i="227"/>
  <c r="M358" i="227"/>
  <c r="M357" i="227"/>
  <c r="M356" i="227"/>
  <c r="M355" i="227"/>
  <c r="N355" i="227"/>
  <c r="M354" i="227"/>
  <c r="L348" i="227"/>
  <c r="J348" i="227"/>
  <c r="L347" i="227"/>
  <c r="J347" i="227"/>
  <c r="M346" i="227"/>
  <c r="M345" i="227"/>
  <c r="M344" i="227"/>
  <c r="M343" i="227"/>
  <c r="M342" i="227"/>
  <c r="M341" i="227"/>
  <c r="M340" i="227"/>
  <c r="M339" i="227"/>
  <c r="M338" i="227"/>
  <c r="L336" i="227"/>
  <c r="J336" i="227"/>
  <c r="L335" i="227"/>
  <c r="J335" i="227"/>
  <c r="M334" i="227"/>
  <c r="M333" i="227"/>
  <c r="M332" i="227"/>
  <c r="M331" i="227"/>
  <c r="M330" i="227"/>
  <c r="M329" i="227"/>
  <c r="M328" i="227"/>
  <c r="M327" i="227"/>
  <c r="M326" i="227"/>
  <c r="L320" i="227"/>
  <c r="J320" i="227"/>
  <c r="L319" i="227"/>
  <c r="J319" i="227"/>
  <c r="M318" i="227"/>
  <c r="M317" i="227"/>
  <c r="M316" i="227"/>
  <c r="M315" i="227"/>
  <c r="M314" i="227"/>
  <c r="M313" i="227"/>
  <c r="M312" i="227"/>
  <c r="M311" i="227"/>
  <c r="M310" i="227"/>
  <c r="M309" i="227"/>
  <c r="M308" i="227"/>
  <c r="M307" i="227"/>
  <c r="M306" i="227"/>
  <c r="M305" i="227"/>
  <c r="M304" i="227"/>
  <c r="M303" i="227"/>
  <c r="M302" i="227"/>
  <c r="M301" i="227"/>
  <c r="M300" i="227"/>
  <c r="M299" i="227"/>
  <c r="M298" i="227"/>
  <c r="J296" i="227"/>
  <c r="J295" i="227"/>
  <c r="M294" i="227"/>
  <c r="M293" i="227"/>
  <c r="M292" i="227"/>
  <c r="M291" i="227"/>
  <c r="M290" i="227"/>
  <c r="M289" i="227"/>
  <c r="M288" i="227"/>
  <c r="M287" i="227"/>
  <c r="M286" i="227"/>
  <c r="M285" i="227"/>
  <c r="M284" i="227"/>
  <c r="M283" i="227"/>
  <c r="M282" i="227"/>
  <c r="M281" i="227"/>
  <c r="M280" i="227"/>
  <c r="M279" i="227"/>
  <c r="M278" i="227"/>
  <c r="M277" i="227"/>
  <c r="M276" i="227"/>
  <c r="M275" i="227"/>
  <c r="M274" i="227"/>
  <c r="L268" i="227"/>
  <c r="J268" i="227"/>
  <c r="L267" i="227"/>
  <c r="J267" i="227"/>
  <c r="M266" i="227"/>
  <c r="M265" i="227"/>
  <c r="M264" i="227"/>
  <c r="M263" i="227"/>
  <c r="M262" i="227"/>
  <c r="M261" i="227"/>
  <c r="M260" i="227"/>
  <c r="M259" i="227"/>
  <c r="M258" i="227"/>
  <c r="M257" i="227"/>
  <c r="M256" i="227"/>
  <c r="M255" i="227"/>
  <c r="M254" i="227"/>
  <c r="M253" i="227"/>
  <c r="M252" i="227"/>
  <c r="M251" i="227"/>
  <c r="M250" i="227"/>
  <c r="M249" i="227"/>
  <c r="M248" i="227"/>
  <c r="M247" i="227"/>
  <c r="M246" i="227"/>
  <c r="L244" i="227"/>
  <c r="J244" i="227"/>
  <c r="L243" i="227"/>
  <c r="J243" i="227"/>
  <c r="M242" i="227"/>
  <c r="M241" i="227"/>
  <c r="M240" i="227"/>
  <c r="M239" i="227"/>
  <c r="M238" i="227"/>
  <c r="M237" i="227"/>
  <c r="M236" i="227"/>
  <c r="M235" i="227"/>
  <c r="M234" i="227"/>
  <c r="M233" i="227"/>
  <c r="M232" i="227"/>
  <c r="M231" i="227"/>
  <c r="M230" i="227"/>
  <c r="M229" i="227"/>
  <c r="M228" i="227"/>
  <c r="M227" i="227"/>
  <c r="M226" i="227"/>
  <c r="M225" i="227"/>
  <c r="M224" i="227"/>
  <c r="M223" i="227"/>
  <c r="M222" i="227"/>
  <c r="L216" i="227"/>
  <c r="J216" i="227"/>
  <c r="L215" i="227"/>
  <c r="J215" i="227"/>
  <c r="M214" i="227"/>
  <c r="M213" i="227"/>
  <c r="M212" i="227"/>
  <c r="M211" i="227"/>
  <c r="M210" i="227"/>
  <c r="M209" i="227"/>
  <c r="M208" i="227"/>
  <c r="M207" i="227"/>
  <c r="M206" i="227"/>
  <c r="M205" i="227"/>
  <c r="M204" i="227"/>
  <c r="M203" i="227"/>
  <c r="M202" i="227"/>
  <c r="M201" i="227"/>
  <c r="M200" i="227"/>
  <c r="M199" i="227"/>
  <c r="M198" i="227"/>
  <c r="M197" i="227"/>
  <c r="M196" i="227"/>
  <c r="M195" i="227"/>
  <c r="M194" i="227"/>
  <c r="J192" i="227"/>
  <c r="J191" i="227"/>
  <c r="J218" i="227" s="1"/>
  <c r="J22" i="227" s="1"/>
  <c r="M190" i="227"/>
  <c r="N190" i="227"/>
  <c r="M189" i="227"/>
  <c r="M188" i="227"/>
  <c r="M187" i="227"/>
  <c r="M186" i="227"/>
  <c r="N186" i="227"/>
  <c r="M185" i="227"/>
  <c r="M184" i="227"/>
  <c r="M183" i="227"/>
  <c r="M182" i="227"/>
  <c r="N182" i="227"/>
  <c r="M181" i="227"/>
  <c r="M180" i="227"/>
  <c r="M179" i="227"/>
  <c r="M178" i="227"/>
  <c r="N178" i="227"/>
  <c r="M177" i="227"/>
  <c r="M176" i="227"/>
  <c r="M175" i="227"/>
  <c r="M174" i="227"/>
  <c r="N174" i="227"/>
  <c r="M173" i="227"/>
  <c r="M172" i="227"/>
  <c r="M171" i="227"/>
  <c r="M170" i="227"/>
  <c r="L164" i="227"/>
  <c r="J164" i="227"/>
  <c r="L163" i="227"/>
  <c r="J163" i="227"/>
  <c r="M162" i="227"/>
  <c r="M161" i="227"/>
  <c r="M160" i="227"/>
  <c r="M159" i="227"/>
  <c r="M158" i="227"/>
  <c r="M157" i="227"/>
  <c r="M156" i="227"/>
  <c r="M155" i="227"/>
  <c r="M154" i="227"/>
  <c r="M153" i="227"/>
  <c r="M152" i="227"/>
  <c r="M151" i="227"/>
  <c r="M150" i="227"/>
  <c r="M149" i="227"/>
  <c r="M148" i="227"/>
  <c r="M147" i="227"/>
  <c r="M146" i="227"/>
  <c r="M145" i="227"/>
  <c r="M144" i="227"/>
  <c r="N144" i="227"/>
  <c r="M143" i="227"/>
  <c r="M142" i="227"/>
  <c r="J140" i="227"/>
  <c r="J139" i="227"/>
  <c r="M138" i="227"/>
  <c r="M137" i="227"/>
  <c r="M136" i="227"/>
  <c r="M135" i="227"/>
  <c r="M134" i="227"/>
  <c r="M133" i="227"/>
  <c r="M132" i="227"/>
  <c r="M131" i="227"/>
  <c r="M130" i="227"/>
  <c r="M129" i="227"/>
  <c r="M128" i="227"/>
  <c r="M127" i="227"/>
  <c r="M126" i="227"/>
  <c r="M125" i="227"/>
  <c r="M124" i="227"/>
  <c r="M123" i="227"/>
  <c r="M122" i="227"/>
  <c r="M121" i="227"/>
  <c r="M120" i="227"/>
  <c r="M119" i="227"/>
  <c r="M118" i="227"/>
  <c r="L112" i="227"/>
  <c r="J112" i="227"/>
  <c r="L111" i="227"/>
  <c r="J111" i="227"/>
  <c r="M110" i="227"/>
  <c r="M109" i="227"/>
  <c r="M108" i="227"/>
  <c r="M107" i="227"/>
  <c r="M106" i="227"/>
  <c r="M105" i="227"/>
  <c r="M104" i="227"/>
  <c r="M103" i="227"/>
  <c r="M102" i="227"/>
  <c r="M101" i="227"/>
  <c r="M100" i="227"/>
  <c r="M99" i="227"/>
  <c r="M98" i="227"/>
  <c r="M97" i="227"/>
  <c r="M96" i="227"/>
  <c r="M95" i="227"/>
  <c r="M94" i="227"/>
  <c r="M93" i="227"/>
  <c r="M92" i="227"/>
  <c r="M91" i="227"/>
  <c r="M90" i="227"/>
  <c r="M86" i="227"/>
  <c r="M85" i="227"/>
  <c r="M84" i="227"/>
  <c r="M83" i="227"/>
  <c r="M82" i="227"/>
  <c r="M81" i="227"/>
  <c r="M80" i="227"/>
  <c r="M79" i="227"/>
  <c r="M78" i="227"/>
  <c r="M77" i="227"/>
  <c r="M76" i="227"/>
  <c r="M75" i="227"/>
  <c r="M74" i="227"/>
  <c r="M73" i="227"/>
  <c r="M72" i="227"/>
  <c r="M71" i="227"/>
  <c r="M70" i="227"/>
  <c r="M69" i="227"/>
  <c r="M68" i="227"/>
  <c r="D30" i="222"/>
  <c r="C30" i="222"/>
  <c r="M67" i="227"/>
  <c r="M66" i="227"/>
  <c r="M61" i="227"/>
  <c r="M60" i="227"/>
  <c r="M59" i="227"/>
  <c r="M58" i="227"/>
  <c r="Y25" i="227"/>
  <c r="X25" i="227"/>
  <c r="W25" i="227"/>
  <c r="T25" i="227"/>
  <c r="S25" i="227"/>
  <c r="R25" i="227"/>
  <c r="Y24" i="227"/>
  <c r="X24" i="227"/>
  <c r="W24" i="227"/>
  <c r="T24" i="227"/>
  <c r="S24" i="227"/>
  <c r="R24" i="227"/>
  <c r="Y23" i="227"/>
  <c r="X23" i="227"/>
  <c r="W23" i="227"/>
  <c r="T23" i="227"/>
  <c r="S23" i="227"/>
  <c r="R23" i="227"/>
  <c r="Y22" i="227"/>
  <c r="X22" i="227"/>
  <c r="W22" i="227"/>
  <c r="T22" i="227"/>
  <c r="S22" i="227"/>
  <c r="R22" i="227"/>
  <c r="Y19" i="227"/>
  <c r="X19" i="227"/>
  <c r="W19" i="227"/>
  <c r="T19" i="227"/>
  <c r="S19" i="227"/>
  <c r="Y18" i="227"/>
  <c r="X18" i="227"/>
  <c r="W18" i="227"/>
  <c r="T18" i="227"/>
  <c r="S18" i="227"/>
  <c r="R18" i="227"/>
  <c r="L404" i="226"/>
  <c r="J404" i="226"/>
  <c r="M402" i="226"/>
  <c r="M401" i="226"/>
  <c r="M400" i="226"/>
  <c r="M399" i="226"/>
  <c r="M398" i="226"/>
  <c r="M397" i="226"/>
  <c r="M396" i="226"/>
  <c r="M395" i="226"/>
  <c r="L403" i="226"/>
  <c r="J403" i="226"/>
  <c r="M394" i="226"/>
  <c r="L392" i="226"/>
  <c r="J392" i="226"/>
  <c r="M390" i="226"/>
  <c r="M389" i="226"/>
  <c r="M388" i="226"/>
  <c r="M387" i="226"/>
  <c r="M386" i="226"/>
  <c r="M385" i="226"/>
  <c r="M384" i="226"/>
  <c r="M383" i="226"/>
  <c r="L391" i="226"/>
  <c r="J391" i="226"/>
  <c r="M382" i="226"/>
  <c r="L376" i="226"/>
  <c r="J376" i="226"/>
  <c r="M374" i="226"/>
  <c r="M373" i="226"/>
  <c r="M372" i="226"/>
  <c r="M371" i="226"/>
  <c r="M370" i="226"/>
  <c r="M369" i="226"/>
  <c r="M368" i="226"/>
  <c r="M367" i="226"/>
  <c r="L375" i="226"/>
  <c r="J375" i="226"/>
  <c r="M366" i="226"/>
  <c r="L364" i="226"/>
  <c r="J364" i="226"/>
  <c r="M362" i="226"/>
  <c r="M361" i="226"/>
  <c r="M360" i="226"/>
  <c r="M359" i="226"/>
  <c r="M358" i="226"/>
  <c r="M357" i="226"/>
  <c r="M356" i="226"/>
  <c r="M355" i="226"/>
  <c r="L363" i="226"/>
  <c r="J363" i="226"/>
  <c r="M354" i="226"/>
  <c r="L348" i="226"/>
  <c r="J348" i="226"/>
  <c r="L347" i="226"/>
  <c r="J347" i="226"/>
  <c r="M346" i="226"/>
  <c r="M345" i="226"/>
  <c r="M344" i="226"/>
  <c r="M343" i="226"/>
  <c r="M342" i="226"/>
  <c r="M341" i="226"/>
  <c r="M340" i="226"/>
  <c r="M339" i="226"/>
  <c r="M338" i="226"/>
  <c r="M334" i="226"/>
  <c r="M333" i="226"/>
  <c r="M332" i="226"/>
  <c r="M331" i="226"/>
  <c r="M330" i="226"/>
  <c r="M329" i="226"/>
  <c r="M328" i="226"/>
  <c r="L336" i="226"/>
  <c r="J336" i="226"/>
  <c r="M327" i="226"/>
  <c r="L335" i="226"/>
  <c r="J335" i="226"/>
  <c r="M326" i="226"/>
  <c r="L320" i="226"/>
  <c r="J320" i="226"/>
  <c r="M318" i="226"/>
  <c r="M317" i="226"/>
  <c r="M316" i="226"/>
  <c r="M315" i="226"/>
  <c r="M314" i="226"/>
  <c r="M313" i="226"/>
  <c r="M312" i="226"/>
  <c r="M311" i="226"/>
  <c r="M310" i="226"/>
  <c r="M309" i="226"/>
  <c r="M308" i="226"/>
  <c r="M307" i="226"/>
  <c r="M306" i="226"/>
  <c r="M305" i="226"/>
  <c r="M304" i="226"/>
  <c r="M303" i="226"/>
  <c r="M302" i="226"/>
  <c r="M301" i="226"/>
  <c r="M300" i="226"/>
  <c r="M299" i="226"/>
  <c r="J319" i="226"/>
  <c r="M298" i="226"/>
  <c r="M294" i="226"/>
  <c r="M293" i="226"/>
  <c r="M292" i="226"/>
  <c r="M291" i="226"/>
  <c r="M290" i="226"/>
  <c r="M289" i="226"/>
  <c r="M288" i="226"/>
  <c r="M287" i="226"/>
  <c r="M286" i="226"/>
  <c r="M285" i="226"/>
  <c r="M284" i="226"/>
  <c r="M283" i="226"/>
  <c r="M282" i="226"/>
  <c r="M281" i="226"/>
  <c r="M280" i="226"/>
  <c r="M279" i="226"/>
  <c r="M278" i="226"/>
  <c r="M277" i="226"/>
  <c r="M276" i="226"/>
  <c r="J296" i="226"/>
  <c r="M275" i="226"/>
  <c r="J295" i="226"/>
  <c r="M274" i="226"/>
  <c r="J268" i="226"/>
  <c r="L267" i="226"/>
  <c r="J267" i="226"/>
  <c r="M266" i="226"/>
  <c r="M265" i="226"/>
  <c r="M264" i="226"/>
  <c r="M263" i="226"/>
  <c r="M262" i="226"/>
  <c r="M261" i="226"/>
  <c r="M260" i="226"/>
  <c r="M259" i="226"/>
  <c r="M258" i="226"/>
  <c r="M257" i="226"/>
  <c r="M256" i="226"/>
  <c r="M255" i="226"/>
  <c r="M254" i="226"/>
  <c r="M253" i="226"/>
  <c r="M252" i="226"/>
  <c r="M251" i="226"/>
  <c r="M250" i="226"/>
  <c r="M249" i="226"/>
  <c r="M248" i="226"/>
  <c r="M247" i="226"/>
  <c r="L268" i="226"/>
  <c r="M246" i="226"/>
  <c r="J244" i="226"/>
  <c r="J271" i="226" s="1"/>
  <c r="J35" i="226" s="1"/>
  <c r="M242" i="226"/>
  <c r="M241" i="226"/>
  <c r="M240" i="226"/>
  <c r="M239" i="226"/>
  <c r="M238" i="226"/>
  <c r="M237" i="226"/>
  <c r="M236" i="226"/>
  <c r="M235" i="226"/>
  <c r="M234" i="226"/>
  <c r="M233" i="226"/>
  <c r="M232" i="226"/>
  <c r="M231" i="226"/>
  <c r="M230" i="226"/>
  <c r="M229" i="226"/>
  <c r="M228" i="226"/>
  <c r="M227" i="226"/>
  <c r="M226" i="226"/>
  <c r="M225" i="226"/>
  <c r="M224" i="226"/>
  <c r="M223" i="226"/>
  <c r="J243" i="226"/>
  <c r="M222" i="226"/>
  <c r="L215" i="226"/>
  <c r="J215" i="226"/>
  <c r="M214" i="226"/>
  <c r="M213" i="226"/>
  <c r="M212" i="226"/>
  <c r="M211" i="226"/>
  <c r="M210" i="226"/>
  <c r="M209" i="226"/>
  <c r="M208" i="226"/>
  <c r="M207" i="226"/>
  <c r="M206" i="226"/>
  <c r="M205" i="226"/>
  <c r="M204" i="226"/>
  <c r="M203" i="226"/>
  <c r="M202" i="226"/>
  <c r="M201" i="226"/>
  <c r="M200" i="226"/>
  <c r="M199" i="226"/>
  <c r="M198" i="226"/>
  <c r="M197" i="226"/>
  <c r="M196" i="226"/>
  <c r="M195" i="226"/>
  <c r="L216" i="226"/>
  <c r="M194" i="226"/>
  <c r="L192" i="226"/>
  <c r="M190" i="226"/>
  <c r="M189" i="226"/>
  <c r="M188" i="226"/>
  <c r="M187" i="226"/>
  <c r="M186" i="226"/>
  <c r="M185" i="226"/>
  <c r="M184" i="226"/>
  <c r="M183" i="226"/>
  <c r="M182" i="226"/>
  <c r="M181" i="226"/>
  <c r="M180" i="226"/>
  <c r="M179" i="226"/>
  <c r="M178" i="226"/>
  <c r="M177" i="226"/>
  <c r="M176" i="226"/>
  <c r="M175" i="226"/>
  <c r="M174" i="226"/>
  <c r="M173" i="226"/>
  <c r="M172" i="226"/>
  <c r="J192" i="226"/>
  <c r="M171" i="226"/>
  <c r="L191" i="226"/>
  <c r="J191" i="226"/>
  <c r="M170" i="226"/>
  <c r="J164" i="226"/>
  <c r="M162" i="226"/>
  <c r="M161" i="226"/>
  <c r="M160" i="226"/>
  <c r="M159" i="226"/>
  <c r="M158" i="226"/>
  <c r="M157" i="226"/>
  <c r="M156" i="226"/>
  <c r="M155" i="226"/>
  <c r="M154" i="226"/>
  <c r="M153" i="226"/>
  <c r="M152" i="226"/>
  <c r="M151" i="226"/>
  <c r="M150" i="226"/>
  <c r="M149" i="226"/>
  <c r="M148" i="226"/>
  <c r="L164" i="226"/>
  <c r="M147" i="226"/>
  <c r="M146" i="226"/>
  <c r="M145" i="226"/>
  <c r="M144" i="226"/>
  <c r="M143" i="226"/>
  <c r="L163" i="226"/>
  <c r="J163" i="226"/>
  <c r="M142" i="226"/>
  <c r="J140" i="226"/>
  <c r="M138" i="226"/>
  <c r="M137" i="226"/>
  <c r="M136" i="226"/>
  <c r="M135" i="226"/>
  <c r="M134" i="226"/>
  <c r="M133" i="226"/>
  <c r="M132" i="226"/>
  <c r="M131" i="226"/>
  <c r="M130" i="226"/>
  <c r="M129" i="226"/>
  <c r="M128" i="226"/>
  <c r="M127" i="226"/>
  <c r="M126" i="226"/>
  <c r="M125" i="226"/>
  <c r="M124" i="226"/>
  <c r="M123" i="226"/>
  <c r="M122" i="226"/>
  <c r="M121" i="226"/>
  <c r="M120" i="226"/>
  <c r="M119" i="226"/>
  <c r="J139" i="226"/>
  <c r="M118" i="226"/>
  <c r="M110" i="226"/>
  <c r="M109" i="226"/>
  <c r="M108" i="226"/>
  <c r="M107" i="226"/>
  <c r="M106" i="226"/>
  <c r="M105" i="226"/>
  <c r="M104" i="226"/>
  <c r="M103" i="226"/>
  <c r="M102" i="226"/>
  <c r="M101" i="226"/>
  <c r="M100" i="226"/>
  <c r="M99" i="226"/>
  <c r="M98" i="226"/>
  <c r="M97" i="226"/>
  <c r="M96" i="226"/>
  <c r="M95" i="226"/>
  <c r="M94" i="226"/>
  <c r="M93" i="226"/>
  <c r="L112" i="226"/>
  <c r="J112" i="226"/>
  <c r="M92" i="226"/>
  <c r="M91" i="226"/>
  <c r="L111" i="226"/>
  <c r="J111" i="226"/>
  <c r="M90" i="226"/>
  <c r="M86" i="226"/>
  <c r="M85" i="226"/>
  <c r="M84" i="226"/>
  <c r="M83" i="226"/>
  <c r="M82" i="226"/>
  <c r="M81" i="226"/>
  <c r="M80" i="226"/>
  <c r="M79" i="226"/>
  <c r="M78" i="226"/>
  <c r="M77" i="226"/>
  <c r="M76" i="226"/>
  <c r="M75" i="226"/>
  <c r="M74" i="226"/>
  <c r="M73" i="226"/>
  <c r="M72" i="226"/>
  <c r="M71" i="226"/>
  <c r="M70" i="226"/>
  <c r="M69" i="226"/>
  <c r="M68" i="226"/>
  <c r="M67" i="226"/>
  <c r="M66" i="226"/>
  <c r="M61" i="226"/>
  <c r="M60" i="226"/>
  <c r="M59" i="226"/>
  <c r="M58" i="226"/>
  <c r="Y25" i="226"/>
  <c r="X25" i="226"/>
  <c r="W25" i="226"/>
  <c r="T25" i="226"/>
  <c r="S25" i="226"/>
  <c r="R25" i="226"/>
  <c r="Y24" i="226"/>
  <c r="X24" i="226"/>
  <c r="W24" i="226"/>
  <c r="T24" i="226"/>
  <c r="S24" i="226"/>
  <c r="R24" i="226"/>
  <c r="Y23" i="226"/>
  <c r="X23" i="226"/>
  <c r="W23" i="226"/>
  <c r="T23" i="226"/>
  <c r="S23" i="226"/>
  <c r="R23" i="226"/>
  <c r="Y22" i="226"/>
  <c r="X22" i="226"/>
  <c r="W22" i="226"/>
  <c r="T22" i="226"/>
  <c r="S22" i="226"/>
  <c r="R22" i="226"/>
  <c r="Y19" i="226"/>
  <c r="X19" i="226"/>
  <c r="W19" i="226"/>
  <c r="S19" i="226"/>
  <c r="X18" i="226"/>
  <c r="W18" i="226"/>
  <c r="S18" i="226"/>
  <c r="R18" i="226"/>
  <c r="L113" i="227" l="1"/>
  <c r="J167" i="227"/>
  <c r="J33" i="227" s="1"/>
  <c r="J379" i="227"/>
  <c r="J38" i="227" s="1"/>
  <c r="L377" i="226"/>
  <c r="J407" i="228"/>
  <c r="J39" i="228" s="1"/>
  <c r="J405" i="227"/>
  <c r="J407" i="227"/>
  <c r="J39" i="227" s="1"/>
  <c r="J378" i="227"/>
  <c r="J26" i="227" s="1"/>
  <c r="J52" i="227" s="1"/>
  <c r="N320" i="227"/>
  <c r="J321" i="227"/>
  <c r="L405" i="226"/>
  <c r="L351" i="226"/>
  <c r="L37" i="226" s="1"/>
  <c r="L321" i="226"/>
  <c r="L113" i="226"/>
  <c r="L379" i="228"/>
  <c r="L38" i="228" s="1"/>
  <c r="J218" i="228"/>
  <c r="J22" i="228" s="1"/>
  <c r="N370" i="228"/>
  <c r="N372" i="228"/>
  <c r="L297" i="228"/>
  <c r="J378" i="228"/>
  <c r="J26" i="228" s="1"/>
  <c r="N373" i="228"/>
  <c r="N192" i="228"/>
  <c r="N196" i="228"/>
  <c r="N198" i="228"/>
  <c r="N200" i="228"/>
  <c r="N202" i="228"/>
  <c r="N204" i="228"/>
  <c r="N206" i="228"/>
  <c r="N208" i="228"/>
  <c r="N210" i="228"/>
  <c r="N212" i="228"/>
  <c r="N214" i="228"/>
  <c r="N342" i="228"/>
  <c r="N346" i="228"/>
  <c r="N367" i="228"/>
  <c r="N369" i="228"/>
  <c r="N138" i="228"/>
  <c r="N195" i="228"/>
  <c r="N197" i="228"/>
  <c r="N199" i="228"/>
  <c r="N201" i="228"/>
  <c r="N203" i="228"/>
  <c r="N205" i="228"/>
  <c r="N207" i="228"/>
  <c r="N209" i="228"/>
  <c r="N211" i="228"/>
  <c r="N213" i="228"/>
  <c r="L270" i="228"/>
  <c r="L23" i="228" s="1"/>
  <c r="N276" i="228"/>
  <c r="N278" i="228"/>
  <c r="N280" i="228"/>
  <c r="N282" i="228"/>
  <c r="N284" i="228"/>
  <c r="N286" i="228"/>
  <c r="N288" i="228"/>
  <c r="N290" i="228"/>
  <c r="N292" i="228"/>
  <c r="N294" i="228"/>
  <c r="L323" i="228"/>
  <c r="L36" i="228" s="1"/>
  <c r="N374" i="228"/>
  <c r="N94" i="228"/>
  <c r="N98" i="228"/>
  <c r="N102" i="228"/>
  <c r="N106" i="228"/>
  <c r="N110" i="228"/>
  <c r="N371" i="228"/>
  <c r="N368" i="228"/>
  <c r="N70" i="228"/>
  <c r="N74" i="228"/>
  <c r="N78" i="228"/>
  <c r="N82" i="228"/>
  <c r="N86" i="228"/>
  <c r="N93" i="228"/>
  <c r="N97" i="228"/>
  <c r="N101" i="228"/>
  <c r="N105" i="228"/>
  <c r="N109" i="228"/>
  <c r="N320" i="228"/>
  <c r="N92" i="227"/>
  <c r="N96" i="227"/>
  <c r="N100" i="227"/>
  <c r="N104" i="227"/>
  <c r="N108" i="227"/>
  <c r="N112" i="227"/>
  <c r="N122" i="227"/>
  <c r="N126" i="227"/>
  <c r="N130" i="227"/>
  <c r="N134" i="227"/>
  <c r="N138" i="227"/>
  <c r="L167" i="227"/>
  <c r="L33" i="227" s="1"/>
  <c r="J377" i="227"/>
  <c r="L217" i="227"/>
  <c r="N143" i="227"/>
  <c r="N216" i="227"/>
  <c r="N395" i="227"/>
  <c r="N399" i="227"/>
  <c r="L322" i="227"/>
  <c r="L24" i="227" s="1"/>
  <c r="L407" i="227"/>
  <c r="L39" i="227" s="1"/>
  <c r="L53" i="227" s="1"/>
  <c r="J165" i="227"/>
  <c r="N196" i="227"/>
  <c r="N200" i="227"/>
  <c r="N204" i="227"/>
  <c r="N208" i="227"/>
  <c r="N212" i="227"/>
  <c r="N275" i="227"/>
  <c r="N277" i="227"/>
  <c r="N279" i="227"/>
  <c r="N281" i="227"/>
  <c r="N283" i="227"/>
  <c r="N285" i="227"/>
  <c r="N287" i="227"/>
  <c r="N289" i="227"/>
  <c r="N291" i="227"/>
  <c r="N293" i="227"/>
  <c r="N336" i="227"/>
  <c r="N61" i="227"/>
  <c r="J349" i="226"/>
  <c r="N386" i="226"/>
  <c r="N390" i="226"/>
  <c r="N92" i="226"/>
  <c r="N94" i="226"/>
  <c r="N98" i="226"/>
  <c r="N102" i="226"/>
  <c r="N106" i="226"/>
  <c r="N110" i="226"/>
  <c r="N176" i="226"/>
  <c r="N180" i="226"/>
  <c r="N184" i="226"/>
  <c r="N188" i="226"/>
  <c r="N250" i="226"/>
  <c r="N254" i="226"/>
  <c r="N258" i="226"/>
  <c r="N262" i="226"/>
  <c r="N266" i="226"/>
  <c r="N300" i="226"/>
  <c r="N304" i="226"/>
  <c r="N308" i="226"/>
  <c r="N312" i="226"/>
  <c r="N316" i="226"/>
  <c r="N331" i="226"/>
  <c r="N359" i="226"/>
  <c r="J379" i="226"/>
  <c r="J38" i="226" s="1"/>
  <c r="N387" i="226"/>
  <c r="J407" i="226"/>
  <c r="J39" i="226" s="1"/>
  <c r="N398" i="226"/>
  <c r="N402" i="226"/>
  <c r="N173" i="227"/>
  <c r="N177" i="227"/>
  <c r="N181" i="227"/>
  <c r="N185" i="227"/>
  <c r="N189" i="227"/>
  <c r="L350" i="227"/>
  <c r="L25" i="227" s="1"/>
  <c r="L379" i="227"/>
  <c r="L38" i="227" s="1"/>
  <c r="L166" i="228"/>
  <c r="L21" i="228" s="1"/>
  <c r="L219" i="228"/>
  <c r="L34" i="228" s="1"/>
  <c r="J219" i="227"/>
  <c r="J34" i="227" s="1"/>
  <c r="J48" i="227" s="1"/>
  <c r="J322" i="227"/>
  <c r="J24" i="227" s="1"/>
  <c r="N301" i="227"/>
  <c r="N305" i="227"/>
  <c r="N309" i="227"/>
  <c r="N313" i="227"/>
  <c r="N317" i="227"/>
  <c r="J406" i="227"/>
  <c r="J27" i="227" s="1"/>
  <c r="J53" i="227" s="1"/>
  <c r="L113" i="228"/>
  <c r="N144" i="228"/>
  <c r="N148" i="228"/>
  <c r="N152" i="228"/>
  <c r="N156" i="228"/>
  <c r="N160" i="228"/>
  <c r="L167" i="228"/>
  <c r="L33" i="228" s="1"/>
  <c r="N223" i="228"/>
  <c r="N227" i="228"/>
  <c r="N231" i="228"/>
  <c r="N235" i="228"/>
  <c r="N239" i="228"/>
  <c r="N73" i="226"/>
  <c r="N77" i="226"/>
  <c r="N81" i="226"/>
  <c r="N85" i="226"/>
  <c r="N120" i="226"/>
  <c r="N124" i="226"/>
  <c r="N128" i="226"/>
  <c r="N132" i="226"/>
  <c r="N136" i="226"/>
  <c r="N339" i="226"/>
  <c r="N341" i="226"/>
  <c r="N343" i="226"/>
  <c r="N345" i="226"/>
  <c r="N347" i="226"/>
  <c r="N146" i="227"/>
  <c r="N150" i="227"/>
  <c r="N154" i="227"/>
  <c r="N158" i="227"/>
  <c r="N162" i="227"/>
  <c r="L219" i="227"/>
  <c r="L34" i="227" s="1"/>
  <c r="N267" i="227"/>
  <c r="N330" i="227"/>
  <c r="N334" i="227"/>
  <c r="N367" i="227"/>
  <c r="N369" i="227"/>
  <c r="N371" i="227"/>
  <c r="N373" i="227"/>
  <c r="N60" i="228"/>
  <c r="L218" i="226"/>
  <c r="L22" i="226" s="1"/>
  <c r="L217" i="228"/>
  <c r="N248" i="228"/>
  <c r="N252" i="228"/>
  <c r="N256" i="228"/>
  <c r="N260" i="228"/>
  <c r="N264" i="228"/>
  <c r="N59" i="226"/>
  <c r="J167" i="226"/>
  <c r="J33" i="226" s="1"/>
  <c r="N146" i="226"/>
  <c r="N150" i="226"/>
  <c r="N154" i="226"/>
  <c r="N158" i="226"/>
  <c r="N162" i="226"/>
  <c r="N278" i="226"/>
  <c r="N282" i="226"/>
  <c r="N286" i="226"/>
  <c r="N290" i="226"/>
  <c r="N294" i="226"/>
  <c r="N73" i="227"/>
  <c r="N77" i="227"/>
  <c r="N81" i="227"/>
  <c r="N85" i="227"/>
  <c r="N119" i="227"/>
  <c r="N123" i="227"/>
  <c r="N127" i="227"/>
  <c r="N131" i="227"/>
  <c r="N135" i="227"/>
  <c r="J166" i="227"/>
  <c r="J21" i="227" s="1"/>
  <c r="J47" i="227" s="1"/>
  <c r="N197" i="227"/>
  <c r="N201" i="227"/>
  <c r="N205" i="227"/>
  <c r="N209" i="227"/>
  <c r="N213" i="227"/>
  <c r="L270" i="227"/>
  <c r="L23" i="227" s="1"/>
  <c r="N276" i="227"/>
  <c r="N278" i="227"/>
  <c r="N280" i="227"/>
  <c r="N282" i="227"/>
  <c r="N284" i="227"/>
  <c r="N286" i="227"/>
  <c r="N288" i="227"/>
  <c r="N290" i="227"/>
  <c r="N292" i="227"/>
  <c r="N294" i="227"/>
  <c r="N339" i="227"/>
  <c r="N343" i="227"/>
  <c r="L115" i="228"/>
  <c r="L32" i="228" s="1"/>
  <c r="N299" i="228"/>
  <c r="N301" i="228"/>
  <c r="N303" i="228"/>
  <c r="N305" i="228"/>
  <c r="N307" i="228"/>
  <c r="N309" i="228"/>
  <c r="N311" i="228"/>
  <c r="N313" i="228"/>
  <c r="N315" i="228"/>
  <c r="N317" i="228"/>
  <c r="J321" i="228"/>
  <c r="N327" i="228"/>
  <c r="N329" i="228"/>
  <c r="N331" i="228"/>
  <c r="N333" i="228"/>
  <c r="N335" i="228"/>
  <c r="N364" i="228"/>
  <c r="N375" i="228"/>
  <c r="N404" i="228"/>
  <c r="N69" i="227"/>
  <c r="N91" i="228"/>
  <c r="N95" i="228"/>
  <c r="N99" i="228"/>
  <c r="N103" i="228"/>
  <c r="N107" i="228"/>
  <c r="J113" i="228"/>
  <c r="N120" i="228"/>
  <c r="N124" i="228"/>
  <c r="N128" i="228"/>
  <c r="N132" i="228"/>
  <c r="N136" i="228"/>
  <c r="N174" i="228"/>
  <c r="N178" i="228"/>
  <c r="N182" i="228"/>
  <c r="N186" i="228"/>
  <c r="N190" i="228"/>
  <c r="N215" i="228"/>
  <c r="N268" i="228"/>
  <c r="N275" i="228"/>
  <c r="N279" i="228"/>
  <c r="N283" i="228"/>
  <c r="N287" i="228"/>
  <c r="N291" i="228"/>
  <c r="J322" i="228"/>
  <c r="J24" i="228" s="1"/>
  <c r="N386" i="228"/>
  <c r="N390" i="228"/>
  <c r="N395" i="228"/>
  <c r="N399" i="228"/>
  <c r="N403" i="228"/>
  <c r="L62" i="228"/>
  <c r="L17" i="228" s="1"/>
  <c r="D36" i="212" s="1"/>
  <c r="N61" i="228"/>
  <c r="N71" i="228"/>
  <c r="N75" i="228"/>
  <c r="N79" i="228"/>
  <c r="N83" i="228"/>
  <c r="N143" i="228"/>
  <c r="N172" i="228"/>
  <c r="N176" i="228"/>
  <c r="N180" i="228"/>
  <c r="N184" i="228"/>
  <c r="N188" i="228"/>
  <c r="J269" i="228"/>
  <c r="N277" i="228"/>
  <c r="N281" i="228"/>
  <c r="N285" i="228"/>
  <c r="N289" i="228"/>
  <c r="N293" i="228"/>
  <c r="L321" i="228"/>
  <c r="L351" i="228"/>
  <c r="L37" i="228" s="1"/>
  <c r="N384" i="228"/>
  <c r="N388" i="228"/>
  <c r="N397" i="228"/>
  <c r="N401" i="228"/>
  <c r="N92" i="228"/>
  <c r="N96" i="228"/>
  <c r="N100" i="228"/>
  <c r="N104" i="228"/>
  <c r="N108" i="228"/>
  <c r="J141" i="228"/>
  <c r="N225" i="228"/>
  <c r="N229" i="228"/>
  <c r="N233" i="228"/>
  <c r="N237" i="228"/>
  <c r="N241" i="228"/>
  <c r="N250" i="228"/>
  <c r="N254" i="228"/>
  <c r="N258" i="228"/>
  <c r="N262" i="228"/>
  <c r="N266" i="228"/>
  <c r="L269" i="228"/>
  <c r="N340" i="228"/>
  <c r="N344" i="228"/>
  <c r="J62" i="228"/>
  <c r="J17" i="228" s="1"/>
  <c r="N72" i="228"/>
  <c r="N76" i="228"/>
  <c r="N80" i="228"/>
  <c r="N84" i="228"/>
  <c r="N121" i="228"/>
  <c r="N125" i="228"/>
  <c r="N129" i="228"/>
  <c r="N133" i="228"/>
  <c r="N137" i="228"/>
  <c r="N145" i="228"/>
  <c r="N149" i="228"/>
  <c r="N153" i="228"/>
  <c r="N157" i="228"/>
  <c r="N161" i="228"/>
  <c r="N224" i="228"/>
  <c r="N228" i="228"/>
  <c r="N232" i="228"/>
  <c r="N236" i="228"/>
  <c r="N240" i="228"/>
  <c r="N249" i="228"/>
  <c r="N253" i="228"/>
  <c r="N257" i="228"/>
  <c r="N261" i="228"/>
  <c r="N265" i="228"/>
  <c r="N267" i="228"/>
  <c r="N328" i="228"/>
  <c r="N332" i="228"/>
  <c r="N336" i="228"/>
  <c r="N339" i="228"/>
  <c r="N343" i="228"/>
  <c r="J351" i="228"/>
  <c r="J37" i="228" s="1"/>
  <c r="N357" i="228"/>
  <c r="N361" i="228"/>
  <c r="L377" i="228"/>
  <c r="N385" i="228"/>
  <c r="N389" i="228"/>
  <c r="N398" i="228"/>
  <c r="N402" i="228"/>
  <c r="L405" i="228"/>
  <c r="J405" i="228"/>
  <c r="N112" i="228"/>
  <c r="N119" i="228"/>
  <c r="N123" i="228"/>
  <c r="N127" i="228"/>
  <c r="N131" i="228"/>
  <c r="N135" i="228"/>
  <c r="J167" i="228"/>
  <c r="N173" i="228"/>
  <c r="N177" i="228"/>
  <c r="N181" i="228"/>
  <c r="N185" i="228"/>
  <c r="N189" i="228"/>
  <c r="N226" i="228"/>
  <c r="N230" i="228"/>
  <c r="N234" i="228"/>
  <c r="N238" i="228"/>
  <c r="N242" i="228"/>
  <c r="N247" i="228"/>
  <c r="N251" i="228"/>
  <c r="N255" i="228"/>
  <c r="N259" i="228"/>
  <c r="N263" i="228"/>
  <c r="N302" i="228"/>
  <c r="N306" i="228"/>
  <c r="N310" i="228"/>
  <c r="N314" i="228"/>
  <c r="N318" i="228"/>
  <c r="N330" i="228"/>
  <c r="N334" i="228"/>
  <c r="L350" i="228"/>
  <c r="J337" i="228"/>
  <c r="N341" i="228"/>
  <c r="N345" i="228"/>
  <c r="N348" i="228"/>
  <c r="N355" i="228"/>
  <c r="N359" i="228"/>
  <c r="N383" i="228"/>
  <c r="N387" i="228"/>
  <c r="N396" i="228"/>
  <c r="N400" i="228"/>
  <c r="N59" i="228"/>
  <c r="N69" i="228"/>
  <c r="N73" i="228"/>
  <c r="N77" i="228"/>
  <c r="N81" i="228"/>
  <c r="N85" i="228"/>
  <c r="N122" i="228"/>
  <c r="N126" i="228"/>
  <c r="N130" i="228"/>
  <c r="N134" i="228"/>
  <c r="L141" i="228"/>
  <c r="L165" i="228"/>
  <c r="J271" i="228"/>
  <c r="J35" i="228" s="1"/>
  <c r="N59" i="227"/>
  <c r="N198" i="227"/>
  <c r="N202" i="227"/>
  <c r="N206" i="227"/>
  <c r="N210" i="227"/>
  <c r="N214" i="227"/>
  <c r="N223" i="227"/>
  <c r="N227" i="227"/>
  <c r="N231" i="227"/>
  <c r="N235" i="227"/>
  <c r="N239" i="227"/>
  <c r="N248" i="227"/>
  <c r="N252" i="227"/>
  <c r="N256" i="227"/>
  <c r="N260" i="227"/>
  <c r="N264" i="227"/>
  <c r="J269" i="227"/>
  <c r="N91" i="227"/>
  <c r="N95" i="227"/>
  <c r="N99" i="227"/>
  <c r="N103" i="227"/>
  <c r="N107" i="227"/>
  <c r="N368" i="227"/>
  <c r="N372" i="227"/>
  <c r="N385" i="227"/>
  <c r="N389" i="227"/>
  <c r="L405" i="227"/>
  <c r="N405" i="227" s="1"/>
  <c r="L62" i="227"/>
  <c r="L17" i="227" s="1"/>
  <c r="D29" i="212" s="1"/>
  <c r="J88" i="227"/>
  <c r="J115" i="227" s="1"/>
  <c r="N94" i="227"/>
  <c r="N98" i="227"/>
  <c r="N102" i="227"/>
  <c r="N106" i="227"/>
  <c r="N110" i="227"/>
  <c r="J271" i="227"/>
  <c r="J35" i="227" s="1"/>
  <c r="L269" i="227"/>
  <c r="N299" i="227"/>
  <c r="N303" i="227"/>
  <c r="N307" i="227"/>
  <c r="N311" i="227"/>
  <c r="N315" i="227"/>
  <c r="L321" i="227"/>
  <c r="N328" i="227"/>
  <c r="N332" i="227"/>
  <c r="N341" i="227"/>
  <c r="N345" i="227"/>
  <c r="N404" i="227"/>
  <c r="N60" i="227"/>
  <c r="N70" i="227"/>
  <c r="N74" i="227"/>
  <c r="N78" i="227"/>
  <c r="N82" i="227"/>
  <c r="N86" i="227"/>
  <c r="N93" i="227"/>
  <c r="N97" i="227"/>
  <c r="N101" i="227"/>
  <c r="N105" i="227"/>
  <c r="N109" i="227"/>
  <c r="N195" i="227"/>
  <c r="N199" i="227"/>
  <c r="N203" i="227"/>
  <c r="N207" i="227"/>
  <c r="N211" i="227"/>
  <c r="N224" i="227"/>
  <c r="N228" i="227"/>
  <c r="N232" i="227"/>
  <c r="N236" i="227"/>
  <c r="N240" i="227"/>
  <c r="L271" i="227"/>
  <c r="L35" i="227" s="1"/>
  <c r="N249" i="227"/>
  <c r="N253" i="227"/>
  <c r="N257" i="227"/>
  <c r="N261" i="227"/>
  <c r="N265" i="227"/>
  <c r="L323" i="227"/>
  <c r="L36" i="227" s="1"/>
  <c r="N335" i="227"/>
  <c r="N370" i="227"/>
  <c r="N374" i="227"/>
  <c r="N383" i="227"/>
  <c r="N387" i="227"/>
  <c r="L88" i="227"/>
  <c r="L115" i="227" s="1"/>
  <c r="L32" i="227" s="1"/>
  <c r="N300" i="227"/>
  <c r="N304" i="227"/>
  <c r="N308" i="227"/>
  <c r="N312" i="227"/>
  <c r="N316" i="227"/>
  <c r="N327" i="227"/>
  <c r="N331" i="227"/>
  <c r="N342" i="227"/>
  <c r="N346" i="227"/>
  <c r="N356" i="227"/>
  <c r="N360" i="227"/>
  <c r="N375" i="227"/>
  <c r="N384" i="227"/>
  <c r="N388" i="227"/>
  <c r="N397" i="227"/>
  <c r="N401" i="227"/>
  <c r="N403" i="227"/>
  <c r="L166" i="227"/>
  <c r="N172" i="227"/>
  <c r="N176" i="227"/>
  <c r="N180" i="227"/>
  <c r="N184" i="227"/>
  <c r="N188" i="227"/>
  <c r="N192" i="227"/>
  <c r="J337" i="227"/>
  <c r="N364" i="227"/>
  <c r="N58" i="227"/>
  <c r="N72" i="227"/>
  <c r="N76" i="227"/>
  <c r="N80" i="227"/>
  <c r="N84" i="227"/>
  <c r="J113" i="227"/>
  <c r="N113" i="227" s="1"/>
  <c r="N121" i="227"/>
  <c r="N125" i="227"/>
  <c r="N129" i="227"/>
  <c r="N133" i="227"/>
  <c r="N137" i="227"/>
  <c r="N164" i="227"/>
  <c r="N171" i="227"/>
  <c r="N175" i="227"/>
  <c r="N179" i="227"/>
  <c r="N183" i="227"/>
  <c r="N187" i="227"/>
  <c r="N226" i="227"/>
  <c r="N230" i="227"/>
  <c r="N234" i="227"/>
  <c r="N238" i="227"/>
  <c r="N242" i="227"/>
  <c r="N247" i="227"/>
  <c r="N251" i="227"/>
  <c r="N255" i="227"/>
  <c r="N259" i="227"/>
  <c r="N263" i="227"/>
  <c r="N268" i="227"/>
  <c r="J297" i="227"/>
  <c r="N302" i="227"/>
  <c r="N306" i="227"/>
  <c r="N310" i="227"/>
  <c r="N314" i="227"/>
  <c r="N318" i="227"/>
  <c r="N329" i="227"/>
  <c r="N333" i="227"/>
  <c r="N340" i="227"/>
  <c r="N344" i="227"/>
  <c r="N386" i="227"/>
  <c r="N390" i="227"/>
  <c r="N71" i="227"/>
  <c r="N75" i="227"/>
  <c r="N79" i="227"/>
  <c r="N83" i="227"/>
  <c r="N120" i="227"/>
  <c r="N124" i="227"/>
  <c r="N128" i="227"/>
  <c r="N132" i="227"/>
  <c r="N136" i="227"/>
  <c r="N147" i="227"/>
  <c r="N151" i="227"/>
  <c r="N155" i="227"/>
  <c r="N159" i="227"/>
  <c r="N225" i="227"/>
  <c r="N229" i="227"/>
  <c r="N233" i="227"/>
  <c r="N237" i="227"/>
  <c r="N241" i="227"/>
  <c r="N250" i="227"/>
  <c r="N254" i="227"/>
  <c r="N258" i="227"/>
  <c r="N262" i="227"/>
  <c r="N266" i="227"/>
  <c r="J351" i="227"/>
  <c r="J37" i="227" s="1"/>
  <c r="L377" i="227"/>
  <c r="N126" i="226"/>
  <c r="N174" i="226"/>
  <c r="N178" i="226"/>
  <c r="N182" i="226"/>
  <c r="N186" i="226"/>
  <c r="N190" i="226"/>
  <c r="N227" i="226"/>
  <c r="N231" i="226"/>
  <c r="N235" i="226"/>
  <c r="N239" i="226"/>
  <c r="N248" i="226"/>
  <c r="N252" i="226"/>
  <c r="N256" i="226"/>
  <c r="N260" i="226"/>
  <c r="N264" i="226"/>
  <c r="N175" i="226"/>
  <c r="N179" i="226"/>
  <c r="N183" i="226"/>
  <c r="N187" i="226"/>
  <c r="N224" i="226"/>
  <c r="N228" i="226"/>
  <c r="N232" i="226"/>
  <c r="N236" i="226"/>
  <c r="N240" i="226"/>
  <c r="N249" i="226"/>
  <c r="N253" i="226"/>
  <c r="N257" i="226"/>
  <c r="N261" i="226"/>
  <c r="N265" i="226"/>
  <c r="N340" i="226"/>
  <c r="N344" i="226"/>
  <c r="N370" i="226"/>
  <c r="N374" i="226"/>
  <c r="N385" i="226"/>
  <c r="N389" i="226"/>
  <c r="N125" i="226"/>
  <c r="N129" i="226"/>
  <c r="N133" i="226"/>
  <c r="N137" i="226"/>
  <c r="N151" i="226"/>
  <c r="N155" i="226"/>
  <c r="N159" i="226"/>
  <c r="N173" i="226"/>
  <c r="N177" i="226"/>
  <c r="N181" i="226"/>
  <c r="N185" i="226"/>
  <c r="N189" i="226"/>
  <c r="N198" i="226"/>
  <c r="N202" i="226"/>
  <c r="N206" i="226"/>
  <c r="N210" i="226"/>
  <c r="N214" i="226"/>
  <c r="N247" i="226"/>
  <c r="N251" i="226"/>
  <c r="N255" i="226"/>
  <c r="N259" i="226"/>
  <c r="N263" i="226"/>
  <c r="N279" i="226"/>
  <c r="N283" i="226"/>
  <c r="N287" i="226"/>
  <c r="N291" i="226"/>
  <c r="N301" i="226"/>
  <c r="N305" i="226"/>
  <c r="N309" i="226"/>
  <c r="N313" i="226"/>
  <c r="N317" i="226"/>
  <c r="N332" i="226"/>
  <c r="N342" i="226"/>
  <c r="N346" i="226"/>
  <c r="N358" i="226"/>
  <c r="N362" i="226"/>
  <c r="N388" i="226"/>
  <c r="N60" i="226"/>
  <c r="N74" i="226"/>
  <c r="N78" i="226"/>
  <c r="N82" i="226"/>
  <c r="N86" i="226"/>
  <c r="N95" i="226"/>
  <c r="N99" i="226"/>
  <c r="N103" i="226"/>
  <c r="N107" i="226"/>
  <c r="N280" i="226"/>
  <c r="N284" i="226"/>
  <c r="N288" i="226"/>
  <c r="N292" i="226"/>
  <c r="N302" i="226"/>
  <c r="N306" i="226"/>
  <c r="N310" i="226"/>
  <c r="N314" i="226"/>
  <c r="N318" i="226"/>
  <c r="N329" i="226"/>
  <c r="N333" i="226"/>
  <c r="N356" i="226"/>
  <c r="N360" i="226"/>
  <c r="N371" i="226"/>
  <c r="N399" i="226"/>
  <c r="J62" i="226"/>
  <c r="J17" i="226" s="1"/>
  <c r="N72" i="226"/>
  <c r="N76" i="226"/>
  <c r="N80" i="226"/>
  <c r="N84" i="226"/>
  <c r="N97" i="226"/>
  <c r="N101" i="226"/>
  <c r="N105" i="226"/>
  <c r="N109" i="226"/>
  <c r="N127" i="226"/>
  <c r="N131" i="226"/>
  <c r="N135" i="226"/>
  <c r="N149" i="226"/>
  <c r="N153" i="226"/>
  <c r="N157" i="226"/>
  <c r="N161" i="226"/>
  <c r="N226" i="226"/>
  <c r="N230" i="226"/>
  <c r="N234" i="226"/>
  <c r="N238" i="226"/>
  <c r="N242" i="226"/>
  <c r="L379" i="226"/>
  <c r="L38" i="226" s="1"/>
  <c r="N369" i="226"/>
  <c r="N373" i="226"/>
  <c r="N397" i="226"/>
  <c r="N401" i="226"/>
  <c r="N61" i="226"/>
  <c r="N71" i="226"/>
  <c r="N75" i="226"/>
  <c r="N79" i="226"/>
  <c r="N83" i="226"/>
  <c r="N96" i="226"/>
  <c r="N100" i="226"/>
  <c r="N104" i="226"/>
  <c r="N108" i="226"/>
  <c r="N130" i="226"/>
  <c r="N134" i="226"/>
  <c r="N138" i="226"/>
  <c r="N144" i="226"/>
  <c r="N152" i="226"/>
  <c r="N156" i="226"/>
  <c r="N160" i="226"/>
  <c r="N225" i="226"/>
  <c r="N229" i="226"/>
  <c r="N233" i="226"/>
  <c r="N237" i="226"/>
  <c r="N241" i="226"/>
  <c r="N277" i="226"/>
  <c r="N281" i="226"/>
  <c r="N285" i="226"/>
  <c r="N289" i="226"/>
  <c r="N293" i="226"/>
  <c r="N303" i="226"/>
  <c r="N307" i="226"/>
  <c r="N311" i="226"/>
  <c r="N315" i="226"/>
  <c r="N330" i="226"/>
  <c r="N334" i="226"/>
  <c r="L349" i="226"/>
  <c r="N357" i="226"/>
  <c r="N361" i="226"/>
  <c r="N368" i="226"/>
  <c r="N372" i="226"/>
  <c r="N396" i="226"/>
  <c r="N400" i="226"/>
  <c r="J87" i="228"/>
  <c r="J114" i="228" s="1"/>
  <c r="C36" i="222"/>
  <c r="L87" i="228"/>
  <c r="L89" i="228" s="1"/>
  <c r="D36" i="222"/>
  <c r="N88" i="228"/>
  <c r="N68" i="228"/>
  <c r="N68" i="227"/>
  <c r="N67" i="227"/>
  <c r="C29" i="222"/>
  <c r="L87" i="227"/>
  <c r="L114" i="227" s="1"/>
  <c r="D29" i="222"/>
  <c r="J88" i="226"/>
  <c r="J115" i="226" s="1"/>
  <c r="J87" i="226"/>
  <c r="J114" i="226" s="1"/>
  <c r="L87" i="226"/>
  <c r="N70" i="226"/>
  <c r="L88" i="226"/>
  <c r="L218" i="228"/>
  <c r="L193" i="228"/>
  <c r="J217" i="228"/>
  <c r="N216" i="228"/>
  <c r="J323" i="228"/>
  <c r="N296" i="228"/>
  <c r="J349" i="228"/>
  <c r="N347" i="228"/>
  <c r="J377" i="228"/>
  <c r="N376" i="228"/>
  <c r="J115" i="228"/>
  <c r="N140" i="228"/>
  <c r="J219" i="228"/>
  <c r="L271" i="228"/>
  <c r="L35" i="228" s="1"/>
  <c r="L245" i="228"/>
  <c r="J350" i="228"/>
  <c r="L349" i="228"/>
  <c r="N358" i="228"/>
  <c r="N362" i="228"/>
  <c r="L378" i="228"/>
  <c r="L365" i="228"/>
  <c r="L407" i="228"/>
  <c r="L39" i="228" s="1"/>
  <c r="L53" i="228" s="1"/>
  <c r="L393" i="228"/>
  <c r="N58" i="228"/>
  <c r="N67" i="228"/>
  <c r="N139" i="228"/>
  <c r="N147" i="228"/>
  <c r="N151" i="228"/>
  <c r="N155" i="228"/>
  <c r="N159" i="228"/>
  <c r="J165" i="228"/>
  <c r="N163" i="228"/>
  <c r="J166" i="228"/>
  <c r="N164" i="228"/>
  <c r="J270" i="228"/>
  <c r="J245" i="228"/>
  <c r="N243" i="228"/>
  <c r="N269" i="228"/>
  <c r="J297" i="228"/>
  <c r="J379" i="228"/>
  <c r="J406" i="228"/>
  <c r="J393" i="228"/>
  <c r="N393" i="228" s="1"/>
  <c r="N391" i="228"/>
  <c r="N111" i="228"/>
  <c r="N146" i="228"/>
  <c r="N150" i="228"/>
  <c r="N154" i="228"/>
  <c r="N158" i="228"/>
  <c r="N162" i="228"/>
  <c r="N171" i="228"/>
  <c r="N175" i="228"/>
  <c r="N179" i="228"/>
  <c r="N183" i="228"/>
  <c r="N187" i="228"/>
  <c r="L322" i="228"/>
  <c r="N300" i="228"/>
  <c r="N304" i="228"/>
  <c r="N308" i="228"/>
  <c r="N312" i="228"/>
  <c r="N316" i="228"/>
  <c r="N356" i="228"/>
  <c r="N360" i="228"/>
  <c r="N191" i="228"/>
  <c r="J193" i="228"/>
  <c r="N244" i="228"/>
  <c r="N319" i="228"/>
  <c r="L337" i="228"/>
  <c r="N337" i="228" s="1"/>
  <c r="N363" i="228"/>
  <c r="J365" i="228"/>
  <c r="N392" i="228"/>
  <c r="N295" i="228"/>
  <c r="J62" i="227"/>
  <c r="J17" i="227" s="1"/>
  <c r="J87" i="227"/>
  <c r="N111" i="227"/>
  <c r="N148" i="227"/>
  <c r="N152" i="227"/>
  <c r="N156" i="227"/>
  <c r="N160" i="227"/>
  <c r="J350" i="227"/>
  <c r="L351" i="227"/>
  <c r="L37" i="227" s="1"/>
  <c r="L349" i="227"/>
  <c r="N358" i="227"/>
  <c r="N362" i="227"/>
  <c r="L378" i="227"/>
  <c r="N378" i="227" s="1"/>
  <c r="N26" i="227" s="1"/>
  <c r="L365" i="227"/>
  <c r="L218" i="227"/>
  <c r="N348" i="227"/>
  <c r="N357" i="227"/>
  <c r="N361" i="227"/>
  <c r="N140" i="227"/>
  <c r="L165" i="227"/>
  <c r="N165" i="227" s="1"/>
  <c r="J217" i="227"/>
  <c r="N217" i="227" s="1"/>
  <c r="J270" i="227"/>
  <c r="J245" i="227"/>
  <c r="N243" i="227"/>
  <c r="N139" i="227"/>
  <c r="J141" i="227"/>
  <c r="N145" i="227"/>
  <c r="N149" i="227"/>
  <c r="N153" i="227"/>
  <c r="N157" i="227"/>
  <c r="N161" i="227"/>
  <c r="N163" i="227"/>
  <c r="L245" i="227"/>
  <c r="J323" i="227"/>
  <c r="N296" i="227"/>
  <c r="J349" i="227"/>
  <c r="N347" i="227"/>
  <c r="N191" i="227"/>
  <c r="J193" i="227"/>
  <c r="N244" i="227"/>
  <c r="N319" i="227"/>
  <c r="L337" i="227"/>
  <c r="N363" i="227"/>
  <c r="J365" i="227"/>
  <c r="N392" i="227"/>
  <c r="N376" i="227"/>
  <c r="N391" i="227"/>
  <c r="J393" i="227"/>
  <c r="N215" i="227"/>
  <c r="N295" i="227"/>
  <c r="L393" i="227"/>
  <c r="L407" i="226"/>
  <c r="L39" i="226" s="1"/>
  <c r="N404" i="226"/>
  <c r="N384" i="226"/>
  <c r="N383" i="226"/>
  <c r="N376" i="226"/>
  <c r="L323" i="226"/>
  <c r="L36" i="226" s="1"/>
  <c r="N320" i="226"/>
  <c r="J269" i="226"/>
  <c r="N223" i="226"/>
  <c r="N171" i="226"/>
  <c r="N172" i="226"/>
  <c r="N147" i="226"/>
  <c r="N145" i="226"/>
  <c r="L165" i="226"/>
  <c r="N121" i="226"/>
  <c r="N119" i="226"/>
  <c r="N123" i="226"/>
  <c r="N122" i="226"/>
  <c r="N69" i="226"/>
  <c r="L114" i="226"/>
  <c r="J113" i="226"/>
  <c r="N113" i="226" s="1"/>
  <c r="N111" i="226"/>
  <c r="J218" i="226"/>
  <c r="N191" i="226"/>
  <c r="J193" i="226"/>
  <c r="N192" i="226"/>
  <c r="J166" i="226"/>
  <c r="J141" i="226"/>
  <c r="N112" i="226"/>
  <c r="J165" i="226"/>
  <c r="N163" i="226"/>
  <c r="N164" i="226"/>
  <c r="N91" i="226"/>
  <c r="T18" i="226" s="1"/>
  <c r="N93" i="226"/>
  <c r="L140" i="226"/>
  <c r="L167" i="226" s="1"/>
  <c r="L33" i="226" s="1"/>
  <c r="J216" i="226"/>
  <c r="N216" i="226" s="1"/>
  <c r="N195" i="226"/>
  <c r="N199" i="226"/>
  <c r="N203" i="226"/>
  <c r="N207" i="226"/>
  <c r="N211" i="226"/>
  <c r="N215" i="226"/>
  <c r="J297" i="226"/>
  <c r="N295" i="226"/>
  <c r="J322" i="226"/>
  <c r="N336" i="226"/>
  <c r="J351" i="226"/>
  <c r="J378" i="226"/>
  <c r="J365" i="226"/>
  <c r="N363" i="226"/>
  <c r="L393" i="226"/>
  <c r="L406" i="226"/>
  <c r="L139" i="226"/>
  <c r="N139" i="226" s="1"/>
  <c r="N143" i="226"/>
  <c r="N148" i="226"/>
  <c r="L193" i="226"/>
  <c r="L217" i="226"/>
  <c r="L269" i="226"/>
  <c r="L322" i="226"/>
  <c r="J350" i="226"/>
  <c r="J337" i="226"/>
  <c r="N335" i="226"/>
  <c r="L378" i="226"/>
  <c r="L365" i="226"/>
  <c r="N67" i="226"/>
  <c r="N68" i="226"/>
  <c r="N197" i="226"/>
  <c r="N201" i="226"/>
  <c r="N205" i="226"/>
  <c r="N209" i="226"/>
  <c r="N213" i="226"/>
  <c r="J270" i="226"/>
  <c r="J245" i="226"/>
  <c r="N268" i="226"/>
  <c r="J321" i="226"/>
  <c r="N321" i="226" s="1"/>
  <c r="N319" i="226"/>
  <c r="L350" i="226"/>
  <c r="L337" i="226"/>
  <c r="J405" i="226"/>
  <c r="N405" i="226" s="1"/>
  <c r="N403" i="226"/>
  <c r="L219" i="226"/>
  <c r="L34" i="226" s="1"/>
  <c r="N196" i="226"/>
  <c r="N200" i="226"/>
  <c r="N204" i="226"/>
  <c r="N208" i="226"/>
  <c r="N212" i="226"/>
  <c r="J323" i="226"/>
  <c r="N296" i="226"/>
  <c r="J377" i="226"/>
  <c r="N377" i="226" s="1"/>
  <c r="N375" i="226"/>
  <c r="J406" i="226"/>
  <c r="J393" i="226"/>
  <c r="N391" i="226"/>
  <c r="L244" i="226"/>
  <c r="N267" i="226"/>
  <c r="N275" i="226"/>
  <c r="N276" i="226"/>
  <c r="N364" i="226"/>
  <c r="N367" i="226"/>
  <c r="L243" i="226"/>
  <c r="N327" i="226"/>
  <c r="N328" i="226"/>
  <c r="N348" i="226"/>
  <c r="N392" i="226"/>
  <c r="N395" i="226"/>
  <c r="N299" i="226"/>
  <c r="N355" i="226"/>
  <c r="W18" i="213"/>
  <c r="T25" i="213"/>
  <c r="T24" i="213"/>
  <c r="T23" i="213"/>
  <c r="T22" i="213"/>
  <c r="T19" i="213"/>
  <c r="Y25" i="213"/>
  <c r="Y24" i="213"/>
  <c r="Y23" i="213"/>
  <c r="Y22" i="213"/>
  <c r="X25" i="213"/>
  <c r="X24" i="213"/>
  <c r="X23" i="213"/>
  <c r="X22" i="213"/>
  <c r="W25" i="213"/>
  <c r="W24" i="213"/>
  <c r="W23" i="213"/>
  <c r="W22" i="213"/>
  <c r="W19" i="213"/>
  <c r="S25" i="213"/>
  <c r="S24" i="213"/>
  <c r="S23" i="213"/>
  <c r="S22" i="213"/>
  <c r="S19" i="213"/>
  <c r="L49" i="228" l="1"/>
  <c r="N62" i="227"/>
  <c r="N17" i="227" s="1"/>
  <c r="N349" i="226"/>
  <c r="L50" i="227"/>
  <c r="N297" i="228"/>
  <c r="L272" i="228"/>
  <c r="N217" i="228"/>
  <c r="N165" i="228"/>
  <c r="J380" i="228"/>
  <c r="J324" i="228"/>
  <c r="N141" i="228"/>
  <c r="N62" i="228"/>
  <c r="N17" i="228" s="1"/>
  <c r="E36" i="212" s="1"/>
  <c r="L408" i="227"/>
  <c r="N407" i="227"/>
  <c r="N39" i="227" s="1"/>
  <c r="N379" i="227"/>
  <c r="N38" i="227" s="1"/>
  <c r="L49" i="227"/>
  <c r="L272" i="227"/>
  <c r="N406" i="227"/>
  <c r="N27" i="227" s="1"/>
  <c r="J408" i="227"/>
  <c r="J380" i="227"/>
  <c r="N377" i="227"/>
  <c r="N321" i="227"/>
  <c r="J324" i="227"/>
  <c r="N321" i="228"/>
  <c r="N167" i="228"/>
  <c r="N33" i="228" s="1"/>
  <c r="N113" i="228"/>
  <c r="N405" i="228"/>
  <c r="J89" i="228"/>
  <c r="N89" i="228" s="1"/>
  <c r="L47" i="228"/>
  <c r="N365" i="228"/>
  <c r="J33" i="228"/>
  <c r="L114" i="228"/>
  <c r="L20" i="228" s="1"/>
  <c r="N193" i="228"/>
  <c r="N337" i="227"/>
  <c r="N269" i="227"/>
  <c r="N167" i="227"/>
  <c r="N33" i="227" s="1"/>
  <c r="N322" i="227"/>
  <c r="N24" i="227" s="1"/>
  <c r="N219" i="227"/>
  <c r="N34" i="227" s="1"/>
  <c r="N166" i="227"/>
  <c r="N21" i="227" s="1"/>
  <c r="N365" i="227"/>
  <c r="J168" i="227"/>
  <c r="J220" i="227"/>
  <c r="L324" i="227"/>
  <c r="N271" i="227"/>
  <c r="N35" i="227" s="1"/>
  <c r="N140" i="226"/>
  <c r="N379" i="226"/>
  <c r="N38" i="226" s="1"/>
  <c r="N88" i="226"/>
  <c r="L48" i="226"/>
  <c r="L408" i="228"/>
  <c r="L168" i="228"/>
  <c r="N52" i="227"/>
  <c r="N377" i="228"/>
  <c r="N351" i="228"/>
  <c r="N37" i="228" s="1"/>
  <c r="N87" i="226"/>
  <c r="L41" i="227"/>
  <c r="D31" i="212" s="1"/>
  <c r="L352" i="228"/>
  <c r="L25" i="228"/>
  <c r="L51" i="228" s="1"/>
  <c r="N407" i="228"/>
  <c r="N39" i="228" s="1"/>
  <c r="N87" i="228"/>
  <c r="C36" i="212"/>
  <c r="N141" i="227"/>
  <c r="N88" i="227"/>
  <c r="C29" i="212"/>
  <c r="L168" i="227"/>
  <c r="L21" i="227"/>
  <c r="L47" i="227" s="1"/>
  <c r="L352" i="227"/>
  <c r="N297" i="227"/>
  <c r="N393" i="227"/>
  <c r="E29" i="212"/>
  <c r="E30" i="222"/>
  <c r="N165" i="226"/>
  <c r="J89" i="226"/>
  <c r="L115" i="226"/>
  <c r="L32" i="226" s="1"/>
  <c r="E36" i="222"/>
  <c r="T18" i="228"/>
  <c r="L89" i="227"/>
  <c r="E29" i="222"/>
  <c r="T19" i="226"/>
  <c r="L89" i="226"/>
  <c r="Y18" i="226"/>
  <c r="L324" i="228"/>
  <c r="N324" i="228" s="1"/>
  <c r="L24" i="228"/>
  <c r="L50" i="228" s="1"/>
  <c r="J408" i="228"/>
  <c r="N406" i="228"/>
  <c r="N27" i="228" s="1"/>
  <c r="J27" i="228"/>
  <c r="J53" i="228" s="1"/>
  <c r="J168" i="228"/>
  <c r="N166" i="228"/>
  <c r="N21" i="228" s="1"/>
  <c r="N47" i="228" s="1"/>
  <c r="J21" i="228"/>
  <c r="N322" i="228"/>
  <c r="N24" i="228" s="1"/>
  <c r="N219" i="228"/>
  <c r="N34" i="228" s="1"/>
  <c r="J220" i="228"/>
  <c r="J34" i="228"/>
  <c r="J48" i="228" s="1"/>
  <c r="N349" i="228"/>
  <c r="L41" i="228"/>
  <c r="D38" i="212" s="1"/>
  <c r="N379" i="228"/>
  <c r="N38" i="228" s="1"/>
  <c r="J38" i="228"/>
  <c r="J52" i="228" s="1"/>
  <c r="N245" i="228"/>
  <c r="L380" i="228"/>
  <c r="N380" i="228" s="1"/>
  <c r="L26" i="228"/>
  <c r="L52" i="228" s="1"/>
  <c r="N115" i="228"/>
  <c r="N32" i="228" s="1"/>
  <c r="J32" i="228"/>
  <c r="N323" i="228"/>
  <c r="N36" i="228" s="1"/>
  <c r="J36" i="228"/>
  <c r="J50" i="228" s="1"/>
  <c r="J20" i="228"/>
  <c r="J116" i="228"/>
  <c r="J272" i="228"/>
  <c r="N270" i="228"/>
  <c r="N23" i="228" s="1"/>
  <c r="J23" i="228"/>
  <c r="J49" i="228" s="1"/>
  <c r="J352" i="228"/>
  <c r="N350" i="228"/>
  <c r="N25" i="228" s="1"/>
  <c r="J25" i="228"/>
  <c r="J51" i="228" s="1"/>
  <c r="N271" i="228"/>
  <c r="N35" i="228" s="1"/>
  <c r="L220" i="228"/>
  <c r="L22" i="228"/>
  <c r="L48" i="228" s="1"/>
  <c r="N218" i="228"/>
  <c r="N22" i="228" s="1"/>
  <c r="N378" i="228"/>
  <c r="N26" i="228" s="1"/>
  <c r="L380" i="227"/>
  <c r="N380" i="227" s="1"/>
  <c r="L26" i="227"/>
  <c r="L52" i="227" s="1"/>
  <c r="N193" i="227"/>
  <c r="N349" i="227"/>
  <c r="N245" i="227"/>
  <c r="L51" i="227"/>
  <c r="J32" i="227"/>
  <c r="N115" i="227"/>
  <c r="N32" i="227" s="1"/>
  <c r="L116" i="227"/>
  <c r="L20" i="227"/>
  <c r="J272" i="227"/>
  <c r="N272" i="227" s="1"/>
  <c r="N270" i="227"/>
  <c r="N23" i="227" s="1"/>
  <c r="N49" i="227" s="1"/>
  <c r="J23" i="227"/>
  <c r="J49" i="227" s="1"/>
  <c r="J352" i="227"/>
  <c r="N350" i="227"/>
  <c r="N25" i="227" s="1"/>
  <c r="J25" i="227"/>
  <c r="J51" i="227" s="1"/>
  <c r="L220" i="227"/>
  <c r="L22" i="227"/>
  <c r="L48" i="227" s="1"/>
  <c r="N351" i="227"/>
  <c r="N37" i="227" s="1"/>
  <c r="N218" i="227"/>
  <c r="N22" i="227" s="1"/>
  <c r="N323" i="227"/>
  <c r="N36" i="227" s="1"/>
  <c r="J36" i="227"/>
  <c r="J50" i="227" s="1"/>
  <c r="J114" i="227"/>
  <c r="J89" i="227"/>
  <c r="N87" i="227"/>
  <c r="N407" i="226"/>
  <c r="N39" i="226" s="1"/>
  <c r="N297" i="226"/>
  <c r="N269" i="226"/>
  <c r="J219" i="226"/>
  <c r="J220" i="226" s="1"/>
  <c r="J217" i="226"/>
  <c r="N217" i="226" s="1"/>
  <c r="L408" i="226"/>
  <c r="L27" i="226"/>
  <c r="L53" i="226" s="1"/>
  <c r="J408" i="226"/>
  <c r="N406" i="226"/>
  <c r="N27" i="226" s="1"/>
  <c r="J27" i="226"/>
  <c r="J53" i="226" s="1"/>
  <c r="N323" i="226"/>
  <c r="N36" i="226" s="1"/>
  <c r="J36" i="226"/>
  <c r="L324" i="226"/>
  <c r="L24" i="226"/>
  <c r="L50" i="226" s="1"/>
  <c r="L220" i="226"/>
  <c r="L141" i="226"/>
  <c r="N141" i="226" s="1"/>
  <c r="L166" i="226"/>
  <c r="N166" i="226" s="1"/>
  <c r="N21" i="226" s="1"/>
  <c r="N365" i="226"/>
  <c r="J324" i="226"/>
  <c r="N322" i="226"/>
  <c r="N24" i="226" s="1"/>
  <c r="J24" i="226"/>
  <c r="J20" i="226"/>
  <c r="J116" i="226"/>
  <c r="N114" i="226"/>
  <c r="N20" i="226" s="1"/>
  <c r="N218" i="226"/>
  <c r="N22" i="226" s="1"/>
  <c r="J22" i="226"/>
  <c r="L271" i="226"/>
  <c r="N244" i="226"/>
  <c r="L20" i="226"/>
  <c r="J272" i="226"/>
  <c r="J23" i="226"/>
  <c r="J49" i="226" s="1"/>
  <c r="N337" i="226"/>
  <c r="J380" i="226"/>
  <c r="N378" i="226"/>
  <c r="N26" i="226" s="1"/>
  <c r="J26" i="226"/>
  <c r="J52" i="226" s="1"/>
  <c r="N193" i="226"/>
  <c r="L352" i="226"/>
  <c r="L25" i="226"/>
  <c r="L51" i="226" s="1"/>
  <c r="J352" i="226"/>
  <c r="N350" i="226"/>
  <c r="N25" i="226" s="1"/>
  <c r="J25" i="226"/>
  <c r="N351" i="226"/>
  <c r="N37" i="226" s="1"/>
  <c r="J37" i="226"/>
  <c r="L245" i="226"/>
  <c r="N245" i="226" s="1"/>
  <c r="L270" i="226"/>
  <c r="N270" i="226" s="1"/>
  <c r="N23" i="226" s="1"/>
  <c r="N393" i="226"/>
  <c r="N243" i="226"/>
  <c r="L380" i="226"/>
  <c r="L26" i="226"/>
  <c r="L52" i="226" s="1"/>
  <c r="N167" i="226"/>
  <c r="N33" i="226" s="1"/>
  <c r="J168" i="226"/>
  <c r="J21" i="226"/>
  <c r="J47" i="226" s="1"/>
  <c r="J32" i="226"/>
  <c r="R25" i="213"/>
  <c r="R24" i="213"/>
  <c r="R23" i="213"/>
  <c r="R22" i="213"/>
  <c r="N272" i="228" l="1"/>
  <c r="N48" i="228"/>
  <c r="N324" i="227"/>
  <c r="N324" i="226"/>
  <c r="N352" i="228"/>
  <c r="L116" i="228"/>
  <c r="N116" i="228" s="1"/>
  <c r="N114" i="228"/>
  <c r="N20" i="228" s="1"/>
  <c r="N29" i="228" s="1"/>
  <c r="E37" i="212" s="1"/>
  <c r="J47" i="228"/>
  <c r="N408" i="227"/>
  <c r="N53" i="227"/>
  <c r="N50" i="227"/>
  <c r="N168" i="227"/>
  <c r="N47" i="227"/>
  <c r="N52" i="226"/>
  <c r="N51" i="228"/>
  <c r="N168" i="228"/>
  <c r="N53" i="228"/>
  <c r="N408" i="228"/>
  <c r="N48" i="227"/>
  <c r="N352" i="227"/>
  <c r="N220" i="227"/>
  <c r="N89" i="227"/>
  <c r="N89" i="226"/>
  <c r="N115" i="226"/>
  <c r="N32" i="226" s="1"/>
  <c r="N46" i="226" s="1"/>
  <c r="N49" i="228"/>
  <c r="N53" i="226"/>
  <c r="L116" i="226"/>
  <c r="N116" i="226" s="1"/>
  <c r="N51" i="227"/>
  <c r="J41" i="227"/>
  <c r="C31" i="212" s="1"/>
  <c r="N47" i="226"/>
  <c r="L29" i="228"/>
  <c r="L46" i="228"/>
  <c r="L55" i="228" s="1"/>
  <c r="N220" i="228"/>
  <c r="N52" i="228"/>
  <c r="J41" i="228"/>
  <c r="C38" i="212" s="1"/>
  <c r="J29" i="228"/>
  <c r="J46" i="228"/>
  <c r="J55" i="228" s="1"/>
  <c r="N41" i="228"/>
  <c r="E38" i="212" s="1"/>
  <c r="N50" i="228"/>
  <c r="J116" i="227"/>
  <c r="N116" i="227" s="1"/>
  <c r="N114" i="227"/>
  <c r="N20" i="227" s="1"/>
  <c r="J20" i="227"/>
  <c r="N41" i="227"/>
  <c r="E31" i="212" s="1"/>
  <c r="L29" i="227"/>
  <c r="L46" i="227"/>
  <c r="L55" i="227" s="1"/>
  <c r="N408" i="226"/>
  <c r="N352" i="226"/>
  <c r="J50" i="226"/>
  <c r="J34" i="226"/>
  <c r="J41" i="226" s="1"/>
  <c r="N219" i="226"/>
  <c r="N34" i="226" s="1"/>
  <c r="N48" i="226" s="1"/>
  <c r="N220" i="226"/>
  <c r="N51" i="226"/>
  <c r="N380" i="226"/>
  <c r="L35" i="226"/>
  <c r="L41" i="226" s="1"/>
  <c r="N271" i="226"/>
  <c r="N35" i="226" s="1"/>
  <c r="N49" i="226" s="1"/>
  <c r="N29" i="226"/>
  <c r="N50" i="226"/>
  <c r="L46" i="226"/>
  <c r="L272" i="226"/>
  <c r="N272" i="226" s="1"/>
  <c r="L23" i="226"/>
  <c r="J51" i="226"/>
  <c r="J29" i="226"/>
  <c r="J46" i="226"/>
  <c r="L168" i="226"/>
  <c r="N168" i="226" s="1"/>
  <c r="L21" i="226"/>
  <c r="L47" i="226" s="1"/>
  <c r="N46" i="228" l="1"/>
  <c r="N55" i="228" s="1"/>
  <c r="J48" i="226"/>
  <c r="L49" i="226"/>
  <c r="L55" i="226" s="1"/>
  <c r="J43" i="228"/>
  <c r="C37" i="212"/>
  <c r="L43" i="228"/>
  <c r="D37" i="212"/>
  <c r="L43" i="227"/>
  <c r="D30" i="212"/>
  <c r="N43" i="228"/>
  <c r="J29" i="227"/>
  <c r="J46" i="227"/>
  <c r="J55" i="227" s="1"/>
  <c r="N46" i="227"/>
  <c r="N55" i="227" s="1"/>
  <c r="N29" i="227"/>
  <c r="J55" i="226"/>
  <c r="J43" i="226"/>
  <c r="N55" i="226"/>
  <c r="N41" i="226"/>
  <c r="L29" i="226"/>
  <c r="J43" i="227" l="1"/>
  <c r="C30" i="212"/>
  <c r="N43" i="227"/>
  <c r="E30" i="212"/>
  <c r="M78" i="213"/>
  <c r="M77" i="213"/>
  <c r="M76" i="213"/>
  <c r="M75" i="213"/>
  <c r="M74" i="213"/>
  <c r="M102" i="213"/>
  <c r="M129" i="213"/>
  <c r="M128" i="213"/>
  <c r="M127" i="213"/>
  <c r="M126" i="213"/>
  <c r="M125" i="213"/>
  <c r="M152" i="213"/>
  <c r="M177" i="213"/>
  <c r="M176" i="213"/>
  <c r="M175" i="213"/>
  <c r="M174" i="213"/>
  <c r="N174" i="213"/>
  <c r="M173" i="213"/>
  <c r="M204" i="213"/>
  <c r="M232" i="213"/>
  <c r="M231" i="213"/>
  <c r="N231" i="213"/>
  <c r="M230" i="213"/>
  <c r="M229" i="213"/>
  <c r="M228" i="213"/>
  <c r="M259" i="213"/>
  <c r="N259" i="213"/>
  <c r="M284" i="213"/>
  <c r="M283" i="213"/>
  <c r="M282" i="213"/>
  <c r="M281" i="213"/>
  <c r="M280" i="213"/>
  <c r="M306" i="213"/>
  <c r="M374" i="213"/>
  <c r="M373" i="213"/>
  <c r="M372" i="213"/>
  <c r="M371" i="213"/>
  <c r="M370" i="213"/>
  <c r="L376" i="213"/>
  <c r="J376" i="213"/>
  <c r="J375" i="213"/>
  <c r="M369" i="213"/>
  <c r="M368" i="213"/>
  <c r="M367" i="213"/>
  <c r="L375" i="213"/>
  <c r="M366" i="213"/>
  <c r="M362" i="213"/>
  <c r="M361" i="213"/>
  <c r="M360" i="213"/>
  <c r="M359" i="213"/>
  <c r="M358" i="213"/>
  <c r="M357" i="213"/>
  <c r="M356" i="213"/>
  <c r="M355" i="213"/>
  <c r="L363" i="213"/>
  <c r="J363" i="213"/>
  <c r="M354" i="213"/>
  <c r="M402" i="213"/>
  <c r="M401" i="213"/>
  <c r="M400" i="213"/>
  <c r="M399" i="213"/>
  <c r="L404" i="213"/>
  <c r="J404" i="213"/>
  <c r="M398" i="213"/>
  <c r="M397" i="213"/>
  <c r="M396" i="213"/>
  <c r="M395" i="213"/>
  <c r="M394" i="213"/>
  <c r="M390" i="213"/>
  <c r="M389" i="213"/>
  <c r="M388" i="213"/>
  <c r="M387" i="213"/>
  <c r="M386" i="213"/>
  <c r="M385" i="213"/>
  <c r="M384" i="213"/>
  <c r="M383" i="213"/>
  <c r="L391" i="213"/>
  <c r="M382" i="213"/>
  <c r="M162" i="213"/>
  <c r="M161" i="213"/>
  <c r="M160" i="213"/>
  <c r="M159" i="213"/>
  <c r="M158" i="213"/>
  <c r="M157" i="213"/>
  <c r="M156" i="213"/>
  <c r="M155" i="213"/>
  <c r="M154" i="213"/>
  <c r="M153" i="213"/>
  <c r="M151" i="213"/>
  <c r="M150" i="213"/>
  <c r="M149" i="213"/>
  <c r="M148" i="213"/>
  <c r="M147" i="213"/>
  <c r="M146" i="213"/>
  <c r="M145" i="213"/>
  <c r="M144" i="213"/>
  <c r="M143" i="213"/>
  <c r="M142" i="213"/>
  <c r="M138" i="213"/>
  <c r="M137" i="213"/>
  <c r="M136" i="213"/>
  <c r="M135" i="213"/>
  <c r="M134" i="213"/>
  <c r="M133" i="213"/>
  <c r="M132" i="213"/>
  <c r="M131" i="213"/>
  <c r="M130" i="213"/>
  <c r="M124" i="213"/>
  <c r="M123" i="213"/>
  <c r="M122" i="213"/>
  <c r="M121" i="213"/>
  <c r="M120" i="213"/>
  <c r="M119" i="213"/>
  <c r="L139" i="213"/>
  <c r="M118" i="213"/>
  <c r="M214" i="213"/>
  <c r="M213" i="213"/>
  <c r="M212" i="213"/>
  <c r="M211" i="213"/>
  <c r="M210" i="213"/>
  <c r="M209" i="213"/>
  <c r="M208" i="213"/>
  <c r="M207" i="213"/>
  <c r="M206" i="213"/>
  <c r="M205" i="213"/>
  <c r="M203" i="213"/>
  <c r="M202" i="213"/>
  <c r="M201" i="213"/>
  <c r="M200" i="213"/>
  <c r="M199" i="213"/>
  <c r="L215" i="213"/>
  <c r="J215" i="213"/>
  <c r="M198" i="213"/>
  <c r="M197" i="213"/>
  <c r="M196" i="213"/>
  <c r="M195" i="213"/>
  <c r="M194" i="213"/>
  <c r="M190" i="213"/>
  <c r="M189" i="213"/>
  <c r="M188" i="213"/>
  <c r="M187" i="213"/>
  <c r="M186" i="213"/>
  <c r="M185" i="213"/>
  <c r="M184" i="213"/>
  <c r="M183" i="213"/>
  <c r="M182" i="213"/>
  <c r="M181" i="213"/>
  <c r="M180" i="213"/>
  <c r="M179" i="213"/>
  <c r="M178" i="213"/>
  <c r="M172" i="213"/>
  <c r="M171" i="213"/>
  <c r="L191" i="213"/>
  <c r="J191" i="213"/>
  <c r="M170" i="213"/>
  <c r="M266" i="213"/>
  <c r="M265" i="213"/>
  <c r="M264" i="213"/>
  <c r="M263" i="213"/>
  <c r="M262" i="213"/>
  <c r="M261" i="213"/>
  <c r="M260" i="213"/>
  <c r="M258" i="213"/>
  <c r="M257" i="213"/>
  <c r="M256" i="213"/>
  <c r="M255" i="213"/>
  <c r="M254" i="213"/>
  <c r="M253" i="213"/>
  <c r="M252" i="213"/>
  <c r="M251" i="213"/>
  <c r="L267" i="213"/>
  <c r="J267" i="213"/>
  <c r="M250" i="213"/>
  <c r="M249" i="213"/>
  <c r="M248" i="213"/>
  <c r="M247" i="213"/>
  <c r="M246" i="213"/>
  <c r="M242" i="213"/>
  <c r="M241" i="213"/>
  <c r="M240" i="213"/>
  <c r="M239" i="213"/>
  <c r="M238" i="213"/>
  <c r="M237" i="213"/>
  <c r="M236" i="213"/>
  <c r="M235" i="213"/>
  <c r="M234" i="213"/>
  <c r="M233" i="213"/>
  <c r="M227" i="213"/>
  <c r="M226" i="213"/>
  <c r="M225" i="213"/>
  <c r="M224" i="213"/>
  <c r="M223" i="213"/>
  <c r="L243" i="213"/>
  <c r="J243" i="213"/>
  <c r="M222" i="213"/>
  <c r="M318" i="213"/>
  <c r="M317" i="213"/>
  <c r="M316" i="213"/>
  <c r="M315" i="213"/>
  <c r="M314" i="213"/>
  <c r="M313" i="213"/>
  <c r="M312" i="213"/>
  <c r="M311" i="213"/>
  <c r="M310" i="213"/>
  <c r="M309" i="213"/>
  <c r="M308" i="213"/>
  <c r="M307" i="213"/>
  <c r="M305" i="213"/>
  <c r="M304" i="213"/>
  <c r="L320" i="213"/>
  <c r="J320" i="213"/>
  <c r="M303" i="213"/>
  <c r="M302" i="213"/>
  <c r="M301" i="213"/>
  <c r="M300" i="213"/>
  <c r="M299" i="213"/>
  <c r="N299" i="213"/>
  <c r="M298" i="213"/>
  <c r="M294" i="213"/>
  <c r="M293" i="213"/>
  <c r="M292" i="213"/>
  <c r="M291" i="213"/>
  <c r="M290" i="213"/>
  <c r="M289" i="213"/>
  <c r="M288" i="213"/>
  <c r="M287" i="213"/>
  <c r="M286" i="213"/>
  <c r="M285" i="213"/>
  <c r="M279" i="213"/>
  <c r="M278" i="213"/>
  <c r="M277" i="213"/>
  <c r="M276" i="213"/>
  <c r="M275" i="213"/>
  <c r="M274" i="213"/>
  <c r="M346" i="213"/>
  <c r="M345" i="213"/>
  <c r="M344" i="213"/>
  <c r="M343" i="213"/>
  <c r="L348" i="213"/>
  <c r="J348" i="213"/>
  <c r="L347" i="213"/>
  <c r="J347" i="213"/>
  <c r="M342" i="213"/>
  <c r="M341" i="213"/>
  <c r="M340" i="213"/>
  <c r="M339" i="213"/>
  <c r="M338" i="213"/>
  <c r="M334" i="213"/>
  <c r="M333" i="213"/>
  <c r="M332" i="213"/>
  <c r="M331" i="213"/>
  <c r="M330" i="213"/>
  <c r="M329" i="213"/>
  <c r="M328" i="213"/>
  <c r="M327" i="213"/>
  <c r="L335" i="213"/>
  <c r="M326" i="213"/>
  <c r="M91" i="213"/>
  <c r="S18" i="213"/>
  <c r="R18" i="213"/>
  <c r="N280" i="213" l="1"/>
  <c r="N284" i="213"/>
  <c r="N127" i="213"/>
  <c r="N308" i="213"/>
  <c r="N312" i="213"/>
  <c r="N316" i="213"/>
  <c r="N225" i="213"/>
  <c r="N238" i="213"/>
  <c r="N242" i="213"/>
  <c r="J164" i="213"/>
  <c r="L164" i="213"/>
  <c r="N78" i="213"/>
  <c r="L350" i="213"/>
  <c r="L25" i="213" s="1"/>
  <c r="N178" i="213"/>
  <c r="N182" i="213"/>
  <c r="N186" i="213"/>
  <c r="N190" i="213"/>
  <c r="N74" i="213"/>
  <c r="L218" i="213"/>
  <c r="L22" i="213" s="1"/>
  <c r="N234" i="213"/>
  <c r="L268" i="213"/>
  <c r="L269" i="213" s="1"/>
  <c r="L216" i="213"/>
  <c r="L217" i="213" s="1"/>
  <c r="N229" i="213"/>
  <c r="J403" i="213"/>
  <c r="L319" i="213"/>
  <c r="L322" i="213" s="1"/>
  <c r="L24" i="213" s="1"/>
  <c r="N282" i="213"/>
  <c r="N125" i="213"/>
  <c r="N129" i="213"/>
  <c r="N76" i="213"/>
  <c r="N176" i="213"/>
  <c r="N181" i="213"/>
  <c r="N185" i="213"/>
  <c r="N189" i="213"/>
  <c r="N198" i="213"/>
  <c r="J319" i="213"/>
  <c r="J163" i="213"/>
  <c r="N281" i="213"/>
  <c r="N230" i="213"/>
  <c r="N173" i="213"/>
  <c r="N177" i="213"/>
  <c r="N152" i="213"/>
  <c r="N128" i="213"/>
  <c r="N75" i="213"/>
  <c r="L403" i="213"/>
  <c r="L406" i="213" s="1"/>
  <c r="L27" i="213" s="1"/>
  <c r="N370" i="213"/>
  <c r="N306" i="213"/>
  <c r="N283" i="213"/>
  <c r="N228" i="213"/>
  <c r="N232" i="213"/>
  <c r="N204" i="213"/>
  <c r="N175" i="213"/>
  <c r="N126" i="213"/>
  <c r="N102" i="213"/>
  <c r="N77" i="213"/>
  <c r="N226" i="213"/>
  <c r="N235" i="213"/>
  <c r="N239" i="213"/>
  <c r="N248" i="213"/>
  <c r="N256" i="213"/>
  <c r="N261" i="213"/>
  <c r="N265" i="213"/>
  <c r="N179" i="213"/>
  <c r="N183" i="213"/>
  <c r="N187" i="213"/>
  <c r="N196" i="213"/>
  <c r="J216" i="213"/>
  <c r="N205" i="213"/>
  <c r="N209" i="213"/>
  <c r="N213" i="213"/>
  <c r="J268" i="213"/>
  <c r="L270" i="213"/>
  <c r="L23" i="213" s="1"/>
  <c r="L163" i="213"/>
  <c r="N345" i="213"/>
  <c r="N330" i="213"/>
  <c r="L378" i="213"/>
  <c r="L26" i="213" s="1"/>
  <c r="N367" i="213"/>
  <c r="N374" i="213"/>
  <c r="N383" i="213"/>
  <c r="N153" i="213"/>
  <c r="N157" i="213"/>
  <c r="N161" i="213"/>
  <c r="N276" i="213"/>
  <c r="N285" i="213"/>
  <c r="N289" i="213"/>
  <c r="N293" i="213"/>
  <c r="N233" i="213"/>
  <c r="N237" i="213"/>
  <c r="N241" i="213"/>
  <c r="N250" i="213"/>
  <c r="N360" i="213"/>
  <c r="J378" i="213"/>
  <c r="J26" i="213" s="1"/>
  <c r="N275" i="213"/>
  <c r="L296" i="213"/>
  <c r="L323" i="213" s="1"/>
  <c r="N279" i="213"/>
  <c r="N288" i="213"/>
  <c r="N292" i="213"/>
  <c r="J270" i="213"/>
  <c r="J23" i="213" s="1"/>
  <c r="N119" i="213"/>
  <c r="L140" i="213"/>
  <c r="N123" i="213"/>
  <c r="N132" i="213"/>
  <c r="N136" i="213"/>
  <c r="N145" i="213"/>
  <c r="N149" i="213"/>
  <c r="N154" i="213"/>
  <c r="N158" i="213"/>
  <c r="N162" i="213"/>
  <c r="L392" i="213"/>
  <c r="L407" i="213" s="1"/>
  <c r="L39" i="213" s="1"/>
  <c r="N387" i="213"/>
  <c r="N396" i="213"/>
  <c r="N404" i="213"/>
  <c r="L377" i="213"/>
  <c r="N371" i="213"/>
  <c r="N144" i="213"/>
  <c r="N386" i="213"/>
  <c r="N395" i="213"/>
  <c r="N278" i="213"/>
  <c r="N287" i="213"/>
  <c r="N291" i="213"/>
  <c r="J295" i="213"/>
  <c r="J244" i="213"/>
  <c r="J192" i="213"/>
  <c r="N143" i="213"/>
  <c r="N151" i="213"/>
  <c r="N156" i="213"/>
  <c r="N160" i="213"/>
  <c r="N389" i="213"/>
  <c r="N397" i="213"/>
  <c r="N401" i="213"/>
  <c r="N357" i="213"/>
  <c r="N362" i="213"/>
  <c r="N339" i="213"/>
  <c r="N344" i="213"/>
  <c r="N277" i="213"/>
  <c r="N286" i="213"/>
  <c r="N290" i="213"/>
  <c r="N294" i="213"/>
  <c r="N305" i="213"/>
  <c r="N310" i="213"/>
  <c r="N314" i="213"/>
  <c r="N318" i="213"/>
  <c r="L244" i="213"/>
  <c r="L271" i="213" s="1"/>
  <c r="L35" i="213" s="1"/>
  <c r="N227" i="213"/>
  <c r="N236" i="213"/>
  <c r="N240" i="213"/>
  <c r="J218" i="213"/>
  <c r="J22" i="213" s="1"/>
  <c r="L192" i="213"/>
  <c r="N180" i="213"/>
  <c r="N184" i="213"/>
  <c r="N188" i="213"/>
  <c r="N146" i="213"/>
  <c r="N150" i="213"/>
  <c r="N155" i="213"/>
  <c r="N159" i="213"/>
  <c r="J392" i="213"/>
  <c r="J407" i="213" s="1"/>
  <c r="J39" i="213" s="1"/>
  <c r="N388" i="213"/>
  <c r="N400" i="213"/>
  <c r="N402" i="213"/>
  <c r="N369" i="213"/>
  <c r="J364" i="213"/>
  <c r="J379" i="213" s="1"/>
  <c r="J38" i="213" s="1"/>
  <c r="N368" i="213"/>
  <c r="N373" i="213"/>
  <c r="N346" i="213"/>
  <c r="N372" i="213"/>
  <c r="J296" i="213"/>
  <c r="J323" i="213" s="1"/>
  <c r="N302" i="213"/>
  <c r="N307" i="213"/>
  <c r="N311" i="213"/>
  <c r="N315" i="213"/>
  <c r="N223" i="213"/>
  <c r="N224" i="213"/>
  <c r="N247" i="213"/>
  <c r="N255" i="213"/>
  <c r="N260" i="213"/>
  <c r="N264" i="213"/>
  <c r="N195" i="213"/>
  <c r="N203" i="213"/>
  <c r="N208" i="213"/>
  <c r="N212" i="213"/>
  <c r="N122" i="213"/>
  <c r="N131" i="213"/>
  <c r="N135" i="213"/>
  <c r="N385" i="213"/>
  <c r="N390" i="213"/>
  <c r="N398" i="213"/>
  <c r="N399" i="213"/>
  <c r="L364" i="213"/>
  <c r="L379" i="213" s="1"/>
  <c r="N358" i="213"/>
  <c r="N361" i="213"/>
  <c r="N301" i="213"/>
  <c r="N254" i="213"/>
  <c r="N258" i="213"/>
  <c r="N263" i="213"/>
  <c r="N171" i="213"/>
  <c r="N172" i="213"/>
  <c r="N202" i="213"/>
  <c r="N207" i="213"/>
  <c r="N211" i="213"/>
  <c r="N121" i="213"/>
  <c r="N130" i="213"/>
  <c r="N134" i="213"/>
  <c r="N138" i="213"/>
  <c r="N147" i="213"/>
  <c r="N148" i="213"/>
  <c r="J336" i="213"/>
  <c r="J351" i="213" s="1"/>
  <c r="J37" i="213" s="1"/>
  <c r="L336" i="213"/>
  <c r="L351" i="213" s="1"/>
  <c r="N333" i="213"/>
  <c r="N342" i="213"/>
  <c r="N300" i="213"/>
  <c r="N320" i="213"/>
  <c r="N309" i="213"/>
  <c r="N313" i="213"/>
  <c r="N317" i="213"/>
  <c r="N249" i="213"/>
  <c r="N253" i="213"/>
  <c r="N257" i="213"/>
  <c r="N262" i="213"/>
  <c r="N266" i="213"/>
  <c r="N197" i="213"/>
  <c r="N201" i="213"/>
  <c r="N206" i="213"/>
  <c r="N210" i="213"/>
  <c r="N214" i="213"/>
  <c r="J140" i="213"/>
  <c r="J167" i="213" s="1"/>
  <c r="N124" i="213"/>
  <c r="N133" i="213"/>
  <c r="N137" i="213"/>
  <c r="N359" i="213"/>
  <c r="N363" i="213"/>
  <c r="J377" i="213"/>
  <c r="N375" i="213"/>
  <c r="N376" i="213"/>
  <c r="N355" i="213"/>
  <c r="N356" i="213"/>
  <c r="J405" i="213"/>
  <c r="J391" i="213"/>
  <c r="J406" i="213" s="1"/>
  <c r="J27" i="213" s="1"/>
  <c r="N384" i="213"/>
  <c r="J139" i="213"/>
  <c r="J166" i="213" s="1"/>
  <c r="J21" i="213" s="1"/>
  <c r="N120" i="213"/>
  <c r="N191" i="213"/>
  <c r="J217" i="213"/>
  <c r="N215" i="213"/>
  <c r="N199" i="213"/>
  <c r="N200" i="213"/>
  <c r="N267" i="213"/>
  <c r="N251" i="213"/>
  <c r="N252" i="213"/>
  <c r="N243" i="213"/>
  <c r="J321" i="213"/>
  <c r="N319" i="213"/>
  <c r="N303" i="213"/>
  <c r="N304" i="213"/>
  <c r="N327" i="213"/>
  <c r="N332" i="213"/>
  <c r="N343" i="213"/>
  <c r="N341" i="213"/>
  <c r="N329" i="213"/>
  <c r="N331" i="213"/>
  <c r="N334" i="213"/>
  <c r="N340" i="213"/>
  <c r="N348" i="213"/>
  <c r="J349" i="213"/>
  <c r="N347" i="213"/>
  <c r="L349" i="213"/>
  <c r="J335" i="213"/>
  <c r="J350" i="213" s="1"/>
  <c r="J25" i="213" s="1"/>
  <c r="N328" i="213"/>
  <c r="N91" i="213"/>
  <c r="T18" i="213" s="1"/>
  <c r="N216" i="213" l="1"/>
  <c r="L219" i="213"/>
  <c r="L220" i="213" s="1"/>
  <c r="J271" i="213"/>
  <c r="J35" i="213" s="1"/>
  <c r="L405" i="213"/>
  <c r="L321" i="213"/>
  <c r="L167" i="213"/>
  <c r="L33" i="213" s="1"/>
  <c r="J165" i="213"/>
  <c r="N164" i="213"/>
  <c r="J322" i="213"/>
  <c r="J24" i="213" s="1"/>
  <c r="N403" i="213"/>
  <c r="N268" i="213"/>
  <c r="N377" i="213"/>
  <c r="J219" i="213"/>
  <c r="J34" i="213" s="1"/>
  <c r="N163" i="213"/>
  <c r="L380" i="213"/>
  <c r="L38" i="213"/>
  <c r="L352" i="213"/>
  <c r="L37" i="213"/>
  <c r="N323" i="213"/>
  <c r="N36" i="213" s="1"/>
  <c r="J36" i="213"/>
  <c r="L297" i="213"/>
  <c r="N295" i="213"/>
  <c r="L324" i="213"/>
  <c r="L36" i="213"/>
  <c r="J269" i="213"/>
  <c r="N269" i="213" s="1"/>
  <c r="L245" i="213"/>
  <c r="N244" i="213"/>
  <c r="L272" i="213"/>
  <c r="N217" i="213"/>
  <c r="L166" i="213"/>
  <c r="L21" i="213" s="1"/>
  <c r="L165" i="213"/>
  <c r="J33" i="213"/>
  <c r="L408" i="213"/>
  <c r="J193" i="213"/>
  <c r="L393" i="213"/>
  <c r="N192" i="213"/>
  <c r="L193" i="213"/>
  <c r="J245" i="213"/>
  <c r="L141" i="213"/>
  <c r="N407" i="213"/>
  <c r="N39" i="213" s="1"/>
  <c r="N296" i="213"/>
  <c r="N392" i="213"/>
  <c r="N351" i="213"/>
  <c r="N37" i="213" s="1"/>
  <c r="N405" i="213"/>
  <c r="J365" i="213"/>
  <c r="J297" i="213"/>
  <c r="N364" i="213"/>
  <c r="L365" i="213"/>
  <c r="N140" i="213"/>
  <c r="N379" i="213"/>
  <c r="N38" i="213" s="1"/>
  <c r="L337" i="213"/>
  <c r="N336" i="213"/>
  <c r="J380" i="213"/>
  <c r="N378" i="213"/>
  <c r="N26" i="213" s="1"/>
  <c r="J393" i="213"/>
  <c r="N391" i="213"/>
  <c r="J141" i="213"/>
  <c r="N139" i="213"/>
  <c r="N218" i="213"/>
  <c r="N22" i="213" s="1"/>
  <c r="N270" i="213"/>
  <c r="N23" i="213" s="1"/>
  <c r="N321" i="213"/>
  <c r="N349" i="213"/>
  <c r="J337" i="213"/>
  <c r="N335" i="213"/>
  <c r="L34" i="213" l="1"/>
  <c r="J272" i="213"/>
  <c r="N272" i="213" s="1"/>
  <c r="N271" i="213"/>
  <c r="N35" i="213" s="1"/>
  <c r="J324" i="213"/>
  <c r="N324" i="213" s="1"/>
  <c r="N167" i="213"/>
  <c r="N33" i="213" s="1"/>
  <c r="N165" i="213"/>
  <c r="N322" i="213"/>
  <c r="N24" i="213" s="1"/>
  <c r="N141" i="213"/>
  <c r="N380" i="213"/>
  <c r="N245" i="213"/>
  <c r="N193" i="213"/>
  <c r="N219" i="213"/>
  <c r="N34" i="213" s="1"/>
  <c r="J220" i="213"/>
  <c r="N220" i="213" s="1"/>
  <c r="N297" i="213"/>
  <c r="L168" i="213"/>
  <c r="N393" i="213"/>
  <c r="N365" i="213"/>
  <c r="N337" i="213"/>
  <c r="J408" i="213"/>
  <c r="N408" i="213" s="1"/>
  <c r="N406" i="213"/>
  <c r="N27" i="213" s="1"/>
  <c r="J168" i="213"/>
  <c r="N166" i="213"/>
  <c r="N21" i="213" s="1"/>
  <c r="J352" i="213"/>
  <c r="N352" i="213" s="1"/>
  <c r="N350" i="213"/>
  <c r="N25" i="213" s="1"/>
  <c r="M28" i="211"/>
  <c r="M29" i="211"/>
  <c r="M30" i="211"/>
  <c r="M31" i="211"/>
  <c r="M32" i="211"/>
  <c r="M33" i="211"/>
  <c r="M34" i="211"/>
  <c r="J28" i="211"/>
  <c r="U28" i="211" s="1"/>
  <c r="J29" i="211"/>
  <c r="U29" i="211" s="1"/>
  <c r="J31" i="211"/>
  <c r="U31" i="211" s="1"/>
  <c r="J32" i="211"/>
  <c r="J33" i="211"/>
  <c r="J34" i="211"/>
  <c r="M27" i="211"/>
  <c r="J27" i="211"/>
  <c r="U27" i="211" s="1"/>
  <c r="N168" i="213" l="1"/>
  <c r="O15" i="211"/>
  <c r="M110" i="213"/>
  <c r="M109" i="213"/>
  <c r="M108" i="213"/>
  <c r="M107" i="213"/>
  <c r="M106" i="213"/>
  <c r="M105" i="213"/>
  <c r="M104" i="213"/>
  <c r="M103" i="213"/>
  <c r="M101" i="213"/>
  <c r="M100" i="213"/>
  <c r="M99" i="213"/>
  <c r="M98" i="213"/>
  <c r="M97" i="213"/>
  <c r="M96" i="213"/>
  <c r="M95" i="213"/>
  <c r="M94" i="213"/>
  <c r="M93" i="213"/>
  <c r="M92" i="213"/>
  <c r="M90" i="213"/>
  <c r="M86" i="213"/>
  <c r="M85" i="213"/>
  <c r="M84" i="213"/>
  <c r="M83" i="213"/>
  <c r="M82" i="213"/>
  <c r="M81" i="213"/>
  <c r="M80" i="213"/>
  <c r="M79" i="213"/>
  <c r="M73" i="213"/>
  <c r="M72" i="213"/>
  <c r="M71" i="213"/>
  <c r="M70" i="213"/>
  <c r="M69" i="213"/>
  <c r="M68" i="213"/>
  <c r="M67" i="213"/>
  <c r="M66" i="213"/>
  <c r="M61" i="213"/>
  <c r="M60" i="213"/>
  <c r="M59" i="213"/>
  <c r="M58" i="213"/>
  <c r="L51" i="213"/>
  <c r="L111" i="213" l="1"/>
  <c r="D16" i="222"/>
  <c r="D15" i="222"/>
  <c r="J112" i="213"/>
  <c r="L112" i="213"/>
  <c r="J111" i="213"/>
  <c r="N111" i="213" s="1"/>
  <c r="J88" i="213"/>
  <c r="L88" i="213"/>
  <c r="J87" i="213"/>
  <c r="L87" i="213"/>
  <c r="L50" i="213"/>
  <c r="J62" i="213"/>
  <c r="J17" i="213" s="1"/>
  <c r="L62" i="213"/>
  <c r="L17" i="213" s="1"/>
  <c r="L53" i="213"/>
  <c r="N68" i="213"/>
  <c r="N72" i="213"/>
  <c r="N81" i="213"/>
  <c r="N85" i="213"/>
  <c r="N93" i="213"/>
  <c r="N97" i="213"/>
  <c r="N101" i="213"/>
  <c r="N106" i="213"/>
  <c r="N110" i="213"/>
  <c r="N58" i="213"/>
  <c r="N70" i="213"/>
  <c r="N79" i="213"/>
  <c r="N83" i="213"/>
  <c r="N95" i="213"/>
  <c r="N99" i="213"/>
  <c r="N104" i="213"/>
  <c r="N108" i="213"/>
  <c r="J53" i="213"/>
  <c r="L49" i="213"/>
  <c r="N80" i="213"/>
  <c r="N84" i="213"/>
  <c r="N92" i="213"/>
  <c r="N96" i="213"/>
  <c r="N100" i="213"/>
  <c r="N105" i="213"/>
  <c r="N109" i="213"/>
  <c r="N73" i="213"/>
  <c r="N82" i="213"/>
  <c r="N86" i="213"/>
  <c r="N94" i="213"/>
  <c r="N98" i="213"/>
  <c r="N103" i="213"/>
  <c r="N107" i="213"/>
  <c r="J49" i="213"/>
  <c r="N59" i="213"/>
  <c r="N67" i="213"/>
  <c r="N71" i="213"/>
  <c r="L47" i="213"/>
  <c r="J50" i="213"/>
  <c r="J52" i="213"/>
  <c r="J47" i="213"/>
  <c r="L52" i="213"/>
  <c r="J48" i="213"/>
  <c r="J51" i="213"/>
  <c r="N60" i="213"/>
  <c r="N61" i="213"/>
  <c r="N69" i="213"/>
  <c r="L48" i="213"/>
  <c r="L114" i="213" l="1"/>
  <c r="L20" i="213" s="1"/>
  <c r="L29" i="213" s="1"/>
  <c r="J115" i="213"/>
  <c r="C17" i="222"/>
  <c r="D17" i="222"/>
  <c r="E15" i="222"/>
  <c r="N112" i="213"/>
  <c r="E16" i="222"/>
  <c r="J113" i="213"/>
  <c r="L115" i="213"/>
  <c r="L32" i="213" s="1"/>
  <c r="L41" i="213" s="1"/>
  <c r="L113" i="213"/>
  <c r="J114" i="213"/>
  <c r="J20" i="213" s="1"/>
  <c r="J29" i="213" s="1"/>
  <c r="N48" i="213"/>
  <c r="N50" i="213"/>
  <c r="L89" i="213"/>
  <c r="N51" i="213"/>
  <c r="N62" i="213"/>
  <c r="N17" i="213" s="1"/>
  <c r="N88" i="213"/>
  <c r="J89" i="213"/>
  <c r="N53" i="213"/>
  <c r="N87" i="213"/>
  <c r="N52" i="213"/>
  <c r="N47" i="213"/>
  <c r="D12" i="212"/>
  <c r="L49" i="211" s="1"/>
  <c r="N49" i="213"/>
  <c r="C12" i="212"/>
  <c r="E17" i="222" l="1"/>
  <c r="N113" i="213"/>
  <c r="D32" i="212"/>
  <c r="C31" i="222"/>
  <c r="L116" i="213"/>
  <c r="N114" i="213"/>
  <c r="N20" i="213" s="1"/>
  <c r="J116" i="213"/>
  <c r="D14" i="212"/>
  <c r="L51" i="211" s="1"/>
  <c r="L46" i="213"/>
  <c r="L55" i="213" s="1"/>
  <c r="N89" i="213"/>
  <c r="N115" i="213"/>
  <c r="J32" i="213"/>
  <c r="J41" i="213" s="1"/>
  <c r="C14" i="212" s="1"/>
  <c r="H51" i="211" s="1"/>
  <c r="C39" i="212"/>
  <c r="E38" i="222"/>
  <c r="D38" i="222"/>
  <c r="C38" i="222"/>
  <c r="D39" i="212"/>
  <c r="C32" i="212"/>
  <c r="D31" i="222"/>
  <c r="C13" i="212"/>
  <c r="H50" i="211" s="1"/>
  <c r="E12" i="212"/>
  <c r="P49" i="211" s="1"/>
  <c r="L55" i="211"/>
  <c r="H49" i="211"/>
  <c r="D13" i="212"/>
  <c r="L43" i="213"/>
  <c r="E39" i="212"/>
  <c r="C23" i="222" l="1"/>
  <c r="E23" i="222"/>
  <c r="D23" i="222"/>
  <c r="E22" i="222"/>
  <c r="D22" i="222"/>
  <c r="C22" i="222"/>
  <c r="C23" i="212"/>
  <c r="D96" i="235" s="1"/>
  <c r="D24" i="212"/>
  <c r="J97" i="235" s="1"/>
  <c r="S97" i="235" s="1"/>
  <c r="C24" i="212"/>
  <c r="D97" i="235" s="1"/>
  <c r="D23" i="212"/>
  <c r="J96" i="235" s="1"/>
  <c r="S96" i="235" s="1"/>
  <c r="E22" i="212"/>
  <c r="D22" i="212"/>
  <c r="J95" i="235" s="1"/>
  <c r="S95" i="235" s="1"/>
  <c r="C22" i="212"/>
  <c r="D95" i="235" s="1"/>
  <c r="N29" i="213"/>
  <c r="E13" i="212" s="1"/>
  <c r="P50" i="211" s="1"/>
  <c r="N116" i="213"/>
  <c r="J43" i="213"/>
  <c r="N32" i="213"/>
  <c r="N41" i="213" s="1"/>
  <c r="J46" i="213"/>
  <c r="J55" i="213" s="1"/>
  <c r="H55" i="211"/>
  <c r="E32" i="212"/>
  <c r="E31" i="222"/>
  <c r="C15" i="212"/>
  <c r="H52" i="211" s="1"/>
  <c r="H53" i="211" s="1"/>
  <c r="P55" i="211"/>
  <c r="D15" i="212"/>
  <c r="D18" i="212" s="1"/>
  <c r="L50" i="211"/>
  <c r="S98" i="235" l="1"/>
  <c r="D24" i="222"/>
  <c r="C24" i="222"/>
  <c r="E23" i="212"/>
  <c r="E24" i="222"/>
  <c r="D25" i="212"/>
  <c r="C25" i="212"/>
  <c r="N43" i="213"/>
  <c r="E14" i="212"/>
  <c r="N46" i="213"/>
  <c r="N55" i="213" s="1"/>
  <c r="G17" i="212"/>
  <c r="L52" i="211"/>
  <c r="L53" i="211" s="1"/>
  <c r="D98" i="235" l="1"/>
  <c r="M57" i="235"/>
  <c r="J98" i="235"/>
  <c r="M59" i="235"/>
  <c r="P51" i="211"/>
  <c r="E24" i="212"/>
  <c r="E15" i="212"/>
  <c r="P52" i="211" l="1"/>
  <c r="P53" i="211" s="1"/>
  <c r="E25" i="212"/>
  <c r="Q70" i="211" l="1"/>
  <c r="Q66" i="211"/>
  <c r="Q65" i="211"/>
  <c r="O65" i="211"/>
  <c r="O66" i="211"/>
  <c r="O67" i="211"/>
  <c r="O68" i="211"/>
  <c r="O69" i="211"/>
  <c r="O70" i="211"/>
  <c r="O71" i="211"/>
  <c r="O72" i="211"/>
  <c r="O73" i="211"/>
  <c r="O74" i="211"/>
  <c r="O75" i="211"/>
  <c r="O76" i="211"/>
  <c r="O77" i="211"/>
  <c r="AA21" i="211" l="1"/>
  <c r="R21" i="211"/>
  <c r="Q74" i="211" l="1"/>
  <c r="Q75" i="211"/>
  <c r="Q76" i="211"/>
  <c r="Q77" i="211"/>
  <c r="Q73" i="211"/>
  <c r="Q64" i="211"/>
  <c r="F21" i="211" l="1"/>
  <c r="AF16" i="211"/>
  <c r="O17" i="211"/>
  <c r="R85" i="207" l="1"/>
  <c r="AW73" i="211" l="1"/>
  <c r="CI37" i="211" l="1"/>
  <c r="CK37" i="211"/>
  <c r="BG37" i="211"/>
  <c r="AW37" i="211"/>
  <c r="CK36" i="211"/>
  <c r="CI36" i="211"/>
  <c r="BG36" i="211"/>
  <c r="AW36" i="211"/>
  <c r="CK54" i="211"/>
  <c r="CI54" i="211"/>
  <c r="BG54" i="211"/>
  <c r="AW54" i="211"/>
  <c r="O140" i="203" l="1"/>
  <c r="AA20" i="211" l="1"/>
  <c r="K8" i="211" l="1"/>
  <c r="F20" i="211" l="1"/>
  <c r="F7" i="211"/>
  <c r="CK42" i="211"/>
  <c r="CK43" i="211"/>
  <c r="CK44" i="211"/>
  <c r="CK45" i="211"/>
  <c r="CK46" i="211"/>
  <c r="CK47" i="211"/>
  <c r="CK48" i="211"/>
  <c r="CK49" i="211"/>
  <c r="CK50" i="211"/>
  <c r="CK51" i="211"/>
  <c r="CK52" i="211"/>
  <c r="CK53" i="211"/>
  <c r="CI42" i="211"/>
  <c r="CI43" i="211"/>
  <c r="CI44" i="211"/>
  <c r="CI45" i="211"/>
  <c r="CI46" i="211"/>
  <c r="CI47" i="211"/>
  <c r="CI48" i="211"/>
  <c r="CI49" i="211"/>
  <c r="CI50" i="211"/>
  <c r="CI51" i="211"/>
  <c r="CI52" i="211"/>
  <c r="CI53" i="211"/>
  <c r="BG42" i="211"/>
  <c r="BG43" i="211"/>
  <c r="BG44" i="211"/>
  <c r="BG45" i="211"/>
  <c r="BG46" i="211"/>
  <c r="BG47" i="211"/>
  <c r="BG48" i="211"/>
  <c r="BG49" i="211"/>
  <c r="BG50" i="211"/>
  <c r="BG51" i="211"/>
  <c r="BG52" i="211"/>
  <c r="BG53" i="211"/>
  <c r="AW42" i="211"/>
  <c r="AW43" i="211"/>
  <c r="AW44" i="211"/>
  <c r="AW45" i="211"/>
  <c r="AW46" i="211"/>
  <c r="AW47" i="211"/>
  <c r="AW48" i="211"/>
  <c r="AW49" i="211"/>
  <c r="AW50" i="211"/>
  <c r="AW51" i="211"/>
  <c r="AW52" i="211"/>
  <c r="AW53" i="211"/>
  <c r="CK35" i="211"/>
  <c r="CI35" i="211"/>
  <c r="BG35" i="211"/>
  <c r="AW35" i="211"/>
  <c r="G33" i="211" l="1"/>
  <c r="Z31" i="211"/>
  <c r="Z32" i="211"/>
  <c r="Z33" i="211"/>
  <c r="W31" i="211"/>
  <c r="AH31" i="211" s="1"/>
  <c r="W32" i="211"/>
  <c r="W33" i="211"/>
  <c r="AW70" i="211" l="1"/>
  <c r="AW72" i="211"/>
  <c r="AP74" i="211"/>
  <c r="AW74" i="211"/>
  <c r="AP75" i="211"/>
  <c r="AW75" i="211"/>
  <c r="AP76" i="211"/>
  <c r="AW76" i="211"/>
  <c r="AP77" i="211"/>
  <c r="AW77" i="211"/>
  <c r="AO5" i="211" l="1"/>
  <c r="J37" i="207" l="1"/>
  <c r="J67" i="207"/>
  <c r="J68" i="207" s="1"/>
  <c r="J69" i="207" s="1"/>
  <c r="J70" i="207"/>
  <c r="J71" i="207"/>
  <c r="J72" i="207" s="1"/>
  <c r="J76" i="207"/>
  <c r="J77" i="207" s="1"/>
  <c r="J78" i="207"/>
  <c r="J79" i="207"/>
  <c r="J80" i="207"/>
  <c r="AO68" i="211" s="1"/>
  <c r="J50" i="207"/>
  <c r="J51" i="207"/>
  <c r="J52" i="207"/>
  <c r="J53" i="207"/>
  <c r="J55" i="207"/>
  <c r="AO43" i="211" s="1"/>
  <c r="J73" i="207" l="1"/>
  <c r="J38" i="207"/>
  <c r="J54" i="207"/>
  <c r="AO42" i="211" s="1"/>
  <c r="J39" i="207" l="1"/>
  <c r="AO27" i="211" s="1"/>
  <c r="J74" i="207"/>
  <c r="J75" i="207" s="1"/>
  <c r="AO26" i="211"/>
  <c r="AF15" i="211"/>
  <c r="J40" i="207" l="1"/>
  <c r="AO28" i="211" s="1"/>
  <c r="J14" i="211"/>
  <c r="J41" i="207" l="1"/>
  <c r="AO29" i="211" s="1"/>
  <c r="Z28" i="211"/>
  <c r="Z29" i="211"/>
  <c r="Z30" i="211"/>
  <c r="Z34" i="211"/>
  <c r="W28" i="211"/>
  <c r="AH28" i="211" s="1"/>
  <c r="W29" i="211"/>
  <c r="AH29" i="211" s="1"/>
  <c r="W30" i="211"/>
  <c r="AH30" i="211" s="1"/>
  <c r="W34" i="211"/>
  <c r="Z27" i="211"/>
  <c r="J42" i="207" l="1"/>
  <c r="AO30" i="211" s="1"/>
  <c r="J43" i="207"/>
  <c r="AO31" i="211" s="1"/>
  <c r="J46" i="207"/>
  <c r="AO34" i="211" s="1"/>
  <c r="W35" i="211"/>
  <c r="Z35" i="211"/>
  <c r="J44" i="207" l="1"/>
  <c r="J47" i="207"/>
  <c r="AO35" i="211" s="1"/>
  <c r="AH35" i="211"/>
  <c r="CI73" i="211"/>
  <c r="BG72" i="211"/>
  <c r="BG71" i="211"/>
  <c r="CI70" i="211"/>
  <c r="CI69" i="211"/>
  <c r="CI67" i="211"/>
  <c r="CI68" i="211"/>
  <c r="CK27" i="211"/>
  <c r="CK28" i="211"/>
  <c r="CK29" i="211"/>
  <c r="CK30" i="211"/>
  <c r="CK31" i="211"/>
  <c r="CK32" i="211"/>
  <c r="CK33" i="211"/>
  <c r="CK34" i="211"/>
  <c r="CI27" i="211"/>
  <c r="CI28" i="211"/>
  <c r="CI29" i="211"/>
  <c r="CI30" i="211"/>
  <c r="CI31" i="211"/>
  <c r="CI32" i="211"/>
  <c r="CI33" i="211"/>
  <c r="CI34" i="211"/>
  <c r="BG27" i="211"/>
  <c r="BG28" i="211"/>
  <c r="BG29" i="211"/>
  <c r="BG30" i="211"/>
  <c r="BG31" i="211"/>
  <c r="BG32" i="211"/>
  <c r="BG33" i="211"/>
  <c r="BG34" i="211"/>
  <c r="AW27" i="211"/>
  <c r="AW28" i="211"/>
  <c r="AW29" i="211"/>
  <c r="AW30" i="211"/>
  <c r="AW31" i="211"/>
  <c r="AW32" i="211"/>
  <c r="AW33" i="211"/>
  <c r="AW34" i="211"/>
  <c r="AO14" i="211"/>
  <c r="J45" i="207" l="1"/>
  <c r="AO33" i="211" s="1"/>
  <c r="AO32" i="211"/>
  <c r="F16" i="211"/>
  <c r="X15" i="211"/>
  <c r="Y8" i="211"/>
  <c r="X5" i="211" l="1"/>
  <c r="F5" i="211"/>
  <c r="AC32" i="211" l="1"/>
  <c r="AC33" i="211"/>
  <c r="AC34" i="211"/>
  <c r="AC35" i="211"/>
  <c r="CK77" i="211"/>
  <c r="CI77" i="211"/>
  <c r="BG77" i="211"/>
  <c r="CK76" i="211"/>
  <c r="CI76" i="211"/>
  <c r="BG76" i="211"/>
  <c r="CK75" i="211"/>
  <c r="CI75" i="211"/>
  <c r="BG75" i="211"/>
  <c r="CK74" i="211"/>
  <c r="CI74" i="211"/>
  <c r="BG74" i="211"/>
  <c r="CF73" i="211"/>
  <c r="CE73" i="211"/>
  <c r="CD73" i="211"/>
  <c r="BW73" i="211"/>
  <c r="BV73" i="211"/>
  <c r="BU73" i="211"/>
  <c r="BN73" i="211"/>
  <c r="BM73" i="211"/>
  <c r="BL73" i="211"/>
  <c r="CK72" i="211"/>
  <c r="CI72" i="211"/>
  <c r="CK71" i="211"/>
  <c r="CI71" i="211"/>
  <c r="CK70" i="211"/>
  <c r="CG70" i="211"/>
  <c r="CF70" i="211"/>
  <c r="CE70" i="211"/>
  <c r="BW70" i="211"/>
  <c r="BV70" i="211"/>
  <c r="BU70" i="211"/>
  <c r="BN70" i="211"/>
  <c r="BM70" i="211"/>
  <c r="BL70" i="211"/>
  <c r="CF69" i="211"/>
  <c r="CD69" i="211"/>
  <c r="CC69" i="211"/>
  <c r="CB69" i="211"/>
  <c r="CA69" i="211"/>
  <c r="BZ69" i="211"/>
  <c r="BY69" i="211"/>
  <c r="BW69" i="211"/>
  <c r="BU69" i="211"/>
  <c r="BT69" i="211"/>
  <c r="BR69" i="211"/>
  <c r="BP69" i="211"/>
  <c r="BN69" i="211"/>
  <c r="BL69" i="211"/>
  <c r="BK69" i="211"/>
  <c r="BI69" i="211"/>
  <c r="BG69" i="211"/>
  <c r="BG68" i="211"/>
  <c r="BG67" i="211"/>
  <c r="CK66" i="211"/>
  <c r="CI66" i="211"/>
  <c r="BG66" i="211"/>
  <c r="AG61" i="211"/>
  <c r="Y61" i="211"/>
  <c r="Q61" i="211"/>
  <c r="G61" i="211"/>
  <c r="CK65" i="211"/>
  <c r="CI65" i="211"/>
  <c r="BG65" i="211"/>
  <c r="CK64" i="211"/>
  <c r="CI64" i="211"/>
  <c r="BG64" i="211"/>
  <c r="CK63" i="211"/>
  <c r="CI63" i="211"/>
  <c r="BG63" i="211"/>
  <c r="AW63" i="211"/>
  <c r="CK62" i="211"/>
  <c r="CI62" i="211"/>
  <c r="BG62" i="211"/>
  <c r="AW62" i="211"/>
  <c r="CK61" i="211"/>
  <c r="CI61" i="211"/>
  <c r="BG61" i="211"/>
  <c r="AW61" i="211"/>
  <c r="CK60" i="211"/>
  <c r="CI60" i="211"/>
  <c r="BG60" i="211"/>
  <c r="AW60" i="211"/>
  <c r="CK59" i="211"/>
  <c r="CI59" i="211"/>
  <c r="BG59" i="211"/>
  <c r="AW59" i="211"/>
  <c r="CK58" i="211"/>
  <c r="CI58" i="211"/>
  <c r="BG58" i="211"/>
  <c r="AW58" i="211"/>
  <c r="CK57" i="211"/>
  <c r="CI57" i="211"/>
  <c r="BG57" i="211"/>
  <c r="AW57" i="211"/>
  <c r="CK56" i="211"/>
  <c r="CI56" i="211"/>
  <c r="BG56" i="211"/>
  <c r="AW56" i="211"/>
  <c r="CK55" i="211"/>
  <c r="CI55" i="211"/>
  <c r="BG55" i="211"/>
  <c r="AW55" i="211"/>
  <c r="H45" i="211"/>
  <c r="B45" i="211"/>
  <c r="CK41" i="211"/>
  <c r="CI41" i="211"/>
  <c r="BG41" i="211"/>
  <c r="AW41" i="211"/>
  <c r="CK40" i="211"/>
  <c r="CI40" i="211"/>
  <c r="BG40" i="211"/>
  <c r="AW40" i="211"/>
  <c r="CI39" i="211"/>
  <c r="BG39" i="211"/>
  <c r="CI38" i="211"/>
  <c r="BG38" i="211"/>
  <c r="CK26" i="211"/>
  <c r="CI26" i="211"/>
  <c r="BG26" i="211"/>
  <c r="AW26" i="211"/>
  <c r="CK25" i="211"/>
  <c r="CI25" i="211"/>
  <c r="BG25" i="211"/>
  <c r="AW25" i="211"/>
  <c r="AP25" i="211"/>
  <c r="X18" i="211"/>
  <c r="AF18" i="211" s="1"/>
  <c r="F18" i="211"/>
  <c r="O18" i="211" s="1"/>
  <c r="R16" i="211"/>
  <c r="X16" i="211"/>
  <c r="F17" i="211"/>
  <c r="F15" i="211"/>
  <c r="P13" i="211"/>
  <c r="L13" i="211"/>
  <c r="G13" i="211"/>
  <c r="F12" i="211"/>
  <c r="O10" i="211"/>
  <c r="F10" i="211"/>
  <c r="AD10" i="211" s="1"/>
  <c r="CH2" i="211"/>
  <c r="AF17" i="211" l="1"/>
  <c r="AB17" i="211"/>
  <c r="X17" i="211"/>
  <c r="J35" i="211"/>
  <c r="J36" i="211" s="1"/>
  <c r="M35" i="211"/>
  <c r="Z36" i="211"/>
  <c r="W36" i="211"/>
  <c r="AF35" i="211"/>
  <c r="AC36" i="211"/>
  <c r="N45" i="211"/>
  <c r="P28" i="211"/>
  <c r="S28" i="211" s="1"/>
  <c r="AC28" i="211"/>
  <c r="AF28" i="211" s="1"/>
  <c r="AC31" i="211"/>
  <c r="AF31" i="211" s="1"/>
  <c r="AC30" i="211"/>
  <c r="AF30" i="211" s="1"/>
  <c r="AC29" i="211"/>
  <c r="AF29" i="211" s="1"/>
  <c r="P34" i="211"/>
  <c r="P32" i="211"/>
  <c r="P31" i="211"/>
  <c r="S31" i="211" s="1"/>
  <c r="P33" i="211"/>
  <c r="P29" i="211"/>
  <c r="S29" i="211" s="1"/>
  <c r="P30" i="211"/>
  <c r="S30" i="211" s="1"/>
  <c r="AC27" i="211"/>
  <c r="P27" i="211"/>
  <c r="S27" i="211" s="1"/>
  <c r="CR48" i="211"/>
  <c r="CR42" i="211"/>
  <c r="CR46" i="211"/>
  <c r="CQ43" i="211"/>
  <c r="CQ45" i="211"/>
  <c r="CQ47" i="211"/>
  <c r="CR43" i="211"/>
  <c r="CR44" i="211"/>
  <c r="CR45" i="211"/>
  <c r="CR47" i="211"/>
  <c r="CQ48" i="211"/>
  <c r="CQ46" i="211"/>
  <c r="CQ42" i="211"/>
  <c r="CQ44" i="211"/>
  <c r="I117" i="153"/>
  <c r="I98" i="153"/>
  <c r="M39" i="211" l="1"/>
  <c r="M40" i="211" s="1"/>
  <c r="M36" i="211"/>
  <c r="U35" i="211"/>
  <c r="P35" i="211"/>
  <c r="AF27" i="211"/>
  <c r="M41" i="211"/>
  <c r="M42" i="211" s="1"/>
  <c r="M37" i="211"/>
  <c r="M38" i="211" s="1"/>
  <c r="J41" i="211"/>
  <c r="J42" i="211" s="1"/>
  <c r="J39" i="211"/>
  <c r="J40" i="211" s="1"/>
  <c r="J37" i="211"/>
  <c r="J38" i="211" s="1"/>
  <c r="H7" i="153"/>
  <c r="S35" i="211" l="1"/>
  <c r="P36" i="211"/>
  <c r="Z41" i="211"/>
  <c r="Z42" i="211" s="1"/>
  <c r="Z39" i="211"/>
  <c r="Z40" i="211" s="1"/>
  <c r="Z37" i="211"/>
  <c r="Z38" i="211" s="1"/>
  <c r="W41" i="211"/>
  <c r="W42" i="211" s="1"/>
  <c r="W39" i="211"/>
  <c r="W40" i="211" s="1"/>
  <c r="W37" i="211"/>
  <c r="W38" i="211" s="1"/>
  <c r="P41" i="211"/>
  <c r="P42" i="211" s="1"/>
  <c r="U41" i="211"/>
  <c r="P37" i="211"/>
  <c r="P38" i="211" s="1"/>
  <c r="U37" i="211"/>
  <c r="P39" i="211"/>
  <c r="P40" i="211" s="1"/>
  <c r="U39" i="211"/>
  <c r="B59" i="211" l="1"/>
  <c r="K59" i="211"/>
  <c r="S39" i="211"/>
  <c r="S37" i="211"/>
  <c r="S41" i="211"/>
  <c r="AC41" i="211"/>
  <c r="AC42" i="211" s="1"/>
  <c r="AH41" i="211"/>
  <c r="AC37" i="211"/>
  <c r="AC38" i="211" s="1"/>
  <c r="AH37" i="211"/>
  <c r="AC39" i="211"/>
  <c r="AC40" i="211" s="1"/>
  <c r="AH39" i="211"/>
  <c r="AC58" i="211" l="1"/>
  <c r="AG59" i="211"/>
  <c r="Y59" i="211"/>
  <c r="AF39" i="211"/>
  <c r="AF37" i="211"/>
  <c r="AF41" i="211"/>
  <c r="O128" i="203"/>
  <c r="L4" i="207" l="1"/>
  <c r="BS2" i="175" l="1"/>
  <c r="E4" i="203"/>
  <c r="I75" i="153"/>
  <c r="J31" i="153"/>
  <c r="X33" i="153"/>
  <c r="H39" i="153"/>
  <c r="H38" i="153"/>
  <c r="H37" i="153"/>
  <c r="H36" i="153"/>
  <c r="V31" i="153" l="1"/>
  <c r="V30" i="153"/>
  <c r="J30" i="153"/>
  <c r="Q33" i="153"/>
  <c r="I33" i="153" l="1"/>
  <c r="H15" i="153"/>
  <c r="X14" i="153"/>
  <c r="Q14" i="153"/>
  <c r="V12" i="153"/>
  <c r="V11" i="153"/>
  <c r="J11" i="153"/>
  <c r="H8" i="153"/>
  <c r="AK4" i="175" l="1"/>
  <c r="G4" i="175"/>
  <c r="P51" i="187"/>
  <c r="P50" i="187"/>
  <c r="P38" i="187"/>
  <c r="I40" i="187" s="1"/>
  <c r="P33" i="187"/>
  <c r="P30" i="187"/>
  <c r="P31" i="187" s="1"/>
  <c r="O157" i="203"/>
  <c r="O129" i="203"/>
  <c r="P7" i="187"/>
  <c r="P8" i="187"/>
  <c r="P11" i="187"/>
  <c r="P12" i="187"/>
  <c r="P13" i="187"/>
  <c r="P16" i="187"/>
  <c r="O137" i="203"/>
  <c r="H123" i="153"/>
  <c r="H122" i="153"/>
  <c r="H121" i="153"/>
  <c r="H120" i="153"/>
  <c r="H118" i="153"/>
  <c r="X117" i="153"/>
  <c r="Q117" i="153"/>
  <c r="V115" i="153"/>
  <c r="J115" i="153"/>
  <c r="V114" i="153"/>
  <c r="J114" i="153"/>
  <c r="H113" i="153"/>
  <c r="H112" i="153"/>
  <c r="H81" i="153"/>
  <c r="H80" i="153"/>
  <c r="H79" i="153"/>
  <c r="H78" i="153"/>
  <c r="X56" i="153"/>
  <c r="H57" i="153"/>
  <c r="H76" i="153"/>
  <c r="X75" i="153"/>
  <c r="Q75" i="153"/>
  <c r="V73" i="153"/>
  <c r="J73" i="153"/>
  <c r="V72" i="153"/>
  <c r="J72" i="153"/>
  <c r="H71" i="153"/>
  <c r="H70" i="153"/>
  <c r="I56" i="153"/>
  <c r="I14" i="153"/>
  <c r="I43" i="187" l="1"/>
  <c r="Q56" i="153" l="1"/>
  <c r="V54" i="153"/>
  <c r="J54" i="153"/>
  <c r="V53" i="153"/>
  <c r="J53" i="153"/>
  <c r="H52" i="153"/>
  <c r="H51" i="153"/>
  <c r="H50" i="153"/>
  <c r="H49" i="153"/>
  <c r="H99" i="153"/>
  <c r="Q98" i="153"/>
  <c r="X98" i="153"/>
  <c r="H92" i="153"/>
  <c r="H91" i="153"/>
  <c r="H93" i="153"/>
  <c r="H94" i="153"/>
  <c r="J95" i="153"/>
  <c r="V95" i="153"/>
  <c r="V96" i="153"/>
  <c r="J96" i="153"/>
  <c r="H9" i="153" l="1"/>
  <c r="J85" i="207" l="1"/>
  <c r="J56" i="207"/>
  <c r="AO44" i="211" s="1"/>
  <c r="J57" i="207"/>
  <c r="AO45" i="211" s="1"/>
  <c r="AO71" i="211"/>
  <c r="AO70" i="211"/>
  <c r="J81" i="207"/>
  <c r="AO69" i="211" s="1"/>
  <c r="J48" i="207"/>
  <c r="J86" i="207" l="1"/>
  <c r="J87" i="207" s="1"/>
  <c r="AO72" i="211"/>
  <c r="AO36" i="211"/>
  <c r="J49" i="207"/>
  <c r="AO37" i="211" s="1"/>
  <c r="AO73" i="211"/>
  <c r="J58" i="207"/>
  <c r="J59" i="207" s="1"/>
  <c r="AO47" i="211" s="1"/>
  <c r="AO55" i="211"/>
  <c r="AO65" i="211"/>
  <c r="AO62" i="211"/>
  <c r="AO57" i="211"/>
  <c r="AO58" i="211"/>
  <c r="AO66" i="211"/>
  <c r="AO61" i="211"/>
  <c r="AO41" i="211"/>
  <c r="AO64" i="211"/>
  <c r="AO59" i="211"/>
  <c r="AO60" i="211"/>
  <c r="AO25" i="211"/>
  <c r="AO38" i="211"/>
  <c r="AO39" i="211"/>
  <c r="AO40" i="211"/>
  <c r="AO67" i="211"/>
  <c r="AO63" i="211"/>
  <c r="AO56" i="211"/>
  <c r="J88" i="207" l="1"/>
  <c r="J89" i="207" s="1"/>
  <c r="AO74" i="211"/>
  <c r="AO46" i="211"/>
  <c r="J60" i="207"/>
  <c r="AO48" i="211" l="1"/>
  <c r="J61" i="207"/>
  <c r="AO75" i="211"/>
  <c r="AO77" i="211"/>
  <c r="J62" i="207" l="1"/>
  <c r="AO49" i="211"/>
  <c r="AO76" i="211"/>
  <c r="D3" i="189"/>
  <c r="AO50" i="211" l="1"/>
  <c r="J63" i="207"/>
  <c r="J64" i="207" s="1"/>
  <c r="AO52" i="211" s="1"/>
  <c r="H111" i="153"/>
  <c r="H69" i="153"/>
  <c r="H27" i="153"/>
  <c r="J12" i="153"/>
  <c r="H10" i="153"/>
  <c r="AO51" i="211" l="1"/>
  <c r="J65" i="207"/>
  <c r="J66" i="207" s="1"/>
  <c r="AO54" i="211" s="1"/>
  <c r="O100" i="203"/>
  <c r="O68" i="203"/>
  <c r="AO53" i="211" l="1"/>
  <c r="O36" i="203"/>
  <c r="H34" i="153" l="1"/>
  <c r="H29" i="153" l="1"/>
  <c r="H28" i="153"/>
  <c r="N58" i="226"/>
  <c r="N62" i="226" s="1"/>
  <c r="N17" i="226" s="1"/>
  <c r="N43" i="226" s="1"/>
  <c r="L62" i="226"/>
  <c r="L17" i="226" s="1"/>
  <c r="L43" i="22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佐々木 条里子</author>
  </authors>
  <commentList>
    <comment ref="BF81" authorId="0" shapeId="0" xr:uid="{83896179-1B0E-4E07-A027-D7DC293A1D03}">
      <text>
        <r>
          <rPr>
            <b/>
            <sz val="9"/>
            <color indexed="81"/>
            <rFont val="MS P ゴシック"/>
            <family val="3"/>
            <charset val="128"/>
          </rPr>
          <t>「第二次トップランナー変圧器」を選択した場合は「―」を入力してください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田島 由紀子</author>
  </authors>
  <commentList>
    <comment ref="B67" authorId="0" shapeId="0" xr:uid="{00000000-0006-0000-0E00-000001000000}">
      <text>
        <r>
          <rPr>
            <b/>
            <sz val="9"/>
            <color indexed="81"/>
            <rFont val="ＭＳ Ｐゴシック"/>
            <family val="3"/>
            <charset val="128"/>
          </rPr>
          <t>プルダウンから選択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田島 由紀子</author>
  </authors>
  <commentList>
    <comment ref="B67" authorId="0" shapeId="0" xr:uid="{00000000-0006-0000-0F00-000001000000}">
      <text>
        <r>
          <rPr>
            <b/>
            <sz val="9"/>
            <color indexed="81"/>
            <rFont val="ＭＳ Ｐゴシック"/>
            <family val="3"/>
            <charset val="128"/>
          </rPr>
          <t>プルダウンから選択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田島 由紀子</author>
  </authors>
  <commentList>
    <comment ref="B67" authorId="0" shapeId="0" xr:uid="{00000000-0006-0000-1000-000001000000}">
      <text>
        <r>
          <rPr>
            <b/>
            <sz val="9"/>
            <color indexed="81"/>
            <rFont val="ＭＳ Ｐゴシック"/>
            <family val="3"/>
            <charset val="128"/>
          </rPr>
          <t>プルダウンから選択</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田島 由紀子</author>
  </authors>
  <commentList>
    <comment ref="B67" authorId="0" shapeId="0" xr:uid="{00000000-0006-0000-1100-000001000000}">
      <text>
        <r>
          <rPr>
            <b/>
            <sz val="9"/>
            <color indexed="81"/>
            <rFont val="ＭＳ Ｐゴシック"/>
            <family val="3"/>
            <charset val="128"/>
          </rPr>
          <t>プルダウンから選択</t>
        </r>
      </text>
    </comment>
  </commentList>
</comments>
</file>

<file path=xl/sharedStrings.xml><?xml version="1.0" encoding="utf-8"?>
<sst xmlns="http://schemas.openxmlformats.org/spreadsheetml/2006/main" count="4819" uniqueCount="1925">
  <si>
    <t>備考</t>
    <rPh sb="0" eb="2">
      <t>ビコウ</t>
    </rPh>
    <phoneticPr fontId="19"/>
  </si>
  <si>
    <t>補助事業の名称</t>
    <rPh sb="0" eb="2">
      <t>ホジョ</t>
    </rPh>
    <rPh sb="2" eb="4">
      <t>ジギョウ</t>
    </rPh>
    <rPh sb="5" eb="7">
      <t>メイショウ</t>
    </rPh>
    <phoneticPr fontId="19"/>
  </si>
  <si>
    <t>記</t>
    <rPh sb="0" eb="1">
      <t>キ</t>
    </rPh>
    <phoneticPr fontId="19"/>
  </si>
  <si>
    <t>日</t>
    <rPh sb="0" eb="1">
      <t>ニチ</t>
    </rPh>
    <phoneticPr fontId="19"/>
  </si>
  <si>
    <t>交付決定日</t>
    <rPh sb="0" eb="2">
      <t>コウフ</t>
    </rPh>
    <rPh sb="2" eb="4">
      <t>ケッテイ</t>
    </rPh>
    <rPh sb="4" eb="5">
      <t>ビ</t>
    </rPh>
    <phoneticPr fontId="19"/>
  </si>
  <si>
    <t>８月</t>
  </si>
  <si>
    <t>９月</t>
  </si>
  <si>
    <t>１０月</t>
  </si>
  <si>
    <t>１１月</t>
  </si>
  <si>
    <t>１２月</t>
  </si>
  <si>
    <t>１月</t>
  </si>
  <si>
    <t>２月</t>
  </si>
  <si>
    <t>合計</t>
    <rPh sb="0" eb="2">
      <t>ゴウケイ</t>
    </rPh>
    <phoneticPr fontId="19"/>
  </si>
  <si>
    <t>金額</t>
    <rPh sb="0" eb="2">
      <t>キンガク</t>
    </rPh>
    <phoneticPr fontId="19"/>
  </si>
  <si>
    <t>太陽光発電</t>
    <rPh sb="0" eb="3">
      <t>タイヨウコウ</t>
    </rPh>
    <rPh sb="3" eb="5">
      <t>ハツデン</t>
    </rPh>
    <phoneticPr fontId="19"/>
  </si>
  <si>
    <t>役職名</t>
    <rPh sb="0" eb="3">
      <t>ヤクショクメイ</t>
    </rPh>
    <phoneticPr fontId="19"/>
  </si>
  <si>
    <t>名称</t>
    <rPh sb="0" eb="2">
      <t>メイショウ</t>
    </rPh>
    <phoneticPr fontId="19"/>
  </si>
  <si>
    <t>単価</t>
    <rPh sb="0" eb="2">
      <t>タンカ</t>
    </rPh>
    <phoneticPr fontId="19"/>
  </si>
  <si>
    <t>数量</t>
    <rPh sb="0" eb="2">
      <t>スウリョウ</t>
    </rPh>
    <phoneticPr fontId="19"/>
  </si>
  <si>
    <t>単位</t>
    <rPh sb="0" eb="2">
      <t>タンイ</t>
    </rPh>
    <phoneticPr fontId="19"/>
  </si>
  <si>
    <t>式</t>
    <rPh sb="0" eb="1">
      <t>シキ</t>
    </rPh>
    <phoneticPr fontId="19"/>
  </si>
  <si>
    <t>（ネット・ゼロ・エネルギー・ビル実証事業）</t>
    <rPh sb="16" eb="18">
      <t>ジッショウ</t>
    </rPh>
    <rPh sb="18" eb="20">
      <t>ジギョウ</t>
    </rPh>
    <phoneticPr fontId="19"/>
  </si>
  <si>
    <t>経費
区分</t>
    <rPh sb="0" eb="2">
      <t>ケイヒ</t>
    </rPh>
    <rPh sb="3" eb="5">
      <t>クブン</t>
    </rPh>
    <phoneticPr fontId="19"/>
  </si>
  <si>
    <t>型式</t>
    <rPh sb="0" eb="2">
      <t>カタシキ</t>
    </rPh>
    <phoneticPr fontId="19"/>
  </si>
  <si>
    <t>補助事業に要する経費</t>
    <rPh sb="0" eb="2">
      <t>ホジョ</t>
    </rPh>
    <rPh sb="2" eb="4">
      <t>ジギョウ</t>
    </rPh>
    <rPh sb="5" eb="6">
      <t>ヨウ</t>
    </rPh>
    <rPh sb="8" eb="10">
      <t>ケイヒ</t>
    </rPh>
    <phoneticPr fontId="19"/>
  </si>
  <si>
    <t>補助対象経費</t>
    <rPh sb="0" eb="2">
      <t>ホジョ</t>
    </rPh>
    <rPh sb="2" eb="4">
      <t>タイショウ</t>
    </rPh>
    <rPh sb="4" eb="6">
      <t>ケイヒ</t>
    </rPh>
    <phoneticPr fontId="19"/>
  </si>
  <si>
    <t>補助対象外経費</t>
    <rPh sb="0" eb="2">
      <t>ホジョ</t>
    </rPh>
    <rPh sb="2" eb="4">
      <t>タイショウ</t>
    </rPh>
    <rPh sb="4" eb="5">
      <t>ガイ</t>
    </rPh>
    <rPh sb="5" eb="7">
      <t>ケイヒ</t>
    </rPh>
    <phoneticPr fontId="19"/>
  </si>
  <si>
    <t>（集計）</t>
    <rPh sb="1" eb="3">
      <t>シュウケイ</t>
    </rPh>
    <phoneticPr fontId="19"/>
  </si>
  <si>
    <t>Ⅱ．設備費</t>
    <rPh sb="2" eb="4">
      <t>セツビ</t>
    </rPh>
    <rPh sb="4" eb="5">
      <t>ヒ</t>
    </rPh>
    <phoneticPr fontId="19"/>
  </si>
  <si>
    <t>Ⅲ．工事費</t>
    <rPh sb="2" eb="5">
      <t>コウジヒ</t>
    </rPh>
    <phoneticPr fontId="19"/>
  </si>
  <si>
    <t>総合計</t>
    <rPh sb="0" eb="3">
      <t>ソウゴウケイ</t>
    </rPh>
    <phoneticPr fontId="19"/>
  </si>
  <si>
    <t>設備・工事費（Ⅱ＋Ⅲ）</t>
    <rPh sb="0" eb="2">
      <t>セツビ</t>
    </rPh>
    <rPh sb="3" eb="6">
      <t>コウジヒ</t>
    </rPh>
    <phoneticPr fontId="19"/>
  </si>
  <si>
    <t>設備・工事費　</t>
    <rPh sb="0" eb="2">
      <t>セツビ</t>
    </rPh>
    <rPh sb="3" eb="6">
      <t>コウジヒ</t>
    </rPh>
    <phoneticPr fontId="19"/>
  </si>
  <si>
    <t>２．●●●●●●●●●</t>
  </si>
  <si>
    <t>１．●●●●●●●●●</t>
  </si>
  <si>
    <t>３．●●●●●●●●●</t>
  </si>
  <si>
    <t>４．●●●●●●●●●</t>
  </si>
  <si>
    <t>５．●●●●●●●●●</t>
  </si>
  <si>
    <t>６．●●●●●●●●●</t>
  </si>
  <si>
    <t>７．●●●●●●●●●</t>
  </si>
  <si>
    <t>８．●●●●●●●●●</t>
  </si>
  <si>
    <t>印</t>
    <rPh sb="0" eb="1">
      <t>イン</t>
    </rPh>
    <phoneticPr fontId="19"/>
  </si>
  <si>
    <t>１．補助事業の名称</t>
    <rPh sb="2" eb="4">
      <t>ホジョ</t>
    </rPh>
    <rPh sb="4" eb="6">
      <t>ジギョウ</t>
    </rPh>
    <rPh sb="7" eb="9">
      <t>メイショウ</t>
    </rPh>
    <phoneticPr fontId="19"/>
  </si>
  <si>
    <t>円</t>
    <rPh sb="0" eb="1">
      <t>エン</t>
    </rPh>
    <phoneticPr fontId="19"/>
  </si>
  <si>
    <t>交付決定通知を受けた後に本事業を開始することを了承している。</t>
    <rPh sb="7" eb="8">
      <t>ウ</t>
    </rPh>
    <rPh sb="23" eb="25">
      <t>リョウショウ</t>
    </rPh>
    <phoneticPr fontId="42"/>
  </si>
  <si>
    <t>本年度の交付決定は、翌年度以後の交付決定を保証するものではないことを了承している。</t>
    <rPh sb="0" eb="3">
      <t>ホンネンド</t>
    </rPh>
    <rPh sb="4" eb="6">
      <t>コウフ</t>
    </rPh>
    <rPh sb="6" eb="8">
      <t>ケッテイ</t>
    </rPh>
    <rPh sb="10" eb="13">
      <t>ヨクネンド</t>
    </rPh>
    <rPh sb="13" eb="15">
      <t>イゴ</t>
    </rPh>
    <rPh sb="16" eb="18">
      <t>コウフ</t>
    </rPh>
    <rPh sb="18" eb="20">
      <t>ケッテイ</t>
    </rPh>
    <rPh sb="21" eb="23">
      <t>ホショウ</t>
    </rPh>
    <rPh sb="34" eb="36">
      <t>リョウショウ</t>
    </rPh>
    <phoneticPr fontId="42"/>
  </si>
  <si>
    <t>※必ず申請者自身で内容をよく確認したうえで同意欄にチェックを入れてください。</t>
    <rPh sb="3" eb="6">
      <t>シンセイシャ</t>
    </rPh>
    <rPh sb="6" eb="8">
      <t>ジシン</t>
    </rPh>
    <rPh sb="9" eb="11">
      <t>ナイヨウ</t>
    </rPh>
    <rPh sb="14" eb="16">
      <t>カクニン</t>
    </rPh>
    <rPh sb="21" eb="24">
      <t>ドウイラン</t>
    </rPh>
    <rPh sb="30" eb="31">
      <t>イ</t>
    </rPh>
    <phoneticPr fontId="42"/>
  </si>
  <si>
    <t>印</t>
    <rPh sb="0" eb="1">
      <t>イン</t>
    </rPh>
    <phoneticPr fontId="42"/>
  </si>
  <si>
    <t>代表者等名</t>
    <rPh sb="0" eb="3">
      <t>ダイヒョウシャ</t>
    </rPh>
    <rPh sb="3" eb="4">
      <t>トウ</t>
    </rPh>
    <rPh sb="4" eb="5">
      <t>メイ</t>
    </rPh>
    <phoneticPr fontId="42"/>
  </si>
  <si>
    <t>（単位：円）</t>
    <rPh sb="1" eb="3">
      <t>タンイ</t>
    </rPh>
    <rPh sb="4" eb="5">
      <t>エン</t>
    </rPh>
    <phoneticPr fontId="19"/>
  </si>
  <si>
    <t>設計費</t>
    <rPh sb="0" eb="2">
      <t>セッケイ</t>
    </rPh>
    <rPh sb="2" eb="3">
      <t>ヒ</t>
    </rPh>
    <phoneticPr fontId="19"/>
  </si>
  <si>
    <t>合　  計</t>
  </si>
  <si>
    <t>※補助金額（補助対象経費区分ごと）は、小数点以下（１円未満）を切り捨てとする。</t>
    <rPh sb="1" eb="3">
      <t>ホジョ</t>
    </rPh>
    <rPh sb="3" eb="5">
      <t>キンガク</t>
    </rPh>
    <rPh sb="6" eb="8">
      <t>ホジョ</t>
    </rPh>
    <rPh sb="8" eb="10">
      <t>タイショウ</t>
    </rPh>
    <rPh sb="10" eb="12">
      <t>ケイヒ</t>
    </rPh>
    <rPh sb="12" eb="14">
      <t>クブン</t>
    </rPh>
    <rPh sb="19" eb="22">
      <t>ショウスウテン</t>
    </rPh>
    <rPh sb="22" eb="24">
      <t>イカ</t>
    </rPh>
    <rPh sb="26" eb="27">
      <t>エン</t>
    </rPh>
    <rPh sb="27" eb="29">
      <t>ミマン</t>
    </rPh>
    <rPh sb="31" eb="32">
      <t>キ</t>
    </rPh>
    <rPh sb="33" eb="34">
      <t>ス</t>
    </rPh>
    <phoneticPr fontId="19"/>
  </si>
  <si>
    <t>他の補助金名</t>
    <rPh sb="0" eb="6">
      <t>タホジョキンメイ</t>
    </rPh>
    <phoneticPr fontId="19"/>
  </si>
  <si>
    <t>申請者名</t>
    <rPh sb="0" eb="3">
      <t>シンセイシャ</t>
    </rPh>
    <rPh sb="3" eb="4">
      <t>メイ</t>
    </rPh>
    <phoneticPr fontId="19"/>
  </si>
  <si>
    <t>住    所</t>
    <rPh sb="0" eb="1">
      <t>ジュウ</t>
    </rPh>
    <rPh sb="5" eb="6">
      <t>トコロ</t>
    </rPh>
    <phoneticPr fontId="19"/>
  </si>
  <si>
    <t>〒</t>
    <phoneticPr fontId="19"/>
  </si>
  <si>
    <t>申請者の業務実績に関する事項</t>
    <rPh sb="0" eb="3">
      <t>シンセイシャ</t>
    </rPh>
    <rPh sb="4" eb="6">
      <t>ギョウム</t>
    </rPh>
    <rPh sb="6" eb="8">
      <t>ジッセキ</t>
    </rPh>
    <rPh sb="9" eb="10">
      <t>カン</t>
    </rPh>
    <rPh sb="12" eb="14">
      <t>ジコウ</t>
    </rPh>
    <phoneticPr fontId="19"/>
  </si>
  <si>
    <t>事業報告期間</t>
  </si>
  <si>
    <t>～</t>
    <phoneticPr fontId="19"/>
  </si>
  <si>
    <t>資産合計</t>
  </si>
  <si>
    <t>売上高</t>
    <rPh sb="0" eb="2">
      <t>ウリアゲ</t>
    </rPh>
    <rPh sb="2" eb="3">
      <t>ダカ</t>
    </rPh>
    <phoneticPr fontId="19"/>
  </si>
  <si>
    <t>負債合計</t>
  </si>
  <si>
    <t>経常利益</t>
    <rPh sb="0" eb="2">
      <t>ケイジョウ</t>
    </rPh>
    <rPh sb="2" eb="4">
      <t>リエキ</t>
    </rPh>
    <phoneticPr fontId="19"/>
  </si>
  <si>
    <t>純資産合計</t>
    <rPh sb="0" eb="3">
      <t>ジュンシサン</t>
    </rPh>
    <rPh sb="3" eb="5">
      <t>ゴウケイ</t>
    </rPh>
    <phoneticPr fontId="19"/>
  </si>
  <si>
    <t>当期純利益</t>
    <rPh sb="0" eb="2">
      <t>トウキ</t>
    </rPh>
    <rPh sb="2" eb="5">
      <t>ジュンリエキ</t>
    </rPh>
    <phoneticPr fontId="19"/>
  </si>
  <si>
    <t>携帯電話番号</t>
    <rPh sb="0" eb="2">
      <t>ケイタイ</t>
    </rPh>
    <rPh sb="2" eb="4">
      <t>デンワ</t>
    </rPh>
    <rPh sb="4" eb="6">
      <t>バンゴウ</t>
    </rPh>
    <phoneticPr fontId="19"/>
  </si>
  <si>
    <t>E-MAIL</t>
    <phoneticPr fontId="19"/>
  </si>
  <si>
    <t>設備費</t>
    <rPh sb="0" eb="2">
      <t>セツビ</t>
    </rPh>
    <rPh sb="2" eb="3">
      <t>ヒ</t>
    </rPh>
    <phoneticPr fontId="19"/>
  </si>
  <si>
    <t>工事費</t>
    <rPh sb="0" eb="2">
      <t>コウジ</t>
    </rPh>
    <rPh sb="2" eb="3">
      <t>ヒ</t>
    </rPh>
    <phoneticPr fontId="19"/>
  </si>
  <si>
    <t>１．申請者の詳細</t>
    <rPh sb="2" eb="5">
      <t>シンセイシャ</t>
    </rPh>
    <rPh sb="6" eb="8">
      <t>ショウサイ</t>
    </rPh>
    <phoneticPr fontId="19"/>
  </si>
  <si>
    <t>-</t>
    <phoneticPr fontId="19"/>
  </si>
  <si>
    <t>申請者１</t>
    <rPh sb="0" eb="3">
      <t>シンセイシャ</t>
    </rPh>
    <phoneticPr fontId="42"/>
  </si>
  <si>
    <t>申請者２</t>
    <rPh sb="0" eb="3">
      <t>シンセイシャ</t>
    </rPh>
    <phoneticPr fontId="42"/>
  </si>
  <si>
    <t>申請者３</t>
    <rPh sb="0" eb="3">
      <t>シンセイシャ</t>
    </rPh>
    <phoneticPr fontId="42"/>
  </si>
  <si>
    <t>登録番号</t>
    <rPh sb="0" eb="2">
      <t>トウロク</t>
    </rPh>
    <rPh sb="2" eb="4">
      <t>バンゴウ</t>
    </rPh>
    <phoneticPr fontId="19"/>
  </si>
  <si>
    <t>地域区分</t>
    <rPh sb="0" eb="2">
      <t>チイキ</t>
    </rPh>
    <rPh sb="2" eb="4">
      <t>クブン</t>
    </rPh>
    <phoneticPr fontId="19"/>
  </si>
  <si>
    <t>認証制度</t>
    <rPh sb="0" eb="2">
      <t>ニンショウ</t>
    </rPh>
    <rPh sb="2" eb="4">
      <t>セイド</t>
    </rPh>
    <phoneticPr fontId="19"/>
  </si>
  <si>
    <t>建築物の
エネルギー特性</t>
    <rPh sb="0" eb="3">
      <t>ケンチクブツ</t>
    </rPh>
    <rPh sb="10" eb="12">
      <t>トクセイ</t>
    </rPh>
    <phoneticPr fontId="19"/>
  </si>
  <si>
    <t>新築</t>
    <rPh sb="0" eb="2">
      <t>シンチク</t>
    </rPh>
    <phoneticPr fontId="19"/>
  </si>
  <si>
    <t>方式等</t>
    <rPh sb="0" eb="2">
      <t>ホウシキ</t>
    </rPh>
    <rPh sb="2" eb="3">
      <t>トウ</t>
    </rPh>
    <phoneticPr fontId="19"/>
  </si>
  <si>
    <t>ＺＥＢ実現の
コンセプト</t>
    <rPh sb="3" eb="5">
      <t>ジツゲン</t>
    </rPh>
    <phoneticPr fontId="19"/>
  </si>
  <si>
    <t>名　　　称</t>
    <rPh sb="0" eb="1">
      <t>ナ</t>
    </rPh>
    <rPh sb="4" eb="5">
      <t>ショウ</t>
    </rPh>
    <phoneticPr fontId="19"/>
  </si>
  <si>
    <t>建築面積</t>
    <rPh sb="0" eb="2">
      <t>ケンチク</t>
    </rPh>
    <rPh sb="2" eb="4">
      <t>メンセキ</t>
    </rPh>
    <phoneticPr fontId="19"/>
  </si>
  <si>
    <t>地下</t>
    <rPh sb="0" eb="2">
      <t>チカ</t>
    </rPh>
    <phoneticPr fontId="19"/>
  </si>
  <si>
    <t>階</t>
    <rPh sb="0" eb="1">
      <t>カイ</t>
    </rPh>
    <phoneticPr fontId="19"/>
  </si>
  <si>
    <t>地上</t>
    <rPh sb="0" eb="2">
      <t>チジョウ</t>
    </rPh>
    <phoneticPr fontId="19"/>
  </si>
  <si>
    <t>年</t>
    <rPh sb="0" eb="1">
      <t>ネン</t>
    </rPh>
    <phoneticPr fontId="19"/>
  </si>
  <si>
    <t>省エネ項目</t>
    <rPh sb="0" eb="1">
      <t>ショウ</t>
    </rPh>
    <rPh sb="3" eb="5">
      <t>コウモク</t>
    </rPh>
    <phoneticPr fontId="19"/>
  </si>
  <si>
    <t>システム概要（能力・性能・規模・他）</t>
    <rPh sb="4" eb="6">
      <t>ガイヨウ</t>
    </rPh>
    <rPh sb="7" eb="9">
      <t>ノウリョク</t>
    </rPh>
    <rPh sb="10" eb="12">
      <t>セイノウ</t>
    </rPh>
    <rPh sb="13" eb="15">
      <t>キボ</t>
    </rPh>
    <rPh sb="16" eb="17">
      <t>タ</t>
    </rPh>
    <phoneticPr fontId="19"/>
  </si>
  <si>
    <t>補助</t>
    <rPh sb="0" eb="2">
      <t>ホジョ</t>
    </rPh>
    <phoneticPr fontId="19"/>
  </si>
  <si>
    <t>CLT使用部位</t>
    <rPh sb="3" eb="5">
      <t>シヨウ</t>
    </rPh>
    <rPh sb="5" eb="7">
      <t>ブイ</t>
    </rPh>
    <phoneticPr fontId="19"/>
  </si>
  <si>
    <t>CLT使用割合</t>
    <rPh sb="3" eb="5">
      <t>シヨウ</t>
    </rPh>
    <rPh sb="5" eb="7">
      <t>ワリアイ</t>
    </rPh>
    <phoneticPr fontId="19"/>
  </si>
  <si>
    <t>建築省エネルギー
（パッシブ）技術</t>
    <rPh sb="0" eb="2">
      <t>ケンチク</t>
    </rPh>
    <rPh sb="2" eb="3">
      <t>ショウ</t>
    </rPh>
    <rPh sb="15" eb="17">
      <t>ギジュツ</t>
    </rPh>
    <phoneticPr fontId="19"/>
  </si>
  <si>
    <t>ターボ冷凍機</t>
    <rPh sb="3" eb="6">
      <t>レイトウキ</t>
    </rPh>
    <phoneticPr fontId="19"/>
  </si>
  <si>
    <t>設備用途区分</t>
    <rPh sb="0" eb="2">
      <t>セツビ</t>
    </rPh>
    <rPh sb="2" eb="4">
      <t>ヨウト</t>
    </rPh>
    <rPh sb="4" eb="6">
      <t>クブン</t>
    </rPh>
    <phoneticPr fontId="19"/>
  </si>
  <si>
    <t>スクリュー冷凍機</t>
    <rPh sb="5" eb="8">
      <t>レイトウキ</t>
    </rPh>
    <phoneticPr fontId="19"/>
  </si>
  <si>
    <t>基準値</t>
    <rPh sb="0" eb="3">
      <t>キジュンチ</t>
    </rPh>
    <phoneticPr fontId="19"/>
  </si>
  <si>
    <t>設計値</t>
    <rPh sb="0" eb="2">
      <t>セッケイ</t>
    </rPh>
    <rPh sb="2" eb="3">
      <t>チ</t>
    </rPh>
    <phoneticPr fontId="19"/>
  </si>
  <si>
    <t>削減量</t>
    <rPh sb="0" eb="2">
      <t>サクゲン</t>
    </rPh>
    <rPh sb="2" eb="3">
      <t>リョウ</t>
    </rPh>
    <phoneticPr fontId="19"/>
  </si>
  <si>
    <t>削減率</t>
    <rPh sb="0" eb="2">
      <t>サクゲン</t>
    </rPh>
    <rPh sb="2" eb="3">
      <t>リツ</t>
    </rPh>
    <phoneticPr fontId="19"/>
  </si>
  <si>
    <t>(MJ/年)</t>
    <rPh sb="4" eb="5">
      <t>ネン</t>
    </rPh>
    <phoneticPr fontId="19"/>
  </si>
  <si>
    <t>吸収冷温水機</t>
    <rPh sb="0" eb="2">
      <t>キュウシュウ</t>
    </rPh>
    <rPh sb="2" eb="5">
      <t>レイオンスイ</t>
    </rPh>
    <rPh sb="5" eb="6">
      <t>キ</t>
    </rPh>
    <phoneticPr fontId="19"/>
  </si>
  <si>
    <t>小型貫流ボイラ</t>
    <rPh sb="0" eb="2">
      <t>コガタ</t>
    </rPh>
    <rPh sb="2" eb="4">
      <t>カンリュウ</t>
    </rPh>
    <phoneticPr fontId="19"/>
  </si>
  <si>
    <t>エネルギー利用
効率化設備</t>
    <rPh sb="5" eb="7">
      <t>リヨウ</t>
    </rPh>
    <rPh sb="8" eb="11">
      <t>コウリツカ</t>
    </rPh>
    <rPh sb="11" eb="13">
      <t>セツビ</t>
    </rPh>
    <phoneticPr fontId="19"/>
  </si>
  <si>
    <t>そ　の　他</t>
    <rPh sb="4" eb="5">
      <t>タ</t>
    </rPh>
    <phoneticPr fontId="19"/>
  </si>
  <si>
    <t>内部発熱削減技術</t>
    <rPh sb="0" eb="2">
      <t>ナイブ</t>
    </rPh>
    <rPh sb="2" eb="4">
      <t>ハツネツ</t>
    </rPh>
    <rPh sb="4" eb="6">
      <t>サクゲン</t>
    </rPh>
    <rPh sb="6" eb="8">
      <t>ギジュツ</t>
    </rPh>
    <phoneticPr fontId="19"/>
  </si>
  <si>
    <t>ＰＶとその他を含む</t>
    <rPh sb="5" eb="6">
      <t>タ</t>
    </rPh>
    <rPh sb="7" eb="8">
      <t>フク</t>
    </rPh>
    <phoneticPr fontId="19"/>
  </si>
  <si>
    <t>空調設備</t>
    <rPh sb="0" eb="2">
      <t>クウチョウ</t>
    </rPh>
    <rPh sb="2" eb="4">
      <t>セツビ</t>
    </rPh>
    <phoneticPr fontId="19"/>
  </si>
  <si>
    <t>ＰＶを含む、その他を除く</t>
    <rPh sb="3" eb="4">
      <t>フク</t>
    </rPh>
    <rPh sb="8" eb="9">
      <t>タ</t>
    </rPh>
    <rPh sb="10" eb="11">
      <t>ノゾ</t>
    </rPh>
    <phoneticPr fontId="19"/>
  </si>
  <si>
    <t>クラウド化</t>
    <rPh sb="4" eb="5">
      <t>カ</t>
    </rPh>
    <phoneticPr fontId="19"/>
  </si>
  <si>
    <t>ＰＶを考慮せず、その他を除く</t>
    <rPh sb="3" eb="5">
      <t>コウリョ</t>
    </rPh>
    <rPh sb="10" eb="11">
      <t>タ</t>
    </rPh>
    <rPh sb="12" eb="13">
      <t>ノゾ</t>
    </rPh>
    <phoneticPr fontId="19"/>
  </si>
  <si>
    <t>待機電力カットシステム</t>
    <rPh sb="0" eb="2">
      <t>タイキ</t>
    </rPh>
    <rPh sb="2" eb="4">
      <t>デンリョク</t>
    </rPh>
    <phoneticPr fontId="19"/>
  </si>
  <si>
    <t>ヒートポンプ給湯機</t>
    <rPh sb="6" eb="8">
      <t>キュウトウ</t>
    </rPh>
    <rPh sb="8" eb="9">
      <t>キ</t>
    </rPh>
    <phoneticPr fontId="19"/>
  </si>
  <si>
    <t>地下化、半地下化</t>
    <rPh sb="0" eb="2">
      <t>チカ</t>
    </rPh>
    <rPh sb="2" eb="3">
      <t>カ</t>
    </rPh>
    <rPh sb="4" eb="5">
      <t>ハン</t>
    </rPh>
    <rPh sb="5" eb="7">
      <t>チカ</t>
    </rPh>
    <rPh sb="7" eb="8">
      <t>カ</t>
    </rPh>
    <phoneticPr fontId="19"/>
  </si>
  <si>
    <t>ＰＶを考慮せず、その他を含む</t>
    <rPh sb="3" eb="5">
      <t>コウリョ</t>
    </rPh>
    <rPh sb="10" eb="11">
      <t>タ</t>
    </rPh>
    <rPh sb="12" eb="13">
      <t>フク</t>
    </rPh>
    <phoneticPr fontId="19"/>
  </si>
  <si>
    <t>建物方位</t>
    <rPh sb="0" eb="2">
      <t>タテモノ</t>
    </rPh>
    <rPh sb="2" eb="4">
      <t>ホウイ</t>
    </rPh>
    <phoneticPr fontId="19"/>
  </si>
  <si>
    <t>建物アスペクト比</t>
    <rPh sb="0" eb="2">
      <t>タテモノ</t>
    </rPh>
    <rPh sb="7" eb="8">
      <t>ヒ</t>
    </rPh>
    <phoneticPr fontId="19"/>
  </si>
  <si>
    <t>居室の配置</t>
    <rPh sb="0" eb="2">
      <t>キョシツ</t>
    </rPh>
    <rPh sb="3" eb="5">
      <t>ハイチ</t>
    </rPh>
    <phoneticPr fontId="19"/>
  </si>
  <si>
    <t>交流帰還制御</t>
    <rPh sb="0" eb="2">
      <t>コウリュウ</t>
    </rPh>
    <rPh sb="2" eb="4">
      <t>キカン</t>
    </rPh>
    <rPh sb="4" eb="6">
      <t>セイギョ</t>
    </rPh>
    <phoneticPr fontId="19"/>
  </si>
  <si>
    <t>群管理制御</t>
    <rPh sb="0" eb="1">
      <t>グン</t>
    </rPh>
    <rPh sb="1" eb="3">
      <t>カンリ</t>
    </rPh>
    <rPh sb="3" eb="5">
      <t>セイギョ</t>
    </rPh>
    <phoneticPr fontId="19"/>
  </si>
  <si>
    <t>外気冷房システム</t>
    <rPh sb="0" eb="2">
      <t>ガイキ</t>
    </rPh>
    <rPh sb="2" eb="4">
      <t>レイボウ</t>
    </rPh>
    <phoneticPr fontId="19"/>
  </si>
  <si>
    <t>ＣＬＴ使用</t>
    <rPh sb="3" eb="5">
      <t>シヨウ</t>
    </rPh>
    <phoneticPr fontId="19"/>
  </si>
  <si>
    <t>屋根</t>
    <rPh sb="0" eb="2">
      <t>ヤネ</t>
    </rPh>
    <phoneticPr fontId="19"/>
  </si>
  <si>
    <t>補助対象
経　　　費</t>
    <rPh sb="0" eb="2">
      <t>ホジョ</t>
    </rPh>
    <rPh sb="2" eb="4">
      <t>タイショウ</t>
    </rPh>
    <rPh sb="5" eb="6">
      <t>ヘ</t>
    </rPh>
    <rPh sb="9" eb="10">
      <t>ヒ</t>
    </rPh>
    <phoneticPr fontId="19"/>
  </si>
  <si>
    <t>補助対象外
経　　　費</t>
    <rPh sb="0" eb="2">
      <t>ホジョ</t>
    </rPh>
    <rPh sb="2" eb="5">
      <t>タイショウガイ</t>
    </rPh>
    <rPh sb="6" eb="7">
      <t>ヘ</t>
    </rPh>
    <rPh sb="10" eb="11">
      <t>ヒ</t>
    </rPh>
    <phoneticPr fontId="19"/>
  </si>
  <si>
    <t>外壁</t>
    <rPh sb="0" eb="2">
      <t>ガイヘキ</t>
    </rPh>
    <phoneticPr fontId="19"/>
  </si>
  <si>
    <t>接地壁</t>
    <rPh sb="0" eb="2">
      <t>セッチ</t>
    </rPh>
    <rPh sb="2" eb="3">
      <t>カベ</t>
    </rPh>
    <phoneticPr fontId="19"/>
  </si>
  <si>
    <t>ＶＡＶ空調システム</t>
    <rPh sb="3" eb="5">
      <t>クウチョウ</t>
    </rPh>
    <phoneticPr fontId="19"/>
  </si>
  <si>
    <t>ＶＷＶ空調システム</t>
    <rPh sb="3" eb="5">
      <t>クウチョウ</t>
    </rPh>
    <phoneticPr fontId="19"/>
  </si>
  <si>
    <t>設　計　費</t>
    <rPh sb="0" eb="1">
      <t>セツ</t>
    </rPh>
    <rPh sb="2" eb="3">
      <t>ケイ</t>
    </rPh>
    <rPh sb="4" eb="5">
      <t>ヒ</t>
    </rPh>
    <phoneticPr fontId="19"/>
  </si>
  <si>
    <t>換気設備
（機械換気）</t>
    <rPh sb="0" eb="2">
      <t>カンキ</t>
    </rPh>
    <rPh sb="2" eb="4">
      <t>セツビ</t>
    </rPh>
    <rPh sb="6" eb="8">
      <t>キカイ</t>
    </rPh>
    <rPh sb="8" eb="10">
      <t>カンキ</t>
    </rPh>
    <phoneticPr fontId="19"/>
  </si>
  <si>
    <t>Ｌｏｗ－Ｅ複層ガラス（空気層）</t>
    <rPh sb="5" eb="7">
      <t>フクソウ</t>
    </rPh>
    <rPh sb="11" eb="13">
      <t>クウキ</t>
    </rPh>
    <rPh sb="13" eb="14">
      <t>ソウ</t>
    </rPh>
    <phoneticPr fontId="19"/>
  </si>
  <si>
    <t>設　備　費</t>
    <rPh sb="0" eb="1">
      <t>セツ</t>
    </rPh>
    <rPh sb="2" eb="3">
      <t>ソナエ</t>
    </rPh>
    <rPh sb="4" eb="5">
      <t>ヒ</t>
    </rPh>
    <phoneticPr fontId="19"/>
  </si>
  <si>
    <t>大温度差システム</t>
    <rPh sb="0" eb="1">
      <t>ダイ</t>
    </rPh>
    <rPh sb="1" eb="4">
      <t>オンドサ</t>
    </rPh>
    <phoneticPr fontId="19"/>
  </si>
  <si>
    <t>工　事　費</t>
    <rPh sb="0" eb="1">
      <t>コウ</t>
    </rPh>
    <rPh sb="2" eb="3">
      <t>ジ</t>
    </rPh>
    <rPh sb="4" eb="5">
      <t>ヒ</t>
    </rPh>
    <phoneticPr fontId="19"/>
  </si>
  <si>
    <t>Ｌｏｗ－Ｅ複層ガラス（真空層）</t>
    <rPh sb="5" eb="7">
      <t>フクソウ</t>
    </rPh>
    <rPh sb="11" eb="13">
      <t>シンクウ</t>
    </rPh>
    <rPh sb="13" eb="14">
      <t>ソウ</t>
    </rPh>
    <rPh sb="14" eb="15">
      <t>キソウ</t>
    </rPh>
    <phoneticPr fontId="19"/>
  </si>
  <si>
    <t>運転台数制御システム</t>
    <rPh sb="0" eb="2">
      <t>ウンテン</t>
    </rPh>
    <rPh sb="2" eb="4">
      <t>ダイスウ</t>
    </rPh>
    <rPh sb="4" eb="6">
      <t>セイギョ</t>
    </rPh>
    <phoneticPr fontId="19"/>
  </si>
  <si>
    <t>合　　　 計</t>
    <rPh sb="0" eb="1">
      <t>ゴウ</t>
    </rPh>
    <rPh sb="5" eb="6">
      <t>ケイ</t>
    </rPh>
    <phoneticPr fontId="19"/>
  </si>
  <si>
    <t>照明設備
（人工照明）</t>
    <rPh sb="0" eb="2">
      <t>ショウメイ</t>
    </rPh>
    <rPh sb="2" eb="4">
      <t>セツビ</t>
    </rPh>
    <rPh sb="6" eb="8">
      <t>ジンコウ</t>
    </rPh>
    <rPh sb="8" eb="10">
      <t>ショウメイ</t>
    </rPh>
    <phoneticPr fontId="19"/>
  </si>
  <si>
    <t>樹脂製</t>
    <rPh sb="0" eb="2">
      <t>ジュシ</t>
    </rPh>
    <rPh sb="2" eb="3">
      <t>セイ</t>
    </rPh>
    <phoneticPr fontId="19"/>
  </si>
  <si>
    <t>輻射冷暖房システム</t>
    <rPh sb="0" eb="2">
      <t>フクシャ</t>
    </rPh>
    <rPh sb="2" eb="5">
      <t>レイダンボウ</t>
    </rPh>
    <phoneticPr fontId="19"/>
  </si>
  <si>
    <t>床吹出し空調システム</t>
    <rPh sb="0" eb="1">
      <t>ユカ</t>
    </rPh>
    <rPh sb="1" eb="3">
      <t>フキダ</t>
    </rPh>
    <rPh sb="4" eb="6">
      <t>クウチョウ</t>
    </rPh>
    <phoneticPr fontId="19"/>
  </si>
  <si>
    <t>(円／(GJ・年))</t>
    <rPh sb="1" eb="2">
      <t>エン</t>
    </rPh>
    <rPh sb="7" eb="8">
      <t>ネン</t>
    </rPh>
    <phoneticPr fontId="19"/>
  </si>
  <si>
    <t>給湯設備</t>
    <rPh sb="0" eb="2">
      <t>キュウトウ</t>
    </rPh>
    <rPh sb="2" eb="4">
      <t>セツビ</t>
    </rPh>
    <phoneticPr fontId="19"/>
  </si>
  <si>
    <t>管理点数合計</t>
    <rPh sb="0" eb="2">
      <t>カンリ</t>
    </rPh>
    <rPh sb="2" eb="4">
      <t>テンスウ</t>
    </rPh>
    <rPh sb="4" eb="6">
      <t>ゴウケイ</t>
    </rPh>
    <phoneticPr fontId="19"/>
  </si>
  <si>
    <t>点</t>
    <rPh sb="0" eb="1">
      <t>テン</t>
    </rPh>
    <phoneticPr fontId="19"/>
  </si>
  <si>
    <t>エネルギー計量点数</t>
    <rPh sb="5" eb="7">
      <t>ケイリョウ</t>
    </rPh>
    <rPh sb="7" eb="9">
      <t>テンスウ</t>
    </rPh>
    <phoneticPr fontId="19"/>
  </si>
  <si>
    <t>環境計測点数</t>
    <rPh sb="0" eb="2">
      <t>カンキョウ</t>
    </rPh>
    <rPh sb="2" eb="4">
      <t>ケイソク</t>
    </rPh>
    <rPh sb="4" eb="6">
      <t>テンスウ</t>
    </rPh>
    <phoneticPr fontId="19"/>
  </si>
  <si>
    <t>新設</t>
    <rPh sb="0" eb="2">
      <t>シンセツ</t>
    </rPh>
    <phoneticPr fontId="19"/>
  </si>
  <si>
    <t>鉛蓄電池</t>
    <rPh sb="0" eb="1">
      <t>ナマリ</t>
    </rPh>
    <rPh sb="1" eb="4">
      <t>チクデンチ</t>
    </rPh>
    <phoneticPr fontId="19"/>
  </si>
  <si>
    <t>昇降機設備
（エレベータ）</t>
    <rPh sb="0" eb="3">
      <t>ショウコウキ</t>
    </rPh>
    <rPh sb="3" eb="5">
      <t>セツビ</t>
    </rPh>
    <phoneticPr fontId="19"/>
  </si>
  <si>
    <t>風力発電</t>
    <rPh sb="0" eb="2">
      <t>フウリョク</t>
    </rPh>
    <rPh sb="2" eb="4">
      <t>ハツデン</t>
    </rPh>
    <phoneticPr fontId="19"/>
  </si>
  <si>
    <t>既設</t>
    <rPh sb="0" eb="2">
      <t>キセツ</t>
    </rPh>
    <phoneticPr fontId="19"/>
  </si>
  <si>
    <t>ＮＡＳ蓄電池</t>
    <rPh sb="3" eb="6">
      <t>チクデンチ</t>
    </rPh>
    <phoneticPr fontId="19"/>
  </si>
  <si>
    <t>水力発電</t>
    <rPh sb="0" eb="2">
      <t>スイリョク</t>
    </rPh>
    <rPh sb="2" eb="4">
      <t>ハツデン</t>
    </rPh>
    <phoneticPr fontId="19"/>
  </si>
  <si>
    <t>変圧器設備</t>
    <rPh sb="0" eb="3">
      <t>ヘンアツキ</t>
    </rPh>
    <rPh sb="3" eb="5">
      <t>セツビ</t>
    </rPh>
    <phoneticPr fontId="19"/>
  </si>
  <si>
    <t>バイオマス発電</t>
    <rPh sb="5" eb="7">
      <t>ハツデン</t>
    </rPh>
    <phoneticPr fontId="19"/>
  </si>
  <si>
    <t>蓄電池設備</t>
    <rPh sb="0" eb="3">
      <t>チクデンチ</t>
    </rPh>
    <rPh sb="3" eb="5">
      <t>セツビ</t>
    </rPh>
    <phoneticPr fontId="19"/>
  </si>
  <si>
    <t>蓄電容量</t>
    <rPh sb="0" eb="2">
      <t>チクデン</t>
    </rPh>
    <rPh sb="2" eb="4">
      <t>ヨウリョウ</t>
    </rPh>
    <phoneticPr fontId="19"/>
  </si>
  <si>
    <t>ハイブリッド方式（機械換気併用）</t>
    <rPh sb="6" eb="8">
      <t>ホウシキ</t>
    </rPh>
    <rPh sb="9" eb="11">
      <t>キカイ</t>
    </rPh>
    <rPh sb="11" eb="13">
      <t>カンキ</t>
    </rPh>
    <rPh sb="13" eb="15">
      <t>ヘイヨウ</t>
    </rPh>
    <phoneticPr fontId="19"/>
  </si>
  <si>
    <t>コージェネ設備</t>
    <rPh sb="5" eb="7">
      <t>セツビ</t>
    </rPh>
    <phoneticPr fontId="19"/>
  </si>
  <si>
    <t>太陽熱利用</t>
    <rPh sb="0" eb="3">
      <t>タイヨウネツ</t>
    </rPh>
    <rPh sb="3" eb="5">
      <t>リヨウ</t>
    </rPh>
    <phoneticPr fontId="19"/>
  </si>
  <si>
    <t>気化式冷却器</t>
    <rPh sb="0" eb="2">
      <t>キカ</t>
    </rPh>
    <rPh sb="2" eb="3">
      <t>シキ</t>
    </rPh>
    <rPh sb="3" eb="5">
      <t>レイキャク</t>
    </rPh>
    <rPh sb="5" eb="6">
      <t>キ</t>
    </rPh>
    <phoneticPr fontId="19"/>
  </si>
  <si>
    <t>再生可能・未利用
エネルギー
利用システム</t>
    <rPh sb="0" eb="2">
      <t>サイセイ</t>
    </rPh>
    <rPh sb="2" eb="4">
      <t>カノウ</t>
    </rPh>
    <rPh sb="5" eb="8">
      <t>ミリヨウ</t>
    </rPh>
    <rPh sb="15" eb="17">
      <t>リヨウ</t>
    </rPh>
    <phoneticPr fontId="19"/>
  </si>
  <si>
    <t>出力</t>
    <rPh sb="0" eb="2">
      <t>シュツリョク</t>
    </rPh>
    <phoneticPr fontId="19"/>
  </si>
  <si>
    <t>ＰＶ面積</t>
    <rPh sb="2" eb="4">
      <t>メンセキ</t>
    </rPh>
    <phoneticPr fontId="19"/>
  </si>
  <si>
    <t>GJ/年</t>
    <rPh sb="3" eb="4">
      <t>ネン</t>
    </rPh>
    <phoneticPr fontId="19"/>
  </si>
  <si>
    <t>氷蓄熱システム</t>
    <rPh sb="0" eb="1">
      <t>コオリ</t>
    </rPh>
    <rPh sb="1" eb="3">
      <t>チクネツ</t>
    </rPh>
    <phoneticPr fontId="19"/>
  </si>
  <si>
    <t>採光クロス</t>
    <rPh sb="0" eb="2">
      <t>サイコウ</t>
    </rPh>
    <phoneticPr fontId="19"/>
  </si>
  <si>
    <t>様式第１</t>
    <phoneticPr fontId="19"/>
  </si>
  <si>
    <t>年</t>
    <phoneticPr fontId="19"/>
  </si>
  <si>
    <t>月</t>
    <phoneticPr fontId="19"/>
  </si>
  <si>
    <t>一般社団法人 環境共創イニシアチブ</t>
    <rPh sb="0" eb="2">
      <t>イッパン</t>
    </rPh>
    <rPh sb="2" eb="4">
      <t>シャダン</t>
    </rPh>
    <rPh sb="4" eb="6">
      <t>ホウジン</t>
    </rPh>
    <rPh sb="7" eb="9">
      <t>カンキョウ</t>
    </rPh>
    <rPh sb="9" eb="10">
      <t>トモ</t>
    </rPh>
    <rPh sb="10" eb="11">
      <t>キズ</t>
    </rPh>
    <phoneticPr fontId="19"/>
  </si>
  <si>
    <t>　 代表理事　　　 　赤池　　学　殿</t>
    <rPh sb="2" eb="3">
      <t>ダイ</t>
    </rPh>
    <rPh sb="3" eb="4">
      <t>ヒョウ</t>
    </rPh>
    <rPh sb="4" eb="5">
      <t>リ</t>
    </rPh>
    <rPh sb="11" eb="13">
      <t>アカイケ</t>
    </rPh>
    <rPh sb="15" eb="16">
      <t>マナ</t>
    </rPh>
    <phoneticPr fontId="19"/>
  </si>
  <si>
    <t>住所</t>
    <phoneticPr fontId="19"/>
  </si>
  <si>
    <t>名称</t>
    <phoneticPr fontId="19"/>
  </si>
  <si>
    <t>代表者等名</t>
    <rPh sb="0" eb="3">
      <t>ダイヒョウシャ</t>
    </rPh>
    <rPh sb="3" eb="4">
      <t>トウ</t>
    </rPh>
    <rPh sb="4" eb="5">
      <t>メイ</t>
    </rPh>
    <phoneticPr fontId="19"/>
  </si>
  <si>
    <t>交付申請書</t>
  </si>
  <si>
    <t>３．補助事業の実施計画</t>
    <rPh sb="2" eb="4">
      <t>ホジョ</t>
    </rPh>
    <rPh sb="4" eb="6">
      <t>ジギョウ</t>
    </rPh>
    <rPh sb="7" eb="9">
      <t>ジッシ</t>
    </rPh>
    <rPh sb="9" eb="11">
      <t>ケイカク</t>
    </rPh>
    <phoneticPr fontId="19"/>
  </si>
  <si>
    <t>別添の実施計画書による</t>
    <rPh sb="0" eb="2">
      <t>ベッテン</t>
    </rPh>
    <rPh sb="3" eb="5">
      <t>ジッシ</t>
    </rPh>
    <rPh sb="5" eb="8">
      <t>ケイカクショ</t>
    </rPh>
    <phoneticPr fontId="19"/>
  </si>
  <si>
    <t>４．補助金交付申請額（当年度分）</t>
    <rPh sb="2" eb="5">
      <t>ホジョキン</t>
    </rPh>
    <rPh sb="5" eb="7">
      <t>コウフ</t>
    </rPh>
    <rPh sb="7" eb="9">
      <t>シンセイ</t>
    </rPh>
    <rPh sb="9" eb="10">
      <t>ガク</t>
    </rPh>
    <rPh sb="11" eb="14">
      <t>トウネンド</t>
    </rPh>
    <rPh sb="12" eb="14">
      <t>ネンド</t>
    </rPh>
    <rPh sb="14" eb="15">
      <t>ブン</t>
    </rPh>
    <phoneticPr fontId="19"/>
  </si>
  <si>
    <t>（１）補助事業に要する経費</t>
    <rPh sb="3" eb="5">
      <t>ホジョ</t>
    </rPh>
    <rPh sb="5" eb="7">
      <t>ジギョウ</t>
    </rPh>
    <rPh sb="8" eb="9">
      <t>ヨウ</t>
    </rPh>
    <rPh sb="11" eb="13">
      <t>ケイヒ</t>
    </rPh>
    <phoneticPr fontId="19"/>
  </si>
  <si>
    <t>（２）補助対象経費</t>
    <rPh sb="3" eb="5">
      <t>ホジョ</t>
    </rPh>
    <rPh sb="5" eb="7">
      <t>タイショウ</t>
    </rPh>
    <rPh sb="7" eb="9">
      <t>ケイヒ</t>
    </rPh>
    <phoneticPr fontId="19"/>
  </si>
  <si>
    <t>５．補助事業に要する経費、補助対象経費及び補助金の額並びに区分ごとの配分（別紙１）</t>
    <rPh sb="2" eb="4">
      <t>ホジョ</t>
    </rPh>
    <rPh sb="4" eb="6">
      <t>ジギョウ</t>
    </rPh>
    <rPh sb="7" eb="8">
      <t>ヨウ</t>
    </rPh>
    <rPh sb="10" eb="12">
      <t>ケイヒ</t>
    </rPh>
    <rPh sb="13" eb="15">
      <t>ホジョ</t>
    </rPh>
    <rPh sb="15" eb="17">
      <t>タイショウ</t>
    </rPh>
    <rPh sb="17" eb="19">
      <t>ケイヒ</t>
    </rPh>
    <rPh sb="19" eb="20">
      <t>オヨ</t>
    </rPh>
    <rPh sb="21" eb="24">
      <t>ホジョキン</t>
    </rPh>
    <rPh sb="25" eb="26">
      <t>ガク</t>
    </rPh>
    <rPh sb="26" eb="27">
      <t>ナラ</t>
    </rPh>
    <rPh sb="29" eb="31">
      <t>クブン</t>
    </rPh>
    <rPh sb="34" eb="36">
      <t>ハイブン</t>
    </rPh>
    <rPh sb="37" eb="39">
      <t>ベッシ</t>
    </rPh>
    <phoneticPr fontId="19"/>
  </si>
  <si>
    <t>（１）開始年月日</t>
    <rPh sb="3" eb="5">
      <t>カイシ</t>
    </rPh>
    <rPh sb="5" eb="8">
      <t>ネンガッピ</t>
    </rPh>
    <phoneticPr fontId="19"/>
  </si>
  <si>
    <t>：</t>
    <phoneticPr fontId="19"/>
  </si>
  <si>
    <t>（２）完了予定年月日</t>
    <rPh sb="3" eb="5">
      <t>カンリョウ</t>
    </rPh>
    <rPh sb="5" eb="7">
      <t>ヨテイ</t>
    </rPh>
    <rPh sb="7" eb="10">
      <t>ネンガッピ</t>
    </rPh>
    <phoneticPr fontId="19"/>
  </si>
  <si>
    <t>月</t>
    <rPh sb="0" eb="1">
      <t>ガツ</t>
    </rPh>
    <phoneticPr fontId="19"/>
  </si>
  <si>
    <t>　　(2) 申請者が申請者以外の者と共同して補助事業を行おうとする場合にあっては、</t>
    <phoneticPr fontId="19"/>
  </si>
  <si>
    <t>　　　　当該事業に係る契約書の写し</t>
    <phoneticPr fontId="19"/>
  </si>
  <si>
    <t>（備考）用紙は日本工業規格Ａ4とし、縦位置とする。</t>
    <rPh sb="1" eb="3">
      <t>ビコウ</t>
    </rPh>
    <rPh sb="4" eb="6">
      <t>ヨウシ</t>
    </rPh>
    <rPh sb="7" eb="9">
      <t>ニホン</t>
    </rPh>
    <rPh sb="9" eb="11">
      <t>コウギョウ</t>
    </rPh>
    <rPh sb="11" eb="13">
      <t>キカク</t>
    </rPh>
    <rPh sb="18" eb="19">
      <t>タテ</t>
    </rPh>
    <rPh sb="19" eb="21">
      <t>イチ</t>
    </rPh>
    <phoneticPr fontId="19"/>
  </si>
  <si>
    <t>（別紙１）</t>
    <phoneticPr fontId="19"/>
  </si>
  <si>
    <t>補助事業に要する経費、補助対象経費及び補助金の額並びに区分ごとの配分</t>
    <phoneticPr fontId="19"/>
  </si>
  <si>
    <t>補助事業に要する経費</t>
    <phoneticPr fontId="19"/>
  </si>
  <si>
    <t>補助対象経費</t>
    <phoneticPr fontId="19"/>
  </si>
  <si>
    <t>補助率
（参考値）</t>
    <phoneticPr fontId="19"/>
  </si>
  <si>
    <t>補助金の額
（参考値）</t>
    <phoneticPr fontId="19"/>
  </si>
  <si>
    <t>設備費</t>
    <phoneticPr fontId="19"/>
  </si>
  <si>
    <t>工事費</t>
    <phoneticPr fontId="19"/>
  </si>
  <si>
    <t>（別紙２）</t>
    <phoneticPr fontId="19"/>
  </si>
  <si>
    <t>役員名簿</t>
    <phoneticPr fontId="19"/>
  </si>
  <si>
    <t>氏名　カナ</t>
    <phoneticPr fontId="19"/>
  </si>
  <si>
    <t>氏名　漢字</t>
  </si>
  <si>
    <t>生年月日</t>
  </si>
  <si>
    <t>性別</t>
    <rPh sb="0" eb="2">
      <t>セイベツ</t>
    </rPh>
    <phoneticPr fontId="19"/>
  </si>
  <si>
    <t>会社名</t>
    <rPh sb="0" eb="2">
      <t>カイシャ</t>
    </rPh>
    <rPh sb="2" eb="3">
      <t>メイ</t>
    </rPh>
    <phoneticPr fontId="19"/>
  </si>
  <si>
    <t>和暦</t>
    <rPh sb="0" eb="2">
      <t>ワレキ</t>
    </rPh>
    <phoneticPr fontId="19"/>
  </si>
  <si>
    <t>日</t>
    <rPh sb="0" eb="1">
      <t>ヒ</t>
    </rPh>
    <phoneticPr fontId="19"/>
  </si>
  <si>
    <t xml:space="preserve"> （注）</t>
    <phoneticPr fontId="19"/>
  </si>
  <si>
    <t>補助事業名</t>
    <rPh sb="0" eb="2">
      <t>ホジョ</t>
    </rPh>
    <rPh sb="2" eb="4">
      <t>ジギョウ</t>
    </rPh>
    <rPh sb="4" eb="5">
      <t>メイ</t>
    </rPh>
    <phoneticPr fontId="46"/>
  </si>
  <si>
    <t>補助事業者名</t>
    <rPh sb="0" eb="2">
      <t>ホジョ</t>
    </rPh>
    <rPh sb="2" eb="4">
      <t>ジギョウ</t>
    </rPh>
    <rPh sb="4" eb="5">
      <t>シャ</t>
    </rPh>
    <rPh sb="5" eb="6">
      <t>メイ</t>
    </rPh>
    <phoneticPr fontId="46"/>
  </si>
  <si>
    <t>３月</t>
  </si>
  <si>
    <t>フリガナ</t>
    <phoneticPr fontId="19"/>
  </si>
  <si>
    <t>法人番号（１３桁）</t>
    <rPh sb="0" eb="2">
      <t>ホウジン</t>
    </rPh>
    <rPh sb="2" eb="4">
      <t>バンゴウ</t>
    </rPh>
    <rPh sb="7" eb="8">
      <t>ケタ</t>
    </rPh>
    <phoneticPr fontId="19"/>
  </si>
  <si>
    <t>代表者役職</t>
    <rPh sb="3" eb="5">
      <t>ヤクショク</t>
    </rPh>
    <phoneticPr fontId="19"/>
  </si>
  <si>
    <t>年</t>
    <rPh sb="0" eb="1">
      <t>ネン</t>
    </rPh>
    <phoneticPr fontId="19"/>
  </si>
  <si>
    <t>月</t>
    <rPh sb="0" eb="1">
      <t>ガツ</t>
    </rPh>
    <phoneticPr fontId="19"/>
  </si>
  <si>
    <t>日</t>
    <rPh sb="0" eb="1">
      <t>ニチ</t>
    </rPh>
    <phoneticPr fontId="19"/>
  </si>
  <si>
    <t>所属部署</t>
    <rPh sb="0" eb="2">
      <t>ショゾク</t>
    </rPh>
    <rPh sb="2" eb="4">
      <t>ブショ</t>
    </rPh>
    <phoneticPr fontId="19"/>
  </si>
  <si>
    <t>担当者役職</t>
    <rPh sb="0" eb="3">
      <t>タントウシャ</t>
    </rPh>
    <rPh sb="3" eb="5">
      <t>ヤクショク</t>
    </rPh>
    <phoneticPr fontId="19"/>
  </si>
  <si>
    <t>電話番号</t>
    <rPh sb="0" eb="2">
      <t>デンワ</t>
    </rPh>
    <rPh sb="2" eb="4">
      <t>バンゴウ</t>
    </rPh>
    <phoneticPr fontId="19"/>
  </si>
  <si>
    <t>実施計画書</t>
    <phoneticPr fontId="19"/>
  </si>
  <si>
    <t>氏</t>
    <rPh sb="0" eb="1">
      <t>シ</t>
    </rPh>
    <phoneticPr fontId="19"/>
  </si>
  <si>
    <t>名</t>
    <rPh sb="0" eb="1">
      <t>メイ</t>
    </rPh>
    <phoneticPr fontId="19"/>
  </si>
  <si>
    <t>都道府県</t>
    <rPh sb="0" eb="4">
      <t>トドウフケン</t>
    </rPh>
    <phoneticPr fontId="19"/>
  </si>
  <si>
    <t>市区町村</t>
    <rPh sb="0" eb="2">
      <t>シク</t>
    </rPh>
    <rPh sb="2" eb="4">
      <t>チョウソン</t>
    </rPh>
    <phoneticPr fontId="19"/>
  </si>
  <si>
    <t>交付要件等同意書</t>
    <rPh sb="0" eb="2">
      <t>コウフ</t>
    </rPh>
    <rPh sb="2" eb="4">
      <t>ヨウケン</t>
    </rPh>
    <rPh sb="4" eb="5">
      <t>トウ</t>
    </rPh>
    <rPh sb="5" eb="8">
      <t>ドウイショ</t>
    </rPh>
    <phoneticPr fontId="42"/>
  </si>
  <si>
    <t>同意欄</t>
    <phoneticPr fontId="19"/>
  </si>
  <si>
    <t>代表者</t>
    <phoneticPr fontId="19"/>
  </si>
  <si>
    <t>担当者</t>
    <rPh sb="0" eb="3">
      <t>タントウシャ</t>
    </rPh>
    <phoneticPr fontId="19"/>
  </si>
  <si>
    <t>ＦＡＸ番号</t>
    <rPh sb="3" eb="5">
      <t>バンゴウ</t>
    </rPh>
    <phoneticPr fontId="19"/>
  </si>
  <si>
    <t>補助金の交付決定等に関する情報（事業者名、採択日、交付決定日、法人番号、交付決定額等）について、法人インフォメーションに原則掲載されることを了承している。</t>
    <rPh sb="0" eb="3">
      <t>ホジョキン</t>
    </rPh>
    <rPh sb="4" eb="6">
      <t>コウフ</t>
    </rPh>
    <rPh sb="6" eb="8">
      <t>ケッテイ</t>
    </rPh>
    <rPh sb="8" eb="9">
      <t>トウ</t>
    </rPh>
    <rPh sb="10" eb="11">
      <t>カン</t>
    </rPh>
    <rPh sb="13" eb="15">
      <t>ジョウホウ</t>
    </rPh>
    <rPh sb="16" eb="19">
      <t>ジギョウシャ</t>
    </rPh>
    <rPh sb="19" eb="20">
      <t>メイ</t>
    </rPh>
    <rPh sb="21" eb="24">
      <t>サイタクビ</t>
    </rPh>
    <rPh sb="25" eb="27">
      <t>コウフ</t>
    </rPh>
    <rPh sb="27" eb="29">
      <t>ケッテイ</t>
    </rPh>
    <rPh sb="29" eb="30">
      <t>ビ</t>
    </rPh>
    <rPh sb="31" eb="33">
      <t>ホウジン</t>
    </rPh>
    <rPh sb="33" eb="35">
      <t>バンゴウ</t>
    </rPh>
    <rPh sb="36" eb="38">
      <t>コウフ</t>
    </rPh>
    <rPh sb="38" eb="40">
      <t>ケッテイ</t>
    </rPh>
    <rPh sb="40" eb="42">
      <t>ガクナド</t>
    </rPh>
    <rPh sb="48" eb="50">
      <t>ホウジン</t>
    </rPh>
    <rPh sb="60" eb="62">
      <t>ゲンソク</t>
    </rPh>
    <rPh sb="62" eb="64">
      <t>ケイサイ</t>
    </rPh>
    <rPh sb="70" eb="72">
      <t>リョウショウ</t>
    </rPh>
    <phoneticPr fontId="19"/>
  </si>
  <si>
    <t>以下の同意事項の内容に同意します。</t>
    <rPh sb="0" eb="2">
      <t>イカ</t>
    </rPh>
    <rPh sb="3" eb="5">
      <t>ドウイ</t>
    </rPh>
    <rPh sb="5" eb="7">
      <t>ジコウ</t>
    </rPh>
    <rPh sb="8" eb="10">
      <t>ナイヨウ</t>
    </rPh>
    <rPh sb="11" eb="13">
      <t>ドウイ</t>
    </rPh>
    <phoneticPr fontId="19"/>
  </si>
  <si>
    <t>補助事業担当者情報</t>
    <rPh sb="0" eb="2">
      <t>ホジョ</t>
    </rPh>
    <rPh sb="2" eb="4">
      <t>ジギョウ</t>
    </rPh>
    <rPh sb="4" eb="6">
      <t>タントウ</t>
    </rPh>
    <rPh sb="6" eb="7">
      <t>シャ</t>
    </rPh>
    <rPh sb="7" eb="9">
      <t>ジョウホウ</t>
    </rPh>
    <phoneticPr fontId="19"/>
  </si>
  <si>
    <t>※複数年度事業の場合のみチェックしてください。</t>
    <rPh sb="1" eb="3">
      <t>フクスウ</t>
    </rPh>
    <rPh sb="3" eb="5">
      <t>ネンド</t>
    </rPh>
    <rPh sb="5" eb="7">
      <t>ジギョウ</t>
    </rPh>
    <rPh sb="8" eb="10">
      <t>バアイ</t>
    </rPh>
    <phoneticPr fontId="19"/>
  </si>
  <si>
    <t>ＳＩＩはＺＥＢの普及を促進するため、補助事業者からのＺＥＢに資する情報をセミナー、ホームページ等で引用、紹介する場合があることを了承している。</t>
    <rPh sb="18" eb="20">
      <t>ホジョ</t>
    </rPh>
    <rPh sb="20" eb="22">
      <t>ジギョウ</t>
    </rPh>
    <rPh sb="22" eb="23">
      <t>シャ</t>
    </rPh>
    <rPh sb="30" eb="31">
      <t>シ</t>
    </rPh>
    <phoneticPr fontId="42"/>
  </si>
  <si>
    <t>２. 暴力団排除について</t>
    <rPh sb="3" eb="6">
      <t>ボウリョクダン</t>
    </rPh>
    <rPh sb="6" eb="8">
      <t>ハイジョ</t>
    </rPh>
    <phoneticPr fontId="19"/>
  </si>
  <si>
    <t>７. ＺＥＢリーディング・オーナー登録について</t>
    <rPh sb="17" eb="19">
      <t>トウロク</t>
    </rPh>
    <phoneticPr fontId="19"/>
  </si>
  <si>
    <t>８. 法人インフォメーション掲載について</t>
    <rPh sb="3" eb="5">
      <t>ホウジン</t>
    </rPh>
    <rPh sb="14" eb="16">
      <t>ケイサイ</t>
    </rPh>
    <phoneticPr fontId="19"/>
  </si>
  <si>
    <t>９. 実施状況の報告について</t>
    <rPh sb="3" eb="5">
      <t>ジッシ</t>
    </rPh>
    <rPh sb="5" eb="7">
      <t>ジョウキョウ</t>
    </rPh>
    <rPh sb="8" eb="10">
      <t>ホウコク</t>
    </rPh>
    <phoneticPr fontId="42"/>
  </si>
  <si>
    <t>１１. 複数年度事業について</t>
    <rPh sb="4" eb="6">
      <t>フクスウ</t>
    </rPh>
    <rPh sb="6" eb="8">
      <t>ネンド</t>
    </rPh>
    <rPh sb="8" eb="10">
      <t>ジギョウ</t>
    </rPh>
    <phoneticPr fontId="42"/>
  </si>
  <si>
    <t>（１）</t>
    <phoneticPr fontId="19"/>
  </si>
  <si>
    <t>（２）</t>
    <phoneticPr fontId="19"/>
  </si>
  <si>
    <t>（３）</t>
    <phoneticPr fontId="19"/>
  </si>
  <si>
    <t>※同意欄のチェックに不足がある場合は、交付申請を受理できませんので予めご了承ください。</t>
    <rPh sb="1" eb="3">
      <t>ドウイ</t>
    </rPh>
    <rPh sb="3" eb="4">
      <t>ラン</t>
    </rPh>
    <rPh sb="10" eb="12">
      <t>フソク</t>
    </rPh>
    <rPh sb="19" eb="21">
      <t>コウフ</t>
    </rPh>
    <rPh sb="21" eb="23">
      <t>シンセイ</t>
    </rPh>
    <rPh sb="24" eb="26">
      <t>ジュリ</t>
    </rPh>
    <phoneticPr fontId="42"/>
  </si>
  <si>
    <t>申請者１</t>
    <phoneticPr fontId="19"/>
  </si>
  <si>
    <t>申請者２</t>
    <phoneticPr fontId="19"/>
  </si>
  <si>
    <t>申請者３</t>
    <phoneticPr fontId="19"/>
  </si>
  <si>
    <t>（１）</t>
    <phoneticPr fontId="19"/>
  </si>
  <si>
    <t>申請者概要</t>
    <rPh sb="0" eb="3">
      <t>シンセイシャ</t>
    </rPh>
    <rPh sb="3" eb="5">
      <t>ガイヨウ</t>
    </rPh>
    <phoneticPr fontId="19"/>
  </si>
  <si>
    <t>（２）</t>
    <phoneticPr fontId="19"/>
  </si>
  <si>
    <t>（３）</t>
    <phoneticPr fontId="19"/>
  </si>
  <si>
    <t>）</t>
    <phoneticPr fontId="19"/>
  </si>
  <si>
    <t>円</t>
    <rPh sb="0" eb="1">
      <t>エン</t>
    </rPh>
    <phoneticPr fontId="19"/>
  </si>
  <si>
    <t>（ 単位 ：</t>
    <phoneticPr fontId="19"/>
  </si>
  <si>
    <t>代表担当者</t>
    <rPh sb="0" eb="2">
      <t>ダイヒョウ</t>
    </rPh>
    <rPh sb="2" eb="5">
      <t>タントウシャ</t>
    </rPh>
    <phoneticPr fontId="19"/>
  </si>
  <si>
    <t>←</t>
    <phoneticPr fontId="19"/>
  </si>
  <si>
    <t>共同申請の場合、本補助事業の代表担当者に丸印がついていること</t>
    <rPh sb="20" eb="22">
      <t>マルジルシ</t>
    </rPh>
    <phoneticPr fontId="19"/>
  </si>
  <si>
    <t>資金調達計画</t>
    <rPh sb="0" eb="2">
      <t>シキン</t>
    </rPh>
    <rPh sb="2" eb="4">
      <t>チョウタツ</t>
    </rPh>
    <rPh sb="4" eb="6">
      <t>ケイカク</t>
    </rPh>
    <phoneticPr fontId="19"/>
  </si>
  <si>
    <t>他の補助金に関する事項</t>
    <rPh sb="0" eb="1">
      <t>タ</t>
    </rPh>
    <rPh sb="2" eb="5">
      <t>ホジョキン</t>
    </rPh>
    <rPh sb="6" eb="7">
      <t>カン</t>
    </rPh>
    <rPh sb="9" eb="11">
      <t>ジコウ</t>
    </rPh>
    <phoneticPr fontId="19"/>
  </si>
  <si>
    <t>ＥＳＣＯ</t>
    <phoneticPr fontId="19"/>
  </si>
  <si>
    <t>リース</t>
    <phoneticPr fontId="19"/>
  </si>
  <si>
    <t>以上の同意事項の内容に同意し、申請内容に間違いがないことを確認した上で記名・押印します。</t>
    <rPh sb="3" eb="5">
      <t>ドウイ</t>
    </rPh>
    <rPh sb="5" eb="7">
      <t>ジコウ</t>
    </rPh>
    <rPh sb="8" eb="10">
      <t>ナイヨウ</t>
    </rPh>
    <rPh sb="11" eb="13">
      <t>ドウイ</t>
    </rPh>
    <rPh sb="15" eb="17">
      <t>シンセイ</t>
    </rPh>
    <rPh sb="17" eb="19">
      <t>ナイヨウ</t>
    </rPh>
    <rPh sb="20" eb="22">
      <t>マチガ</t>
    </rPh>
    <rPh sb="29" eb="31">
      <t>カクニン</t>
    </rPh>
    <rPh sb="33" eb="34">
      <t>ウエ</t>
    </rPh>
    <rPh sb="35" eb="37">
      <t>キメイ</t>
    </rPh>
    <rPh sb="38" eb="40">
      <t>オウイン</t>
    </rPh>
    <phoneticPr fontId="42"/>
  </si>
  <si>
    <t>③</t>
    <phoneticPr fontId="19"/>
  </si>
  <si>
    <t>ＢＥＩ</t>
    <phoneticPr fontId="19"/>
  </si>
  <si>
    <t>④</t>
    <phoneticPr fontId="19"/>
  </si>
  <si>
    <t>地域熱供給（ＤＨＣ）</t>
    <rPh sb="0" eb="2">
      <t>チイキ</t>
    </rPh>
    <rPh sb="2" eb="3">
      <t>ネツ</t>
    </rPh>
    <rPh sb="3" eb="5">
      <t>キョウキュウ</t>
    </rPh>
    <phoneticPr fontId="19"/>
  </si>
  <si>
    <t>ＰＶ</t>
    <phoneticPr fontId="19"/>
  </si>
  <si>
    <t>タスク＆アンビエント空調システム</t>
    <rPh sb="10" eb="12">
      <t>クウチョウ</t>
    </rPh>
    <phoneticPr fontId="19"/>
  </si>
  <si>
    <t>ⅲ</t>
    <phoneticPr fontId="19"/>
  </si>
  <si>
    <t>再生可能・未利用エネルギー
利用システム</t>
    <rPh sb="0" eb="2">
      <t>サイセイ</t>
    </rPh>
    <rPh sb="2" eb="4">
      <t>カノウ</t>
    </rPh>
    <rPh sb="5" eb="8">
      <t>ミリヨウ</t>
    </rPh>
    <rPh sb="14" eb="16">
      <t>リヨウ</t>
    </rPh>
    <phoneticPr fontId="19"/>
  </si>
  <si>
    <t>庇</t>
    <rPh sb="0" eb="1">
      <t>ヒサシ</t>
    </rPh>
    <phoneticPr fontId="19"/>
  </si>
  <si>
    <t>基</t>
    <rPh sb="0" eb="1">
      <t>キ</t>
    </rPh>
    <phoneticPr fontId="19"/>
  </si>
  <si>
    <t>台数</t>
    <rPh sb="0" eb="2">
      <t>ダイスウ</t>
    </rPh>
    <phoneticPr fontId="19"/>
  </si>
  <si>
    <t>地中熱利用</t>
    <rPh sb="0" eb="2">
      <t>チチュウ</t>
    </rPh>
    <rPh sb="2" eb="3">
      <t>ネツ</t>
    </rPh>
    <rPh sb="3" eb="5">
      <t>リヨウ</t>
    </rPh>
    <phoneticPr fontId="19"/>
  </si>
  <si>
    <t>補助対象
経費の区分</t>
    <phoneticPr fontId="19"/>
  </si>
  <si>
    <t>法人名</t>
    <rPh sb="0" eb="2">
      <t>ホウジン</t>
    </rPh>
    <rPh sb="2" eb="3">
      <t>メイ</t>
    </rPh>
    <phoneticPr fontId="19"/>
  </si>
  <si>
    <t>空　　   調</t>
    <rPh sb="0" eb="1">
      <t>ソラ</t>
    </rPh>
    <rPh sb="6" eb="7">
      <t>チョウ</t>
    </rPh>
    <phoneticPr fontId="42"/>
  </si>
  <si>
    <t>換 　　  気</t>
    <rPh sb="0" eb="1">
      <t>カン</t>
    </rPh>
    <rPh sb="6" eb="7">
      <t>キ</t>
    </rPh>
    <phoneticPr fontId="42"/>
  </si>
  <si>
    <t>照  　　 明</t>
    <rPh sb="0" eb="1">
      <t>アキラ</t>
    </rPh>
    <rPh sb="6" eb="7">
      <t>メイ</t>
    </rPh>
    <phoneticPr fontId="42"/>
  </si>
  <si>
    <t>給 　　  湯</t>
    <rPh sb="0" eb="1">
      <t>キュウ</t>
    </rPh>
    <rPh sb="6" eb="7">
      <t>ユ</t>
    </rPh>
    <phoneticPr fontId="42"/>
  </si>
  <si>
    <t>昇　降　機</t>
    <rPh sb="0" eb="1">
      <t>ノボル</t>
    </rPh>
    <rPh sb="2" eb="3">
      <t>タカシ</t>
    </rPh>
    <rPh sb="4" eb="5">
      <t>キ</t>
    </rPh>
    <phoneticPr fontId="42"/>
  </si>
  <si>
    <t>提出区分</t>
    <rPh sb="0" eb="2">
      <t>テイシュツ</t>
    </rPh>
    <rPh sb="2" eb="4">
      <t>クブン</t>
    </rPh>
    <phoneticPr fontId="19"/>
  </si>
  <si>
    <t>特記事項</t>
    <rPh sb="0" eb="2">
      <t>トッキ</t>
    </rPh>
    <rPh sb="2" eb="4">
      <t>ジコウ</t>
    </rPh>
    <phoneticPr fontId="42"/>
  </si>
  <si>
    <t>必須</t>
    <rPh sb="0" eb="2">
      <t>ヒッス</t>
    </rPh>
    <phoneticPr fontId="19"/>
  </si>
  <si>
    <t>④会社案内</t>
    <rPh sb="1" eb="3">
      <t>カイシャ</t>
    </rPh>
    <rPh sb="3" eb="5">
      <t>アンナイ</t>
    </rPh>
    <phoneticPr fontId="19"/>
  </si>
  <si>
    <t>会社概要書</t>
    <rPh sb="0" eb="2">
      <t>カイシャ</t>
    </rPh>
    <rPh sb="2" eb="4">
      <t>ガイヨウ</t>
    </rPh>
    <rPh sb="4" eb="5">
      <t>ショ</t>
    </rPh>
    <phoneticPr fontId="19"/>
  </si>
  <si>
    <t>⑥事業実績</t>
    <rPh sb="1" eb="3">
      <t>ジギョウ</t>
    </rPh>
    <rPh sb="3" eb="5">
      <t>ジッセキ</t>
    </rPh>
    <phoneticPr fontId="19"/>
  </si>
  <si>
    <t>土地賃貸契約書</t>
    <rPh sb="0" eb="2">
      <t>トチ</t>
    </rPh>
    <rPh sb="2" eb="4">
      <t>チンタイ</t>
    </rPh>
    <rPh sb="4" eb="7">
      <t>ケイヤクショ</t>
    </rPh>
    <phoneticPr fontId="42"/>
  </si>
  <si>
    <t>ＥＳＣＯ契約書（案）</t>
    <rPh sb="8" eb="9">
      <t>アン</t>
    </rPh>
    <phoneticPr fontId="19"/>
  </si>
  <si>
    <t>リース等利用で申請する場合は提出</t>
    <rPh sb="3" eb="4">
      <t>トウ</t>
    </rPh>
    <phoneticPr fontId="19"/>
  </si>
  <si>
    <t>建物案内図</t>
  </si>
  <si>
    <t>建物配置図</t>
  </si>
  <si>
    <t>建物概要</t>
  </si>
  <si>
    <t>建物平面図・各階平面図</t>
  </si>
  <si>
    <t>建物立面図</t>
  </si>
  <si>
    <t>断面図または矩計図</t>
  </si>
  <si>
    <t>⑭Ｗｅｂ計算入力シート</t>
    <rPh sb="4" eb="6">
      <t>ケイサン</t>
    </rPh>
    <rPh sb="6" eb="8">
      <t>ニュウリョク</t>
    </rPh>
    <phoneticPr fontId="19"/>
  </si>
  <si>
    <t>⑮Ｗｅｂ計算結果</t>
    <rPh sb="4" eb="6">
      <t>ケイサン</t>
    </rPh>
    <rPh sb="6" eb="8">
      <t>ケッカ</t>
    </rPh>
    <phoneticPr fontId="19"/>
  </si>
  <si>
    <t>計算結果</t>
  </si>
  <si>
    <t>その他申請に必要な書類がある場合</t>
    <rPh sb="2" eb="3">
      <t>タ</t>
    </rPh>
    <rPh sb="3" eb="5">
      <t>シンセイ</t>
    </rPh>
    <rPh sb="6" eb="8">
      <t>ヒツヨウ</t>
    </rPh>
    <rPh sb="9" eb="11">
      <t>ショルイ</t>
    </rPh>
    <rPh sb="14" eb="16">
      <t>バアイ</t>
    </rPh>
    <phoneticPr fontId="42"/>
  </si>
  <si>
    <t>-</t>
    <phoneticPr fontId="19"/>
  </si>
  <si>
    <t>提出必須</t>
    <rPh sb="0" eb="2">
      <t>テイシュツ</t>
    </rPh>
    <rPh sb="2" eb="4">
      <t>ヒッス</t>
    </rPh>
    <phoneticPr fontId="19"/>
  </si>
  <si>
    <t>（注）共同申請の場合は、各申請者分記載し、本ページの後ろに添付すること</t>
    <rPh sb="1" eb="2">
      <t>チュウ</t>
    </rPh>
    <rPh sb="3" eb="5">
      <t>キョウドウ</t>
    </rPh>
    <rPh sb="5" eb="7">
      <t>シンセイ</t>
    </rPh>
    <rPh sb="12" eb="13">
      <t>カク</t>
    </rPh>
    <rPh sb="13" eb="16">
      <t>シンセイシャ</t>
    </rPh>
    <rPh sb="16" eb="17">
      <t>ブン</t>
    </rPh>
    <rPh sb="17" eb="19">
      <t>キサイ</t>
    </rPh>
    <rPh sb="21" eb="22">
      <t>ホン</t>
    </rPh>
    <rPh sb="26" eb="27">
      <t>ウシ</t>
    </rPh>
    <rPh sb="29" eb="31">
      <t>テンプ</t>
    </rPh>
    <phoneticPr fontId="19"/>
  </si>
  <si>
    <t>（直近１年間の業務実績）</t>
    <rPh sb="1" eb="3">
      <t>チョッキン</t>
    </rPh>
    <rPh sb="4" eb="6">
      <t>ネンカン</t>
    </rPh>
    <rPh sb="7" eb="9">
      <t>ギョウム</t>
    </rPh>
    <rPh sb="9" eb="11">
      <t>ジッセキ</t>
    </rPh>
    <phoneticPr fontId="19"/>
  </si>
  <si>
    <t>名　　　　　称</t>
    <rPh sb="0" eb="1">
      <t>メイ</t>
    </rPh>
    <rPh sb="6" eb="7">
      <t>ショウ</t>
    </rPh>
    <phoneticPr fontId="42"/>
  </si>
  <si>
    <t>様式第１（２枚）</t>
    <rPh sb="6" eb="7">
      <t>マイ</t>
    </rPh>
    <phoneticPr fontId="19"/>
  </si>
  <si>
    <t>提出書類チェックシート（４枚）</t>
    <rPh sb="13" eb="14">
      <t>マイ</t>
    </rPh>
    <phoneticPr fontId="42"/>
  </si>
  <si>
    <t>土地が賃貸の場合は提出</t>
    <rPh sb="0" eb="2">
      <t>トチ</t>
    </rPh>
    <rPh sb="3" eb="5">
      <t>チンタイ</t>
    </rPh>
    <rPh sb="6" eb="8">
      <t>バアイ</t>
    </rPh>
    <rPh sb="9" eb="11">
      <t>テイシュツ</t>
    </rPh>
    <phoneticPr fontId="19"/>
  </si>
  <si>
    <t>提出書類チェックシート</t>
    <rPh sb="0" eb="2">
      <t>テイシュツ</t>
    </rPh>
    <rPh sb="2" eb="4">
      <t>ショルイ</t>
    </rPh>
    <phoneticPr fontId="19"/>
  </si>
  <si>
    <t>申請者
確認</t>
    <rPh sb="0" eb="3">
      <t>シンセイシャ</t>
    </rPh>
    <rPh sb="4" eb="6">
      <t>カクニン</t>
    </rPh>
    <phoneticPr fontId="19"/>
  </si>
  <si>
    <t>チェック項目</t>
    <rPh sb="4" eb="6">
      <t>コウモク</t>
    </rPh>
    <phoneticPr fontId="19"/>
  </si>
  <si>
    <t>様式</t>
    <rPh sb="0" eb="2">
      <t>ヨウシキ</t>
    </rPh>
    <phoneticPr fontId="19"/>
  </si>
  <si>
    <t>必須/
該当</t>
    <rPh sb="0" eb="2">
      <t>ヒッス</t>
    </rPh>
    <rPh sb="4" eb="6">
      <t>ガイトウ</t>
    </rPh>
    <phoneticPr fontId="19"/>
  </si>
  <si>
    <t>様式第１（１／２）</t>
    <rPh sb="0" eb="2">
      <t>ヨウシキ</t>
    </rPh>
    <rPh sb="2" eb="3">
      <t>ダイ</t>
    </rPh>
    <phoneticPr fontId="19"/>
  </si>
  <si>
    <t>申請日</t>
    <rPh sb="0" eb="2">
      <t>シンセイ</t>
    </rPh>
    <rPh sb="2" eb="3">
      <t>ビ</t>
    </rPh>
    <phoneticPr fontId="19"/>
  </si>
  <si>
    <t>申請者</t>
    <rPh sb="0" eb="2">
      <t>シンセイ</t>
    </rPh>
    <rPh sb="2" eb="3">
      <t>シャ</t>
    </rPh>
    <phoneticPr fontId="19"/>
  </si>
  <si>
    <t>申請者住所</t>
  </si>
  <si>
    <t>申請者名称</t>
  </si>
  <si>
    <t>押印</t>
  </si>
  <si>
    <t>様式第１（２／２）</t>
    <rPh sb="0" eb="2">
      <t>ヨウシキ</t>
    </rPh>
    <rPh sb="2" eb="3">
      <t>ダイ</t>
    </rPh>
    <phoneticPr fontId="19"/>
  </si>
  <si>
    <t>該当</t>
    <rPh sb="0" eb="2">
      <t>ガイトウ</t>
    </rPh>
    <phoneticPr fontId="19"/>
  </si>
  <si>
    <t>補助金交付申請額（当年度分）</t>
    <rPh sb="0" eb="3">
      <t>ホジョキン</t>
    </rPh>
    <rPh sb="3" eb="5">
      <t>コウフ</t>
    </rPh>
    <rPh sb="5" eb="7">
      <t>シンセイ</t>
    </rPh>
    <rPh sb="7" eb="8">
      <t>ガク</t>
    </rPh>
    <rPh sb="9" eb="12">
      <t>トウネンド</t>
    </rPh>
    <rPh sb="12" eb="13">
      <t>ブン</t>
    </rPh>
    <phoneticPr fontId="19"/>
  </si>
  <si>
    <t>完了予定年月日</t>
    <rPh sb="0" eb="2">
      <t>カンリョウ</t>
    </rPh>
    <rPh sb="2" eb="4">
      <t>ヨテイ</t>
    </rPh>
    <rPh sb="4" eb="7">
      <t>ネンガッピ</t>
    </rPh>
    <phoneticPr fontId="19"/>
  </si>
  <si>
    <t>補助事業に要する経費　　　　　　　
補助対象経費　</t>
    <rPh sb="2" eb="4">
      <t>ジギョウ</t>
    </rPh>
    <rPh sb="5" eb="6">
      <t>ヨウ</t>
    </rPh>
    <rPh sb="8" eb="10">
      <t>ケイヒ</t>
    </rPh>
    <phoneticPr fontId="19"/>
  </si>
  <si>
    <t>役員名簿</t>
    <rPh sb="0" eb="2">
      <t>ヤクイン</t>
    </rPh>
    <rPh sb="2" eb="4">
      <t>メイボ</t>
    </rPh>
    <phoneticPr fontId="19"/>
  </si>
  <si>
    <t>同意欄</t>
    <rPh sb="0" eb="3">
      <t>ドウイラン</t>
    </rPh>
    <phoneticPr fontId="19"/>
  </si>
  <si>
    <t>申請者</t>
    <rPh sb="0" eb="3">
      <t>シンセイシャ</t>
    </rPh>
    <phoneticPr fontId="19"/>
  </si>
  <si>
    <t>１.申請者の詳細</t>
    <rPh sb="2" eb="4">
      <t>シンセイ</t>
    </rPh>
    <rPh sb="6" eb="8">
      <t>ショウサイ</t>
    </rPh>
    <phoneticPr fontId="19"/>
  </si>
  <si>
    <t>（1）申請者概要</t>
    <rPh sb="3" eb="6">
      <t>シンセイシャ</t>
    </rPh>
    <rPh sb="6" eb="8">
      <t>ガイヨウ</t>
    </rPh>
    <phoneticPr fontId="19"/>
  </si>
  <si>
    <t>（2）申請者の業務実績</t>
    <rPh sb="3" eb="6">
      <t>シンセイシャ</t>
    </rPh>
    <rPh sb="7" eb="9">
      <t>ギョウム</t>
    </rPh>
    <rPh sb="9" eb="11">
      <t>ジッセキ</t>
    </rPh>
    <phoneticPr fontId="19"/>
  </si>
  <si>
    <t>（3）補助事業担当者情報</t>
    <rPh sb="3" eb="5">
      <t>ホジョ</t>
    </rPh>
    <rPh sb="5" eb="7">
      <t>ジギョウ</t>
    </rPh>
    <rPh sb="7" eb="9">
      <t>タントウ</t>
    </rPh>
    <rPh sb="9" eb="10">
      <t>モノ</t>
    </rPh>
    <rPh sb="10" eb="12">
      <t>ジョウホウ</t>
    </rPh>
    <phoneticPr fontId="19"/>
  </si>
  <si>
    <t>蓄電システムの割合</t>
    <rPh sb="0" eb="2">
      <t>チクデン</t>
    </rPh>
    <rPh sb="7" eb="9">
      <t>ワリアイ</t>
    </rPh>
    <phoneticPr fontId="19"/>
  </si>
  <si>
    <t>蓄電システムは補助対象経費（全体）の20％以下になっていますか（蓄電システムを導入しない場合は0％）</t>
    <rPh sb="0" eb="2">
      <t>チクデン</t>
    </rPh>
    <rPh sb="7" eb="9">
      <t>ホジョ</t>
    </rPh>
    <rPh sb="9" eb="11">
      <t>タイショウ</t>
    </rPh>
    <rPh sb="11" eb="13">
      <t>ケイヒ</t>
    </rPh>
    <rPh sb="14" eb="16">
      <t>ゼンタイ</t>
    </rPh>
    <rPh sb="21" eb="23">
      <t>イカ</t>
    </rPh>
    <rPh sb="39" eb="41">
      <t>ドウニュウ</t>
    </rPh>
    <rPh sb="44" eb="46">
      <t>バアイ</t>
    </rPh>
    <phoneticPr fontId="19"/>
  </si>
  <si>
    <t>共同申請の場合は申請者全員分を添付していますか</t>
    <rPh sb="15" eb="17">
      <t>テンプ</t>
    </rPh>
    <phoneticPr fontId="19"/>
  </si>
  <si>
    <t>発行日</t>
    <rPh sb="0" eb="3">
      <t>ハッコウビ</t>
    </rPh>
    <phoneticPr fontId="19"/>
  </si>
  <si>
    <t>確認済証</t>
    <rPh sb="0" eb="2">
      <t>カクニン</t>
    </rPh>
    <rPh sb="2" eb="3">
      <t>スミ</t>
    </rPh>
    <phoneticPr fontId="19"/>
  </si>
  <si>
    <t>土地賃貸契約書</t>
    <rPh sb="0" eb="2">
      <t>トチ</t>
    </rPh>
    <rPh sb="2" eb="4">
      <t>チンタイ</t>
    </rPh>
    <rPh sb="4" eb="7">
      <t>ケイヤクショ</t>
    </rPh>
    <phoneticPr fontId="19"/>
  </si>
  <si>
    <t>契約期間</t>
    <rPh sb="0" eb="2">
      <t>ケイヤク</t>
    </rPh>
    <rPh sb="2" eb="4">
      <t>キカン</t>
    </rPh>
    <phoneticPr fontId="19"/>
  </si>
  <si>
    <t>⑨ＥＳＣＯ契約書</t>
    <rPh sb="5" eb="8">
      <t>ケイヤクショ</t>
    </rPh>
    <phoneticPr fontId="19"/>
  </si>
  <si>
    <t>借主・貸主を明記(押印不要)していますか</t>
    <rPh sb="9" eb="11">
      <t>オウイン</t>
    </rPh>
    <rPh sb="11" eb="13">
      <t>フヨウ</t>
    </rPh>
    <phoneticPr fontId="19"/>
  </si>
  <si>
    <t>以下の条項や記載部分をマーカー等で色付けし明確にしていますか</t>
    <rPh sb="0" eb="2">
      <t>イカ</t>
    </rPh>
    <rPh sb="6" eb="8">
      <t>キサイ</t>
    </rPh>
    <rPh sb="8" eb="10">
      <t>ブブン</t>
    </rPh>
    <phoneticPr fontId="19"/>
  </si>
  <si>
    <t>補助事業に要する経費(サービス料総額)・補助金申請額・サービス期間・ＥＳＣＯサービス料・維持管理費等・固定資産税等の金額・保険・手数料等の内容について、補助金がある場合と無い場合で比較した計算書が添付されていますか</t>
    <rPh sb="69" eb="71">
      <t>ナイヨウ</t>
    </rPh>
    <rPh sb="76" eb="79">
      <t>ホジョキン</t>
    </rPh>
    <rPh sb="82" eb="84">
      <t>バアイ</t>
    </rPh>
    <rPh sb="85" eb="86">
      <t>ナ</t>
    </rPh>
    <rPh sb="87" eb="89">
      <t>バアイ</t>
    </rPh>
    <rPh sb="90" eb="92">
      <t>ヒカク</t>
    </rPh>
    <rPh sb="94" eb="97">
      <t>ケイサンショ</t>
    </rPh>
    <rPh sb="98" eb="100">
      <t>テンプ</t>
    </rPh>
    <phoneticPr fontId="19"/>
  </si>
  <si>
    <t>⑩リース契約書</t>
    <rPh sb="4" eb="7">
      <t>ケイヤクショ</t>
    </rPh>
    <phoneticPr fontId="19"/>
  </si>
  <si>
    <t>補助事業に要する経費(リース料総額)・補助金申請額・リース期間・リース料・元本・金利・固定資産税等の金額・保険・手数料等の内容について、補助金がある場合と無い場合で比較した計算書が添付されていますか</t>
  </si>
  <si>
    <t>◎　建物図面、設計図</t>
    <rPh sb="2" eb="4">
      <t>タテモノ</t>
    </rPh>
    <rPh sb="4" eb="5">
      <t>ズ</t>
    </rPh>
    <rPh sb="5" eb="6">
      <t>メン</t>
    </rPh>
    <rPh sb="7" eb="10">
      <t>セッケイズ</t>
    </rPh>
    <phoneticPr fontId="19"/>
  </si>
  <si>
    <t>・・・Ａ３サイズ、カラー・片面印刷</t>
    <rPh sb="13" eb="15">
      <t>カタメン</t>
    </rPh>
    <rPh sb="15" eb="17">
      <t>インサツ</t>
    </rPh>
    <phoneticPr fontId="19"/>
  </si>
  <si>
    <t>◎　各種計算書</t>
    <rPh sb="2" eb="4">
      <t>カクシュ</t>
    </rPh>
    <rPh sb="4" eb="7">
      <t>ケイサンショ</t>
    </rPh>
    <phoneticPr fontId="19"/>
  </si>
  <si>
    <t>⑫建物図面</t>
    <rPh sb="1" eb="3">
      <t>タテモノ</t>
    </rPh>
    <rPh sb="3" eb="4">
      <t>ズ</t>
    </rPh>
    <rPh sb="4" eb="5">
      <t>メン</t>
    </rPh>
    <phoneticPr fontId="19"/>
  </si>
  <si>
    <t>建物案内図</t>
    <rPh sb="0" eb="2">
      <t>タテモノ</t>
    </rPh>
    <rPh sb="2" eb="5">
      <t>アンナイズ</t>
    </rPh>
    <phoneticPr fontId="19"/>
  </si>
  <si>
    <t>建物配置図</t>
    <rPh sb="0" eb="2">
      <t>タテモノ</t>
    </rPh>
    <rPh sb="2" eb="5">
      <t>ハイチズ</t>
    </rPh>
    <phoneticPr fontId="19"/>
  </si>
  <si>
    <t>縮尺、方位、住所、敷地面積等を記入していますか</t>
    <rPh sb="0" eb="2">
      <t>シュクシャク</t>
    </rPh>
    <rPh sb="3" eb="5">
      <t>ホウイ</t>
    </rPh>
    <rPh sb="6" eb="8">
      <t>ジュウショ</t>
    </rPh>
    <rPh sb="9" eb="11">
      <t>シキチ</t>
    </rPh>
    <rPh sb="11" eb="13">
      <t>メンセキ</t>
    </rPh>
    <rPh sb="13" eb="14">
      <t>トウ</t>
    </rPh>
    <rPh sb="15" eb="17">
      <t>キニュウ</t>
    </rPh>
    <phoneticPr fontId="19"/>
  </si>
  <si>
    <t>建物概要</t>
    <rPh sb="0" eb="2">
      <t>タテモノ</t>
    </rPh>
    <rPh sb="2" eb="4">
      <t>ガイヨウ</t>
    </rPh>
    <phoneticPr fontId="19"/>
  </si>
  <si>
    <t>複数の用途を有する建築物の場合、用途別床面積の一覧を添付していますか</t>
    <rPh sb="26" eb="28">
      <t>テンプ</t>
    </rPh>
    <phoneticPr fontId="19"/>
  </si>
  <si>
    <t>建物立面図</t>
    <rPh sb="0" eb="2">
      <t>タテモノ</t>
    </rPh>
    <rPh sb="2" eb="5">
      <t>リツメンズ</t>
    </rPh>
    <phoneticPr fontId="19"/>
  </si>
  <si>
    <t>東西南北の四面とし、縮尺、階高と建物の高さ、開口部仕様等を記入していますか</t>
    <rPh sb="0" eb="2">
      <t>トウザイ</t>
    </rPh>
    <rPh sb="2" eb="4">
      <t>ナンボク</t>
    </rPh>
    <rPh sb="5" eb="7">
      <t>シメン</t>
    </rPh>
    <rPh sb="13" eb="14">
      <t>カイ</t>
    </rPh>
    <rPh sb="14" eb="15">
      <t>タカ</t>
    </rPh>
    <rPh sb="16" eb="18">
      <t>タテモノ</t>
    </rPh>
    <rPh sb="19" eb="20">
      <t>タカ</t>
    </rPh>
    <rPh sb="22" eb="25">
      <t>カイコウブ</t>
    </rPh>
    <rPh sb="25" eb="27">
      <t>シヨウ</t>
    </rPh>
    <rPh sb="27" eb="28">
      <t>トウ</t>
    </rPh>
    <rPh sb="29" eb="31">
      <t>キニュウ</t>
    </rPh>
    <phoneticPr fontId="19"/>
  </si>
  <si>
    <t>⑬設計図</t>
    <rPh sb="1" eb="4">
      <t>セッケイズ</t>
    </rPh>
    <phoneticPr fontId="19"/>
  </si>
  <si>
    <t>単年度事業は、補助対象の設備機器などを赤色でマーキングしていますか</t>
    <rPh sb="0" eb="3">
      <t>タンネンド</t>
    </rPh>
    <rPh sb="3" eb="5">
      <t>ジギョウ</t>
    </rPh>
    <rPh sb="7" eb="9">
      <t>ホジョ</t>
    </rPh>
    <rPh sb="9" eb="11">
      <t>タイショウ</t>
    </rPh>
    <rPh sb="12" eb="14">
      <t>セツビ</t>
    </rPh>
    <rPh sb="14" eb="16">
      <t>キキ</t>
    </rPh>
    <rPh sb="19" eb="21">
      <t>アカイロ</t>
    </rPh>
    <phoneticPr fontId="19"/>
  </si>
  <si>
    <t>・外皮
・空調
・換気
・照明
・給湯</t>
    <rPh sb="1" eb="3">
      <t>ガイヒ</t>
    </rPh>
    <rPh sb="5" eb="7">
      <t>クウチョウ</t>
    </rPh>
    <rPh sb="9" eb="11">
      <t>カンキ</t>
    </rPh>
    <rPh sb="13" eb="15">
      <t>ショウメイ</t>
    </rPh>
    <rPh sb="17" eb="19">
      <t>キュウトウ</t>
    </rPh>
    <phoneticPr fontId="19"/>
  </si>
  <si>
    <t>機器表</t>
    <rPh sb="0" eb="2">
      <t>キキ</t>
    </rPh>
    <rPh sb="2" eb="3">
      <t>ヒョウ</t>
    </rPh>
    <phoneticPr fontId="19"/>
  </si>
  <si>
    <t>系統図</t>
    <rPh sb="0" eb="3">
      <t>ケイトウズ</t>
    </rPh>
    <phoneticPr fontId="19"/>
  </si>
  <si>
    <t>平面図</t>
    <rPh sb="0" eb="3">
      <t>ヘイメンズ</t>
    </rPh>
    <phoneticPr fontId="19"/>
  </si>
  <si>
    <t>基本情報入力シートを添付していますか</t>
    <rPh sb="0" eb="2">
      <t>キホン</t>
    </rPh>
    <rPh sb="2" eb="4">
      <t>ジョウホウ</t>
    </rPh>
    <rPh sb="4" eb="6">
      <t>ニュウリョク</t>
    </rPh>
    <rPh sb="10" eb="12">
      <t>テンプ</t>
    </rPh>
    <phoneticPr fontId="19"/>
  </si>
  <si>
    <t>（共通条件）室仕様入力シートを添付していますか</t>
    <rPh sb="1" eb="3">
      <t>キョウツウ</t>
    </rPh>
    <rPh sb="3" eb="5">
      <t>ジョウケン</t>
    </rPh>
    <rPh sb="6" eb="7">
      <t>シツ</t>
    </rPh>
    <rPh sb="7" eb="9">
      <t>シヨウ</t>
    </rPh>
    <rPh sb="9" eb="11">
      <t>ニュウリョク</t>
    </rPh>
    <phoneticPr fontId="19"/>
  </si>
  <si>
    <t>（空調）空調ゾーン入力シートを添付していますか</t>
    <rPh sb="1" eb="3">
      <t>クウチョウ</t>
    </rPh>
    <rPh sb="4" eb="6">
      <t>クウチョウ</t>
    </rPh>
    <rPh sb="9" eb="11">
      <t>ニュウリョク</t>
    </rPh>
    <phoneticPr fontId="19"/>
  </si>
  <si>
    <t>様式2-2．</t>
  </si>
  <si>
    <t>（空調）外壁構成入力シートを添付していますか</t>
    <rPh sb="1" eb="3">
      <t>クウチョウ</t>
    </rPh>
    <rPh sb="4" eb="6">
      <t>ガイヘキ</t>
    </rPh>
    <rPh sb="6" eb="8">
      <t>コウセイ</t>
    </rPh>
    <rPh sb="8" eb="10">
      <t>ニュウリョク</t>
    </rPh>
    <phoneticPr fontId="19"/>
  </si>
  <si>
    <t>様式2-3．</t>
  </si>
  <si>
    <t>（空調）窓仕様入力シートを添付していますか</t>
    <rPh sb="1" eb="3">
      <t>クウチョウ</t>
    </rPh>
    <rPh sb="4" eb="5">
      <t>マド</t>
    </rPh>
    <rPh sb="5" eb="7">
      <t>シヨウ</t>
    </rPh>
    <rPh sb="7" eb="9">
      <t>ニュウリョク</t>
    </rPh>
    <phoneticPr fontId="19"/>
  </si>
  <si>
    <t>様式2-4．</t>
  </si>
  <si>
    <t>（空調）外皮仕様入力シートを添付していますか</t>
    <rPh sb="1" eb="3">
      <t>クウチョウ</t>
    </rPh>
    <rPh sb="4" eb="6">
      <t>ガイヒ</t>
    </rPh>
    <rPh sb="6" eb="8">
      <t>シヨウ</t>
    </rPh>
    <rPh sb="8" eb="10">
      <t>ニュウリョク</t>
    </rPh>
    <phoneticPr fontId="19"/>
  </si>
  <si>
    <t>様式2-5．</t>
  </si>
  <si>
    <t>（空調）熱源入力シートを添付していますか</t>
    <rPh sb="1" eb="3">
      <t>クウチョウ</t>
    </rPh>
    <rPh sb="4" eb="6">
      <t>ネツゲン</t>
    </rPh>
    <rPh sb="6" eb="8">
      <t>ニュウリョク</t>
    </rPh>
    <phoneticPr fontId="19"/>
  </si>
  <si>
    <t>様式2-6．</t>
  </si>
  <si>
    <t>様式2-7．</t>
  </si>
  <si>
    <t>（空調）空調機入力シートを添付していますか</t>
    <rPh sb="1" eb="3">
      <t>クウチョウ</t>
    </rPh>
    <rPh sb="4" eb="7">
      <t>クウチョウキ</t>
    </rPh>
    <rPh sb="7" eb="9">
      <t>ニュウリョク</t>
    </rPh>
    <phoneticPr fontId="19"/>
  </si>
  <si>
    <t>（換気）換気対象室入力シートを添付していますか</t>
    <rPh sb="1" eb="3">
      <t>カンキ</t>
    </rPh>
    <rPh sb="4" eb="6">
      <t>カンキ</t>
    </rPh>
    <rPh sb="6" eb="8">
      <t>タイショウ</t>
    </rPh>
    <rPh sb="8" eb="9">
      <t>シツ</t>
    </rPh>
    <rPh sb="9" eb="11">
      <t>ニュウリョク</t>
    </rPh>
    <phoneticPr fontId="19"/>
  </si>
  <si>
    <t>（換気）給排気送風機入力シートを添付していますか</t>
    <rPh sb="1" eb="3">
      <t>カンキ</t>
    </rPh>
    <rPh sb="4" eb="7">
      <t>キュウハイキ</t>
    </rPh>
    <rPh sb="7" eb="9">
      <t>ソウフウ</t>
    </rPh>
    <rPh sb="9" eb="10">
      <t>キ</t>
    </rPh>
    <rPh sb="10" eb="12">
      <t>ニュウリョク</t>
    </rPh>
    <phoneticPr fontId="19"/>
  </si>
  <si>
    <t>（換気）換気代替空調機入力シートを添付していますか</t>
    <rPh sb="1" eb="3">
      <t>カンキ</t>
    </rPh>
    <rPh sb="4" eb="6">
      <t>カンキ</t>
    </rPh>
    <rPh sb="6" eb="8">
      <t>ダイガ</t>
    </rPh>
    <rPh sb="8" eb="11">
      <t>クウチョウキ</t>
    </rPh>
    <rPh sb="11" eb="13">
      <t>ニュウリョク</t>
    </rPh>
    <phoneticPr fontId="19"/>
  </si>
  <si>
    <t>様式4.</t>
  </si>
  <si>
    <t>（照明）照明入力シートを添付していますか</t>
    <rPh sb="1" eb="3">
      <t>ショウメイ</t>
    </rPh>
    <rPh sb="4" eb="6">
      <t>ショウメイ</t>
    </rPh>
    <rPh sb="6" eb="8">
      <t>ニュウリョク</t>
    </rPh>
    <phoneticPr fontId="19"/>
  </si>
  <si>
    <t>（給湯）給湯対象室入力シートを添付していますか</t>
    <rPh sb="1" eb="3">
      <t>キュウトウ</t>
    </rPh>
    <rPh sb="4" eb="6">
      <t>キュウトウ</t>
    </rPh>
    <rPh sb="6" eb="8">
      <t>タイショウ</t>
    </rPh>
    <rPh sb="8" eb="9">
      <t>シツ</t>
    </rPh>
    <rPh sb="9" eb="11">
      <t>ニュウリョク</t>
    </rPh>
    <phoneticPr fontId="19"/>
  </si>
  <si>
    <t>（給湯）給湯機器入力シートを添付していますか</t>
    <rPh sb="1" eb="3">
      <t>キュウトウ</t>
    </rPh>
    <rPh sb="4" eb="6">
      <t>キュウトウ</t>
    </rPh>
    <rPh sb="6" eb="8">
      <t>キキ</t>
    </rPh>
    <rPh sb="8" eb="10">
      <t>ニュウリョク</t>
    </rPh>
    <phoneticPr fontId="19"/>
  </si>
  <si>
    <t>様式6.</t>
  </si>
  <si>
    <t>（昇降機）昇降機入力シートを添付していますか</t>
    <rPh sb="1" eb="4">
      <t>ショウコウキ</t>
    </rPh>
    <rPh sb="5" eb="8">
      <t>ショウコウキ</t>
    </rPh>
    <rPh sb="8" eb="10">
      <t>ニュウリョク</t>
    </rPh>
    <phoneticPr fontId="19"/>
  </si>
  <si>
    <t>（効率化）太陽光発電システム入力シートを添付していますか</t>
    <rPh sb="1" eb="4">
      <t>コウリツカ</t>
    </rPh>
    <rPh sb="5" eb="8">
      <t>タイヨウコウ</t>
    </rPh>
    <rPh sb="8" eb="10">
      <t>ハツデン</t>
    </rPh>
    <rPh sb="14" eb="16">
      <t>ニュウリョク</t>
    </rPh>
    <phoneticPr fontId="19"/>
  </si>
  <si>
    <t>（効率化）コージェネレーションシステム入力シートを添付していますか</t>
    <rPh sb="1" eb="4">
      <t>コウリツカ</t>
    </rPh>
    <rPh sb="19" eb="21">
      <t>ニュウリョク</t>
    </rPh>
    <phoneticPr fontId="19"/>
  </si>
  <si>
    <t>様式8.</t>
  </si>
  <si>
    <t>（空調）非空調外皮仕様入力シートを添付していますか</t>
    <rPh sb="1" eb="3">
      <t>クウチョウ</t>
    </rPh>
    <rPh sb="4" eb="5">
      <t>ヒ</t>
    </rPh>
    <rPh sb="5" eb="7">
      <t>クウチョウ</t>
    </rPh>
    <rPh sb="7" eb="9">
      <t>ガイヒ</t>
    </rPh>
    <rPh sb="9" eb="11">
      <t>シヨウ</t>
    </rPh>
    <rPh sb="11" eb="13">
      <t>ニュウリョク</t>
    </rPh>
    <phoneticPr fontId="19"/>
  </si>
  <si>
    <t>計算結果</t>
    <rPh sb="0" eb="2">
      <t>ケイサン</t>
    </rPh>
    <rPh sb="2" eb="4">
      <t>ケッカ</t>
    </rPh>
    <phoneticPr fontId="19"/>
  </si>
  <si>
    <t>省エネルギー基準一次エネルギー消費量計算結果を添付していますか</t>
    <rPh sb="0" eb="1">
      <t>ショウ</t>
    </rPh>
    <rPh sb="6" eb="8">
      <t>キジュン</t>
    </rPh>
    <rPh sb="18" eb="20">
      <t>ケイサン</t>
    </rPh>
    <rPh sb="20" eb="22">
      <t>ケッカ</t>
    </rPh>
    <phoneticPr fontId="19"/>
  </si>
  <si>
    <t>ＰＡＬ*算出結果を添付していますか</t>
  </si>
  <si>
    <t>ＰＡＬ*の計算結果を添付していますか</t>
    <rPh sb="5" eb="7">
      <t>ケイサン</t>
    </rPh>
    <rPh sb="7" eb="9">
      <t>ケッカ</t>
    </rPh>
    <phoneticPr fontId="19"/>
  </si>
  <si>
    <t>空調のエネルギー消費量計算結果を添付していますか</t>
    <rPh sb="0" eb="2">
      <t>クウチョウ</t>
    </rPh>
    <phoneticPr fontId="19"/>
  </si>
  <si>
    <t>換気のエネルギー消費量計算結果を添付していますか</t>
    <rPh sb="0" eb="2">
      <t>カンキ</t>
    </rPh>
    <phoneticPr fontId="19"/>
  </si>
  <si>
    <t>照明のエネルギー消費量計算結果を添付していますか</t>
    <rPh sb="0" eb="2">
      <t>ショウメイ</t>
    </rPh>
    <phoneticPr fontId="19"/>
  </si>
  <si>
    <t>給湯のエネルギー消費量計算結果を添付していますか</t>
    <rPh sb="0" eb="2">
      <t>キュウトウ</t>
    </rPh>
    <phoneticPr fontId="19"/>
  </si>
  <si>
    <t>昇降機のエネルギー消費量計算結果を添付していますか</t>
    <rPh sb="0" eb="3">
      <t>ショウコウキ</t>
    </rPh>
    <phoneticPr fontId="19"/>
  </si>
  <si>
    <t>効率化（太陽光発電）のエネルギー消費量計算結果を添付していますか</t>
    <rPh sb="0" eb="3">
      <t>コウリツカ</t>
    </rPh>
    <rPh sb="4" eb="7">
      <t>タイヨウコウ</t>
    </rPh>
    <rPh sb="7" eb="9">
      <t>ハツデン</t>
    </rPh>
    <phoneticPr fontId="19"/>
  </si>
  <si>
    <t>効率化（コージェネレーション）のエネルギー消費量計算結果を添付していますか</t>
    <rPh sb="0" eb="3">
      <t>コウリツカ</t>
    </rPh>
    <phoneticPr fontId="19"/>
  </si>
  <si>
    <t>⑯その他</t>
    <rPh sb="3" eb="4">
      <t>タ</t>
    </rPh>
    <phoneticPr fontId="19"/>
  </si>
  <si>
    <t>申請者１</t>
    <rPh sb="0" eb="3">
      <t>シンセイシャ</t>
    </rPh>
    <phoneticPr fontId="19"/>
  </si>
  <si>
    <t>第二次トップランナー変圧器</t>
    <rPh sb="0" eb="1">
      <t>ダイ</t>
    </rPh>
    <rPh sb="1" eb="3">
      <t>ニジ</t>
    </rPh>
    <rPh sb="10" eb="13">
      <t>ヘンアツキ</t>
    </rPh>
    <phoneticPr fontId="19"/>
  </si>
  <si>
    <t>６．補助事業の開始及び完了予定日</t>
    <rPh sb="2" eb="4">
      <t>ホジョ</t>
    </rPh>
    <rPh sb="4" eb="6">
      <t>ジギョウ</t>
    </rPh>
    <rPh sb="7" eb="9">
      <t>カイシ</t>
    </rPh>
    <rPh sb="9" eb="10">
      <t>オヨ</t>
    </rPh>
    <rPh sb="11" eb="13">
      <t>カンリョウ</t>
    </rPh>
    <rPh sb="13" eb="15">
      <t>ヨテイ</t>
    </rPh>
    <rPh sb="15" eb="16">
      <t>ヒ</t>
    </rPh>
    <phoneticPr fontId="19"/>
  </si>
  <si>
    <t>　　（最終事業完了予定日</t>
    <rPh sb="3" eb="5">
      <t>サイシュウ</t>
    </rPh>
    <rPh sb="5" eb="7">
      <t>ジギョウ</t>
    </rPh>
    <rPh sb="7" eb="9">
      <t>カンリョウ</t>
    </rPh>
    <rPh sb="9" eb="12">
      <t>ヨテイビ</t>
    </rPh>
    <phoneticPr fontId="19"/>
  </si>
  <si>
    <t>（別紙３）</t>
    <phoneticPr fontId="19"/>
  </si>
  <si>
    <t>（内訳）</t>
    <rPh sb="1" eb="3">
      <t>ウチワケ</t>
    </rPh>
    <phoneticPr fontId="19"/>
  </si>
  <si>
    <t>Ⅰ．設計費</t>
    <rPh sb="2" eb="4">
      <t>セッケイ</t>
    </rPh>
    <rPh sb="4" eb="5">
      <t>ヒ</t>
    </rPh>
    <phoneticPr fontId="19"/>
  </si>
  <si>
    <t>Ａ４・黒文字・片面印刷で出力(入力箇所の色もとる）を基本とし、出力方法に指定のあるものは指定に準じていますか</t>
    <rPh sb="4" eb="5">
      <t>ブン</t>
    </rPh>
    <rPh sb="7" eb="9">
      <t>カタメン</t>
    </rPh>
    <rPh sb="9" eb="11">
      <t>インサツ</t>
    </rPh>
    <rPh sb="15" eb="17">
      <t>ニュウリョク</t>
    </rPh>
    <rPh sb="17" eb="19">
      <t>カショ</t>
    </rPh>
    <rPh sb="26" eb="28">
      <t>キホン</t>
    </rPh>
    <rPh sb="31" eb="33">
      <t>シュツリョク</t>
    </rPh>
    <rPh sb="44" eb="46">
      <t>シテイ</t>
    </rPh>
    <rPh sb="47" eb="48">
      <t>ジュン</t>
    </rPh>
    <phoneticPr fontId="19"/>
  </si>
  <si>
    <t>写し</t>
    <rPh sb="0" eb="1">
      <t>ウツ</t>
    </rPh>
    <phoneticPr fontId="19"/>
  </si>
  <si>
    <t>４月</t>
    <rPh sb="1" eb="2">
      <t>ガツ</t>
    </rPh>
    <phoneticPr fontId="19"/>
  </si>
  <si>
    <t>５月</t>
  </si>
  <si>
    <t>６月</t>
  </si>
  <si>
    <t>７月</t>
  </si>
  <si>
    <t>　</t>
  </si>
  <si>
    <t>その他実施上の
留意事項</t>
    <rPh sb="2" eb="3">
      <t>タ</t>
    </rPh>
    <rPh sb="3" eb="5">
      <t>ジッシ</t>
    </rPh>
    <rPh sb="5" eb="6">
      <t>ジョウ</t>
    </rPh>
    <rPh sb="8" eb="10">
      <t>リュウイ</t>
    </rPh>
    <rPh sb="10" eb="12">
      <t>ジコウ</t>
    </rPh>
    <phoneticPr fontId="19"/>
  </si>
  <si>
    <t>相</t>
    <rPh sb="0" eb="1">
      <t>ソウ</t>
    </rPh>
    <phoneticPr fontId="19"/>
  </si>
  <si>
    <t>線</t>
    <rPh sb="0" eb="1">
      <t>セン</t>
    </rPh>
    <phoneticPr fontId="19"/>
  </si>
  <si>
    <t>補助事業に
要する経費</t>
    <rPh sb="0" eb="2">
      <t>ホジョ</t>
    </rPh>
    <rPh sb="2" eb="4">
      <t>ジギョウ</t>
    </rPh>
    <rPh sb="9" eb="10">
      <t>ヘ</t>
    </rPh>
    <rPh sb="10" eb="11">
      <t>ヒ</t>
    </rPh>
    <phoneticPr fontId="19"/>
  </si>
  <si>
    <t>財務諸表・決算短信等</t>
    <rPh sb="0" eb="2">
      <t>ザイム</t>
    </rPh>
    <rPh sb="2" eb="4">
      <t>ショヒョウ</t>
    </rPh>
    <rPh sb="5" eb="7">
      <t>ケッサン</t>
    </rPh>
    <rPh sb="7" eb="9">
      <t>タンシン</t>
    </rPh>
    <rPh sb="9" eb="10">
      <t>トウ</t>
    </rPh>
    <phoneticPr fontId="19"/>
  </si>
  <si>
    <t>直近3年分の財務諸表(上場企業は期末の決算短信)を添付していますか</t>
    <rPh sb="0" eb="2">
      <t>チョッキン</t>
    </rPh>
    <rPh sb="3" eb="5">
      <t>ネンブン</t>
    </rPh>
    <rPh sb="6" eb="8">
      <t>ザイム</t>
    </rPh>
    <rPh sb="8" eb="10">
      <t>ショヒョウ</t>
    </rPh>
    <rPh sb="11" eb="13">
      <t>ジョウジョウ</t>
    </rPh>
    <rPh sb="13" eb="15">
      <t>キギョウ</t>
    </rPh>
    <rPh sb="16" eb="18">
      <t>キマツ</t>
    </rPh>
    <rPh sb="19" eb="21">
      <t>ケッサン</t>
    </rPh>
    <rPh sb="21" eb="23">
      <t>タンシン</t>
    </rPh>
    <phoneticPr fontId="19"/>
  </si>
  <si>
    <t>空調</t>
    <rPh sb="0" eb="2">
      <t>クウチョウ</t>
    </rPh>
    <phoneticPr fontId="42"/>
  </si>
  <si>
    <t>換気</t>
    <rPh sb="0" eb="2">
      <t>カンキ</t>
    </rPh>
    <phoneticPr fontId="42"/>
  </si>
  <si>
    <t>照明</t>
    <rPh sb="0" eb="2">
      <t>ショウメイ</t>
    </rPh>
    <phoneticPr fontId="42"/>
  </si>
  <si>
    <t>給湯</t>
    <rPh sb="0" eb="2">
      <t>キュウトウ</t>
    </rPh>
    <phoneticPr fontId="42"/>
  </si>
  <si>
    <t>昇降機</t>
    <rPh sb="0" eb="3">
      <t>ショウコウキ</t>
    </rPh>
    <phoneticPr fontId="42"/>
  </si>
  <si>
    <t>創エネ</t>
    <rPh sb="0" eb="1">
      <t>ソウ</t>
    </rPh>
    <phoneticPr fontId="42"/>
  </si>
  <si>
    <t>基準値</t>
    <rPh sb="0" eb="3">
      <t>キジュンチ</t>
    </rPh>
    <phoneticPr fontId="42"/>
  </si>
  <si>
    <t>設計値</t>
    <rPh sb="0" eb="2">
      <t>セッケイ</t>
    </rPh>
    <rPh sb="2" eb="3">
      <t>チ</t>
    </rPh>
    <phoneticPr fontId="4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</si>
  <si>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</si>
  <si>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</si>
  <si>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</si>
  <si>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</si>
  <si>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</si>
  <si>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</si>
  <si>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</si>
  <si>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</si>
  <si>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</si>
  <si>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</si>
  <si>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</si>
  <si>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</si>
  <si>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</si>
  <si>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</si>
  <si>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</si>
  <si>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</si>
  <si>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</si>
  <si>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</si>
  <si>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</si>
  <si>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</si>
  <si>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</si>
  <si>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</si>
  <si>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</si>
  <si>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</si>
  <si>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</si>
  <si>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</si>
  <si>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</si>
  <si>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</si>
  <si>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</si>
  <si>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</si>
  <si>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</si>
  <si>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</si>
  <si>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</si>
  <si>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</si>
  <si>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</si>
  <si>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</si>
  <si>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</si>
  <si>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</si>
  <si>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</si>
  <si>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</si>
  <si>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</si>
  <si>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</si>
  <si>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</si>
  <si>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</si>
  <si>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</si>
  <si>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</si>
  <si>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</si>
  <si>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申請者３</t>
    <rPh sb="0" eb="3">
      <t>シンセイシャ</t>
    </rPh>
    <phoneticPr fontId="19"/>
  </si>
  <si>
    <t>申請者２</t>
    <rPh sb="0" eb="3">
      <t>シンセイシャ</t>
    </rPh>
    <phoneticPr fontId="19"/>
  </si>
  <si>
    <t>番号</t>
    <rPh sb="0" eb="2">
      <t>バンゴウ</t>
    </rPh>
    <phoneticPr fontId="19"/>
  </si>
  <si>
    <t>ⅰ</t>
    <phoneticPr fontId="19"/>
  </si>
  <si>
    <t>設備省エネルギー（アクティブ）技術</t>
    <phoneticPr fontId="19"/>
  </si>
  <si>
    <t>ⅱ</t>
    <phoneticPr fontId="19"/>
  </si>
  <si>
    <t>ⅳ</t>
    <phoneticPr fontId="19"/>
  </si>
  <si>
    <t>ⅴ</t>
    <phoneticPr fontId="19"/>
  </si>
  <si>
    <t>ⅵ</t>
    <phoneticPr fontId="19"/>
  </si>
  <si>
    <t>kVA</t>
    <phoneticPr fontId="19"/>
  </si>
  <si>
    <t>ⅶ</t>
    <phoneticPr fontId="19"/>
  </si>
  <si>
    <t>kW</t>
    <phoneticPr fontId="19"/>
  </si>
  <si>
    <t>―</t>
    <phoneticPr fontId="19"/>
  </si>
  <si>
    <t>ISO50001</t>
    <phoneticPr fontId="19"/>
  </si>
  <si>
    <t>CASBEE</t>
    <phoneticPr fontId="19"/>
  </si>
  <si>
    <t>No</t>
    <phoneticPr fontId="19"/>
  </si>
  <si>
    <t>設備・システム名</t>
    <phoneticPr fontId="19"/>
  </si>
  <si>
    <t>コージェネ</t>
    <phoneticPr fontId="42"/>
  </si>
  <si>
    <t>kWh</t>
    <phoneticPr fontId="19"/>
  </si>
  <si>
    <t>【A３カラー】で印刷してください。</t>
    <rPh sb="8" eb="10">
      <t>インサツ</t>
    </rPh>
    <phoneticPr fontId="19"/>
  </si>
  <si>
    <t>管理情報</t>
    <rPh sb="0" eb="2">
      <t>カンリ</t>
    </rPh>
    <rPh sb="2" eb="4">
      <t>ジョウホウ</t>
    </rPh>
    <phoneticPr fontId="19"/>
  </si>
  <si>
    <t>ありなし</t>
    <phoneticPr fontId="19"/>
  </si>
  <si>
    <t>なし</t>
    <phoneticPr fontId="19"/>
  </si>
  <si>
    <t>あり</t>
    <phoneticPr fontId="19"/>
  </si>
  <si>
    <t>Sランク取得済</t>
    <rPh sb="6" eb="7">
      <t>ズ</t>
    </rPh>
    <phoneticPr fontId="19"/>
  </si>
  <si>
    <t>単年度</t>
    <rPh sb="0" eb="3">
      <t>タンネンド</t>
    </rPh>
    <phoneticPr fontId="19"/>
  </si>
  <si>
    <t>法人番号</t>
    <rPh sb="0" eb="2">
      <t>ホウジン</t>
    </rPh>
    <rPh sb="2" eb="4">
      <t>バンゴウ</t>
    </rPh>
    <phoneticPr fontId="19"/>
  </si>
  <si>
    <t>13桁半角数字で入力</t>
    <rPh sb="2" eb="3">
      <t>ケタ</t>
    </rPh>
    <rPh sb="3" eb="5">
      <t>ハンカク</t>
    </rPh>
    <rPh sb="5" eb="7">
      <t>スウジ</t>
    </rPh>
    <rPh sb="8" eb="10">
      <t>ニュウリョク</t>
    </rPh>
    <phoneticPr fontId="19"/>
  </si>
  <si>
    <t>所在地</t>
    <rPh sb="0" eb="3">
      <t>ショザイチ</t>
    </rPh>
    <phoneticPr fontId="19"/>
  </si>
  <si>
    <t>郵便番号</t>
    <rPh sb="0" eb="4">
      <t>ユウビンバンゴウ</t>
    </rPh>
    <phoneticPr fontId="19"/>
  </si>
  <si>
    <t>都道府県</t>
    <rPh sb="0" eb="4">
      <t>トドウフケン</t>
    </rPh>
    <phoneticPr fontId="19"/>
  </si>
  <si>
    <t>市区町村</t>
    <rPh sb="0" eb="2">
      <t>シク</t>
    </rPh>
    <rPh sb="2" eb="4">
      <t>チョウソン</t>
    </rPh>
    <phoneticPr fontId="19"/>
  </si>
  <si>
    <t>丁目・番地</t>
    <rPh sb="0" eb="2">
      <t>チョウメ</t>
    </rPh>
    <rPh sb="3" eb="5">
      <t>バンチ</t>
    </rPh>
    <phoneticPr fontId="19"/>
  </si>
  <si>
    <t>建物名・部屋番号</t>
    <rPh sb="0" eb="2">
      <t>タテモノ</t>
    </rPh>
    <rPh sb="2" eb="3">
      <t>メイ</t>
    </rPh>
    <rPh sb="4" eb="6">
      <t>ヘヤ</t>
    </rPh>
    <rPh sb="6" eb="8">
      <t>バンゴウ</t>
    </rPh>
    <phoneticPr fontId="19"/>
  </si>
  <si>
    <t>7桁半角数字を「-（ハイフン）」なしで入力</t>
    <rPh sb="1" eb="2">
      <t>ケタ</t>
    </rPh>
    <rPh sb="2" eb="4">
      <t>ハンカク</t>
    </rPh>
    <rPh sb="4" eb="6">
      <t>スウジ</t>
    </rPh>
    <rPh sb="19" eb="21">
      <t>ニュウリョク</t>
    </rPh>
    <phoneticPr fontId="19"/>
  </si>
  <si>
    <t>プルダウンから選択</t>
    <rPh sb="7" eb="9">
      <t>センタク</t>
    </rPh>
    <phoneticPr fontId="19"/>
  </si>
  <si>
    <t>全角カタカナで入力</t>
    <rPh sb="0" eb="2">
      <t>ゼンカク</t>
    </rPh>
    <rPh sb="7" eb="9">
      <t>ニュウリョク</t>
    </rPh>
    <phoneticPr fontId="19"/>
  </si>
  <si>
    <t>入力方法</t>
    <rPh sb="0" eb="2">
      <t>ニュウリョク</t>
    </rPh>
    <rPh sb="2" eb="4">
      <t>ホウホウ</t>
    </rPh>
    <phoneticPr fontId="19"/>
  </si>
  <si>
    <t>代表担当者</t>
    <rPh sb="0" eb="2">
      <t>ダイヒョウ</t>
    </rPh>
    <rPh sb="2" eb="5">
      <t>タントウシャ</t>
    </rPh>
    <phoneticPr fontId="19"/>
  </si>
  <si>
    <t>所属部署</t>
    <rPh sb="0" eb="2">
      <t>ショゾク</t>
    </rPh>
    <rPh sb="2" eb="4">
      <t>ブショ</t>
    </rPh>
    <phoneticPr fontId="19"/>
  </si>
  <si>
    <t>担当者</t>
    <rPh sb="0" eb="2">
      <t>タントウ</t>
    </rPh>
    <rPh sb="2" eb="3">
      <t>シャ</t>
    </rPh>
    <phoneticPr fontId="19"/>
  </si>
  <si>
    <t>役職名</t>
    <rPh sb="0" eb="3">
      <t>ヤクショクメイ</t>
    </rPh>
    <phoneticPr fontId="19"/>
  </si>
  <si>
    <t>担当者
住所</t>
    <rPh sb="0" eb="2">
      <t>タントウ</t>
    </rPh>
    <rPh sb="2" eb="3">
      <t>シャ</t>
    </rPh>
    <rPh sb="4" eb="6">
      <t>ジュウショ</t>
    </rPh>
    <phoneticPr fontId="19"/>
  </si>
  <si>
    <t>電話番号</t>
    <rPh sb="0" eb="2">
      <t>デンワ</t>
    </rPh>
    <rPh sb="2" eb="4">
      <t>バンゴウ</t>
    </rPh>
    <phoneticPr fontId="19"/>
  </si>
  <si>
    <t>FAX番号</t>
    <rPh sb="3" eb="5">
      <t>バンゴウ</t>
    </rPh>
    <phoneticPr fontId="19"/>
  </si>
  <si>
    <t>携帯電話番号</t>
    <rPh sb="0" eb="2">
      <t>ケイタイ</t>
    </rPh>
    <rPh sb="2" eb="4">
      <t>デンワ</t>
    </rPh>
    <rPh sb="4" eb="6">
      <t>バンゴウ</t>
    </rPh>
    <phoneticPr fontId="19"/>
  </si>
  <si>
    <t>メールアドレス</t>
    <phoneticPr fontId="19"/>
  </si>
  <si>
    <t>担当者
連絡先</t>
    <rPh sb="0" eb="2">
      <t>タントウ</t>
    </rPh>
    <rPh sb="2" eb="3">
      <t>シャ</t>
    </rPh>
    <rPh sb="4" eb="7">
      <t>レンラクサキ</t>
    </rPh>
    <phoneticPr fontId="19"/>
  </si>
  <si>
    <t>補助事業名称</t>
    <rPh sb="0" eb="2">
      <t>ホジョ</t>
    </rPh>
    <rPh sb="2" eb="4">
      <t>ジギョウ</t>
    </rPh>
    <rPh sb="4" eb="5">
      <t>メイ</t>
    </rPh>
    <rPh sb="5" eb="6">
      <t>ショウ</t>
    </rPh>
    <phoneticPr fontId="19"/>
  </si>
  <si>
    <t>入力方法</t>
    <phoneticPr fontId="19"/>
  </si>
  <si>
    <t>地域区分</t>
    <rPh sb="0" eb="2">
      <t>チイキ</t>
    </rPh>
    <rPh sb="2" eb="4">
      <t>クブン</t>
    </rPh>
    <phoneticPr fontId="19"/>
  </si>
  <si>
    <t>関与</t>
    <rPh sb="0" eb="2">
      <t>カンヨ</t>
    </rPh>
    <phoneticPr fontId="19"/>
  </si>
  <si>
    <t>法人名</t>
    <rPh sb="0" eb="2">
      <t>ホウジン</t>
    </rPh>
    <rPh sb="2" eb="3">
      <t>メイ</t>
    </rPh>
    <phoneticPr fontId="19"/>
  </si>
  <si>
    <t>登録番号</t>
    <rPh sb="0" eb="2">
      <t>トウロク</t>
    </rPh>
    <rPh sb="2" eb="4">
      <t>バンゴウ</t>
    </rPh>
    <phoneticPr fontId="19"/>
  </si>
  <si>
    <t>なし</t>
    <phoneticPr fontId="19"/>
  </si>
  <si>
    <t>任意</t>
    <rPh sb="0" eb="2">
      <t>ニンイ</t>
    </rPh>
    <phoneticPr fontId="19"/>
  </si>
  <si>
    <t>必須</t>
    <rPh sb="0" eb="2">
      <t>ヒッス</t>
    </rPh>
    <phoneticPr fontId="19"/>
  </si>
  <si>
    <t>受付番号</t>
    <rPh sb="0" eb="2">
      <t>ウケツケ</t>
    </rPh>
    <rPh sb="2" eb="4">
      <t>バンゴウ</t>
    </rPh>
    <phoneticPr fontId="19"/>
  </si>
  <si>
    <t>代表担当者の場合、クリックして●を入れる</t>
    <rPh sb="0" eb="2">
      <t>ダイヒョウ</t>
    </rPh>
    <rPh sb="2" eb="5">
      <t>タントウシャ</t>
    </rPh>
    <rPh sb="6" eb="8">
      <t>バアイ</t>
    </rPh>
    <rPh sb="17" eb="18">
      <t>イ</t>
    </rPh>
    <phoneticPr fontId="19"/>
  </si>
  <si>
    <t>半角英数字で入力</t>
    <rPh sb="0" eb="2">
      <t>ハンカク</t>
    </rPh>
    <rPh sb="2" eb="5">
      <t>エイスウジ</t>
    </rPh>
    <rPh sb="6" eb="8">
      <t>ニュウリョク</t>
    </rPh>
    <phoneticPr fontId="19"/>
  </si>
  <si>
    <t>全角で入力</t>
    <rPh sb="0" eb="2">
      <t>ゼンカク</t>
    </rPh>
    <rPh sb="3" eb="5">
      <t>ニュウリョク</t>
    </rPh>
    <phoneticPr fontId="19"/>
  </si>
  <si>
    <t>－</t>
    <phoneticPr fontId="19"/>
  </si>
  <si>
    <t>全角で入力　ない場合はプルダウンから「－」を選択</t>
    <rPh sb="0" eb="2">
      <t>ゼンカク</t>
    </rPh>
    <rPh sb="3" eb="5">
      <t>ニュウリョク</t>
    </rPh>
    <phoneticPr fontId="19"/>
  </si>
  <si>
    <t>全角で入力　ない場合はプルダウンから「－」を選択</t>
    <phoneticPr fontId="19"/>
  </si>
  <si>
    <t>空調</t>
    <rPh sb="0" eb="2">
      <t>クウチョウ</t>
    </rPh>
    <phoneticPr fontId="19"/>
  </si>
  <si>
    <t>換気</t>
    <rPh sb="0" eb="2">
      <t>カンキ</t>
    </rPh>
    <phoneticPr fontId="19"/>
  </si>
  <si>
    <t>照明</t>
    <rPh sb="0" eb="2">
      <t>ショウメイ</t>
    </rPh>
    <phoneticPr fontId="19"/>
  </si>
  <si>
    <t>給湯</t>
    <rPh sb="0" eb="2">
      <t>キュウトウ</t>
    </rPh>
    <phoneticPr fontId="19"/>
  </si>
  <si>
    <t>昇降機</t>
    <rPh sb="0" eb="3">
      <t>ショウコウキ</t>
    </rPh>
    <phoneticPr fontId="19"/>
  </si>
  <si>
    <t>エネルギー利用
効率化設備</t>
    <rPh sb="5" eb="7">
      <t>リヨウ</t>
    </rPh>
    <rPh sb="8" eb="11">
      <t>コウリツカ</t>
    </rPh>
    <rPh sb="11" eb="13">
      <t>セツビ</t>
    </rPh>
    <phoneticPr fontId="19"/>
  </si>
  <si>
    <t>PV</t>
    <phoneticPr fontId="19"/>
  </si>
  <si>
    <t>コージェネ</t>
    <phoneticPr fontId="19"/>
  </si>
  <si>
    <t>その他</t>
    <rPh sb="2" eb="3">
      <t>タ</t>
    </rPh>
    <phoneticPr fontId="19"/>
  </si>
  <si>
    <t>PAL*</t>
    <phoneticPr fontId="19"/>
  </si>
  <si>
    <t>（MJ/m²年）</t>
    <phoneticPr fontId="19"/>
  </si>
  <si>
    <t>（MJ/m²年）</t>
    <phoneticPr fontId="19"/>
  </si>
  <si>
    <t>建築面積</t>
    <rPh sb="0" eb="2">
      <t>ケンチク</t>
    </rPh>
    <rPh sb="2" eb="4">
      <t>メンセキ</t>
    </rPh>
    <phoneticPr fontId="19"/>
  </si>
  <si>
    <t>SRC造</t>
    <rPh sb="3" eb="4">
      <t>ゾウ</t>
    </rPh>
    <phoneticPr fontId="23"/>
  </si>
  <si>
    <t>RC造</t>
    <rPh sb="2" eb="3">
      <t>ゾウ</t>
    </rPh>
    <phoneticPr fontId="23"/>
  </si>
  <si>
    <t>S造</t>
    <rPh sb="1" eb="2">
      <t>ゾウ</t>
    </rPh>
    <phoneticPr fontId="23"/>
  </si>
  <si>
    <t>木造</t>
    <rPh sb="0" eb="2">
      <t>モクゾウ</t>
    </rPh>
    <phoneticPr fontId="19"/>
  </si>
  <si>
    <t>階数</t>
    <rPh sb="0" eb="2">
      <t>カイスウ</t>
    </rPh>
    <phoneticPr fontId="19"/>
  </si>
  <si>
    <t>半角数字で入力　ない場合はプルダウンから「－」を選択</t>
    <rPh sb="0" eb="2">
      <t>ハンカク</t>
    </rPh>
    <rPh sb="2" eb="4">
      <t>スウジ</t>
    </rPh>
    <rPh sb="5" eb="7">
      <t>ニュウリョク</t>
    </rPh>
    <phoneticPr fontId="19"/>
  </si>
  <si>
    <t>事業期間区分</t>
    <rPh sb="0" eb="2">
      <t>ジギョウ</t>
    </rPh>
    <rPh sb="2" eb="4">
      <t>キカン</t>
    </rPh>
    <rPh sb="4" eb="6">
      <t>クブン</t>
    </rPh>
    <phoneticPr fontId="19"/>
  </si>
  <si>
    <t>★</t>
    <phoneticPr fontId="19"/>
  </si>
  <si>
    <t>申請者名</t>
    <phoneticPr fontId="19"/>
  </si>
  <si>
    <t>申請者名フリガナ</t>
    <rPh sb="0" eb="3">
      <t>シンセイシャ</t>
    </rPh>
    <rPh sb="3" eb="4">
      <t>メイ</t>
    </rPh>
    <phoneticPr fontId="19"/>
  </si>
  <si>
    <t>★</t>
    <phoneticPr fontId="19"/>
  </si>
  <si>
    <t>代表者</t>
    <rPh sb="0" eb="3">
      <t>ダイヒョウシャ</t>
    </rPh>
    <phoneticPr fontId="19"/>
  </si>
  <si>
    <t>フリガナ氏</t>
    <rPh sb="4" eb="5">
      <t>シ</t>
    </rPh>
    <phoneticPr fontId="19"/>
  </si>
  <si>
    <t>フリガナ名</t>
    <rPh sb="4" eb="5">
      <t>メイ</t>
    </rPh>
    <phoneticPr fontId="19"/>
  </si>
  <si>
    <t>氏</t>
    <rPh sb="0" eb="1">
      <t>シ</t>
    </rPh>
    <phoneticPr fontId="19"/>
  </si>
  <si>
    <t>名</t>
    <rPh sb="0" eb="1">
      <t>メイ</t>
    </rPh>
    <phoneticPr fontId="19"/>
  </si>
  <si>
    <t>建築物の名称</t>
    <rPh sb="0" eb="3">
      <t>ケンチクブツ</t>
    </rPh>
    <rPh sb="4" eb="6">
      <t>メイショウ</t>
    </rPh>
    <phoneticPr fontId="19"/>
  </si>
  <si>
    <t>全角カタカナで入力</t>
    <phoneticPr fontId="19"/>
  </si>
  <si>
    <t>全角で入力</t>
    <rPh sb="0" eb="2">
      <t>ゼンカク</t>
    </rPh>
    <rPh sb="3" eb="5">
      <t>ニュウリョク</t>
    </rPh>
    <phoneticPr fontId="19"/>
  </si>
  <si>
    <t>半角数字で0もしくはプラスの値を入力</t>
    <rPh sb="14" eb="15">
      <t>アタイ</t>
    </rPh>
    <rPh sb="16" eb="18">
      <t>ニュウリョク</t>
    </rPh>
    <phoneticPr fontId="19"/>
  </si>
  <si>
    <t>半角数字で0もしくはマイナスの値を入力</t>
    <rPh sb="15" eb="16">
      <t>アタイ</t>
    </rPh>
    <rPh sb="17" eb="19">
      <t>ニュウリョク</t>
    </rPh>
    <phoneticPr fontId="19"/>
  </si>
  <si>
    <t>PV</t>
    <phoneticPr fontId="19"/>
  </si>
  <si>
    <t>全量自家消費</t>
    <rPh sb="0" eb="2">
      <t>ゼンリョウ</t>
    </rPh>
    <rPh sb="2" eb="4">
      <t>ジカ</t>
    </rPh>
    <rPh sb="4" eb="6">
      <t>ショウヒ</t>
    </rPh>
    <phoneticPr fontId="19"/>
  </si>
  <si>
    <t>系統連系（売電しない）</t>
    <rPh sb="0" eb="4">
      <t>ケイトウレンケイ</t>
    </rPh>
    <rPh sb="5" eb="7">
      <t>バイデン</t>
    </rPh>
    <phoneticPr fontId="19"/>
  </si>
  <si>
    <t>系統連系（余剰売電）</t>
    <rPh sb="0" eb="4">
      <t>ケイトウレンケイ</t>
    </rPh>
    <rPh sb="5" eb="7">
      <t>ヨジョウ</t>
    </rPh>
    <rPh sb="7" eb="9">
      <t>バイデン</t>
    </rPh>
    <phoneticPr fontId="19"/>
  </si>
  <si>
    <t>系統連系（全量売電）</t>
    <rPh sb="0" eb="4">
      <t>ケイトウレンケイ</t>
    </rPh>
    <rPh sb="5" eb="7">
      <t>ゼンリョウ</t>
    </rPh>
    <rPh sb="7" eb="9">
      <t>バイデン</t>
    </rPh>
    <phoneticPr fontId="19"/>
  </si>
  <si>
    <t>申請者２</t>
    <rPh sb="0" eb="3">
      <t>シンセイシャ</t>
    </rPh>
    <phoneticPr fontId="19"/>
  </si>
  <si>
    <t>申請者３</t>
    <rPh sb="0" eb="3">
      <t>シンセイシャ</t>
    </rPh>
    <phoneticPr fontId="19"/>
  </si>
  <si>
    <t>契約予定</t>
    <rPh sb="0" eb="2">
      <t>ケイヤク</t>
    </rPh>
    <rPh sb="2" eb="4">
      <t>ヨテイ</t>
    </rPh>
    <phoneticPr fontId="19"/>
  </si>
  <si>
    <t>ESCO</t>
    <phoneticPr fontId="19"/>
  </si>
  <si>
    <t>リース</t>
    <phoneticPr fontId="19"/>
  </si>
  <si>
    <t>他の補助金の有無</t>
    <rPh sb="0" eb="1">
      <t>タ</t>
    </rPh>
    <rPh sb="2" eb="5">
      <t>ホジョキン</t>
    </rPh>
    <rPh sb="6" eb="8">
      <t>ウム</t>
    </rPh>
    <phoneticPr fontId="19"/>
  </si>
  <si>
    <t>他の補助金名</t>
    <phoneticPr fontId="19"/>
  </si>
  <si>
    <t>当該年度事業完了日</t>
    <rPh sb="0" eb="2">
      <t>トウガイ</t>
    </rPh>
    <rPh sb="2" eb="4">
      <t>ネンド</t>
    </rPh>
    <rPh sb="4" eb="6">
      <t>ジギョウ</t>
    </rPh>
    <rPh sb="6" eb="8">
      <t>カンリョウ</t>
    </rPh>
    <rPh sb="8" eb="9">
      <t>ビ</t>
    </rPh>
    <phoneticPr fontId="19"/>
  </si>
  <si>
    <t>最終年度事業完了日</t>
    <rPh sb="0" eb="2">
      <t>サイシュウ</t>
    </rPh>
    <rPh sb="2" eb="4">
      <t>ネンド</t>
    </rPh>
    <rPh sb="4" eb="6">
      <t>ジギョウ</t>
    </rPh>
    <rPh sb="6" eb="8">
      <t>カンリョウ</t>
    </rPh>
    <rPh sb="8" eb="9">
      <t>ビ</t>
    </rPh>
    <phoneticPr fontId="19"/>
  </si>
  <si>
    <t>指定</t>
    <rPh sb="0" eb="2">
      <t>シテイ</t>
    </rPh>
    <phoneticPr fontId="19"/>
  </si>
  <si>
    <t>自由書式</t>
    <rPh sb="0" eb="2">
      <t>ジユウ</t>
    </rPh>
    <rPh sb="2" eb="4">
      <t>ショシキ</t>
    </rPh>
    <phoneticPr fontId="19"/>
  </si>
  <si>
    <t>交付決定日</t>
    <rPh sb="0" eb="2">
      <t>コウフ</t>
    </rPh>
    <rPh sb="2" eb="4">
      <t>ケッテイ</t>
    </rPh>
    <rPh sb="4" eb="5">
      <t>ビ</t>
    </rPh>
    <phoneticPr fontId="19"/>
  </si>
  <si>
    <t>事業実施予定年月日</t>
    <rPh sb="0" eb="2">
      <t>ジギョウ</t>
    </rPh>
    <rPh sb="2" eb="4">
      <t>ジッシ</t>
    </rPh>
    <rPh sb="4" eb="6">
      <t>ヨテイ</t>
    </rPh>
    <rPh sb="6" eb="9">
      <t>ネンガッピ</t>
    </rPh>
    <phoneticPr fontId="19"/>
  </si>
  <si>
    <t>（２）</t>
    <phoneticPr fontId="19"/>
  </si>
  <si>
    <t>（３）</t>
    <phoneticPr fontId="19"/>
  </si>
  <si>
    <t>事業実施スケジュール</t>
    <rPh sb="0" eb="2">
      <t>ジギョウ</t>
    </rPh>
    <rPh sb="2" eb="4">
      <t>ジッシ</t>
    </rPh>
    <phoneticPr fontId="19"/>
  </si>
  <si>
    <t>補助事業名</t>
    <phoneticPr fontId="19"/>
  </si>
  <si>
    <t>（４）</t>
    <phoneticPr fontId="19"/>
  </si>
  <si>
    <t>２．事業計画概要</t>
    <rPh sb="2" eb="4">
      <t>ジギョウ</t>
    </rPh>
    <rPh sb="4" eb="6">
      <t>ケイカク</t>
    </rPh>
    <rPh sb="6" eb="8">
      <t>ガイヨウ</t>
    </rPh>
    <phoneticPr fontId="19"/>
  </si>
  <si>
    <t>（５）</t>
    <phoneticPr fontId="19"/>
  </si>
  <si>
    <t>（６）</t>
    <phoneticPr fontId="19"/>
  </si>
  <si>
    <t>補助事業開始日</t>
    <rPh sb="0" eb="2">
      <t>ホジョ</t>
    </rPh>
    <rPh sb="2" eb="4">
      <t>ジギョウ</t>
    </rPh>
    <rPh sb="4" eb="6">
      <t>カイシ</t>
    </rPh>
    <rPh sb="6" eb="7">
      <t>ビ</t>
    </rPh>
    <phoneticPr fontId="19"/>
  </si>
  <si>
    <t>当該年度事業完了日</t>
    <rPh sb="0" eb="2">
      <t>トウガイ</t>
    </rPh>
    <rPh sb="2" eb="4">
      <t>ネンド</t>
    </rPh>
    <rPh sb="4" eb="6">
      <t>ジギョウ</t>
    </rPh>
    <rPh sb="6" eb="9">
      <t>カンリョウビ</t>
    </rPh>
    <phoneticPr fontId="19"/>
  </si>
  <si>
    <t>最終年度事業完了日</t>
    <rPh sb="0" eb="2">
      <t>サイシュウ</t>
    </rPh>
    <rPh sb="2" eb="4">
      <t>ネンド</t>
    </rPh>
    <rPh sb="4" eb="6">
      <t>ジギョウ</t>
    </rPh>
    <rPh sb="6" eb="8">
      <t>カンリョウ</t>
    </rPh>
    <rPh sb="8" eb="9">
      <t>ビ</t>
    </rPh>
    <phoneticPr fontId="19"/>
  </si>
  <si>
    <t>建築工事契約日</t>
    <rPh sb="0" eb="2">
      <t>ケンチク</t>
    </rPh>
    <rPh sb="2" eb="4">
      <t>コウジ</t>
    </rPh>
    <rPh sb="4" eb="6">
      <t>ケイヤク</t>
    </rPh>
    <rPh sb="6" eb="7">
      <t>ビ</t>
    </rPh>
    <phoneticPr fontId="19"/>
  </si>
  <si>
    <t>３．システム提案概要（１）</t>
    <phoneticPr fontId="19"/>
  </si>
  <si>
    <t>補助事業者名</t>
    <phoneticPr fontId="19"/>
  </si>
  <si>
    <t>登録状況</t>
    <rPh sb="0" eb="2">
      <t>トウロク</t>
    </rPh>
    <rPh sb="2" eb="4">
      <t>ジョウキョウ</t>
    </rPh>
    <phoneticPr fontId="19"/>
  </si>
  <si>
    <t>住　　　所</t>
    <phoneticPr fontId="19"/>
  </si>
  <si>
    <t>主な構造</t>
    <rPh sb="0" eb="1">
      <t>オモ</t>
    </rPh>
    <rPh sb="2" eb="4">
      <t>コウゾウ</t>
    </rPh>
    <phoneticPr fontId="19"/>
  </si>
  <si>
    <t>事業期間</t>
    <phoneticPr fontId="19"/>
  </si>
  <si>
    <t>資金調達
計画</t>
    <rPh sb="0" eb="2">
      <t>シキン</t>
    </rPh>
    <rPh sb="2" eb="4">
      <t>チョウタツ</t>
    </rPh>
    <rPh sb="5" eb="7">
      <t>ケイカク</t>
    </rPh>
    <phoneticPr fontId="19"/>
  </si>
  <si>
    <t>プルダウンから選択</t>
    <phoneticPr fontId="19"/>
  </si>
  <si>
    <t>1.基本情報</t>
    <rPh sb="2" eb="4">
      <t>キホン</t>
    </rPh>
    <rPh sb="4" eb="6">
      <t>ジョウホウ</t>
    </rPh>
    <phoneticPr fontId="19"/>
  </si>
  <si>
    <t>2.申請者情報</t>
    <rPh sb="2" eb="5">
      <t>シンセイシャ</t>
    </rPh>
    <rPh sb="5" eb="7">
      <t>ジョウホウ</t>
    </rPh>
    <phoneticPr fontId="19"/>
  </si>
  <si>
    <t>CLT</t>
    <phoneticPr fontId="19"/>
  </si>
  <si>
    <t>CLT使用部位</t>
    <phoneticPr fontId="19"/>
  </si>
  <si>
    <t>CLT使用部位</t>
    <rPh sb="3" eb="5">
      <t>シヨウ</t>
    </rPh>
    <rPh sb="5" eb="7">
      <t>ブイ</t>
    </rPh>
    <phoneticPr fontId="19"/>
  </si>
  <si>
    <t>壁</t>
    <rPh sb="0" eb="1">
      <t>カベ</t>
    </rPh>
    <phoneticPr fontId="9"/>
  </si>
  <si>
    <t>柱</t>
    <rPh sb="0" eb="1">
      <t>ハシラ</t>
    </rPh>
    <phoneticPr fontId="9"/>
  </si>
  <si>
    <t>斜材（筋かいなど）</t>
    <rPh sb="0" eb="2">
      <t>シャザイ</t>
    </rPh>
    <rPh sb="3" eb="4">
      <t>スジ</t>
    </rPh>
    <phoneticPr fontId="9"/>
  </si>
  <si>
    <t>床版</t>
    <rPh sb="0" eb="1">
      <t>ユカ</t>
    </rPh>
    <rPh sb="1" eb="2">
      <t>ハン</t>
    </rPh>
    <phoneticPr fontId="9"/>
  </si>
  <si>
    <t>屋根版</t>
    <rPh sb="0" eb="2">
      <t>ヤネ</t>
    </rPh>
    <rPh sb="2" eb="3">
      <t>ハン</t>
    </rPh>
    <phoneticPr fontId="9"/>
  </si>
  <si>
    <t>横架材（梁など）</t>
    <rPh sb="0" eb="1">
      <t>ヨコ</t>
    </rPh>
    <rPh sb="1" eb="2">
      <t>カ</t>
    </rPh>
    <rPh sb="2" eb="3">
      <t>ザイ</t>
    </rPh>
    <rPh sb="4" eb="5">
      <t>ハリ</t>
    </rPh>
    <phoneticPr fontId="9"/>
  </si>
  <si>
    <t>CLT使用割合</t>
    <rPh sb="3" eb="5">
      <t>シヨウ</t>
    </rPh>
    <rPh sb="5" eb="7">
      <t>ワリアイ</t>
    </rPh>
    <phoneticPr fontId="19"/>
  </si>
  <si>
    <t>換気設備</t>
    <rPh sb="0" eb="2">
      <t>カンキ</t>
    </rPh>
    <rPh sb="2" eb="4">
      <t>セツビ</t>
    </rPh>
    <phoneticPr fontId="19"/>
  </si>
  <si>
    <t>井水熱利用システム</t>
    <rPh sb="0" eb="1">
      <t>イ</t>
    </rPh>
    <rPh sb="1" eb="2">
      <t>スイ</t>
    </rPh>
    <rPh sb="2" eb="3">
      <t>ネツ</t>
    </rPh>
    <rPh sb="3" eb="5">
      <t>リヨウ</t>
    </rPh>
    <phoneticPr fontId="19"/>
  </si>
  <si>
    <t>太陽熱利用システム</t>
    <rPh sb="0" eb="3">
      <t>タイヨウネツ</t>
    </rPh>
    <rPh sb="3" eb="5">
      <t>リヨウ</t>
    </rPh>
    <phoneticPr fontId="19"/>
  </si>
  <si>
    <t>【建物配置計画】</t>
    <rPh sb="1" eb="3">
      <t>タテモノ</t>
    </rPh>
    <rPh sb="3" eb="5">
      <t>ハイチ</t>
    </rPh>
    <rPh sb="5" eb="7">
      <t>ケイカク</t>
    </rPh>
    <phoneticPr fontId="19"/>
  </si>
  <si>
    <t>コージェネ排熱利用システム</t>
    <rPh sb="5" eb="7">
      <t>ハイネツ</t>
    </rPh>
    <rPh sb="7" eb="9">
      <t>リヨウ</t>
    </rPh>
    <phoneticPr fontId="19"/>
  </si>
  <si>
    <t>在室検知制御システム</t>
    <rPh sb="0" eb="2">
      <t>ザイシツ</t>
    </rPh>
    <rPh sb="2" eb="4">
      <t>ケンチ</t>
    </rPh>
    <rPh sb="4" eb="6">
      <t>セイギョ</t>
    </rPh>
    <phoneticPr fontId="19"/>
  </si>
  <si>
    <t>明るさ検知制御システム</t>
    <rPh sb="0" eb="1">
      <t>アカ</t>
    </rPh>
    <rPh sb="3" eb="5">
      <t>ケンチ</t>
    </rPh>
    <rPh sb="5" eb="7">
      <t>セイギョ</t>
    </rPh>
    <phoneticPr fontId="19"/>
  </si>
  <si>
    <t>タイムスケジュール制御システム</t>
    <rPh sb="9" eb="11">
      <t>セイギョ</t>
    </rPh>
    <phoneticPr fontId="19"/>
  </si>
  <si>
    <t>入退室連動制御システム</t>
    <rPh sb="0" eb="3">
      <t>ニュウタイシツ</t>
    </rPh>
    <rPh sb="3" eb="5">
      <t>レンドウ</t>
    </rPh>
    <rPh sb="5" eb="7">
      <t>セイギョ</t>
    </rPh>
    <phoneticPr fontId="19"/>
  </si>
  <si>
    <t>【高断熱化】</t>
    <rPh sb="1" eb="2">
      <t>コウ</t>
    </rPh>
    <rPh sb="2" eb="4">
      <t>ダンネツ</t>
    </rPh>
    <rPh sb="4" eb="5">
      <t>カ</t>
    </rPh>
    <phoneticPr fontId="19"/>
  </si>
  <si>
    <t>【高性能窓ガラス】</t>
    <rPh sb="1" eb="4">
      <t>コウセイノウ</t>
    </rPh>
    <rPh sb="4" eb="5">
      <t>マド</t>
    </rPh>
    <phoneticPr fontId="19"/>
  </si>
  <si>
    <t>Ｌｏｗ－Ｅ複層ガラス（断熱ガス層）</t>
    <rPh sb="5" eb="7">
      <t>フクソウ</t>
    </rPh>
    <rPh sb="11" eb="13">
      <t>ダンネツ</t>
    </rPh>
    <rPh sb="15" eb="16">
      <t>ソウ</t>
    </rPh>
    <rPh sb="16" eb="17">
      <t>キソウ</t>
    </rPh>
    <phoneticPr fontId="19"/>
  </si>
  <si>
    <t>【その他空調機器】</t>
    <rPh sb="3" eb="4">
      <t>タ</t>
    </rPh>
    <rPh sb="4" eb="6">
      <t>クウチョウ</t>
    </rPh>
    <rPh sb="6" eb="8">
      <t>キキ</t>
    </rPh>
    <phoneticPr fontId="19"/>
  </si>
  <si>
    <t>【その他空調システム】</t>
    <rPh sb="3" eb="4">
      <t>タ</t>
    </rPh>
    <rPh sb="4" eb="6">
      <t>クウチョウ</t>
    </rPh>
    <phoneticPr fontId="19"/>
  </si>
  <si>
    <t>【高性能窓サッシ】</t>
    <rPh sb="1" eb="4">
      <t>コウセイノウ</t>
    </rPh>
    <rPh sb="4" eb="5">
      <t>マド</t>
    </rPh>
    <phoneticPr fontId="19"/>
  </si>
  <si>
    <t>ルーバー（日射追従型）</t>
    <rPh sb="5" eb="7">
      <t>ニッシャ</t>
    </rPh>
    <rPh sb="7" eb="10">
      <t>ツイジュウガタ</t>
    </rPh>
    <phoneticPr fontId="19"/>
  </si>
  <si>
    <t>【自然通風】</t>
    <rPh sb="1" eb="3">
      <t>シゼン</t>
    </rPh>
    <rPh sb="3" eb="5">
      <t>ツウフウ</t>
    </rPh>
    <phoneticPr fontId="19"/>
  </si>
  <si>
    <t>【自然採光】</t>
    <rPh sb="1" eb="3">
      <t>シゼン</t>
    </rPh>
    <rPh sb="3" eb="5">
      <t>サイコウ</t>
    </rPh>
    <phoneticPr fontId="19"/>
  </si>
  <si>
    <t>－</t>
    <phoneticPr fontId="19"/>
  </si>
  <si>
    <t>２年度事業（１年目）</t>
    <rPh sb="1" eb="3">
      <t>ネンド</t>
    </rPh>
    <rPh sb="3" eb="5">
      <t>ジギョウ</t>
    </rPh>
    <rPh sb="7" eb="9">
      <t>ネンメ</t>
    </rPh>
    <phoneticPr fontId="19"/>
  </si>
  <si>
    <t>３年度事業（１年目）</t>
    <rPh sb="1" eb="3">
      <t>ネンド</t>
    </rPh>
    <rPh sb="3" eb="5">
      <t>ジギョウ</t>
    </rPh>
    <rPh sb="7" eb="9">
      <t>ネンメ</t>
    </rPh>
    <phoneticPr fontId="19"/>
  </si>
  <si>
    <t>取得予定</t>
    <rPh sb="0" eb="2">
      <t>シュトク</t>
    </rPh>
    <rPh sb="2" eb="4">
      <t>ヨテイ</t>
    </rPh>
    <phoneticPr fontId="19"/>
  </si>
  <si>
    <t>事業計画概要</t>
    <rPh sb="0" eb="2">
      <t>ジギョウ</t>
    </rPh>
    <rPh sb="2" eb="4">
      <t>ケイカク</t>
    </rPh>
    <rPh sb="4" eb="6">
      <t>ガイヨウ</t>
    </rPh>
    <phoneticPr fontId="19"/>
  </si>
  <si>
    <t>登録制度</t>
    <rPh sb="0" eb="2">
      <t>トウロク</t>
    </rPh>
    <rPh sb="2" eb="4">
      <t>セイド</t>
    </rPh>
    <phoneticPr fontId="19"/>
  </si>
  <si>
    <t>←事業者登記簿謄本の記載に合わせて入力してください。</t>
    <rPh sb="1" eb="3">
      <t>ジギョウ</t>
    </rPh>
    <rPh sb="3" eb="4">
      <t>シャ</t>
    </rPh>
    <rPh sb="4" eb="7">
      <t>トウキボ</t>
    </rPh>
    <rPh sb="7" eb="9">
      <t>トウホン</t>
    </rPh>
    <rPh sb="10" eb="12">
      <t>キサイ</t>
    </rPh>
    <rPh sb="13" eb="14">
      <t>ア</t>
    </rPh>
    <rPh sb="17" eb="19">
      <t>ニュウリョク</t>
    </rPh>
    <phoneticPr fontId="19"/>
  </si>
  <si>
    <t>CLT</t>
    <phoneticPr fontId="23"/>
  </si>
  <si>
    <t>④会社
　案内</t>
    <rPh sb="1" eb="3">
      <t>カイシャ</t>
    </rPh>
    <rPh sb="5" eb="7">
      <t>アンナイ</t>
    </rPh>
    <phoneticPr fontId="19"/>
  </si>
  <si>
    <t>※２ページ目印刷/添付不要※</t>
    <rPh sb="5" eb="6">
      <t>メ</t>
    </rPh>
    <rPh sb="6" eb="8">
      <t>インサツ</t>
    </rPh>
    <rPh sb="9" eb="11">
      <t>テンプ</t>
    </rPh>
    <rPh sb="11" eb="13">
      <t>フヨウ</t>
    </rPh>
    <phoneticPr fontId="19"/>
  </si>
  <si>
    <t>※３ページ目印刷/添付不要※</t>
    <rPh sb="5" eb="6">
      <t>メ</t>
    </rPh>
    <rPh sb="6" eb="8">
      <t>インサツ</t>
    </rPh>
    <rPh sb="9" eb="11">
      <t>テンプ</t>
    </rPh>
    <rPh sb="11" eb="13">
      <t>フヨウ</t>
    </rPh>
    <phoneticPr fontId="19"/>
  </si>
  <si>
    <t>登録済</t>
    <rPh sb="0" eb="2">
      <t>トウロク</t>
    </rPh>
    <rPh sb="2" eb="3">
      <t>ズ</t>
    </rPh>
    <phoneticPr fontId="19"/>
  </si>
  <si>
    <t>登録予定</t>
    <rPh sb="0" eb="2">
      <t>トウロク</t>
    </rPh>
    <rPh sb="2" eb="4">
      <t>ヨテイ</t>
    </rPh>
    <phoneticPr fontId="19"/>
  </si>
  <si>
    <t>プルダウンから選択　未登録の場合は「登録予定」を選択</t>
    <rPh sb="7" eb="9">
      <t>センタク</t>
    </rPh>
    <rPh sb="10" eb="13">
      <t>ミトウロク</t>
    </rPh>
    <rPh sb="14" eb="16">
      <t>バアイ</t>
    </rPh>
    <rPh sb="18" eb="20">
      <t>トウロク</t>
    </rPh>
    <rPh sb="20" eb="22">
      <t>ヨテイ</t>
    </rPh>
    <rPh sb="24" eb="26">
      <t>センタク</t>
    </rPh>
    <phoneticPr fontId="19"/>
  </si>
  <si>
    <t>ZEB
プランナー</t>
    <phoneticPr fontId="19"/>
  </si>
  <si>
    <t>各入力シートに必要事項を入力し、オレンジ色のセルが残っていませんか</t>
    <rPh sb="0" eb="3">
      <t>カクニュウリョク</t>
    </rPh>
    <rPh sb="7" eb="9">
      <t>ヒツヨウ</t>
    </rPh>
    <rPh sb="9" eb="11">
      <t>ジコウ</t>
    </rPh>
    <rPh sb="12" eb="14">
      <t>ニュウリョク</t>
    </rPh>
    <rPh sb="20" eb="21">
      <t>イロ</t>
    </rPh>
    <rPh sb="25" eb="26">
      <t>ノコ</t>
    </rPh>
    <phoneticPr fontId="19"/>
  </si>
  <si>
    <t>確定していない場合は予定を入力</t>
    <phoneticPr fontId="19"/>
  </si>
  <si>
    <t>文書番号が必要な場合は入力し、不要な場合は「番号」を削除していますか</t>
    <rPh sb="0" eb="2">
      <t>ブンショ</t>
    </rPh>
    <rPh sb="2" eb="4">
      <t>バンゴウ</t>
    </rPh>
    <rPh sb="5" eb="7">
      <t>ヒツヨウ</t>
    </rPh>
    <rPh sb="8" eb="10">
      <t>バアイ</t>
    </rPh>
    <rPh sb="11" eb="13">
      <t>ニュウリョク</t>
    </rPh>
    <rPh sb="15" eb="17">
      <t>フヨウ</t>
    </rPh>
    <rPh sb="18" eb="20">
      <t>バアイ</t>
    </rPh>
    <rPh sb="22" eb="24">
      <t>バンゴウ</t>
    </rPh>
    <rPh sb="26" eb="28">
      <t>サクジョ</t>
    </rPh>
    <phoneticPr fontId="19"/>
  </si>
  <si>
    <t>E-MAIL</t>
    <phoneticPr fontId="19"/>
  </si>
  <si>
    <t>（５）事業実施スケジュール</t>
    <rPh sb="3" eb="5">
      <t>ジギョウ</t>
    </rPh>
    <rPh sb="5" eb="7">
      <t>ジッシ</t>
    </rPh>
    <phoneticPr fontId="19"/>
  </si>
  <si>
    <t>補助事業の遂行に係わる融資計画の有無</t>
    <rPh sb="0" eb="2">
      <t>ホジョ</t>
    </rPh>
    <rPh sb="2" eb="4">
      <t>ジギョウ</t>
    </rPh>
    <rPh sb="5" eb="7">
      <t>スイコウ</t>
    </rPh>
    <rPh sb="8" eb="9">
      <t>カカ</t>
    </rPh>
    <rPh sb="11" eb="13">
      <t>ユウシ</t>
    </rPh>
    <rPh sb="13" eb="15">
      <t>ケイカク</t>
    </rPh>
    <rPh sb="16" eb="18">
      <t>ウム</t>
    </rPh>
    <phoneticPr fontId="19"/>
  </si>
  <si>
    <t>補助対象建築物に対する担保権設定予定の有無</t>
    <rPh sb="0" eb="2">
      <t>ホジョ</t>
    </rPh>
    <rPh sb="2" eb="4">
      <t>タイショウ</t>
    </rPh>
    <rPh sb="16" eb="18">
      <t>ヨテイ</t>
    </rPh>
    <rPh sb="19" eb="21">
      <t>ウム</t>
    </rPh>
    <phoneticPr fontId="19"/>
  </si>
  <si>
    <t>補助事業の遂行に
係わる融資計画の有無</t>
    <rPh sb="17" eb="19">
      <t>ウム</t>
    </rPh>
    <phoneticPr fontId="19"/>
  </si>
  <si>
    <t>他の
補助金</t>
    <rPh sb="0" eb="1">
      <t>タ</t>
    </rPh>
    <rPh sb="3" eb="6">
      <t>ホジョキン</t>
    </rPh>
    <phoneticPr fontId="19"/>
  </si>
  <si>
    <t>補助対象建築物に対する
担保権設定予定の有無</t>
    <rPh sb="20" eb="22">
      <t>ウム</t>
    </rPh>
    <phoneticPr fontId="19"/>
  </si>
  <si>
    <t>プルダウンから選択（予定を含む）</t>
    <rPh sb="7" eb="9">
      <t>センタク</t>
    </rPh>
    <rPh sb="10" eb="12">
      <t>ヨテイ</t>
    </rPh>
    <rPh sb="13" eb="14">
      <t>フク</t>
    </rPh>
    <phoneticPr fontId="19"/>
  </si>
  <si>
    <t>他の補助金の有無（予定を含む）</t>
    <rPh sb="0" eb="8">
      <t>タホジョキンウム</t>
    </rPh>
    <rPh sb="9" eb="11">
      <t>ヨテイ</t>
    </rPh>
    <rPh sb="12" eb="13">
      <t>フク</t>
    </rPh>
    <phoneticPr fontId="19"/>
  </si>
  <si>
    <t>自動反映されている情報に誤りはありませんか（（１）～（４）は入力シートから自動反映）</t>
    <rPh sb="0" eb="2">
      <t>ジドウ</t>
    </rPh>
    <rPh sb="2" eb="4">
      <t>ハンエイ</t>
    </rPh>
    <rPh sb="9" eb="11">
      <t>ジョウホウ</t>
    </rPh>
    <rPh sb="12" eb="13">
      <t>アヤマ</t>
    </rPh>
    <phoneticPr fontId="19"/>
  </si>
  <si>
    <t>➍建物概要</t>
    <rPh sb="1" eb="3">
      <t>タテモノ</t>
    </rPh>
    <rPh sb="3" eb="5">
      <t>ガイヨウ</t>
    </rPh>
    <phoneticPr fontId="19"/>
  </si>
  <si>
    <r>
      <t>m</t>
    </r>
    <r>
      <rPr>
        <b/>
        <vertAlign val="superscript"/>
        <sz val="10"/>
        <color theme="1" tint="0.14999847407452621"/>
        <rFont val="Meiryo UI"/>
        <family val="3"/>
        <charset val="128"/>
      </rPr>
      <t>2</t>
    </r>
    <phoneticPr fontId="19"/>
  </si>
  <si>
    <r>
      <t>※</t>
    </r>
    <r>
      <rPr>
        <b/>
        <sz val="11"/>
        <color theme="9" tint="0.59999389629810485"/>
        <rFont val="Meiryo UI"/>
        <family val="3"/>
        <charset val="128"/>
      </rPr>
      <t>██</t>
    </r>
    <r>
      <rPr>
        <b/>
        <sz val="11"/>
        <color theme="1" tint="0.14999847407452621"/>
        <rFont val="Meiryo UI"/>
        <family val="3"/>
        <charset val="128"/>
      </rPr>
      <t>オレンジのセルは入力必須項目です。
※</t>
    </r>
    <r>
      <rPr>
        <b/>
        <sz val="11"/>
        <color theme="0" tint="-0.14999847407452621"/>
        <rFont val="Meiryo UI"/>
        <family val="3"/>
        <charset val="128"/>
      </rPr>
      <t>██</t>
    </r>
    <r>
      <rPr>
        <b/>
        <sz val="11"/>
        <color theme="1" tint="0.14999847407452621"/>
        <rFont val="Meiryo UI"/>
        <family val="3"/>
        <charset val="128"/>
      </rPr>
      <t>グレーのセルは入力不要項目です。</t>
    </r>
    <phoneticPr fontId="19"/>
  </si>
  <si>
    <t>PL登録状況</t>
    <rPh sb="2" eb="4">
      <t>トウロク</t>
    </rPh>
    <rPh sb="4" eb="6">
      <t>ジョウキョウ</t>
    </rPh>
    <phoneticPr fontId="19"/>
  </si>
  <si>
    <t>登録済</t>
    <rPh sb="0" eb="2">
      <t>トウロク</t>
    </rPh>
    <rPh sb="2" eb="3">
      <t>ズ</t>
    </rPh>
    <phoneticPr fontId="19"/>
  </si>
  <si>
    <t>登録申請中</t>
    <rPh sb="0" eb="5">
      <t>トウロクシンセイチュウ</t>
    </rPh>
    <phoneticPr fontId="19"/>
  </si>
  <si>
    <t>LO登録状況</t>
    <rPh sb="2" eb="4">
      <t>トウロク</t>
    </rPh>
    <rPh sb="4" eb="6">
      <t>ジョウキョウ</t>
    </rPh>
    <phoneticPr fontId="19"/>
  </si>
  <si>
    <t>設計</t>
    <rPh sb="0" eb="2">
      <t>セッケイ</t>
    </rPh>
    <phoneticPr fontId="19"/>
  </si>
  <si>
    <t>（住宅・ビルの革新的省エネルギー技術導入促進事業）</t>
    <rPh sb="1" eb="3">
      <t>ジュウタク</t>
    </rPh>
    <rPh sb="7" eb="10">
      <t>カクシンテキ</t>
    </rPh>
    <rPh sb="10" eb="11">
      <t>ショウ</t>
    </rPh>
    <rPh sb="16" eb="18">
      <t>ギジュツ</t>
    </rPh>
    <rPh sb="18" eb="20">
      <t>ドウニュウ</t>
    </rPh>
    <rPh sb="20" eb="22">
      <t>ソクシン</t>
    </rPh>
    <rPh sb="22" eb="24">
      <t>ジギョウ</t>
    </rPh>
    <phoneticPr fontId="19"/>
  </si>
  <si>
    <t>提出ファイル形式、書式等の確認</t>
    <rPh sb="0" eb="2">
      <t>テイシュツ</t>
    </rPh>
    <rPh sb="11" eb="12">
      <t>トウ</t>
    </rPh>
    <rPh sb="13" eb="15">
      <t>カクニン</t>
    </rPh>
    <phoneticPr fontId="19"/>
  </si>
  <si>
    <t>インデックス名</t>
    <rPh sb="6" eb="7">
      <t>メイ</t>
    </rPh>
    <phoneticPr fontId="19"/>
  </si>
  <si>
    <t>インデックス内の書類が提出書類に該当しない場合、「該当なし」である旨を示したページを綴じていますか</t>
    <rPh sb="6" eb="7">
      <t>ナイ</t>
    </rPh>
    <rPh sb="8" eb="10">
      <t>ショルイ</t>
    </rPh>
    <rPh sb="11" eb="13">
      <t>テイシュツ</t>
    </rPh>
    <rPh sb="13" eb="15">
      <t>ショルイ</t>
    </rPh>
    <rPh sb="16" eb="18">
      <t>ガイトウ</t>
    </rPh>
    <rPh sb="21" eb="23">
      <t>バアイ</t>
    </rPh>
    <rPh sb="25" eb="27">
      <t>ガイトウ</t>
    </rPh>
    <rPh sb="33" eb="34">
      <t>ムネ</t>
    </rPh>
    <rPh sb="35" eb="36">
      <t>シメ</t>
    </rPh>
    <rPh sb="42" eb="43">
      <t>ト</t>
    </rPh>
    <phoneticPr fontId="19"/>
  </si>
  <si>
    <t>申請者自身で提出書類の確認を行い、申請者確認欄にチェックを入れた提出書類チェックシートをファイリングしていますか</t>
    <rPh sb="0" eb="3">
      <t>シンセイシャ</t>
    </rPh>
    <rPh sb="3" eb="5">
      <t>ジシン</t>
    </rPh>
    <rPh sb="6" eb="8">
      <t>テイシュツ</t>
    </rPh>
    <rPh sb="8" eb="10">
      <t>ショルイ</t>
    </rPh>
    <rPh sb="11" eb="13">
      <t>カクニン</t>
    </rPh>
    <rPh sb="14" eb="15">
      <t>オコナ</t>
    </rPh>
    <rPh sb="29" eb="30">
      <t>イ</t>
    </rPh>
    <phoneticPr fontId="19"/>
  </si>
  <si>
    <t>公募期間内の日付を記入していますか（入力シートから自動反映）</t>
    <rPh sb="9" eb="11">
      <t>キニュウ</t>
    </rPh>
    <rPh sb="18" eb="20">
      <t>ニュウリョク</t>
    </rPh>
    <rPh sb="25" eb="27">
      <t>ジドウ</t>
    </rPh>
    <rPh sb="27" eb="29">
      <t>ハンエイ</t>
    </rPh>
    <phoneticPr fontId="19"/>
  </si>
  <si>
    <t>共同申請の場合、全ての申請者情報を記入していますか（入力シートから自動反映）</t>
    <rPh sb="0" eb="2">
      <t>キョウドウ</t>
    </rPh>
    <rPh sb="2" eb="4">
      <t>シンセイ</t>
    </rPh>
    <rPh sb="5" eb="7">
      <t>バアイ</t>
    </rPh>
    <rPh sb="8" eb="9">
      <t>スベ</t>
    </rPh>
    <rPh sb="11" eb="14">
      <t>シンセイシャ</t>
    </rPh>
    <rPh sb="14" eb="16">
      <t>ジョウホウ</t>
    </rPh>
    <rPh sb="17" eb="19">
      <t>キニュウ</t>
    </rPh>
    <phoneticPr fontId="19"/>
  </si>
  <si>
    <t>申請者の名称を記入していますか（入力シートから自動反映）</t>
    <rPh sb="4" eb="6">
      <t>メイショウ</t>
    </rPh>
    <rPh sb="7" eb="9">
      <t>キニュウ</t>
    </rPh>
    <phoneticPr fontId="19"/>
  </si>
  <si>
    <t>申請者の代表者役職・氏名を記入していますか（入力シートから自動反映）</t>
    <rPh sb="4" eb="7">
      <t>ダイヒョウシャ</t>
    </rPh>
    <rPh sb="7" eb="9">
      <t>ヤクショク</t>
    </rPh>
    <rPh sb="10" eb="12">
      <t>シメイ</t>
    </rPh>
    <rPh sb="13" eb="15">
      <t>キニュウ</t>
    </rPh>
    <phoneticPr fontId="19"/>
  </si>
  <si>
    <t>建物名称を付ける等、25字以内で分かりやすく事業を特定できる名称にしていますか(仮称等の表現は不可)（入力シートから自動反映）</t>
    <rPh sb="0" eb="2">
      <t>タテモノ</t>
    </rPh>
    <rPh sb="2" eb="4">
      <t>メイショウ</t>
    </rPh>
    <rPh sb="5" eb="6">
      <t>ツ</t>
    </rPh>
    <rPh sb="8" eb="9">
      <t>トウ</t>
    </rPh>
    <rPh sb="16" eb="17">
      <t>ワ</t>
    </rPh>
    <rPh sb="22" eb="24">
      <t>ジギョウ</t>
    </rPh>
    <rPh sb="25" eb="27">
      <t>トクテイ</t>
    </rPh>
    <rPh sb="30" eb="32">
      <t>メイショウ</t>
    </rPh>
    <phoneticPr fontId="19"/>
  </si>
  <si>
    <t>ＥＳＣＯ事業の場合は、「ＥＳＣＯ」の文字を入れていますか</t>
    <rPh sb="7" eb="9">
      <t>バアイ</t>
    </rPh>
    <phoneticPr fontId="19"/>
  </si>
  <si>
    <t>最終事業完了予定日</t>
    <rPh sb="0" eb="2">
      <t>サイシュウ</t>
    </rPh>
    <rPh sb="2" eb="4">
      <t>ジギョウ</t>
    </rPh>
    <rPh sb="4" eb="6">
      <t>カンリョウ</t>
    </rPh>
    <rPh sb="6" eb="8">
      <t>ヨテイ</t>
    </rPh>
    <rPh sb="8" eb="9">
      <t>ヒ</t>
    </rPh>
    <phoneticPr fontId="19"/>
  </si>
  <si>
    <t>交付申請書_様式第１（１／２）に記入した申請者と一致していますか（入力シートから自動反映）</t>
    <rPh sb="0" eb="2">
      <t>コウフ</t>
    </rPh>
    <rPh sb="2" eb="5">
      <t>シンセイショ</t>
    </rPh>
    <rPh sb="6" eb="8">
      <t>ヨウシキ</t>
    </rPh>
    <rPh sb="8" eb="9">
      <t>ダイ</t>
    </rPh>
    <rPh sb="16" eb="18">
      <t>キニュウ</t>
    </rPh>
    <rPh sb="20" eb="23">
      <t>シンセイシャ</t>
    </rPh>
    <rPh sb="24" eb="26">
      <t>イッチ</t>
    </rPh>
    <phoneticPr fontId="19"/>
  </si>
  <si>
    <t>「⑥事業実績」の財務諸表・決算短信等の金額と整合がとれていますか</t>
    <rPh sb="8" eb="10">
      <t>ザイム</t>
    </rPh>
    <rPh sb="10" eb="12">
      <t>ショヒョウ</t>
    </rPh>
    <rPh sb="13" eb="15">
      <t>ケッサン</t>
    </rPh>
    <rPh sb="15" eb="17">
      <t>タンシン</t>
    </rPh>
    <rPh sb="17" eb="18">
      <t>トウ</t>
    </rPh>
    <rPh sb="19" eb="21">
      <t>キンガク</t>
    </rPh>
    <rPh sb="22" eb="24">
      <t>セイゴウ</t>
    </rPh>
    <phoneticPr fontId="19"/>
  </si>
  <si>
    <t>補助事業の遂行に係わる融資計画の有無、融資計画がある場合は融資契約予定時期を記入していますか</t>
    <rPh sb="16" eb="18">
      <t>ウム</t>
    </rPh>
    <rPh sb="19" eb="21">
      <t>ユウシ</t>
    </rPh>
    <rPh sb="21" eb="23">
      <t>ケイカク</t>
    </rPh>
    <rPh sb="26" eb="28">
      <t>バアイ</t>
    </rPh>
    <rPh sb="29" eb="31">
      <t>ユウシ</t>
    </rPh>
    <rPh sb="31" eb="33">
      <t>ケイヤク</t>
    </rPh>
    <rPh sb="33" eb="35">
      <t>ヨテイ</t>
    </rPh>
    <rPh sb="35" eb="37">
      <t>ジキ</t>
    </rPh>
    <rPh sb="38" eb="40">
      <t>キニュウ</t>
    </rPh>
    <phoneticPr fontId="19"/>
  </si>
  <si>
    <t>補助事業名・補助事業者名を記入していますか（入力シートから自動反映）</t>
    <rPh sb="13" eb="15">
      <t>キニュウ</t>
    </rPh>
    <phoneticPr fontId="19"/>
  </si>
  <si>
    <t>設備費・工事費はシステムごとに記入していますか</t>
    <rPh sb="0" eb="2">
      <t>セツビ</t>
    </rPh>
    <rPh sb="2" eb="3">
      <t>ヒ</t>
    </rPh>
    <rPh sb="4" eb="6">
      <t>コウジ</t>
    </rPh>
    <rPh sb="6" eb="7">
      <t>ヒ</t>
    </rPh>
    <rPh sb="15" eb="17">
      <t>キニュウ</t>
    </rPh>
    <phoneticPr fontId="19"/>
  </si>
  <si>
    <t>凡例等を用いてわかりやすく記入していますか</t>
    <rPh sb="0" eb="1">
      <t>ボン</t>
    </rPh>
    <rPh sb="1" eb="2">
      <t>レイ</t>
    </rPh>
    <rPh sb="2" eb="3">
      <t>トウ</t>
    </rPh>
    <rPh sb="4" eb="5">
      <t>モチ</t>
    </rPh>
    <rPh sb="13" eb="15">
      <t>キニュウ</t>
    </rPh>
    <phoneticPr fontId="19"/>
  </si>
  <si>
    <t>計量区分ごとに計量メータが設置されていますか</t>
    <rPh sb="0" eb="2">
      <t>ケイリョウ</t>
    </rPh>
    <rPh sb="2" eb="4">
      <t>クブン</t>
    </rPh>
    <rPh sb="7" eb="9">
      <t>ケイリョウ</t>
    </rPh>
    <rPh sb="13" eb="15">
      <t>セッチ</t>
    </rPh>
    <phoneticPr fontId="19"/>
  </si>
  <si>
    <t>会社概要書(会社案内等)を添付していますか</t>
    <rPh sb="0" eb="2">
      <t>カイシャ</t>
    </rPh>
    <rPh sb="2" eb="4">
      <t>ガイヨウ</t>
    </rPh>
    <rPh sb="4" eb="5">
      <t>ショ</t>
    </rPh>
    <rPh sb="6" eb="8">
      <t>カイシャ</t>
    </rPh>
    <rPh sb="8" eb="10">
      <t>アンナイ</t>
    </rPh>
    <rPh sb="10" eb="11">
      <t>トウ</t>
    </rPh>
    <rPh sb="13" eb="15">
      <t>テンプ</t>
    </rPh>
    <phoneticPr fontId="19"/>
  </si>
  <si>
    <t>個人の場合</t>
    <rPh sb="0" eb="2">
      <t>コジン</t>
    </rPh>
    <rPh sb="3" eb="5">
      <t>バアイ</t>
    </rPh>
    <phoneticPr fontId="19"/>
  </si>
  <si>
    <t>直近3年分の「確定申告書」の写し※を添付していますか
　※個人番号欄は判読できないように黒塗りにすること</t>
    <rPh sb="0" eb="2">
      <t>チョッキン</t>
    </rPh>
    <rPh sb="3" eb="5">
      <t>ネンブン</t>
    </rPh>
    <rPh sb="7" eb="9">
      <t>カクテイ</t>
    </rPh>
    <rPh sb="9" eb="11">
      <t>シンコク</t>
    </rPh>
    <rPh sb="11" eb="12">
      <t>ショ</t>
    </rPh>
    <rPh sb="35" eb="37">
      <t>ハンドク</t>
    </rPh>
    <phoneticPr fontId="19"/>
  </si>
  <si>
    <t>発行から3カ月以内の「印鑑登録証明書」の写しを添付していますか</t>
    <rPh sb="6" eb="7">
      <t>ゲツ</t>
    </rPh>
    <rPh sb="7" eb="9">
      <t>イナイ</t>
    </rPh>
    <rPh sb="11" eb="13">
      <t>インカン</t>
    </rPh>
    <rPh sb="13" eb="15">
      <t>トウロク</t>
    </rPh>
    <rPh sb="15" eb="17">
      <t>ショウメイ</t>
    </rPh>
    <rPh sb="17" eb="18">
      <t>ショ</t>
    </rPh>
    <rPh sb="20" eb="21">
      <t>ウツ</t>
    </rPh>
    <rPh sb="23" eb="25">
      <t>テンプ</t>
    </rPh>
    <phoneticPr fontId="19"/>
  </si>
  <si>
    <t>建築物の住所、最寄駅からのアクセス、方位、道路及び目標となる建築物を明記していますか(地図はインターネットからの印刷でも可)</t>
    <rPh sb="0" eb="3">
      <t>ケンチクブツ</t>
    </rPh>
    <rPh sb="4" eb="6">
      <t>ジュウショ</t>
    </rPh>
    <rPh sb="7" eb="9">
      <t>モヨリ</t>
    </rPh>
    <rPh sb="9" eb="10">
      <t>エキ</t>
    </rPh>
    <rPh sb="18" eb="20">
      <t>ホウイ</t>
    </rPh>
    <rPh sb="21" eb="23">
      <t>ドウロ</t>
    </rPh>
    <rPh sb="23" eb="24">
      <t>オヨ</t>
    </rPh>
    <rPh sb="25" eb="27">
      <t>モクヒョウ</t>
    </rPh>
    <rPh sb="30" eb="33">
      <t>ケンチクブツ</t>
    </rPh>
    <rPh sb="34" eb="36">
      <t>メイキ</t>
    </rPh>
    <rPh sb="43" eb="45">
      <t>チズ</t>
    </rPh>
    <rPh sb="56" eb="58">
      <t>インサツ</t>
    </rPh>
    <rPh sb="60" eb="61">
      <t>カ</t>
    </rPh>
    <phoneticPr fontId="19"/>
  </si>
  <si>
    <t>以下、次の形式で出力する</t>
    <rPh sb="0" eb="2">
      <t>イカ</t>
    </rPh>
    <rPh sb="3" eb="4">
      <t>ツギ</t>
    </rPh>
    <rPh sb="5" eb="7">
      <t>ケイシキ</t>
    </rPh>
    <rPh sb="8" eb="10">
      <t>シュツリョク</t>
    </rPh>
    <phoneticPr fontId="19"/>
  </si>
  <si>
    <t>主要設備・工事の参考見積書を添付していますか</t>
    <rPh sb="2" eb="4">
      <t>セツビ</t>
    </rPh>
    <phoneticPr fontId="19"/>
  </si>
  <si>
    <t>（１）事業実施予定年月日</t>
    <rPh sb="3" eb="5">
      <t>ジギョウ</t>
    </rPh>
    <rPh sb="5" eb="7">
      <t>ジッシ</t>
    </rPh>
    <rPh sb="7" eb="9">
      <t>ヨテイ</t>
    </rPh>
    <rPh sb="9" eb="12">
      <t>ネンガッピ</t>
    </rPh>
    <phoneticPr fontId="19"/>
  </si>
  <si>
    <t>当該年度事業完了日、最終年度事業完了日は「②交付申請書_様式第１（２／２）」６．補助事業の開始及び完了予定日と一致していますか</t>
    <rPh sb="0" eb="2">
      <t>トウガイ</t>
    </rPh>
    <rPh sb="2" eb="4">
      <t>ネンド</t>
    </rPh>
    <rPh sb="4" eb="6">
      <t>ジギョウ</t>
    </rPh>
    <rPh sb="6" eb="9">
      <t>カンリョウビ</t>
    </rPh>
    <rPh sb="10" eb="12">
      <t>サイシュウ</t>
    </rPh>
    <rPh sb="12" eb="14">
      <t>ネンド</t>
    </rPh>
    <rPh sb="14" eb="16">
      <t>ジギョウ</t>
    </rPh>
    <rPh sb="16" eb="19">
      <t>カンリョウビ</t>
    </rPh>
    <rPh sb="22" eb="24">
      <t>コウフ</t>
    </rPh>
    <rPh sb="24" eb="27">
      <t>シンセイショ</t>
    </rPh>
    <rPh sb="55" eb="57">
      <t>イッチ</t>
    </rPh>
    <phoneticPr fontId="19"/>
  </si>
  <si>
    <t>共同申請の場合、申請者間の関係を明記していますか</t>
    <rPh sb="0" eb="2">
      <t>キョウドウ</t>
    </rPh>
    <rPh sb="2" eb="4">
      <t>シンセイ</t>
    </rPh>
    <phoneticPr fontId="19"/>
  </si>
  <si>
    <t>翌年度以後において公募予算額を超える申請があった場合等には、補助金額が減額される（状況によっては交付決定されない）場合がある。その場合でも、原則、竣工まで事業を継続すること、及び、途中で事業を中止した場合には、原則として既に交付した補助金の返還が必要となる場合があることを了承している。</t>
    <rPh sb="57" eb="59">
      <t>バアイ</t>
    </rPh>
    <rPh sb="87" eb="88">
      <t>オヨ</t>
    </rPh>
    <rPh sb="128" eb="130">
      <t>バアイ</t>
    </rPh>
    <rPh sb="136" eb="138">
      <t>リョウショウ</t>
    </rPh>
    <phoneticPr fontId="19"/>
  </si>
  <si>
    <t>申請者確認欄</t>
    <rPh sb="0" eb="3">
      <t>シンセイシャ</t>
    </rPh>
    <rPh sb="3" eb="5">
      <t>カクニン</t>
    </rPh>
    <rPh sb="5" eb="6">
      <t>ラン</t>
    </rPh>
    <phoneticPr fontId="19"/>
  </si>
  <si>
    <t>個人の場合は印鑑登録証明書の写しを提出</t>
    <rPh sb="14" eb="15">
      <t>ウツ</t>
    </rPh>
    <phoneticPr fontId="19"/>
  </si>
  <si>
    <r>
      <rPr>
        <sz val="9"/>
        <color theme="0"/>
        <rFont val="ＭＳ Ｐ明朝"/>
        <family val="1"/>
        <charset val="128"/>
      </rPr>
      <t>※</t>
    </r>
    <r>
      <rPr>
        <sz val="9"/>
        <color theme="1"/>
        <rFont val="ＭＳ Ｐ明朝"/>
        <family val="1"/>
        <charset val="128"/>
      </rPr>
      <t>（個人番号の記載がある書類が送付された場合は、ＳＩＩにて黒塗り等の処理を行う）</t>
    </r>
    <rPh sb="2" eb="4">
      <t>コジン</t>
    </rPh>
    <rPh sb="4" eb="6">
      <t>バンゴウ</t>
    </rPh>
    <rPh sb="7" eb="9">
      <t>キサイ</t>
    </rPh>
    <rPh sb="12" eb="14">
      <t>ショルイ</t>
    </rPh>
    <rPh sb="15" eb="17">
      <t>ソウフ</t>
    </rPh>
    <rPh sb="20" eb="22">
      <t>バアイ</t>
    </rPh>
    <rPh sb="29" eb="31">
      <t>クロヌ</t>
    </rPh>
    <rPh sb="32" eb="33">
      <t>トウ</t>
    </rPh>
    <rPh sb="34" eb="36">
      <t>ショリ</t>
    </rPh>
    <rPh sb="37" eb="38">
      <t>オコナ</t>
    </rPh>
    <phoneticPr fontId="19"/>
  </si>
  <si>
    <t>※ 個人番号欄（マイナンバー）が判読できないように黒塗りした上で提出すること</t>
    <rPh sb="2" eb="4">
      <t>コジン</t>
    </rPh>
    <rPh sb="4" eb="6">
      <t>バンゴウ</t>
    </rPh>
    <rPh sb="6" eb="7">
      <t>ラン</t>
    </rPh>
    <rPh sb="16" eb="18">
      <t>ハンドク</t>
    </rPh>
    <rPh sb="25" eb="27">
      <t>クロヌ</t>
    </rPh>
    <rPh sb="30" eb="31">
      <t>ウエ</t>
    </rPh>
    <rPh sb="32" eb="34">
      <t>テイシュツ</t>
    </rPh>
    <phoneticPr fontId="19"/>
  </si>
  <si>
    <t>確認済証</t>
    <rPh sb="0" eb="2">
      <t>カクニン</t>
    </rPh>
    <rPh sb="2" eb="3">
      <t>スミ</t>
    </rPh>
    <rPh sb="3" eb="4">
      <t>ショウ</t>
    </rPh>
    <phoneticPr fontId="42"/>
  </si>
  <si>
    <t>現在事項証明書（土地）</t>
    <rPh sb="0" eb="2">
      <t>ゲンザイ</t>
    </rPh>
    <rPh sb="2" eb="4">
      <t>ジコウ</t>
    </rPh>
    <rPh sb="4" eb="7">
      <t>ショウメイショ</t>
    </rPh>
    <rPh sb="8" eb="10">
      <t>トチ</t>
    </rPh>
    <phoneticPr fontId="42"/>
  </si>
  <si>
    <t>交付申請書様式データ</t>
    <rPh sb="0" eb="2">
      <t>コウフ</t>
    </rPh>
    <rPh sb="2" eb="5">
      <t>シンセイショ</t>
    </rPh>
    <rPh sb="5" eb="7">
      <t>ヨウシキ</t>
    </rPh>
    <phoneticPr fontId="19"/>
  </si>
  <si>
    <t>申請書類一覧</t>
    <rPh sb="0" eb="2">
      <t>シンセイ</t>
    </rPh>
    <rPh sb="2" eb="4">
      <t>ショルイ</t>
    </rPh>
    <rPh sb="4" eb="6">
      <t>イチラン</t>
    </rPh>
    <phoneticPr fontId="19"/>
  </si>
  <si>
    <t>PAL*</t>
    <phoneticPr fontId="19"/>
  </si>
  <si>
    <t>PAL*基準値</t>
    <rPh sb="4" eb="6">
      <t>キジュン</t>
    </rPh>
    <rPh sb="6" eb="7">
      <t>チ</t>
    </rPh>
    <phoneticPr fontId="19"/>
  </si>
  <si>
    <t>PAL*設計値</t>
    <rPh sb="4" eb="6">
      <t>セッケイ</t>
    </rPh>
    <rPh sb="6" eb="7">
      <t>チ</t>
    </rPh>
    <phoneticPr fontId="19"/>
  </si>
  <si>
    <t>PVの使用方法</t>
    <rPh sb="3" eb="5">
      <t>シヨウ</t>
    </rPh>
    <rPh sb="5" eb="7">
      <t>ホウホウ</t>
    </rPh>
    <phoneticPr fontId="19"/>
  </si>
  <si>
    <t>共同申請の場合は「申請者１」が補助金の支払いを受ける申請者となっていますか</t>
    <rPh sb="0" eb="2">
      <t>キョウドウ</t>
    </rPh>
    <rPh sb="2" eb="4">
      <t>シンセイ</t>
    </rPh>
    <rPh sb="5" eb="7">
      <t>バアイ</t>
    </rPh>
    <rPh sb="26" eb="29">
      <t>シンセイシャ</t>
    </rPh>
    <phoneticPr fontId="19"/>
  </si>
  <si>
    <t>ISO50001登録証</t>
    <rPh sb="8" eb="10">
      <t>トウロク</t>
    </rPh>
    <rPh sb="10" eb="11">
      <t>ショウ</t>
    </rPh>
    <phoneticPr fontId="19"/>
  </si>
  <si>
    <t>ISO50001</t>
    <phoneticPr fontId="19"/>
  </si>
  <si>
    <t>ISO14000
シリーズ</t>
    <phoneticPr fontId="19"/>
  </si>
  <si>
    <t>取得状況</t>
    <rPh sb="0" eb="2">
      <t>シュトク</t>
    </rPh>
    <rPh sb="2" eb="4">
      <t>ジョウキョウ</t>
    </rPh>
    <phoneticPr fontId="19"/>
  </si>
  <si>
    <t>取得済</t>
    <rPh sb="0" eb="2">
      <t>シュトク</t>
    </rPh>
    <rPh sb="2" eb="3">
      <t>ズ</t>
    </rPh>
    <phoneticPr fontId="19"/>
  </si>
  <si>
    <t>適用規格</t>
    <rPh sb="0" eb="2">
      <t>テキヨウ</t>
    </rPh>
    <rPh sb="2" eb="4">
      <t>キカク</t>
    </rPh>
    <phoneticPr fontId="19"/>
  </si>
  <si>
    <t>㎡</t>
    <phoneticPr fontId="19"/>
  </si>
  <si>
    <t>塔屋</t>
    <phoneticPr fontId="19"/>
  </si>
  <si>
    <t>ＥＳＣＯ／リースの契約予定</t>
    <rPh sb="9" eb="11">
      <t>ケイヤク</t>
    </rPh>
    <rPh sb="11" eb="13">
      <t>ヨテイ</t>
    </rPh>
    <phoneticPr fontId="19"/>
  </si>
  <si>
    <t>CASBEE自己評価</t>
    <rPh sb="6" eb="8">
      <t>ジコ</t>
    </rPh>
    <rPh sb="8" eb="10">
      <t>ヒョウカ</t>
    </rPh>
    <phoneticPr fontId="19"/>
  </si>
  <si>
    <t>CASBEE評価認証</t>
    <rPh sb="6" eb="8">
      <t>ヒョウカ</t>
    </rPh>
    <rPh sb="8" eb="10">
      <t>ニンショウ</t>
    </rPh>
    <phoneticPr fontId="19"/>
  </si>
  <si>
    <t>建物所有者名を入力</t>
    <rPh sb="0" eb="2">
      <t>タテモノ</t>
    </rPh>
    <rPh sb="2" eb="5">
      <t>ショユウシャ</t>
    </rPh>
    <rPh sb="5" eb="6">
      <t>メイ</t>
    </rPh>
    <rPh sb="7" eb="9">
      <t>ニュウリョク</t>
    </rPh>
    <phoneticPr fontId="19"/>
  </si>
  <si>
    <t>一次エネルギー
消費量
（MJ/年）
[基準値]</t>
    <rPh sb="0" eb="2">
      <t>イチジ</t>
    </rPh>
    <rPh sb="8" eb="11">
      <t>ショウヒリョウ</t>
    </rPh>
    <rPh sb="21" eb="24">
      <t>キジュンチ</t>
    </rPh>
    <phoneticPr fontId="19"/>
  </si>
  <si>
    <t>一次エネルギー
消費量
（MJ/年）
[設計値]</t>
    <rPh sb="0" eb="2">
      <t>イチジ</t>
    </rPh>
    <rPh sb="8" eb="11">
      <t>ショウヒリョウ</t>
    </rPh>
    <rPh sb="21" eb="23">
      <t>セッケイ</t>
    </rPh>
    <rPh sb="23" eb="24">
      <t>チ</t>
    </rPh>
    <phoneticPr fontId="19"/>
  </si>
  <si>
    <t>ＺＥＢリーディング・オーナー登録申請予定月</t>
    <rPh sb="14" eb="16">
      <t>トウロク</t>
    </rPh>
    <rPh sb="16" eb="18">
      <t>シンセイ</t>
    </rPh>
    <rPh sb="18" eb="20">
      <t>ヨテイ</t>
    </rPh>
    <rPh sb="20" eb="21">
      <t>ツキ</t>
    </rPh>
    <phoneticPr fontId="19"/>
  </si>
  <si>
    <t>評価認証</t>
    <phoneticPr fontId="19"/>
  </si>
  <si>
    <t>評価認証取得予定時期</t>
    <rPh sb="4" eb="6">
      <t>シュトク</t>
    </rPh>
    <rPh sb="6" eb="8">
      <t>ヨテイ</t>
    </rPh>
    <rPh sb="8" eb="10">
      <t>ジキ</t>
    </rPh>
    <phoneticPr fontId="19"/>
  </si>
  <si>
    <t>自己評価</t>
    <rPh sb="0" eb="2">
      <t>ジコ</t>
    </rPh>
    <rPh sb="2" eb="4">
      <t>ヒョウカ</t>
    </rPh>
    <phoneticPr fontId="19"/>
  </si>
  <si>
    <t>第三者機関による認証取得状況をプルダウンから選択</t>
    <rPh sb="22" eb="24">
      <t>センタク</t>
    </rPh>
    <phoneticPr fontId="18"/>
  </si>
  <si>
    <t>自己評価結果(地方自治体含む)又は予定をプルダウンから選択</t>
    <rPh sb="0" eb="2">
      <t>ジコ</t>
    </rPh>
    <rPh sb="2" eb="4">
      <t>ヒョウカ</t>
    </rPh>
    <rPh sb="4" eb="6">
      <t>ケッカ</t>
    </rPh>
    <rPh sb="7" eb="9">
      <t>チホウ</t>
    </rPh>
    <rPh sb="15" eb="16">
      <t>マタ</t>
    </rPh>
    <rPh sb="17" eb="19">
      <t>ヨテイ</t>
    </rPh>
    <rPh sb="27" eb="29">
      <t>センタク</t>
    </rPh>
    <phoneticPr fontId="18"/>
  </si>
  <si>
    <t>計測データ粒度</t>
    <phoneticPr fontId="19"/>
  </si>
  <si>
    <t>分単位</t>
    <phoneticPr fontId="19"/>
  </si>
  <si>
    <t>取得予定時期</t>
    <rPh sb="0" eb="2">
      <t>シュトク</t>
    </rPh>
    <rPh sb="2" eb="4">
      <t>ヨテイ</t>
    </rPh>
    <rPh sb="4" eb="6">
      <t>ジキ</t>
    </rPh>
    <phoneticPr fontId="19"/>
  </si>
  <si>
    <t>評価予定時期</t>
    <rPh sb="0" eb="2">
      <t>ヒョウカ</t>
    </rPh>
    <rPh sb="2" eb="4">
      <t>ヨテイ</t>
    </rPh>
    <rPh sb="4" eb="6">
      <t>ジキ</t>
    </rPh>
    <phoneticPr fontId="19"/>
  </si>
  <si>
    <t>なし</t>
    <phoneticPr fontId="19"/>
  </si>
  <si>
    <t>Aランク取得済</t>
    <phoneticPr fontId="19"/>
  </si>
  <si>
    <t>B+ランク取得済</t>
    <phoneticPr fontId="19"/>
  </si>
  <si>
    <t>B-ランク取得済</t>
    <phoneticPr fontId="19"/>
  </si>
  <si>
    <t>Cランク取得済</t>
    <phoneticPr fontId="19"/>
  </si>
  <si>
    <t>取得予定</t>
    <rPh sb="0" eb="4">
      <t>シュトクヨテイ</t>
    </rPh>
    <phoneticPr fontId="19"/>
  </si>
  <si>
    <t>Sランク</t>
    <phoneticPr fontId="19"/>
  </si>
  <si>
    <t>Aランク</t>
    <phoneticPr fontId="19"/>
  </si>
  <si>
    <t>B+ランク</t>
    <phoneticPr fontId="19"/>
  </si>
  <si>
    <t>B-ランク</t>
    <phoneticPr fontId="19"/>
  </si>
  <si>
    <t>Cランク</t>
    <phoneticPr fontId="19"/>
  </si>
  <si>
    <t>自己評価予定</t>
    <rPh sb="0" eb="2">
      <t>ジコ</t>
    </rPh>
    <rPh sb="2" eb="4">
      <t>ヒョウカ</t>
    </rPh>
    <rPh sb="4" eb="6">
      <t>ヨテイ</t>
    </rPh>
    <phoneticPr fontId="19"/>
  </si>
  <si>
    <t>申請者の住所を記入していますか</t>
    <rPh sb="0" eb="3">
      <t>シンセイシャ</t>
    </rPh>
    <rPh sb="4" eb="6">
      <t>ジュウショ</t>
    </rPh>
    <rPh sb="7" eb="9">
      <t>キニュウ</t>
    </rPh>
    <phoneticPr fontId="19"/>
  </si>
  <si>
    <t>申請者全員の押印（登録印）がされていますか</t>
    <rPh sb="0" eb="3">
      <t>シンセイシャ</t>
    </rPh>
    <rPh sb="3" eb="5">
      <t>ゼンイン</t>
    </rPh>
    <rPh sb="6" eb="8">
      <t>オウイン</t>
    </rPh>
    <phoneticPr fontId="19"/>
  </si>
  <si>
    <t>役員氏名・役職名は「商業登記簿（現在事項全部証明書）」と一致していますか</t>
    <rPh sb="0" eb="2">
      <t>ヤクイン</t>
    </rPh>
    <rPh sb="2" eb="4">
      <t>シメイ</t>
    </rPh>
    <rPh sb="5" eb="8">
      <t>ヤクショクメイ</t>
    </rPh>
    <phoneticPr fontId="19"/>
  </si>
  <si>
    <t>ＥＳＣＯ/リースの契約予定の有無を記入していますか</t>
    <rPh sb="17" eb="19">
      <t>キニュウ</t>
    </rPh>
    <phoneticPr fontId="19"/>
  </si>
  <si>
    <t>（６）補助事業実施体制図</t>
    <rPh sb="3" eb="5">
      <t>ホジョ</t>
    </rPh>
    <phoneticPr fontId="19"/>
  </si>
  <si>
    <t>住所は建物登記簿（現在事項証明書）や確認済証と整合がとれていますか（入力シートから自動反映）</t>
    <rPh sb="0" eb="2">
      <t>ジュウショ</t>
    </rPh>
    <rPh sb="3" eb="5">
      <t>タテモノ</t>
    </rPh>
    <rPh sb="5" eb="8">
      <t>トウキボ</t>
    </rPh>
    <rPh sb="9" eb="11">
      <t>ゲンザイ</t>
    </rPh>
    <rPh sb="11" eb="13">
      <t>ジコウ</t>
    </rPh>
    <rPh sb="13" eb="16">
      <t>ショウメイショ</t>
    </rPh>
    <rPh sb="23" eb="25">
      <t>セイゴウ</t>
    </rPh>
    <phoneticPr fontId="19"/>
  </si>
  <si>
    <t xml:space="preserve"> </t>
    <phoneticPr fontId="19"/>
  </si>
  <si>
    <t>⑤商業登記簿等</t>
    <rPh sb="1" eb="3">
      <t>ショウギョウ</t>
    </rPh>
    <rPh sb="3" eb="6">
      <t>トウキボ</t>
    </rPh>
    <rPh sb="6" eb="7">
      <t>トウ</t>
    </rPh>
    <phoneticPr fontId="19"/>
  </si>
  <si>
    <t>商業登記簿
（現在事項全部証明書）</t>
    <rPh sb="0" eb="2">
      <t>ショウギョウ</t>
    </rPh>
    <rPh sb="2" eb="5">
      <t>トウキボ</t>
    </rPh>
    <rPh sb="15" eb="16">
      <t>ショ</t>
    </rPh>
    <phoneticPr fontId="19"/>
  </si>
  <si>
    <t>発行から3カ月以内の「商業登記簿（現在事項全部証明書）」の写しを添付していますか</t>
    <rPh sb="6" eb="7">
      <t>ゲツ</t>
    </rPh>
    <rPh sb="7" eb="9">
      <t>イナイ</t>
    </rPh>
    <rPh sb="11" eb="13">
      <t>ショウギョウ</t>
    </rPh>
    <rPh sb="13" eb="16">
      <t>トウキボ</t>
    </rPh>
    <rPh sb="17" eb="19">
      <t>ゲンザイ</t>
    </rPh>
    <rPh sb="19" eb="21">
      <t>ジコウ</t>
    </rPh>
    <rPh sb="21" eb="23">
      <t>ゼンブ</t>
    </rPh>
    <rPh sb="23" eb="26">
      <t>ショウメイショ</t>
    </rPh>
    <rPh sb="29" eb="30">
      <t>ウツ</t>
    </rPh>
    <rPh sb="32" eb="34">
      <t>テンプ</t>
    </rPh>
    <phoneticPr fontId="19"/>
  </si>
  <si>
    <t>⑦建物登記簿等</t>
    <rPh sb="1" eb="3">
      <t>タテモノ</t>
    </rPh>
    <rPh sb="3" eb="6">
      <t>トウキボ</t>
    </rPh>
    <rPh sb="6" eb="7">
      <t>トウ</t>
    </rPh>
    <phoneticPr fontId="19"/>
  </si>
  <si>
    <t>建物登記簿
（現在事項証明書）</t>
    <rPh sb="0" eb="2">
      <t>タテモノ</t>
    </rPh>
    <rPh sb="2" eb="5">
      <t>トウキボ</t>
    </rPh>
    <rPh sb="7" eb="9">
      <t>ゲンザイ</t>
    </rPh>
    <rPh sb="9" eb="11">
      <t>ジコウ</t>
    </rPh>
    <rPh sb="11" eb="14">
      <t>ショウメイショ</t>
    </rPh>
    <phoneticPr fontId="19"/>
  </si>
  <si>
    <t>既存建築物の場合、発行から3カ月以内の「建物登記簿（現在事項証明書）」の写しを添付していますか</t>
    <rPh sb="0" eb="2">
      <t>キゾン</t>
    </rPh>
    <rPh sb="2" eb="5">
      <t>ケンチクブツ</t>
    </rPh>
    <rPh sb="6" eb="8">
      <t>バアイ</t>
    </rPh>
    <rPh sb="9" eb="11">
      <t>ハッコウ</t>
    </rPh>
    <rPh sb="15" eb="16">
      <t>ゲツ</t>
    </rPh>
    <rPh sb="16" eb="18">
      <t>イナイ</t>
    </rPh>
    <rPh sb="36" eb="37">
      <t>ウツ</t>
    </rPh>
    <phoneticPr fontId="19"/>
  </si>
  <si>
    <t>⑧土地登記簿等</t>
    <rPh sb="3" eb="6">
      <t>トウキボ</t>
    </rPh>
    <rPh sb="6" eb="7">
      <t>トウ</t>
    </rPh>
    <phoneticPr fontId="19"/>
  </si>
  <si>
    <t>土地登記簿
（現在事項証明書）</t>
    <rPh sb="0" eb="2">
      <t>トチ</t>
    </rPh>
    <rPh sb="2" eb="5">
      <t>トウキボ</t>
    </rPh>
    <rPh sb="7" eb="9">
      <t>ゲンザイ</t>
    </rPh>
    <rPh sb="9" eb="11">
      <t>ジコウ</t>
    </rPh>
    <rPh sb="11" eb="14">
      <t>ショウメイショ</t>
    </rPh>
    <phoneticPr fontId="19"/>
  </si>
  <si>
    <t>発行から3カ月以内の「土地登記簿（現在事項証明書）」の写しを添付していますか</t>
    <rPh sb="0" eb="2">
      <t>ハッコウ</t>
    </rPh>
    <rPh sb="6" eb="7">
      <t>ゲツ</t>
    </rPh>
    <rPh sb="7" eb="9">
      <t>イナイ</t>
    </rPh>
    <rPh sb="27" eb="28">
      <t>ウツ</t>
    </rPh>
    <phoneticPr fontId="19"/>
  </si>
  <si>
    <t>⑪認証制度</t>
    <rPh sb="1" eb="3">
      <t>ニンショウ</t>
    </rPh>
    <rPh sb="3" eb="5">
      <t>セイド</t>
    </rPh>
    <phoneticPr fontId="19"/>
  </si>
  <si>
    <t>第三者認証を受けた登録証の写しを添付していますか</t>
    <rPh sb="9" eb="11">
      <t>トウロク</t>
    </rPh>
    <rPh sb="11" eb="12">
      <t>ショウ</t>
    </rPh>
    <rPh sb="13" eb="14">
      <t>ウツ</t>
    </rPh>
    <rPh sb="16" eb="18">
      <t>テンプ</t>
    </rPh>
    <phoneticPr fontId="19"/>
  </si>
  <si>
    <t>複数年度事業は補助対象の設備機器等を1年目：赤、2年目：青、3年目：緑 に色分けしていますか
また、複数年度事業で1年目に設備機器類だけ導入し、2年目に工事を行う場合は、1年目は機器表・機器リストを赤色、設計図の設備機器や配線・配管などを青色で色分けし、設計図に「工事のみ」と注記していますか</t>
    <rPh sb="0" eb="2">
      <t>フクスウ</t>
    </rPh>
    <rPh sb="2" eb="4">
      <t>ネンド</t>
    </rPh>
    <rPh sb="4" eb="6">
      <t>ジギョウ</t>
    </rPh>
    <rPh sb="7" eb="9">
      <t>ホジョ</t>
    </rPh>
    <rPh sb="9" eb="11">
      <t>タイショウ</t>
    </rPh>
    <rPh sb="12" eb="14">
      <t>セツビ</t>
    </rPh>
    <rPh sb="14" eb="16">
      <t>キキ</t>
    </rPh>
    <rPh sb="16" eb="17">
      <t>トウ</t>
    </rPh>
    <rPh sb="50" eb="52">
      <t>フクスウ</t>
    </rPh>
    <rPh sb="52" eb="54">
      <t>ネンド</t>
    </rPh>
    <rPh sb="54" eb="56">
      <t>ジギョウ</t>
    </rPh>
    <rPh sb="58" eb="60">
      <t>ネンメ</t>
    </rPh>
    <rPh sb="61" eb="63">
      <t>セツビ</t>
    </rPh>
    <rPh sb="63" eb="65">
      <t>キキ</t>
    </rPh>
    <rPh sb="65" eb="66">
      <t>ルイ</t>
    </rPh>
    <rPh sb="68" eb="70">
      <t>ドウニュウ</t>
    </rPh>
    <rPh sb="73" eb="75">
      <t>ネンメ</t>
    </rPh>
    <rPh sb="76" eb="78">
      <t>コウジ</t>
    </rPh>
    <rPh sb="79" eb="80">
      <t>オコナ</t>
    </rPh>
    <rPh sb="81" eb="83">
      <t>バアイ</t>
    </rPh>
    <rPh sb="86" eb="88">
      <t>ネンメ</t>
    </rPh>
    <rPh sb="89" eb="91">
      <t>キキ</t>
    </rPh>
    <rPh sb="91" eb="92">
      <t>ヒョウ</t>
    </rPh>
    <rPh sb="93" eb="95">
      <t>キキ</t>
    </rPh>
    <rPh sb="99" eb="101">
      <t>アカイロ</t>
    </rPh>
    <rPh sb="102" eb="105">
      <t>セッケイズ</t>
    </rPh>
    <rPh sb="106" eb="108">
      <t>セツビ</t>
    </rPh>
    <rPh sb="108" eb="110">
      <t>キキ</t>
    </rPh>
    <rPh sb="111" eb="113">
      <t>ハイセン</t>
    </rPh>
    <rPh sb="114" eb="116">
      <t>ハイカン</t>
    </rPh>
    <rPh sb="119" eb="121">
      <t>アオイロ</t>
    </rPh>
    <rPh sb="122" eb="124">
      <t>イロワ</t>
    </rPh>
    <rPh sb="127" eb="130">
      <t>セッケイズ</t>
    </rPh>
    <rPh sb="132" eb="134">
      <t>コウジ</t>
    </rPh>
    <rPh sb="138" eb="139">
      <t>チュウ</t>
    </rPh>
    <rPh sb="139" eb="140">
      <t>キ</t>
    </rPh>
    <phoneticPr fontId="19"/>
  </si>
  <si>
    <t>⑦建物登記簿等</t>
    <rPh sb="3" eb="6">
      <t>トウキボ</t>
    </rPh>
    <rPh sb="6" eb="7">
      <t>トウ</t>
    </rPh>
    <phoneticPr fontId="19"/>
  </si>
  <si>
    <t>⑧土地登記簿等</t>
    <rPh sb="1" eb="3">
      <t>トチ</t>
    </rPh>
    <rPh sb="3" eb="6">
      <t>トウキボ</t>
    </rPh>
    <rPh sb="6" eb="7">
      <t>トウ</t>
    </rPh>
    <phoneticPr fontId="19"/>
  </si>
  <si>
    <t>⑬設計図
（機器表/系統図/平面図/仕様書等）各設備ごとに整理する</t>
    <rPh sb="1" eb="4">
      <t>セッケイズ</t>
    </rPh>
    <rPh sb="18" eb="21">
      <t>シヨウショ</t>
    </rPh>
    <phoneticPr fontId="42"/>
  </si>
  <si>
    <t>３．システム提案概要（２）</t>
    <phoneticPr fontId="19"/>
  </si>
  <si>
    <t>補助事業実施体制図</t>
    <rPh sb="0" eb="2">
      <t>ホジョ</t>
    </rPh>
    <rPh sb="2" eb="4">
      <t>ジギョウ</t>
    </rPh>
    <rPh sb="4" eb="6">
      <t>ジッシ</t>
    </rPh>
    <rPh sb="6" eb="8">
      <t>タイセイ</t>
    </rPh>
    <rPh sb="8" eb="9">
      <t>ズ</t>
    </rPh>
    <phoneticPr fontId="19"/>
  </si>
  <si>
    <t>25字以内で入力</t>
    <rPh sb="2" eb="3">
      <t>ジ</t>
    </rPh>
    <rPh sb="3" eb="5">
      <t>イナイ</t>
    </rPh>
    <rPh sb="6" eb="8">
      <t>ニュウリョク</t>
    </rPh>
    <phoneticPr fontId="19"/>
  </si>
  <si>
    <t xml:space="preserve">塔屋 </t>
    <rPh sb="0" eb="1">
      <t>トウ</t>
    </rPh>
    <rPh sb="1" eb="2">
      <t>ヤ</t>
    </rPh>
    <phoneticPr fontId="19"/>
  </si>
  <si>
    <t>（空調）二次ポンプ入力シートを添付していますか</t>
    <rPh sb="1" eb="3">
      <t>クウチョウ</t>
    </rPh>
    <rPh sb="4" eb="6">
      <t>ニジ</t>
    </rPh>
    <rPh sb="9" eb="11">
      <t>ニュウリョク</t>
    </rPh>
    <phoneticPr fontId="19"/>
  </si>
  <si>
    <t>申請者自身で全ての同意欄にレ点を記入していますか</t>
    <rPh sb="0" eb="3">
      <t>シンセイシャ</t>
    </rPh>
    <rPh sb="3" eb="5">
      <t>ジシン</t>
    </rPh>
    <rPh sb="6" eb="7">
      <t>スベ</t>
    </rPh>
    <rPh sb="9" eb="12">
      <t>ドウイラン</t>
    </rPh>
    <rPh sb="14" eb="15">
      <t>テン</t>
    </rPh>
    <rPh sb="16" eb="18">
      <t>キニュウ</t>
    </rPh>
    <phoneticPr fontId="19"/>
  </si>
  <si>
    <t>申請者の情報が全て記入されていますか（入力シートから自動反映）</t>
    <rPh sb="4" eb="6">
      <t>ジョウホウ</t>
    </rPh>
    <rPh sb="7" eb="8">
      <t>スベ</t>
    </rPh>
    <rPh sb="9" eb="11">
      <t>キニュウ</t>
    </rPh>
    <phoneticPr fontId="19"/>
  </si>
  <si>
    <r>
      <t>※</t>
    </r>
    <r>
      <rPr>
        <b/>
        <u/>
        <sz val="12"/>
        <color theme="9" tint="0.59999389629810485"/>
        <rFont val="Meiryo UI"/>
        <family val="3"/>
        <charset val="128"/>
      </rPr>
      <t>██</t>
    </r>
    <r>
      <rPr>
        <b/>
        <u/>
        <sz val="12"/>
        <color rgb="FFFFFF00"/>
        <rFont val="Meiryo UI"/>
        <family val="3"/>
        <charset val="128"/>
      </rPr>
      <t>オレンジのセルは入力必須項目です。
※</t>
    </r>
    <r>
      <rPr>
        <b/>
        <u/>
        <sz val="12"/>
        <color theme="0" tint="-0.14999847407452621"/>
        <rFont val="Meiryo UI"/>
        <family val="3"/>
        <charset val="128"/>
      </rPr>
      <t>██</t>
    </r>
    <r>
      <rPr>
        <b/>
        <u/>
        <sz val="12"/>
        <color rgb="FFFFFF00"/>
        <rFont val="Meiryo UI"/>
        <family val="3"/>
        <charset val="128"/>
      </rPr>
      <t xml:space="preserve">グレーのセルは入力不要項目です。
</t>
    </r>
    <r>
      <rPr>
        <b/>
        <u/>
        <sz val="12"/>
        <color theme="0"/>
        <rFont val="Meiryo UI"/>
        <family val="3"/>
        <charset val="128"/>
      </rPr>
      <t>★マークの付いた項目は、商業登記簿等に表記を寄せてください。</t>
    </r>
    <rPh sb="11" eb="13">
      <t>ニュウリョク</t>
    </rPh>
    <rPh sb="13" eb="15">
      <t>ヒッス</t>
    </rPh>
    <rPh sb="15" eb="17">
      <t>コウモク</t>
    </rPh>
    <rPh sb="31" eb="33">
      <t>ニュウリョク</t>
    </rPh>
    <rPh sb="33" eb="35">
      <t>フヨウ</t>
    </rPh>
    <rPh sb="35" eb="37">
      <t>コウモク</t>
    </rPh>
    <rPh sb="53" eb="55">
      <t>ショウギョウ</t>
    </rPh>
    <rPh sb="58" eb="59">
      <t>トウ</t>
    </rPh>
    <phoneticPr fontId="19"/>
  </si>
  <si>
    <t>融資契約予定時期</t>
    <rPh sb="2" eb="4">
      <t>ケイヤク</t>
    </rPh>
    <phoneticPr fontId="19"/>
  </si>
  <si>
    <t>融資契約予定時期</t>
    <rPh sb="0" eb="2">
      <t>ユウシ</t>
    </rPh>
    <rPh sb="2" eb="4">
      <t>ケイヤク</t>
    </rPh>
    <rPh sb="4" eb="6">
      <t>ヨテイ</t>
    </rPh>
    <rPh sb="6" eb="8">
      <t>ジキ</t>
    </rPh>
    <phoneticPr fontId="19"/>
  </si>
  <si>
    <t>プルダウンから選択</t>
    <phoneticPr fontId="19"/>
  </si>
  <si>
    <t>他の補助金を併用する予定、または既に利用している場合、補助金の正式名称とその官公庁名等を記入していますか</t>
    <rPh sb="6" eb="8">
      <t>ヘイヨウ</t>
    </rPh>
    <rPh sb="16" eb="17">
      <t>スデ</t>
    </rPh>
    <rPh sb="18" eb="20">
      <t>リヨウ</t>
    </rPh>
    <rPh sb="27" eb="30">
      <t>ホジョキン</t>
    </rPh>
    <rPh sb="38" eb="41">
      <t>カンコウチョウ</t>
    </rPh>
    <rPh sb="41" eb="42">
      <t>メイ</t>
    </rPh>
    <rPh sb="42" eb="43">
      <t>トウ</t>
    </rPh>
    <rPh sb="44" eb="46">
      <t>キニュウ</t>
    </rPh>
    <phoneticPr fontId="19"/>
  </si>
  <si>
    <t>半角数字を「-（ハイフン）」ありで入力</t>
    <rPh sb="0" eb="2">
      <t>ハンカク</t>
    </rPh>
    <phoneticPr fontId="19"/>
  </si>
  <si>
    <t>半角数字を「-（ハイフン）」ありで入力　ない場合はプルダウンから「－」を選択</t>
  </si>
  <si>
    <t>半角数字を「-（ハイフン）」ありで入力　ない場合はプルダウンから「－」を選択</t>
    <phoneticPr fontId="19"/>
  </si>
  <si>
    <t>半角数字を「-（ハイフン）」ありで入力　ない場合はプルダウンから「－」を選択</t>
    <rPh sb="0" eb="2">
      <t>ハンカク</t>
    </rPh>
    <rPh sb="2" eb="4">
      <t>スウジ</t>
    </rPh>
    <rPh sb="17" eb="19">
      <t>ニュウリョク</t>
    </rPh>
    <rPh sb="22" eb="24">
      <t>バアイ</t>
    </rPh>
    <rPh sb="36" eb="38">
      <t>センタク</t>
    </rPh>
    <phoneticPr fontId="19"/>
  </si>
  <si>
    <t>3.事業計画概要</t>
    <rPh sb="2" eb="4">
      <t>ジギョウ</t>
    </rPh>
    <rPh sb="4" eb="6">
      <t>ケイカク</t>
    </rPh>
    <rPh sb="6" eb="8">
      <t>ガイヨウ</t>
    </rPh>
    <phoneticPr fontId="19"/>
  </si>
  <si>
    <t>4.建物情報</t>
    <rPh sb="2" eb="4">
      <t>タテモノ</t>
    </rPh>
    <rPh sb="4" eb="6">
      <t>ジョウホウ</t>
    </rPh>
    <phoneticPr fontId="19"/>
  </si>
  <si>
    <t>5.エネルギー情報</t>
    <rPh sb="7" eb="9">
      <t>ジョウホウ</t>
    </rPh>
    <phoneticPr fontId="19"/>
  </si>
  <si>
    <t>ブラインド（太陽追尾型）</t>
    <rPh sb="6" eb="8">
      <t>タイヨウ</t>
    </rPh>
    <rPh sb="8" eb="10">
      <t>ツイビ</t>
    </rPh>
    <rPh sb="10" eb="11">
      <t>ガタ</t>
    </rPh>
    <phoneticPr fontId="19"/>
  </si>
  <si>
    <t>「ⅰ　空調設備　方式等」</t>
    <rPh sb="3" eb="5">
      <t>クウチョウ</t>
    </rPh>
    <rPh sb="5" eb="7">
      <t>セツビ</t>
    </rPh>
    <rPh sb="8" eb="10">
      <t>ホウシキ</t>
    </rPh>
    <rPh sb="10" eb="11">
      <t>トウ</t>
    </rPh>
    <phoneticPr fontId="19"/>
  </si>
  <si>
    <t>「ⅱ　換気設備（機械換気）　方式等」</t>
    <rPh sb="8" eb="10">
      <t>キカイ</t>
    </rPh>
    <rPh sb="10" eb="12">
      <t>カンキ</t>
    </rPh>
    <rPh sb="14" eb="16">
      <t>ホウシキ</t>
    </rPh>
    <rPh sb="16" eb="17">
      <t>トウ</t>
    </rPh>
    <phoneticPr fontId="19"/>
  </si>
  <si>
    <t>潜熱回収型給湯機</t>
    <rPh sb="0" eb="2">
      <t>センネツ</t>
    </rPh>
    <rPh sb="2" eb="4">
      <t>カイシュウ</t>
    </rPh>
    <rPh sb="4" eb="5">
      <t>ガタ</t>
    </rPh>
    <rPh sb="5" eb="7">
      <t>キュウトウ</t>
    </rPh>
    <rPh sb="7" eb="8">
      <t>キ</t>
    </rPh>
    <phoneticPr fontId="19"/>
  </si>
  <si>
    <t>「補助」</t>
    <rPh sb="1" eb="3">
      <t>ホジョ</t>
    </rPh>
    <phoneticPr fontId="19"/>
  </si>
  <si>
    <t>【補助対象】</t>
    <rPh sb="1" eb="3">
      <t>ホジョ</t>
    </rPh>
    <rPh sb="3" eb="5">
      <t>タイショウ</t>
    </rPh>
    <phoneticPr fontId="19"/>
  </si>
  <si>
    <t>【補助対象外】</t>
    <rPh sb="1" eb="3">
      <t>ホジョ</t>
    </rPh>
    <rPh sb="3" eb="6">
      <t>タイショウガイ</t>
    </rPh>
    <phoneticPr fontId="19"/>
  </si>
  <si>
    <t>システム概要（能力、性能、規模、他）</t>
    <rPh sb="4" eb="6">
      <t>ガイヨウ</t>
    </rPh>
    <rPh sb="7" eb="9">
      <t>ノウリョク</t>
    </rPh>
    <rPh sb="10" eb="12">
      <t>セイノウ</t>
    </rPh>
    <rPh sb="13" eb="15">
      <t>キボ</t>
    </rPh>
    <rPh sb="16" eb="17">
      <t>タ</t>
    </rPh>
    <phoneticPr fontId="19"/>
  </si>
  <si>
    <t>計画（実施）概要を記述</t>
    <rPh sb="0" eb="2">
      <t>ケイカク</t>
    </rPh>
    <rPh sb="3" eb="5">
      <t>ジッシ</t>
    </rPh>
    <rPh sb="6" eb="8">
      <t>ガイヨウ</t>
    </rPh>
    <rPh sb="9" eb="11">
      <t>キジュツ</t>
    </rPh>
    <phoneticPr fontId="19"/>
  </si>
  <si>
    <t>建物平面の短辺対長辺比：短辺長／長辺長</t>
    <rPh sb="0" eb="2">
      <t>タテモノ</t>
    </rPh>
    <rPh sb="2" eb="4">
      <t>ヘイメン</t>
    </rPh>
    <rPh sb="5" eb="7">
      <t>タンペン</t>
    </rPh>
    <rPh sb="7" eb="8">
      <t>タイ</t>
    </rPh>
    <rPh sb="8" eb="10">
      <t>チョウヘン</t>
    </rPh>
    <rPh sb="10" eb="11">
      <t>ヒ</t>
    </rPh>
    <rPh sb="12" eb="14">
      <t>タンペン</t>
    </rPh>
    <rPh sb="14" eb="15">
      <t>チョウ</t>
    </rPh>
    <rPh sb="16" eb="18">
      <t>チョウヘン</t>
    </rPh>
    <rPh sb="18" eb="19">
      <t>チョウ</t>
    </rPh>
    <phoneticPr fontId="19"/>
  </si>
  <si>
    <t>外部環境の影響を受け易い建物外周部に配置した非空調室名など</t>
    <rPh sb="0" eb="2">
      <t>ガイブ</t>
    </rPh>
    <rPh sb="2" eb="4">
      <t>カンキョウ</t>
    </rPh>
    <rPh sb="5" eb="7">
      <t>エイキョウ</t>
    </rPh>
    <rPh sb="8" eb="9">
      <t>ウ</t>
    </rPh>
    <rPh sb="10" eb="11">
      <t>ヤス</t>
    </rPh>
    <rPh sb="12" eb="14">
      <t>タテモノ</t>
    </rPh>
    <rPh sb="14" eb="16">
      <t>ガイシュウ</t>
    </rPh>
    <rPh sb="16" eb="17">
      <t>ブ</t>
    </rPh>
    <rPh sb="18" eb="20">
      <t>ハイチ</t>
    </rPh>
    <rPh sb="22" eb="23">
      <t>ヒ</t>
    </rPh>
    <rPh sb="23" eb="25">
      <t>クウチョウ</t>
    </rPh>
    <rPh sb="25" eb="26">
      <t>シツ</t>
    </rPh>
    <rPh sb="26" eb="27">
      <t>メイ</t>
    </rPh>
    <phoneticPr fontId="19"/>
  </si>
  <si>
    <t>断熱材名称、断熱材規格、熱伝導率λ(W/(m・K))、断熱材厚み(mm)</t>
    <rPh sb="0" eb="3">
      <t>ダンネツザイ</t>
    </rPh>
    <rPh sb="3" eb="5">
      <t>メイショウ</t>
    </rPh>
    <rPh sb="6" eb="9">
      <t>ダンネツザイ</t>
    </rPh>
    <rPh sb="9" eb="11">
      <t>キカク</t>
    </rPh>
    <rPh sb="12" eb="13">
      <t>ネツ</t>
    </rPh>
    <rPh sb="13" eb="16">
      <t>デンドウリツ</t>
    </rPh>
    <rPh sb="27" eb="30">
      <t>ダンネツザイ</t>
    </rPh>
    <rPh sb="30" eb="31">
      <t>アツ</t>
    </rPh>
    <phoneticPr fontId="19"/>
  </si>
  <si>
    <r>
      <t>ガラス構成（例：E8 + A8 + F6)、熱貫流率（ガラスのみ　W/(m</t>
    </r>
    <r>
      <rPr>
        <vertAlign val="superscript"/>
        <sz val="8"/>
        <rFont val="Meiryo UI"/>
        <family val="3"/>
        <charset val="128"/>
      </rPr>
      <t>2</t>
    </r>
    <r>
      <rPr>
        <sz val="8"/>
        <rFont val="Meiryo UI"/>
        <family val="3"/>
        <charset val="128"/>
      </rPr>
      <t>・K))、日射熱取得率</t>
    </r>
    <rPh sb="3" eb="5">
      <t>コウセイ</t>
    </rPh>
    <rPh sb="6" eb="7">
      <t>レイ</t>
    </rPh>
    <rPh sb="22" eb="23">
      <t>ネツ</t>
    </rPh>
    <rPh sb="23" eb="25">
      <t>カンリュウ</t>
    </rPh>
    <rPh sb="25" eb="26">
      <t>リツ</t>
    </rPh>
    <rPh sb="43" eb="45">
      <t>ニッシャ</t>
    </rPh>
    <rPh sb="45" eb="46">
      <t>ネツ</t>
    </rPh>
    <rPh sb="46" eb="49">
      <t>シュトクリツ</t>
    </rPh>
    <phoneticPr fontId="19"/>
  </si>
  <si>
    <r>
      <t>ガラス構成（例：E8 + Ar8 + F6)、熱貫流率（ガラスのみ　W/(m</t>
    </r>
    <r>
      <rPr>
        <vertAlign val="superscript"/>
        <sz val="8"/>
        <rFont val="Meiryo UI"/>
        <family val="3"/>
        <charset val="128"/>
      </rPr>
      <t>2</t>
    </r>
    <r>
      <rPr>
        <sz val="8"/>
        <rFont val="Meiryo UI"/>
        <family val="3"/>
        <charset val="128"/>
      </rPr>
      <t>・K))、日射熱取得率</t>
    </r>
    <rPh sb="3" eb="5">
      <t>コウセイ</t>
    </rPh>
    <rPh sb="6" eb="7">
      <t>レイ</t>
    </rPh>
    <rPh sb="23" eb="24">
      <t>ネツ</t>
    </rPh>
    <rPh sb="24" eb="26">
      <t>カンリュウ</t>
    </rPh>
    <rPh sb="26" eb="27">
      <t>リツ</t>
    </rPh>
    <rPh sb="44" eb="46">
      <t>ニッシャ</t>
    </rPh>
    <rPh sb="46" eb="47">
      <t>ネツ</t>
    </rPh>
    <rPh sb="47" eb="50">
      <t>シュトクリツ</t>
    </rPh>
    <phoneticPr fontId="19"/>
  </si>
  <si>
    <r>
      <t>ガラス構成（例：E8 + V1 + F6)、熱貫流率（ガラスのみ　W/(m</t>
    </r>
    <r>
      <rPr>
        <vertAlign val="superscript"/>
        <sz val="8"/>
        <rFont val="Meiryo UI"/>
        <family val="3"/>
        <charset val="128"/>
      </rPr>
      <t>2</t>
    </r>
    <r>
      <rPr>
        <sz val="8"/>
        <rFont val="Meiryo UI"/>
        <family val="3"/>
        <charset val="128"/>
      </rPr>
      <t>・K))、日射熱取得率</t>
    </r>
    <rPh sb="3" eb="5">
      <t>コウセイ</t>
    </rPh>
    <rPh sb="6" eb="7">
      <t>レイ</t>
    </rPh>
    <rPh sb="22" eb="23">
      <t>ネツ</t>
    </rPh>
    <rPh sb="23" eb="25">
      <t>カンリュウ</t>
    </rPh>
    <rPh sb="25" eb="26">
      <t>リツ</t>
    </rPh>
    <rPh sb="43" eb="45">
      <t>ニッシャ</t>
    </rPh>
    <rPh sb="45" eb="46">
      <t>ネツ</t>
    </rPh>
    <rPh sb="46" eb="49">
      <t>シュトクリツ</t>
    </rPh>
    <phoneticPr fontId="19"/>
  </si>
  <si>
    <t>ガラス構成</t>
    <rPh sb="3" eb="5">
      <t>コウセイ</t>
    </rPh>
    <phoneticPr fontId="19"/>
  </si>
  <si>
    <r>
      <t>材料名、熱貫流率(窓ガラスを含むＵ値(W/(m</t>
    </r>
    <r>
      <rPr>
        <vertAlign val="superscript"/>
        <sz val="8"/>
        <rFont val="Meiryo UI"/>
        <family val="3"/>
        <charset val="128"/>
      </rPr>
      <t>2</t>
    </r>
    <r>
      <rPr>
        <sz val="8"/>
        <rFont val="Meiryo UI"/>
        <family val="3"/>
        <charset val="128"/>
      </rPr>
      <t>・K))</t>
    </r>
    <rPh sb="0" eb="2">
      <t>ザイリョウ</t>
    </rPh>
    <rPh sb="2" eb="3">
      <t>メイ</t>
    </rPh>
    <rPh sb="4" eb="5">
      <t>ネツ</t>
    </rPh>
    <rPh sb="5" eb="7">
      <t>カンリュウ</t>
    </rPh>
    <rPh sb="7" eb="8">
      <t>リツ</t>
    </rPh>
    <rPh sb="9" eb="10">
      <t>マド</t>
    </rPh>
    <rPh sb="14" eb="15">
      <t>フク</t>
    </rPh>
    <rPh sb="17" eb="18">
      <t>チ</t>
    </rPh>
    <phoneticPr fontId="19"/>
  </si>
  <si>
    <r>
      <t>材料名、熱貫流率(窓ガラスを含むＵ値W/(m</t>
    </r>
    <r>
      <rPr>
        <vertAlign val="superscript"/>
        <sz val="8"/>
        <rFont val="Meiryo UI"/>
        <family val="3"/>
        <charset val="128"/>
      </rPr>
      <t>2</t>
    </r>
    <r>
      <rPr>
        <sz val="8"/>
        <rFont val="Meiryo UI"/>
        <family val="3"/>
        <charset val="128"/>
      </rPr>
      <t>・K))</t>
    </r>
    <rPh sb="0" eb="2">
      <t>ザイリョウ</t>
    </rPh>
    <rPh sb="2" eb="3">
      <t>メイ</t>
    </rPh>
    <rPh sb="4" eb="5">
      <t>ネツ</t>
    </rPh>
    <rPh sb="5" eb="7">
      <t>カンリュウ</t>
    </rPh>
    <rPh sb="7" eb="8">
      <t>リツ</t>
    </rPh>
    <rPh sb="9" eb="10">
      <t>マド</t>
    </rPh>
    <rPh sb="14" eb="15">
      <t>フク</t>
    </rPh>
    <rPh sb="17" eb="18">
      <t>チ</t>
    </rPh>
    <phoneticPr fontId="19"/>
  </si>
  <si>
    <t>方位、サイズ(間隔(タテ、ヨコ)、壁面からの出寸法(mm))、日除け効果係数(冷・暖)</t>
    <rPh sb="0" eb="2">
      <t>ホウイ</t>
    </rPh>
    <rPh sb="7" eb="9">
      <t>カンカク</t>
    </rPh>
    <rPh sb="17" eb="19">
      <t>ヘキメン</t>
    </rPh>
    <rPh sb="22" eb="23">
      <t>デ</t>
    </rPh>
    <rPh sb="23" eb="25">
      <t>スンポウ</t>
    </rPh>
    <rPh sb="31" eb="33">
      <t>ヒヨ</t>
    </rPh>
    <rPh sb="34" eb="36">
      <t>コウカ</t>
    </rPh>
    <rPh sb="36" eb="38">
      <t>ケイスウ</t>
    </rPh>
    <rPh sb="39" eb="40">
      <t>レイ</t>
    </rPh>
    <rPh sb="41" eb="42">
      <t>ダン</t>
    </rPh>
    <phoneticPr fontId="19"/>
  </si>
  <si>
    <t>方位、外部設置の場合：日除け効果係数(冷・暖）、内部設置の場合：日射熱取得率</t>
    <rPh sb="0" eb="2">
      <t>ホウイ</t>
    </rPh>
    <rPh sb="3" eb="5">
      <t>ガイブ</t>
    </rPh>
    <rPh sb="5" eb="7">
      <t>セッチ</t>
    </rPh>
    <rPh sb="8" eb="10">
      <t>バアイ</t>
    </rPh>
    <rPh sb="11" eb="13">
      <t>ヒヨ</t>
    </rPh>
    <rPh sb="14" eb="16">
      <t>コウカ</t>
    </rPh>
    <rPh sb="16" eb="18">
      <t>ケイスウ</t>
    </rPh>
    <rPh sb="19" eb="20">
      <t>レイ</t>
    </rPh>
    <rPh sb="21" eb="22">
      <t>ダン</t>
    </rPh>
    <rPh sb="24" eb="26">
      <t>ナイブ</t>
    </rPh>
    <rPh sb="26" eb="28">
      <t>セッチ</t>
    </rPh>
    <rPh sb="29" eb="31">
      <t>バアイ</t>
    </rPh>
    <rPh sb="32" eb="34">
      <t>ニッシャ</t>
    </rPh>
    <rPh sb="34" eb="35">
      <t>ネツ</t>
    </rPh>
    <rPh sb="35" eb="37">
      <t>シュトク</t>
    </rPh>
    <rPh sb="37" eb="38">
      <t>リツ</t>
    </rPh>
    <phoneticPr fontId="19"/>
  </si>
  <si>
    <t>計画（実施）概要を記入</t>
    <rPh sb="0" eb="2">
      <t>ケイカク</t>
    </rPh>
    <rPh sb="3" eb="5">
      <t>ジッシ</t>
    </rPh>
    <rPh sb="6" eb="8">
      <t>ガイヨウ</t>
    </rPh>
    <rPh sb="9" eb="11">
      <t>キニュウ</t>
    </rPh>
    <phoneticPr fontId="19"/>
  </si>
  <si>
    <t>ⅰ　　空調設備</t>
    <rPh sb="3" eb="5">
      <t>クウチョウ</t>
    </rPh>
    <rPh sb="5" eb="7">
      <t>セツビ</t>
    </rPh>
    <phoneticPr fontId="19"/>
  </si>
  <si>
    <t>代表機の冷房能力(kW)、暖房能力(kW)、定格COPc、定格COPh、制御方法、合計台数</t>
    <rPh sb="36" eb="38">
      <t>セイギョ</t>
    </rPh>
    <rPh sb="38" eb="40">
      <t>ホウホウ</t>
    </rPh>
    <phoneticPr fontId="19"/>
  </si>
  <si>
    <t>代表機の加熱能力(kW)、燃料種別、燃料使用量、合計台数</t>
    <rPh sb="0" eb="2">
      <t>ダイヒョウ</t>
    </rPh>
    <rPh sb="2" eb="3">
      <t>キ</t>
    </rPh>
    <rPh sb="4" eb="6">
      <t>カネツ</t>
    </rPh>
    <rPh sb="6" eb="8">
      <t>ノウリョク</t>
    </rPh>
    <rPh sb="13" eb="15">
      <t>ネンリョウ</t>
    </rPh>
    <rPh sb="15" eb="17">
      <t>シュベツ</t>
    </rPh>
    <rPh sb="18" eb="20">
      <t>ネンリョウ</t>
    </rPh>
    <rPh sb="20" eb="23">
      <t>シヨウリョウ</t>
    </rPh>
    <rPh sb="24" eb="26">
      <t>ゴウケイ</t>
    </rPh>
    <rPh sb="26" eb="28">
      <t>ダイスウ</t>
    </rPh>
    <phoneticPr fontId="19"/>
  </si>
  <si>
    <t>熱供給媒体（冷温水、蒸気、高温水）、冷却能力(GJ/h)、加熱能力(GJ/h)</t>
    <rPh sb="0" eb="1">
      <t>ネツ</t>
    </rPh>
    <rPh sb="1" eb="3">
      <t>キョウキュウ</t>
    </rPh>
    <rPh sb="3" eb="5">
      <t>バイタイ</t>
    </rPh>
    <rPh sb="6" eb="7">
      <t>レイ</t>
    </rPh>
    <rPh sb="7" eb="9">
      <t>オンスイ</t>
    </rPh>
    <rPh sb="10" eb="12">
      <t>ジョウキ</t>
    </rPh>
    <rPh sb="13" eb="14">
      <t>コウ</t>
    </rPh>
    <rPh sb="14" eb="16">
      <t>オンスイ</t>
    </rPh>
    <rPh sb="18" eb="20">
      <t>レイキャク</t>
    </rPh>
    <rPh sb="20" eb="22">
      <t>ノウリョク</t>
    </rPh>
    <rPh sb="29" eb="31">
      <t>カネツ</t>
    </rPh>
    <rPh sb="31" eb="33">
      <t>ノウリョク</t>
    </rPh>
    <phoneticPr fontId="19"/>
  </si>
  <si>
    <t>熱利用先、利用熱量(GJ/年）、地中熱利用温度（　℃～　℃）、他</t>
    <rPh sb="0" eb="1">
      <t>ネツ</t>
    </rPh>
    <rPh sb="1" eb="3">
      <t>リヨウ</t>
    </rPh>
    <rPh sb="3" eb="4">
      <t>サキ</t>
    </rPh>
    <rPh sb="5" eb="7">
      <t>リヨウ</t>
    </rPh>
    <rPh sb="7" eb="9">
      <t>ネツリョウ</t>
    </rPh>
    <rPh sb="13" eb="14">
      <t>ネン</t>
    </rPh>
    <rPh sb="16" eb="18">
      <t>チチュウ</t>
    </rPh>
    <rPh sb="18" eb="19">
      <t>ネツ</t>
    </rPh>
    <rPh sb="19" eb="21">
      <t>リヨウ</t>
    </rPh>
    <rPh sb="21" eb="23">
      <t>オンド</t>
    </rPh>
    <rPh sb="31" eb="32">
      <t>タ</t>
    </rPh>
    <phoneticPr fontId="19"/>
  </si>
  <si>
    <t>熱利用先、利用熱量(GJ/年）、井水熱利用温度（　℃～　℃）、他</t>
    <rPh sb="0" eb="1">
      <t>ネツ</t>
    </rPh>
    <rPh sb="1" eb="3">
      <t>リヨウ</t>
    </rPh>
    <rPh sb="3" eb="4">
      <t>サキ</t>
    </rPh>
    <rPh sb="5" eb="7">
      <t>リヨウ</t>
    </rPh>
    <rPh sb="7" eb="9">
      <t>ネツリョウ</t>
    </rPh>
    <rPh sb="13" eb="14">
      <t>ネン</t>
    </rPh>
    <rPh sb="16" eb="17">
      <t>イ</t>
    </rPh>
    <rPh sb="17" eb="18">
      <t>スイ</t>
    </rPh>
    <rPh sb="31" eb="32">
      <t>タ</t>
    </rPh>
    <phoneticPr fontId="19"/>
  </si>
  <si>
    <t>熱利用先、利用熱量(GJ/年）、太陽熱利用温度（　℃～　℃）、他</t>
    <rPh sb="0" eb="1">
      <t>ネツ</t>
    </rPh>
    <rPh sb="1" eb="3">
      <t>リヨウ</t>
    </rPh>
    <rPh sb="3" eb="4">
      <t>サキ</t>
    </rPh>
    <rPh sb="5" eb="7">
      <t>リヨウ</t>
    </rPh>
    <rPh sb="7" eb="9">
      <t>ネツリョウ</t>
    </rPh>
    <rPh sb="13" eb="14">
      <t>ネン</t>
    </rPh>
    <rPh sb="16" eb="18">
      <t>タイヨウ</t>
    </rPh>
    <rPh sb="31" eb="32">
      <t>タ</t>
    </rPh>
    <phoneticPr fontId="19"/>
  </si>
  <si>
    <t>代表対象系統名、制御要素（温度、エンタルピー、他）、合計系統数</t>
    <rPh sb="0" eb="2">
      <t>ダイヒョウ</t>
    </rPh>
    <rPh sb="2" eb="4">
      <t>タイショウ</t>
    </rPh>
    <rPh sb="4" eb="6">
      <t>ケイトウ</t>
    </rPh>
    <rPh sb="6" eb="7">
      <t>メイ</t>
    </rPh>
    <rPh sb="8" eb="10">
      <t>セイギョ</t>
    </rPh>
    <rPh sb="10" eb="12">
      <t>ヨウソ</t>
    </rPh>
    <rPh sb="13" eb="15">
      <t>オンド</t>
    </rPh>
    <rPh sb="23" eb="24">
      <t>タ</t>
    </rPh>
    <rPh sb="26" eb="28">
      <t>ゴウケイ</t>
    </rPh>
    <rPh sb="28" eb="30">
      <t>ケイトウ</t>
    </rPh>
    <rPh sb="30" eb="31">
      <t>スウ</t>
    </rPh>
    <phoneticPr fontId="19"/>
  </si>
  <si>
    <r>
      <t>代表対象系統名、制御要素（温度、ＣＯ</t>
    </r>
    <r>
      <rPr>
        <vertAlign val="subscript"/>
        <sz val="8"/>
        <rFont val="Meiryo UI"/>
        <family val="3"/>
        <charset val="128"/>
      </rPr>
      <t>2</t>
    </r>
    <r>
      <rPr>
        <sz val="8"/>
        <rFont val="Meiryo UI"/>
        <family val="3"/>
        <charset val="128"/>
      </rPr>
      <t>、他）、合計系統数</t>
    </r>
    <rPh sb="0" eb="2">
      <t>ダイヒョウ</t>
    </rPh>
    <rPh sb="2" eb="4">
      <t>タイショウ</t>
    </rPh>
    <rPh sb="4" eb="6">
      <t>ケイトウ</t>
    </rPh>
    <rPh sb="6" eb="7">
      <t>メイ</t>
    </rPh>
    <rPh sb="8" eb="10">
      <t>セイギョ</t>
    </rPh>
    <rPh sb="10" eb="12">
      <t>ヨウソ</t>
    </rPh>
    <rPh sb="13" eb="15">
      <t>オンド</t>
    </rPh>
    <rPh sb="20" eb="21">
      <t>タ</t>
    </rPh>
    <rPh sb="23" eb="25">
      <t>ゴウケイ</t>
    </rPh>
    <rPh sb="25" eb="27">
      <t>ケイトウ</t>
    </rPh>
    <rPh sb="27" eb="28">
      <t>スウ</t>
    </rPh>
    <phoneticPr fontId="19"/>
  </si>
  <si>
    <t>代表熱源系統名、冷却能力(kW/h)、合計系統数</t>
    <rPh sb="0" eb="2">
      <t>ダイヒョウ</t>
    </rPh>
    <rPh sb="2" eb="4">
      <t>ネツゲン</t>
    </rPh>
    <rPh sb="4" eb="6">
      <t>ケイトウ</t>
    </rPh>
    <rPh sb="6" eb="7">
      <t>メイ</t>
    </rPh>
    <rPh sb="8" eb="10">
      <t>レイキャク</t>
    </rPh>
    <rPh sb="10" eb="12">
      <t>ノウリョク</t>
    </rPh>
    <rPh sb="19" eb="21">
      <t>ゴウケイ</t>
    </rPh>
    <rPh sb="21" eb="23">
      <t>ケイトウ</t>
    </rPh>
    <rPh sb="23" eb="24">
      <t>スウ</t>
    </rPh>
    <phoneticPr fontId="19"/>
  </si>
  <si>
    <r>
      <t>代表対象系統名、制御種別（温度、PMV、CO</t>
    </r>
    <r>
      <rPr>
        <vertAlign val="subscript"/>
        <sz val="8"/>
        <rFont val="Meiryo UI"/>
        <family val="3"/>
        <charset val="128"/>
      </rPr>
      <t>2</t>
    </r>
    <r>
      <rPr>
        <sz val="8"/>
        <rFont val="Meiryo UI"/>
        <family val="3"/>
        <charset val="128"/>
      </rPr>
      <t>、他）、合計系統数</t>
    </r>
    <rPh sb="0" eb="2">
      <t>ダイヒョウ</t>
    </rPh>
    <rPh sb="2" eb="4">
      <t>タイショウ</t>
    </rPh>
    <rPh sb="4" eb="6">
      <t>ケイトウ</t>
    </rPh>
    <rPh sb="6" eb="7">
      <t>メイ</t>
    </rPh>
    <rPh sb="8" eb="10">
      <t>セイギョ</t>
    </rPh>
    <rPh sb="10" eb="12">
      <t>シュベツ</t>
    </rPh>
    <rPh sb="13" eb="15">
      <t>オンド</t>
    </rPh>
    <rPh sb="24" eb="25">
      <t>タ</t>
    </rPh>
    <rPh sb="27" eb="29">
      <t>ゴウケイ</t>
    </rPh>
    <rPh sb="29" eb="31">
      <t>ケイトウ</t>
    </rPh>
    <rPh sb="31" eb="32">
      <t>スウ</t>
    </rPh>
    <phoneticPr fontId="19"/>
  </si>
  <si>
    <t>代表対象系統名、制御種別（温度、圧力、他）、合計系統数</t>
    <rPh sb="0" eb="2">
      <t>ダイヒョウ</t>
    </rPh>
    <rPh sb="2" eb="4">
      <t>タイショウ</t>
    </rPh>
    <rPh sb="4" eb="6">
      <t>ケイトウ</t>
    </rPh>
    <rPh sb="6" eb="7">
      <t>メイ</t>
    </rPh>
    <rPh sb="8" eb="10">
      <t>セイギョ</t>
    </rPh>
    <rPh sb="10" eb="12">
      <t>シュベツ</t>
    </rPh>
    <rPh sb="13" eb="15">
      <t>オンド</t>
    </rPh>
    <rPh sb="16" eb="18">
      <t>アツリョク</t>
    </rPh>
    <rPh sb="19" eb="20">
      <t>タ</t>
    </rPh>
    <rPh sb="22" eb="24">
      <t>ゴウケイ</t>
    </rPh>
    <rPh sb="24" eb="26">
      <t>ケイトウ</t>
    </rPh>
    <rPh sb="26" eb="27">
      <t>スウ</t>
    </rPh>
    <phoneticPr fontId="19"/>
  </si>
  <si>
    <t>代表対象系統名、合計系統数</t>
    <rPh sb="0" eb="2">
      <t>ダイヒョウ</t>
    </rPh>
    <rPh sb="2" eb="4">
      <t>タイショウ</t>
    </rPh>
    <rPh sb="4" eb="6">
      <t>ケイトウ</t>
    </rPh>
    <rPh sb="6" eb="7">
      <t>メイ</t>
    </rPh>
    <rPh sb="8" eb="10">
      <t>ゴウケイ</t>
    </rPh>
    <rPh sb="10" eb="12">
      <t>ケイトウ</t>
    </rPh>
    <rPh sb="12" eb="13">
      <t>スウ</t>
    </rPh>
    <phoneticPr fontId="19"/>
  </si>
  <si>
    <t>代表機器仕様（冷却能力（ｋＷ／ｈ）、合計台数</t>
    <rPh sb="0" eb="2">
      <t>ダイヒョウ</t>
    </rPh>
    <rPh sb="2" eb="4">
      <t>キキ</t>
    </rPh>
    <rPh sb="4" eb="6">
      <t>シヨウ</t>
    </rPh>
    <rPh sb="7" eb="9">
      <t>レイキャク</t>
    </rPh>
    <rPh sb="9" eb="11">
      <t>ノウリョク</t>
    </rPh>
    <rPh sb="18" eb="20">
      <t>ゴウケイ</t>
    </rPh>
    <rPh sb="20" eb="22">
      <t>ダイスウ</t>
    </rPh>
    <phoneticPr fontId="19"/>
  </si>
  <si>
    <r>
      <t>代表熱源機仕様（冷却能力(kW)、定格COP、台数）、蓄熱槽容量(m</t>
    </r>
    <r>
      <rPr>
        <vertAlign val="superscript"/>
        <sz val="8"/>
        <rFont val="Meiryo UI"/>
        <family val="3"/>
        <charset val="128"/>
      </rPr>
      <t>3</t>
    </r>
    <r>
      <rPr>
        <sz val="8"/>
        <rFont val="Meiryo UI"/>
        <family val="3"/>
        <charset val="128"/>
      </rPr>
      <t>)</t>
    </r>
    <rPh sb="0" eb="2">
      <t>ダイヒョウ</t>
    </rPh>
    <rPh sb="2" eb="5">
      <t>ネツゲンキ</t>
    </rPh>
    <rPh sb="5" eb="7">
      <t>シヨウ</t>
    </rPh>
    <rPh sb="8" eb="10">
      <t>レイキャク</t>
    </rPh>
    <rPh sb="10" eb="12">
      <t>ノウリョク</t>
    </rPh>
    <rPh sb="17" eb="19">
      <t>テイカク</t>
    </rPh>
    <rPh sb="23" eb="25">
      <t>ダイスウ</t>
    </rPh>
    <rPh sb="27" eb="29">
      <t>チクネツ</t>
    </rPh>
    <rPh sb="29" eb="30">
      <t>ソウ</t>
    </rPh>
    <rPh sb="30" eb="32">
      <t>ヨウリョウ</t>
    </rPh>
    <phoneticPr fontId="19"/>
  </si>
  <si>
    <t>対象系統名、制御概要、合計系統数</t>
    <rPh sb="0" eb="2">
      <t>タイショウ</t>
    </rPh>
    <rPh sb="2" eb="4">
      <t>ケイトウ</t>
    </rPh>
    <rPh sb="4" eb="5">
      <t>メイ</t>
    </rPh>
    <rPh sb="6" eb="8">
      <t>セイギョ</t>
    </rPh>
    <rPh sb="8" eb="10">
      <t>ガイヨウ</t>
    </rPh>
    <rPh sb="11" eb="13">
      <t>ゴウケイ</t>
    </rPh>
    <rPh sb="13" eb="15">
      <t>ケイトウ</t>
    </rPh>
    <rPh sb="15" eb="16">
      <t>スウ</t>
    </rPh>
    <phoneticPr fontId="19"/>
  </si>
  <si>
    <r>
      <t>給湯部位、給湯機の仕様（燃料種別、給湯能力、定格COP)、台数、貯湯量(m</t>
    </r>
    <r>
      <rPr>
        <vertAlign val="superscript"/>
        <sz val="8"/>
        <rFont val="Meiryo UI"/>
        <family val="3"/>
        <charset val="128"/>
      </rPr>
      <t>3</t>
    </r>
    <r>
      <rPr>
        <sz val="8"/>
        <rFont val="Meiryo UI"/>
        <family val="3"/>
        <charset val="128"/>
      </rPr>
      <t>)</t>
    </r>
    <rPh sb="0" eb="2">
      <t>キュウトウ</t>
    </rPh>
    <rPh sb="2" eb="4">
      <t>ブイ</t>
    </rPh>
    <rPh sb="5" eb="7">
      <t>キュウトウ</t>
    </rPh>
    <rPh sb="7" eb="8">
      <t>キ</t>
    </rPh>
    <rPh sb="9" eb="11">
      <t>シヨウ</t>
    </rPh>
    <rPh sb="12" eb="14">
      <t>ネンリョウ</t>
    </rPh>
    <rPh sb="14" eb="16">
      <t>シュベツ</t>
    </rPh>
    <rPh sb="17" eb="19">
      <t>キュウトウ</t>
    </rPh>
    <rPh sb="19" eb="21">
      <t>ノウリョク</t>
    </rPh>
    <rPh sb="22" eb="24">
      <t>テイカク</t>
    </rPh>
    <rPh sb="29" eb="31">
      <t>ダイスウ</t>
    </rPh>
    <rPh sb="32" eb="34">
      <t>チョトウ</t>
    </rPh>
    <rPh sb="34" eb="35">
      <t>リョウ</t>
    </rPh>
    <phoneticPr fontId="19"/>
  </si>
  <si>
    <r>
      <t>主たる給湯箇所、ボイラの仕様（燃料種別、加熱能力)、台数、貯湯量(m</t>
    </r>
    <r>
      <rPr>
        <vertAlign val="superscript"/>
        <sz val="8"/>
        <rFont val="Meiryo UI"/>
        <family val="3"/>
        <charset val="128"/>
      </rPr>
      <t>3</t>
    </r>
    <r>
      <rPr>
        <sz val="8"/>
        <rFont val="Meiryo UI"/>
        <family val="3"/>
        <charset val="128"/>
      </rPr>
      <t>)</t>
    </r>
    <rPh sb="0" eb="1">
      <t>シュ</t>
    </rPh>
    <rPh sb="3" eb="5">
      <t>キュウトウ</t>
    </rPh>
    <rPh sb="5" eb="7">
      <t>カショ</t>
    </rPh>
    <rPh sb="12" eb="14">
      <t>シヨウ</t>
    </rPh>
    <rPh sb="15" eb="17">
      <t>ネンリョウ</t>
    </rPh>
    <rPh sb="17" eb="19">
      <t>シュベツ</t>
    </rPh>
    <rPh sb="20" eb="22">
      <t>カネツ</t>
    </rPh>
    <rPh sb="22" eb="24">
      <t>ノウリョク</t>
    </rPh>
    <rPh sb="26" eb="28">
      <t>ダイスウ</t>
    </rPh>
    <rPh sb="29" eb="31">
      <t>チョトウ</t>
    </rPh>
    <rPh sb="31" eb="32">
      <t>リョウ</t>
    </rPh>
    <phoneticPr fontId="19"/>
  </si>
  <si>
    <t>機器ごとに仕様を記入（相φ線数W、容量(kVA)、台数）</t>
    <rPh sb="0" eb="2">
      <t>キキ</t>
    </rPh>
    <rPh sb="5" eb="7">
      <t>シヨウ</t>
    </rPh>
    <rPh sb="8" eb="10">
      <t>キニュウ</t>
    </rPh>
    <rPh sb="11" eb="12">
      <t>ソウ</t>
    </rPh>
    <rPh sb="13" eb="14">
      <t>セン</t>
    </rPh>
    <rPh sb="14" eb="15">
      <t>カズ</t>
    </rPh>
    <rPh sb="17" eb="19">
      <t>ヨウリョウ</t>
    </rPh>
    <rPh sb="25" eb="27">
      <t>ダイスウ</t>
    </rPh>
    <phoneticPr fontId="19"/>
  </si>
  <si>
    <t>機器ごとに仕様を記入（定格発電量(kW）、排熱利用先、排熱利用量、台数）</t>
    <rPh sb="0" eb="2">
      <t>キキ</t>
    </rPh>
    <rPh sb="5" eb="7">
      <t>シヨウ</t>
    </rPh>
    <rPh sb="8" eb="10">
      <t>キニュウ</t>
    </rPh>
    <rPh sb="11" eb="13">
      <t>テイカク</t>
    </rPh>
    <rPh sb="13" eb="15">
      <t>ハツデン</t>
    </rPh>
    <rPh sb="15" eb="16">
      <t>リョウ</t>
    </rPh>
    <rPh sb="21" eb="23">
      <t>ハイネツ</t>
    </rPh>
    <rPh sb="23" eb="25">
      <t>リヨウ</t>
    </rPh>
    <rPh sb="25" eb="26">
      <t>サキ</t>
    </rPh>
    <rPh sb="27" eb="29">
      <t>ハイネツ</t>
    </rPh>
    <rPh sb="29" eb="31">
      <t>リヨウ</t>
    </rPh>
    <rPh sb="31" eb="32">
      <t>リョウ</t>
    </rPh>
    <rPh sb="33" eb="35">
      <t>ダイスウ</t>
    </rPh>
    <phoneticPr fontId="19"/>
  </si>
  <si>
    <t>「ⅲ　照明設備　方式等」</t>
    <rPh sb="3" eb="5">
      <t>ショウメイ</t>
    </rPh>
    <rPh sb="5" eb="7">
      <t>セツビ</t>
    </rPh>
    <rPh sb="8" eb="10">
      <t>ホウシキ</t>
    </rPh>
    <rPh sb="10" eb="11">
      <t>トウ</t>
    </rPh>
    <phoneticPr fontId="19"/>
  </si>
  <si>
    <t>「ⅵ　変圧器設備　設備・システム名」</t>
    <rPh sb="3" eb="6">
      <t>ヘンアツキ</t>
    </rPh>
    <rPh sb="6" eb="8">
      <t>セツビ</t>
    </rPh>
    <rPh sb="9" eb="11">
      <t>セツビ</t>
    </rPh>
    <rPh sb="16" eb="17">
      <t>メイ</t>
    </rPh>
    <phoneticPr fontId="19"/>
  </si>
  <si>
    <t>「ⅶ　蓄電池設備　方式等」</t>
    <rPh sb="3" eb="6">
      <t>チクデンチ</t>
    </rPh>
    <rPh sb="6" eb="8">
      <t>セツビ</t>
    </rPh>
    <rPh sb="9" eb="11">
      <t>ホウシキ</t>
    </rPh>
    <rPh sb="11" eb="12">
      <t>トウ</t>
    </rPh>
    <phoneticPr fontId="19"/>
  </si>
  <si>
    <t>「新既」</t>
    <rPh sb="1" eb="2">
      <t>シン</t>
    </rPh>
    <rPh sb="2" eb="3">
      <t>キ</t>
    </rPh>
    <phoneticPr fontId="19"/>
  </si>
  <si>
    <r>
      <rPr>
        <b/>
        <sz val="11"/>
        <rFont val="Meiryo UI"/>
        <family val="3"/>
        <charset val="128"/>
      </rPr>
      <t xml:space="preserve">&lt;1&gt; </t>
    </r>
    <r>
      <rPr>
        <sz val="11"/>
        <rFont val="Meiryo UI"/>
        <family val="3"/>
        <charset val="128"/>
      </rPr>
      <t>設備・システム名／方式等</t>
    </r>
    <rPh sb="4" eb="6">
      <t>セツビ</t>
    </rPh>
    <rPh sb="11" eb="12">
      <t>メイ</t>
    </rPh>
    <rPh sb="13" eb="15">
      <t>ホウシキ</t>
    </rPh>
    <rPh sb="15" eb="16">
      <t>トウ</t>
    </rPh>
    <phoneticPr fontId="19"/>
  </si>
  <si>
    <r>
      <rPr>
        <b/>
        <sz val="11"/>
        <rFont val="Meiryo UI"/>
        <family val="3"/>
        <charset val="128"/>
      </rPr>
      <t>&lt;2&gt;</t>
    </r>
    <r>
      <rPr>
        <sz val="11"/>
        <rFont val="Meiryo UI"/>
        <family val="3"/>
        <charset val="128"/>
      </rPr>
      <t xml:space="preserve"> システム概要（能力、性能、規模、他）</t>
    </r>
    <rPh sb="8" eb="10">
      <t>ガイヨウ</t>
    </rPh>
    <rPh sb="11" eb="13">
      <t>ノウリョク</t>
    </rPh>
    <rPh sb="14" eb="16">
      <t>セイノウ</t>
    </rPh>
    <rPh sb="17" eb="19">
      <t>キボ</t>
    </rPh>
    <rPh sb="20" eb="21">
      <t>タ</t>
    </rPh>
    <phoneticPr fontId="19"/>
  </si>
  <si>
    <r>
      <rPr>
        <b/>
        <sz val="11"/>
        <rFont val="Meiryo UI"/>
        <family val="3"/>
        <charset val="128"/>
      </rPr>
      <t>&lt;3&gt;</t>
    </r>
    <r>
      <rPr>
        <sz val="11"/>
        <rFont val="Meiryo UI"/>
        <family val="3"/>
        <charset val="128"/>
      </rPr>
      <t xml:space="preserve"> 新既／補助</t>
    </r>
    <rPh sb="4" eb="5">
      <t>シン</t>
    </rPh>
    <rPh sb="5" eb="6">
      <t>キ</t>
    </rPh>
    <rPh sb="7" eb="9">
      <t>ホジョ</t>
    </rPh>
    <phoneticPr fontId="19"/>
  </si>
  <si>
    <t>各設備の新既をプルダウンから選択</t>
    <rPh sb="0" eb="3">
      <t>カクセツビ</t>
    </rPh>
    <rPh sb="4" eb="5">
      <t>シン</t>
    </rPh>
    <rPh sb="5" eb="6">
      <t>キ</t>
    </rPh>
    <rPh sb="14" eb="16">
      <t>センタク</t>
    </rPh>
    <phoneticPr fontId="19"/>
  </si>
  <si>
    <t>コージェネ</t>
    <phoneticPr fontId="19"/>
  </si>
  <si>
    <t>採用技術</t>
    <rPh sb="0" eb="2">
      <t>サイヨウ</t>
    </rPh>
    <rPh sb="2" eb="4">
      <t>ギジュツ</t>
    </rPh>
    <phoneticPr fontId="19"/>
  </si>
  <si>
    <t>―</t>
    <phoneticPr fontId="19"/>
  </si>
  <si>
    <t>延べ面積</t>
    <rPh sb="0" eb="1">
      <t>エン</t>
    </rPh>
    <rPh sb="2" eb="4">
      <t>メンセキ</t>
    </rPh>
    <phoneticPr fontId="19"/>
  </si>
  <si>
    <t>CO2濃度による外気量制御</t>
    <rPh sb="3" eb="5">
      <t>ノウド</t>
    </rPh>
    <rPh sb="8" eb="10">
      <t>ガイキ</t>
    </rPh>
    <rPh sb="10" eb="11">
      <t>リョウ</t>
    </rPh>
    <rPh sb="11" eb="13">
      <t>セイギョ</t>
    </rPh>
    <phoneticPr fontId="19"/>
  </si>
  <si>
    <t>―</t>
    <phoneticPr fontId="19"/>
  </si>
  <si>
    <t>―</t>
    <phoneticPr fontId="19"/>
  </si>
  <si>
    <t>延べ面積</t>
    <rPh sb="0" eb="1">
      <t>ノ</t>
    </rPh>
    <rPh sb="2" eb="4">
      <t>メンセキ</t>
    </rPh>
    <phoneticPr fontId="19"/>
  </si>
  <si>
    <t>①</t>
  </si>
  <si>
    <t>②</t>
  </si>
  <si>
    <t>⑤</t>
  </si>
  <si>
    <t>⑥</t>
  </si>
  <si>
    <t>⑦</t>
  </si>
  <si>
    <t>⑧</t>
  </si>
  <si>
    <t>⑨</t>
  </si>
  <si>
    <t>自然換気システム</t>
    <phoneticPr fontId="19"/>
  </si>
  <si>
    <t>照明のゾーニング制御</t>
    <phoneticPr fontId="19"/>
  </si>
  <si>
    <t>デシカント空調システム</t>
    <phoneticPr fontId="19"/>
  </si>
  <si>
    <t>クール・ヒートトレンチシステム</t>
    <phoneticPr fontId="19"/>
  </si>
  <si>
    <t>□</t>
    <phoneticPr fontId="19"/>
  </si>
  <si>
    <t>項目</t>
    <rPh sb="0" eb="2">
      <t>コウモク</t>
    </rPh>
    <phoneticPr fontId="19"/>
  </si>
  <si>
    <t>ＺＥＢランク</t>
    <phoneticPr fontId="19"/>
  </si>
  <si>
    <t>％</t>
    <phoneticPr fontId="19"/>
  </si>
  <si>
    <t>一次エネルギー削減率</t>
    <rPh sb="0" eb="2">
      <t>イチジ</t>
    </rPh>
    <rPh sb="7" eb="9">
      <t>サクゲン</t>
    </rPh>
    <rPh sb="9" eb="10">
      <t>リツ</t>
    </rPh>
    <phoneticPr fontId="19"/>
  </si>
  <si>
    <t>創エネ(PV)率</t>
  </si>
  <si>
    <t>－</t>
    <phoneticPr fontId="19"/>
  </si>
  <si>
    <t>－</t>
    <phoneticPr fontId="19"/>
  </si>
  <si>
    <t>エネルギー利用
効率化設備</t>
    <phoneticPr fontId="19"/>
  </si>
  <si>
    <t>PV</t>
    <phoneticPr fontId="19"/>
  </si>
  <si>
    <t>PV</t>
    <phoneticPr fontId="19"/>
  </si>
  <si>
    <t>工事種別</t>
    <rPh sb="0" eb="2">
      <t>コウジ</t>
    </rPh>
    <rPh sb="2" eb="4">
      <t>シュベツ</t>
    </rPh>
    <phoneticPr fontId="19"/>
  </si>
  <si>
    <t>1地域</t>
    <rPh sb="1" eb="3">
      <t>チイキ</t>
    </rPh>
    <phoneticPr fontId="19"/>
  </si>
  <si>
    <t>2地域</t>
    <rPh sb="1" eb="3">
      <t>チイキ</t>
    </rPh>
    <phoneticPr fontId="19"/>
  </si>
  <si>
    <t>3地域</t>
    <rPh sb="1" eb="3">
      <t>チイキ</t>
    </rPh>
    <phoneticPr fontId="19"/>
  </si>
  <si>
    <t>4地域</t>
    <rPh sb="1" eb="3">
      <t>チイキ</t>
    </rPh>
    <phoneticPr fontId="19"/>
  </si>
  <si>
    <t>5地域</t>
    <rPh sb="1" eb="3">
      <t>チイキ</t>
    </rPh>
    <phoneticPr fontId="19"/>
  </si>
  <si>
    <t>6地域</t>
    <rPh sb="1" eb="3">
      <t>チイキ</t>
    </rPh>
    <phoneticPr fontId="19"/>
  </si>
  <si>
    <t>7地域</t>
    <rPh sb="1" eb="3">
      <t>チイキ</t>
    </rPh>
    <phoneticPr fontId="19"/>
  </si>
  <si>
    <t>8地域</t>
    <rPh sb="1" eb="3">
      <t>チイキ</t>
    </rPh>
    <phoneticPr fontId="19"/>
  </si>
  <si>
    <t>評価対象</t>
    <rPh sb="0" eb="2">
      <t>ヒョウカ</t>
    </rPh>
    <rPh sb="2" eb="4">
      <t>タイショウ</t>
    </rPh>
    <phoneticPr fontId="19"/>
  </si>
  <si>
    <t>ＺＥＢ竣工予定年</t>
    <rPh sb="3" eb="5">
      <t>シュンコウ</t>
    </rPh>
    <rPh sb="5" eb="7">
      <t>ヨテイ</t>
    </rPh>
    <rPh sb="7" eb="8">
      <t>ネン</t>
    </rPh>
    <phoneticPr fontId="19"/>
  </si>
  <si>
    <t>ＺＥＢ竣工予定年</t>
    <rPh sb="3" eb="5">
      <t>シュンコウ</t>
    </rPh>
    <rPh sb="5" eb="7">
      <t>ヨテイ</t>
    </rPh>
    <rPh sb="7" eb="8">
      <t>トシ</t>
    </rPh>
    <phoneticPr fontId="19"/>
  </si>
  <si>
    <t>評価予定時期</t>
    <rPh sb="2" eb="4">
      <t>ヨテイ</t>
    </rPh>
    <rPh sb="4" eb="6">
      <t>ジキ</t>
    </rPh>
    <phoneticPr fontId="19"/>
  </si>
  <si>
    <t>評価対象</t>
    <rPh sb="0" eb="2">
      <t>ヒョウカ</t>
    </rPh>
    <rPh sb="2" eb="4">
      <t>タイショウ</t>
    </rPh>
    <phoneticPr fontId="19"/>
  </si>
  <si>
    <t>補助対象建築物の地域区分を入力/プルダウンから選択</t>
    <rPh sb="0" eb="2">
      <t>ホジョ</t>
    </rPh>
    <rPh sb="2" eb="4">
      <t>タイショウ</t>
    </rPh>
    <rPh sb="4" eb="7">
      <t>ケンチクブツ</t>
    </rPh>
    <rPh sb="13" eb="15">
      <t>ニュウリョク</t>
    </rPh>
    <rPh sb="23" eb="25">
      <t>センタク</t>
    </rPh>
    <phoneticPr fontId="19"/>
  </si>
  <si>
    <t>丁目・番地</t>
    <phoneticPr fontId="19"/>
  </si>
  <si>
    <t>ISO14000シリーズ</t>
  </si>
  <si>
    <t>西暦4桁半角数字で竣工年を入力</t>
    <rPh sb="9" eb="11">
      <t>シュンコウ</t>
    </rPh>
    <rPh sb="11" eb="12">
      <t>ネン</t>
    </rPh>
    <phoneticPr fontId="19"/>
  </si>
  <si>
    <t>ZEB
リーディング・オーナー</t>
    <phoneticPr fontId="19"/>
  </si>
  <si>
    <t>冷却塔ファン・インバータ制御</t>
    <phoneticPr fontId="19"/>
  </si>
  <si>
    <t>主たる用途</t>
    <rPh sb="0" eb="1">
      <t>シュ</t>
    </rPh>
    <rPh sb="3" eb="5">
      <t>ヨウト</t>
    </rPh>
    <phoneticPr fontId="19"/>
  </si>
  <si>
    <t>用途数</t>
    <rPh sb="0" eb="2">
      <t>ヨウト</t>
    </rPh>
    <rPh sb="2" eb="3">
      <t>スウ</t>
    </rPh>
    <phoneticPr fontId="19"/>
  </si>
  <si>
    <t>１棟評価</t>
    <rPh sb="0" eb="2">
      <t>イットウ</t>
    </rPh>
    <rPh sb="2" eb="4">
      <t>ヒョウカ</t>
    </rPh>
    <phoneticPr fontId="19"/>
  </si>
  <si>
    <t>事務所等</t>
  </si>
  <si>
    <t>ホテル等</t>
  </si>
  <si>
    <t>病院等</t>
  </si>
  <si>
    <t>百貨店等</t>
  </si>
  <si>
    <t>学校等</t>
  </si>
  <si>
    <t>集会所等</t>
  </si>
  <si>
    <t>CLT採択枠</t>
    <rPh sb="3" eb="5">
      <t>サイタク</t>
    </rPh>
    <rPh sb="5" eb="6">
      <t>ワク</t>
    </rPh>
    <phoneticPr fontId="19"/>
  </si>
  <si>
    <t>CLT採択枠</t>
    <rPh sb="3" eb="5">
      <t>サイタク</t>
    </rPh>
    <rPh sb="5" eb="6">
      <t>ワク</t>
    </rPh>
    <phoneticPr fontId="19"/>
  </si>
  <si>
    <t>対象</t>
    <rPh sb="0" eb="2">
      <t>タイショウ</t>
    </rPh>
    <phoneticPr fontId="19"/>
  </si>
  <si>
    <t>対象外</t>
    <rPh sb="0" eb="2">
      <t>タイショウ</t>
    </rPh>
    <rPh sb="2" eb="3">
      <t>ガイ</t>
    </rPh>
    <phoneticPr fontId="19"/>
  </si>
  <si>
    <t>用途数</t>
    <rPh sb="0" eb="2">
      <t>ヨウト</t>
    </rPh>
    <rPh sb="2" eb="3">
      <t>スウ</t>
    </rPh>
    <phoneticPr fontId="19"/>
  </si>
  <si>
    <t>複数</t>
    <rPh sb="0" eb="1">
      <t>フク</t>
    </rPh>
    <rPh sb="1" eb="2">
      <t>スウ</t>
    </rPh>
    <phoneticPr fontId="19"/>
  </si>
  <si>
    <t>空調ポンプ制御の
高度化</t>
    <phoneticPr fontId="19"/>
  </si>
  <si>
    <t>導入技術</t>
    <rPh sb="0" eb="2">
      <t>ドウニュウ</t>
    </rPh>
    <rPh sb="2" eb="4">
      <t>ギジュツ</t>
    </rPh>
    <phoneticPr fontId="19"/>
  </si>
  <si>
    <t>導入項目</t>
    <rPh sb="0" eb="2">
      <t>ドウニュウ</t>
    </rPh>
    <rPh sb="2" eb="4">
      <t>コウモク</t>
    </rPh>
    <phoneticPr fontId="19"/>
  </si>
  <si>
    <t>単一</t>
    <rPh sb="0" eb="1">
      <t>タン</t>
    </rPh>
    <rPh sb="1" eb="2">
      <t>イチ</t>
    </rPh>
    <phoneticPr fontId="19"/>
  </si>
  <si>
    <t>用途説明</t>
    <rPh sb="0" eb="2">
      <t>ヨウト</t>
    </rPh>
    <rPh sb="2" eb="4">
      <t>セツメイ</t>
    </rPh>
    <phoneticPr fontId="19"/>
  </si>
  <si>
    <t>用途説明</t>
    <rPh sb="0" eb="2">
      <t>ヨウト</t>
    </rPh>
    <rPh sb="2" eb="4">
      <t>セツメイ</t>
    </rPh>
    <phoneticPr fontId="19"/>
  </si>
  <si>
    <t>事務所</t>
  </si>
  <si>
    <t>ホテル</t>
  </si>
  <si>
    <t>旅館</t>
  </si>
  <si>
    <t>病院</t>
  </si>
  <si>
    <t>老人ホーム</t>
  </si>
  <si>
    <t>福祉ホーム</t>
  </si>
  <si>
    <t>百貨店</t>
  </si>
  <si>
    <t>マーケット</t>
  </si>
  <si>
    <t>小学校</t>
  </si>
  <si>
    <t>中学校</t>
  </si>
  <si>
    <t>義務教育学校</t>
  </si>
  <si>
    <t>高等学校</t>
  </si>
  <si>
    <t>大学</t>
  </si>
  <si>
    <t>高等専門学校</t>
  </si>
  <si>
    <t>専修学校</t>
  </si>
  <si>
    <t>各種学校</t>
  </si>
  <si>
    <t>図書館</t>
  </si>
  <si>
    <t>博物館</t>
  </si>
  <si>
    <t>体育館等</t>
  </si>
  <si>
    <t>プルダウンから選択（先に主たる用途を選択すること）</t>
    <rPh sb="7" eb="9">
      <t>センタク</t>
    </rPh>
    <rPh sb="10" eb="11">
      <t>サキ</t>
    </rPh>
    <rPh sb="12" eb="13">
      <t>シュ</t>
    </rPh>
    <rPh sb="15" eb="17">
      <t>ヨウト</t>
    </rPh>
    <rPh sb="18" eb="20">
      <t>センタク</t>
    </rPh>
    <phoneticPr fontId="19"/>
  </si>
  <si>
    <t>➊事業情報</t>
    <rPh sb="1" eb="3">
      <t>ジギョウ</t>
    </rPh>
    <rPh sb="3" eb="5">
      <t>ジョウホウ</t>
    </rPh>
    <phoneticPr fontId="19"/>
  </si>
  <si>
    <r>
      <t>同上　原単位（(MJ/(m</t>
    </r>
    <r>
      <rPr>
        <vertAlign val="superscript"/>
        <sz val="12"/>
        <rFont val="ＭＳ Ｐゴシック"/>
        <family val="3"/>
        <charset val="128"/>
      </rPr>
      <t>2</t>
    </r>
    <r>
      <rPr>
        <sz val="12"/>
        <rFont val="ＭＳ Ｐゴシック"/>
        <family val="3"/>
        <charset val="128"/>
      </rPr>
      <t>・年))</t>
    </r>
    <rPh sb="0" eb="2">
      <t>ドウジョウ</t>
    </rPh>
    <rPh sb="3" eb="6">
      <t>ゲンタンイ</t>
    </rPh>
    <rPh sb="15" eb="16">
      <t>ネン</t>
    </rPh>
    <phoneticPr fontId="19"/>
  </si>
  <si>
    <r>
      <t>同上　原単位（(MJ/(m</t>
    </r>
    <r>
      <rPr>
        <b/>
        <vertAlign val="superscript"/>
        <sz val="12"/>
        <color theme="0"/>
        <rFont val="ＭＳ Ｐゴシック"/>
        <family val="3"/>
        <charset val="128"/>
      </rPr>
      <t>2</t>
    </r>
    <r>
      <rPr>
        <b/>
        <sz val="12"/>
        <color theme="0"/>
        <rFont val="ＭＳ Ｐゴシック"/>
        <family val="3"/>
        <charset val="128"/>
      </rPr>
      <t>・年))</t>
    </r>
    <rPh sb="0" eb="2">
      <t>ドウジョウ</t>
    </rPh>
    <rPh sb="3" eb="6">
      <t>ゲンタンイ</t>
    </rPh>
    <rPh sb="15" eb="16">
      <t>ネン</t>
    </rPh>
    <phoneticPr fontId="19"/>
  </si>
  <si>
    <r>
      <t>同上ｍ</t>
    </r>
    <r>
      <rPr>
        <vertAlign val="superscript"/>
        <sz val="12"/>
        <rFont val="ＭＳ Ｐゴシック"/>
        <family val="3"/>
        <charset val="128"/>
      </rPr>
      <t>2</t>
    </r>
    <r>
      <rPr>
        <sz val="12"/>
        <rFont val="ＭＳ Ｐゴシック"/>
        <family val="3"/>
        <charset val="128"/>
      </rPr>
      <t>単価（円／m</t>
    </r>
    <r>
      <rPr>
        <vertAlign val="superscript"/>
        <sz val="12"/>
        <rFont val="ＭＳ Ｐゴシック"/>
        <family val="3"/>
        <charset val="128"/>
      </rPr>
      <t>2</t>
    </r>
    <r>
      <rPr>
        <sz val="12"/>
        <rFont val="ＭＳ Ｐゴシック"/>
        <family val="3"/>
        <charset val="128"/>
      </rPr>
      <t>）</t>
    </r>
    <rPh sb="0" eb="2">
      <t>ドウジョウ</t>
    </rPh>
    <rPh sb="4" eb="6">
      <t>タンカ</t>
    </rPh>
    <rPh sb="7" eb="8">
      <t>エン</t>
    </rPh>
    <phoneticPr fontId="19"/>
  </si>
  <si>
    <r>
      <t>m</t>
    </r>
    <r>
      <rPr>
        <b/>
        <vertAlign val="superscript"/>
        <sz val="12"/>
        <rFont val="ＭＳ Ｐゴシック"/>
        <family val="3"/>
        <charset val="128"/>
      </rPr>
      <t>2</t>
    </r>
    <phoneticPr fontId="19"/>
  </si>
  <si>
    <t>➎評価対象（非住宅部分）</t>
    <rPh sb="1" eb="3">
      <t>ヒョウカ</t>
    </rPh>
    <rPh sb="3" eb="5">
      <t>タイショウ</t>
    </rPh>
    <rPh sb="6" eb="7">
      <t>ヒ</t>
    </rPh>
    <rPh sb="7" eb="9">
      <t>ジュウタク</t>
    </rPh>
    <rPh sb="9" eb="11">
      <t>ブブン</t>
    </rPh>
    <phoneticPr fontId="19"/>
  </si>
  <si>
    <t>既存建築物竣工年</t>
    <rPh sb="0" eb="2">
      <t>キゾン</t>
    </rPh>
    <rPh sb="2" eb="5">
      <t>ケンチクブツ</t>
    </rPh>
    <rPh sb="5" eb="6">
      <t>シュン</t>
    </rPh>
    <rPh sb="6" eb="7">
      <t>コウ</t>
    </rPh>
    <rPh sb="7" eb="8">
      <t>ネン</t>
    </rPh>
    <phoneticPr fontId="19"/>
  </si>
  <si>
    <t>対象延べ面積</t>
    <rPh sb="0" eb="2">
      <t>タイショウ</t>
    </rPh>
    <rPh sb="2" eb="3">
      <t>ノ</t>
    </rPh>
    <rPh sb="4" eb="6">
      <t>メンセキ</t>
    </rPh>
    <phoneticPr fontId="19"/>
  </si>
  <si>
    <t>既存建築物竣工年</t>
    <phoneticPr fontId="19"/>
  </si>
  <si>
    <t>該</t>
    <rPh sb="0" eb="1">
      <t>ガイ</t>
    </rPh>
    <phoneticPr fontId="19"/>
  </si>
  <si>
    <t>➢ 数式のリンクによって不都合が生じる場合は、シートの保護を解除して直接金額を入力してください。</t>
    <rPh sb="2" eb="4">
      <t>スウシキ</t>
    </rPh>
    <rPh sb="12" eb="15">
      <t>フツゴウ</t>
    </rPh>
    <rPh sb="16" eb="17">
      <t>ショウ</t>
    </rPh>
    <rPh sb="19" eb="21">
      <t>バアイ</t>
    </rPh>
    <rPh sb="27" eb="29">
      <t>ホゴ</t>
    </rPh>
    <rPh sb="30" eb="32">
      <t>カイジョ</t>
    </rPh>
    <rPh sb="34" eb="36">
      <t>チョクセツ</t>
    </rPh>
    <rPh sb="35" eb="36">
      <t>スウシキ</t>
    </rPh>
    <rPh sb="36" eb="38">
      <t>キンガク</t>
    </rPh>
    <rPh sb="39" eb="41">
      <t>ニュウリョク</t>
    </rPh>
    <phoneticPr fontId="19"/>
  </si>
  <si>
    <t>　　その際は、必ず各概略予算書の金額と整合をとってください。</t>
    <rPh sb="4" eb="5">
      <t>サイ</t>
    </rPh>
    <rPh sb="7" eb="8">
      <t>カナラ</t>
    </rPh>
    <phoneticPr fontId="19"/>
  </si>
  <si>
    <t>（単位：円）</t>
    <phoneticPr fontId="19"/>
  </si>
  <si>
    <t>（全体）</t>
    <rPh sb="1" eb="3">
      <t>ゼンタイ</t>
    </rPh>
    <phoneticPr fontId="19"/>
  </si>
  <si>
    <t>補助対象経費の区分</t>
    <rPh sb="0" eb="2">
      <t>ホジョ</t>
    </rPh>
    <rPh sb="2" eb="4">
      <t>タイショウ</t>
    </rPh>
    <rPh sb="4" eb="6">
      <t>ケイヒ</t>
    </rPh>
    <rPh sb="7" eb="9">
      <t>クブン</t>
    </rPh>
    <phoneticPr fontId="19"/>
  </si>
  <si>
    <t>蓄電システムの補助対象経費（全体）</t>
    <phoneticPr fontId="19"/>
  </si>
  <si>
    <t>補助対象経費（全体）に対する蓄電システムの割合</t>
    <phoneticPr fontId="19"/>
  </si>
  <si>
    <t>（１年目）</t>
    <rPh sb="2" eb="4">
      <t>ネンメ</t>
    </rPh>
    <phoneticPr fontId="19"/>
  </si>
  <si>
    <t>（２年目）</t>
    <rPh sb="2" eb="4">
      <t>ネンメ</t>
    </rPh>
    <phoneticPr fontId="19"/>
  </si>
  <si>
    <t>（３年目）</t>
    <rPh sb="2" eb="4">
      <t>ネンメ</t>
    </rPh>
    <phoneticPr fontId="19"/>
  </si>
  <si>
    <t>◆概略予算書作成時の注意点</t>
    <rPh sb="1" eb="3">
      <t>ガイリャク</t>
    </rPh>
    <rPh sb="3" eb="6">
      <t>ヨサンショ</t>
    </rPh>
    <rPh sb="6" eb="8">
      <t>サクセイ</t>
    </rPh>
    <rPh sb="8" eb="9">
      <t>ジ</t>
    </rPh>
    <rPh sb="10" eb="13">
      <t>チュウイテン</t>
    </rPh>
    <phoneticPr fontId="19"/>
  </si>
  <si>
    <t>➢ （全体）と各年度のシートを作成し、「（全体）＝（１年目）～（３年目）の合計」となるように作成してください。</t>
    <rPh sb="3" eb="5">
      <t>ゼンタイ</t>
    </rPh>
    <rPh sb="7" eb="10">
      <t>カクネンド</t>
    </rPh>
    <rPh sb="15" eb="17">
      <t>サクセイ</t>
    </rPh>
    <rPh sb="21" eb="23">
      <t>ゼンタイ</t>
    </rPh>
    <rPh sb="27" eb="29">
      <t>ネンメ</t>
    </rPh>
    <rPh sb="33" eb="35">
      <t>ネンメ</t>
    </rPh>
    <rPh sb="37" eb="39">
      <t>ゴウケイ</t>
    </rPh>
    <rPh sb="46" eb="48">
      <t>サクセイ</t>
    </rPh>
    <phoneticPr fontId="19"/>
  </si>
  <si>
    <t>➢ （集計）の「Ⅱ．設備費」「Ⅲ．工事費」「Ⅱ＋Ⅲ．設備費＋工事費」の名称欄は統一した表現で記入し、（内訳）の名称と一致させてください。</t>
    <phoneticPr fontId="19"/>
  </si>
  <si>
    <t>➢ （内訳）の機器番号欄は、図面、機器表および工事写真と整合がとれるように記入してください。</t>
    <rPh sb="3" eb="5">
      <t>ウチワケ</t>
    </rPh>
    <rPh sb="7" eb="9">
      <t>キキ</t>
    </rPh>
    <rPh sb="9" eb="11">
      <t>バンゴウ</t>
    </rPh>
    <rPh sb="11" eb="12">
      <t>ラン</t>
    </rPh>
    <rPh sb="14" eb="16">
      <t>ズメン</t>
    </rPh>
    <rPh sb="17" eb="19">
      <t>キキ</t>
    </rPh>
    <rPh sb="19" eb="20">
      <t>ヒョウ</t>
    </rPh>
    <rPh sb="23" eb="25">
      <t>コウジ</t>
    </rPh>
    <rPh sb="25" eb="27">
      <t>シャシン</t>
    </rPh>
    <rPh sb="28" eb="30">
      <t>セイゴウ</t>
    </rPh>
    <rPh sb="37" eb="39">
      <t>キニュウ</t>
    </rPh>
    <phoneticPr fontId="19"/>
  </si>
  <si>
    <t>➢ 【数量】欄に小数点以下の端数がある場合、【金額】欄は四捨五入の値で表示されますが、計算結果は四捨五入されていません。</t>
    <rPh sb="6" eb="7">
      <t>ラン</t>
    </rPh>
    <rPh sb="8" eb="11">
      <t>ショウスウテン</t>
    </rPh>
    <rPh sb="11" eb="13">
      <t>イカ</t>
    </rPh>
    <rPh sb="14" eb="16">
      <t>ハスウ</t>
    </rPh>
    <rPh sb="19" eb="21">
      <t>バアイ</t>
    </rPh>
    <rPh sb="23" eb="25">
      <t>キンガク</t>
    </rPh>
    <rPh sb="26" eb="27">
      <t>ラン</t>
    </rPh>
    <rPh sb="28" eb="32">
      <t>シシャゴニュウ</t>
    </rPh>
    <rPh sb="33" eb="34">
      <t>アタイ</t>
    </rPh>
    <rPh sb="35" eb="37">
      <t>ヒョウジ</t>
    </rPh>
    <rPh sb="43" eb="45">
      <t>ケイサン</t>
    </rPh>
    <rPh sb="45" eb="47">
      <t>ケッカ</t>
    </rPh>
    <rPh sb="48" eb="52">
      <t>シシャゴニュウ</t>
    </rPh>
    <phoneticPr fontId="19"/>
  </si>
  <si>
    <t>◆数式について</t>
    <rPh sb="1" eb="3">
      <t>スウシキ</t>
    </rPh>
    <phoneticPr fontId="19"/>
  </si>
  <si>
    <t>➢ 金額の計算間違いを防ぐため、あらかじめ設定されている数式は原則崩さずに作成し、必要に応じて行の追加や削除を行ってください。</t>
    <phoneticPr fontId="19"/>
  </si>
  <si>
    <t>➢ Ａ４タテ片面でカラー印刷し、ファイリングしてください。</t>
    <phoneticPr fontId="19"/>
  </si>
  <si>
    <t xml:space="preserve"> </t>
    <phoneticPr fontId="19"/>
  </si>
  <si>
    <t>交付申請時</t>
    <rPh sb="2" eb="4">
      <t>シンセイ</t>
    </rPh>
    <phoneticPr fontId="19"/>
  </si>
  <si>
    <t>機器番号</t>
    <rPh sb="0" eb="2">
      <t>キキ</t>
    </rPh>
    <rPh sb="2" eb="4">
      <t>バンゴウ</t>
    </rPh>
    <phoneticPr fontId="19"/>
  </si>
  <si>
    <t>Ⅰ．設計費</t>
    <phoneticPr fontId="19"/>
  </si>
  <si>
    <t>式</t>
  </si>
  <si>
    <t>２．●●●●●●●●●</t>
    <phoneticPr fontId="19"/>
  </si>
  <si>
    <t>設備費　</t>
    <phoneticPr fontId="19"/>
  </si>
  <si>
    <t>設計費　</t>
    <rPh sb="0" eb="2">
      <t>セッケイ</t>
    </rPh>
    <phoneticPr fontId="19"/>
  </si>
  <si>
    <t>合計</t>
    <phoneticPr fontId="19"/>
  </si>
  <si>
    <t>Ⅱ．設備費　　Ⅲ．工事費</t>
    <phoneticPr fontId="19"/>
  </si>
  <si>
    <t>１．●●●●●●●●●</t>
    <phoneticPr fontId="20"/>
  </si>
  <si>
    <t>小計</t>
    <phoneticPr fontId="19"/>
  </si>
  <si>
    <t>工事費　</t>
    <phoneticPr fontId="19"/>
  </si>
  <si>
    <t>項目　</t>
    <phoneticPr fontId="19"/>
  </si>
  <si>
    <t>合計</t>
    <phoneticPr fontId="19"/>
  </si>
  <si>
    <t>２．●●●●●●●●●</t>
    <phoneticPr fontId="20"/>
  </si>
  <si>
    <t>３．●●●●●●●●●</t>
    <phoneticPr fontId="20"/>
  </si>
  <si>
    <t>４．●●●●●●●●●</t>
    <phoneticPr fontId="20"/>
  </si>
  <si>
    <t>５．●●●●●●●●●</t>
    <phoneticPr fontId="20"/>
  </si>
  <si>
    <t>６．●●●●●●●●●</t>
    <phoneticPr fontId="20"/>
  </si>
  <si>
    <t>７．●●●●●●●●●</t>
    <phoneticPr fontId="20"/>
  </si>
  <si>
    <t>８．●●●●●●●●●</t>
    <phoneticPr fontId="20"/>
  </si>
  <si>
    <t>設備</t>
  </si>
  <si>
    <t>工事</t>
  </si>
  <si>
    <t>１. 交付要件について</t>
    <phoneticPr fontId="19"/>
  </si>
  <si>
    <t>５. 補助対象建築物のＺＥＢに資する設計情報ならびに実施状況報告の情報開示について</t>
    <rPh sb="3" eb="5">
      <t>ホジョ</t>
    </rPh>
    <rPh sb="5" eb="7">
      <t>タイショウ</t>
    </rPh>
    <rPh sb="7" eb="10">
      <t>ケンチクブツ</t>
    </rPh>
    <rPh sb="15" eb="16">
      <t>シ</t>
    </rPh>
    <rPh sb="18" eb="20">
      <t>セッケイ</t>
    </rPh>
    <rPh sb="20" eb="22">
      <t>ジョウホウ</t>
    </rPh>
    <rPh sb="26" eb="28">
      <t>ジッシ</t>
    </rPh>
    <rPh sb="28" eb="30">
      <t>ジョウキョウ</t>
    </rPh>
    <rPh sb="30" eb="32">
      <t>ホウコク</t>
    </rPh>
    <rPh sb="33" eb="35">
      <t>ジョウホウ</t>
    </rPh>
    <rPh sb="35" eb="37">
      <t>カイジ</t>
    </rPh>
    <phoneticPr fontId="42"/>
  </si>
  <si>
    <t>本事業の趣旨にもとづき、補助対象建築物のＺＥＢに資する設計情報ならびに、事業完了後の実施状況の内容について情報提供が可能な事業に対し補助が行われることを了承している。</t>
    <rPh sb="4" eb="6">
      <t>シュシ</t>
    </rPh>
    <rPh sb="12" eb="14">
      <t>ホジョ</t>
    </rPh>
    <rPh sb="14" eb="16">
      <t>タイショウ</t>
    </rPh>
    <rPh sb="16" eb="19">
      <t>ケンチクブツ</t>
    </rPh>
    <rPh sb="24" eb="25">
      <t>シ</t>
    </rPh>
    <rPh sb="27" eb="29">
      <t>セッケイ</t>
    </rPh>
    <rPh sb="29" eb="31">
      <t>ジョウホウ</t>
    </rPh>
    <rPh sb="36" eb="38">
      <t>ジギョウ</t>
    </rPh>
    <rPh sb="38" eb="40">
      <t>カンリョウ</t>
    </rPh>
    <rPh sb="40" eb="41">
      <t>ゴ</t>
    </rPh>
    <rPh sb="42" eb="44">
      <t>ジッシ</t>
    </rPh>
    <rPh sb="44" eb="46">
      <t>ジョウキョウ</t>
    </rPh>
    <rPh sb="47" eb="49">
      <t>ナイヨウ</t>
    </rPh>
    <rPh sb="53" eb="55">
      <t>ジョウホウ</t>
    </rPh>
    <rPh sb="55" eb="57">
      <t>テイキョウ</t>
    </rPh>
    <rPh sb="58" eb="60">
      <t>カノウ</t>
    </rPh>
    <rPh sb="61" eb="63">
      <t>ジギョウ</t>
    </rPh>
    <rPh sb="64" eb="65">
      <t>タイ</t>
    </rPh>
    <rPh sb="66" eb="68">
      <t>ホジョ</t>
    </rPh>
    <rPh sb="69" eb="70">
      <t>オコナ</t>
    </rPh>
    <rPh sb="76" eb="78">
      <t>リョウショウ</t>
    </rPh>
    <phoneticPr fontId="42"/>
  </si>
  <si>
    <t>６．事業の広報について</t>
    <rPh sb="2" eb="4">
      <t>ジギョウ</t>
    </rPh>
    <rPh sb="5" eb="7">
      <t>コウホウ</t>
    </rPh>
    <phoneticPr fontId="19"/>
  </si>
  <si>
    <t>空調ﾌｧﾝ制御
の高度化
(VAV，適正容量分割等）</t>
    <rPh sb="18" eb="20">
      <t>テキセイ</t>
    </rPh>
    <rPh sb="20" eb="22">
      <t>ヨウリョウ</t>
    </rPh>
    <rPh sb="22" eb="24">
      <t>ブンカツ</t>
    </rPh>
    <rPh sb="24" eb="25">
      <t>トウ</t>
    </rPh>
    <phoneticPr fontId="19"/>
  </si>
  <si>
    <t xml:space="preserve">
※以下に入力する値はWeb計算プログラムの計算結果と整合をとること。
</t>
    <rPh sb="2" eb="4">
      <t>イカ</t>
    </rPh>
    <rPh sb="5" eb="7">
      <t>ニュウリョク</t>
    </rPh>
    <rPh sb="9" eb="10">
      <t>アタイ</t>
    </rPh>
    <rPh sb="14" eb="16">
      <t>ケイサン</t>
    </rPh>
    <rPh sb="22" eb="24">
      <t>ケイサン</t>
    </rPh>
    <rPh sb="24" eb="26">
      <t>ケッカ</t>
    </rPh>
    <rPh sb="27" eb="29">
      <t>セイゴウ</t>
    </rPh>
    <phoneticPr fontId="19"/>
  </si>
  <si>
    <t>各設備が補助対象なら該、補助対象外なら－をプルダウンから選択</t>
    <rPh sb="0" eb="3">
      <t>カクセツビ</t>
    </rPh>
    <rPh sb="4" eb="6">
      <t>ホジョ</t>
    </rPh>
    <rPh sb="6" eb="8">
      <t>タイショウ</t>
    </rPh>
    <rPh sb="10" eb="11">
      <t>ガイ</t>
    </rPh>
    <rPh sb="12" eb="14">
      <t>ホジョ</t>
    </rPh>
    <rPh sb="14" eb="16">
      <t>タイショウ</t>
    </rPh>
    <rPh sb="16" eb="17">
      <t>ガイ</t>
    </rPh>
    <rPh sb="28" eb="30">
      <t>センタク</t>
    </rPh>
    <phoneticPr fontId="19"/>
  </si>
  <si>
    <t>新既</t>
    <rPh sb="0" eb="1">
      <t>シン</t>
    </rPh>
    <rPh sb="1" eb="2">
      <t>キ</t>
    </rPh>
    <phoneticPr fontId="19"/>
  </si>
  <si>
    <t>❾未評価技術費用（全体）</t>
    <rPh sb="1" eb="4">
      <t>ミヒョウカ</t>
    </rPh>
    <rPh sb="4" eb="6">
      <t>ギジュツ</t>
    </rPh>
    <rPh sb="6" eb="8">
      <t>ヒヨウ</t>
    </rPh>
    <rPh sb="9" eb="11">
      <t>ゼンタイ</t>
    </rPh>
    <phoneticPr fontId="19"/>
  </si>
  <si>
    <t>⓬ＢＥＭＳ装置</t>
    <rPh sb="5" eb="7">
      <t>ソウチ</t>
    </rPh>
    <phoneticPr fontId="19"/>
  </si>
  <si>
    <t>⓮ＺＥＢ実現のコンセプト</t>
    <rPh sb="4" eb="6">
      <t>ジツゲン</t>
    </rPh>
    <phoneticPr fontId="19"/>
  </si>
  <si>
    <t>⓯ＺＥＢの実現に資する省エネ技術</t>
    <rPh sb="5" eb="7">
      <t>ジツゲン</t>
    </rPh>
    <rPh sb="8" eb="9">
      <t>シ</t>
    </rPh>
    <rPh sb="11" eb="12">
      <t>ショウ</t>
    </rPh>
    <rPh sb="14" eb="16">
      <t>ギジュツ</t>
    </rPh>
    <phoneticPr fontId="19"/>
  </si>
  <si>
    <r>
      <t>⓯ＺＥＢの実現に資する省エネ技術　</t>
    </r>
    <r>
      <rPr>
        <b/>
        <u/>
        <sz val="11"/>
        <color rgb="FFFF0000"/>
        <rFont val="Meiryo UI"/>
        <family val="3"/>
        <charset val="128"/>
      </rPr>
      <t>↓※設備・システム名から入力してください。</t>
    </r>
    <rPh sb="5" eb="7">
      <t>ジツゲン</t>
    </rPh>
    <rPh sb="8" eb="9">
      <t>シ</t>
    </rPh>
    <rPh sb="11" eb="12">
      <t>ショウ</t>
    </rPh>
    <rPh sb="14" eb="16">
      <t>ギジュツ</t>
    </rPh>
    <rPh sb="19" eb="21">
      <t>セツビ</t>
    </rPh>
    <rPh sb="26" eb="27">
      <t>メイ</t>
    </rPh>
    <rPh sb="29" eb="31">
      <t>ニュウリョク</t>
    </rPh>
    <phoneticPr fontId="19"/>
  </si>
  <si>
    <t>色のセルは、入力シート２「⓯ZEB実現に資する省エネ技術」の「新既」「補助」よりプルダウンから選択する。</t>
    <rPh sb="0" eb="1">
      <t>イロ</t>
    </rPh>
    <rPh sb="6" eb="8">
      <t>ニュウリョク</t>
    </rPh>
    <rPh sb="31" eb="32">
      <t>シン</t>
    </rPh>
    <rPh sb="32" eb="33">
      <t>キ</t>
    </rPh>
    <rPh sb="35" eb="37">
      <t>ホジョ</t>
    </rPh>
    <rPh sb="47" eb="49">
      <t>センタク</t>
    </rPh>
    <phoneticPr fontId="19"/>
  </si>
  <si>
    <t>色のセルは、入力シート２「⓯ZEB実現に資する省エネ技術」の各項目よりプルダウンから選択できる。</t>
    <rPh sb="0" eb="1">
      <t>イロ</t>
    </rPh>
    <rPh sb="6" eb="8">
      <t>ニュウリョク</t>
    </rPh>
    <rPh sb="30" eb="33">
      <t>カクコウモク</t>
    </rPh>
    <rPh sb="42" eb="44">
      <t>センタク</t>
    </rPh>
    <phoneticPr fontId="19"/>
  </si>
  <si>
    <r>
      <rPr>
        <b/>
        <sz val="18"/>
        <rFont val="Meiryo UI"/>
        <family val="3"/>
        <charset val="128"/>
      </rPr>
      <t>入力シート２</t>
    </r>
    <r>
      <rPr>
        <b/>
        <sz val="14"/>
        <rFont val="Meiryo UI"/>
        <family val="3"/>
        <charset val="128"/>
      </rPr>
      <t xml:space="preserve">
⓯ZEB実現に資する省エネ技術/参考資料</t>
    </r>
    <rPh sb="0" eb="2">
      <t>ニュウリョク</t>
    </rPh>
    <rPh sb="11" eb="13">
      <t>ジツゲン</t>
    </rPh>
    <rPh sb="14" eb="15">
      <t>シ</t>
    </rPh>
    <rPh sb="17" eb="18">
      <t>ショウ</t>
    </rPh>
    <rPh sb="20" eb="22">
      <t>ギジュツ</t>
    </rPh>
    <rPh sb="23" eb="25">
      <t>サンコウ</t>
    </rPh>
    <rPh sb="25" eb="27">
      <t>シリョウ</t>
    </rPh>
    <phoneticPr fontId="19"/>
  </si>
  <si>
    <t>小計</t>
    <phoneticPr fontId="19"/>
  </si>
  <si>
    <t>中計</t>
    <rPh sb="0" eb="2">
      <t>チュウケイ</t>
    </rPh>
    <phoneticPr fontId="19"/>
  </si>
  <si>
    <t>1-●</t>
    <phoneticPr fontId="19"/>
  </si>
  <si>
    <t>1-1 ▲▲▲▲▲▲</t>
    <phoneticPr fontId="19"/>
  </si>
  <si>
    <t>1-●　◆◆◆◆◆◆◆</t>
    <phoneticPr fontId="19"/>
  </si>
  <si>
    <t>1-1</t>
    <phoneticPr fontId="19"/>
  </si>
  <si>
    <t>項目</t>
    <rPh sb="0" eb="2">
      <t>コウモク</t>
    </rPh>
    <phoneticPr fontId="19"/>
  </si>
  <si>
    <t>合計</t>
    <phoneticPr fontId="19"/>
  </si>
  <si>
    <t>2-●　◆◆◆◆◆◆◆</t>
    <phoneticPr fontId="19"/>
  </si>
  <si>
    <t>2-1</t>
    <phoneticPr fontId="19"/>
  </si>
  <si>
    <t>2-●</t>
    <phoneticPr fontId="19"/>
  </si>
  <si>
    <t>２．●●●●●●●●●</t>
    <phoneticPr fontId="20"/>
  </si>
  <si>
    <t>2-1 ▲▲▲▲▲▲</t>
    <phoneticPr fontId="19"/>
  </si>
  <si>
    <t>３．●●●●●●●●●</t>
    <phoneticPr fontId="20"/>
  </si>
  <si>
    <t>3-1 ▲▲▲▲▲▲</t>
    <phoneticPr fontId="19"/>
  </si>
  <si>
    <t>3-1</t>
    <phoneticPr fontId="19"/>
  </si>
  <si>
    <t>3-●　◆◆◆◆◆◆◆</t>
    <phoneticPr fontId="19"/>
  </si>
  <si>
    <t>3-●</t>
    <phoneticPr fontId="19"/>
  </si>
  <si>
    <t>４．●●●●●●●●●</t>
    <phoneticPr fontId="20"/>
  </si>
  <si>
    <t>4-1 ▲▲▲▲▲▲</t>
    <phoneticPr fontId="19"/>
  </si>
  <si>
    <t>4-1</t>
    <phoneticPr fontId="19"/>
  </si>
  <si>
    <t>4-●　◆◆◆◆◆◆◆</t>
    <phoneticPr fontId="19"/>
  </si>
  <si>
    <t>4-●</t>
    <phoneticPr fontId="19"/>
  </si>
  <si>
    <t>５．●●●●●●●●●</t>
    <phoneticPr fontId="20"/>
  </si>
  <si>
    <t>5-1 ▲▲▲▲▲▲</t>
    <phoneticPr fontId="19"/>
  </si>
  <si>
    <t>5-1</t>
    <phoneticPr fontId="19"/>
  </si>
  <si>
    <t>5-●　◆◆◆◆◆◆◆</t>
    <phoneticPr fontId="19"/>
  </si>
  <si>
    <t>5-●</t>
    <phoneticPr fontId="19"/>
  </si>
  <si>
    <t>６．●●●●●●●●●</t>
    <phoneticPr fontId="20"/>
  </si>
  <si>
    <t>6-1 ▲▲▲▲▲▲</t>
    <phoneticPr fontId="19"/>
  </si>
  <si>
    <t>6-1</t>
    <phoneticPr fontId="19"/>
  </si>
  <si>
    <t>6-1</t>
    <phoneticPr fontId="19"/>
  </si>
  <si>
    <t>6-●　◆◆◆◆◆◆◆</t>
    <phoneticPr fontId="19"/>
  </si>
  <si>
    <t>6-●</t>
    <phoneticPr fontId="19"/>
  </si>
  <si>
    <t>７．●●●●●●●●●</t>
    <phoneticPr fontId="20"/>
  </si>
  <si>
    <t>7-1 ▲▲▲▲▲▲</t>
    <phoneticPr fontId="19"/>
  </si>
  <si>
    <t>7-1</t>
    <phoneticPr fontId="19"/>
  </si>
  <si>
    <t>7-●　◆◆◆◆◆◆◆</t>
    <phoneticPr fontId="19"/>
  </si>
  <si>
    <t>7-●</t>
    <phoneticPr fontId="19"/>
  </si>
  <si>
    <t>８．●●●●●●●●●</t>
    <phoneticPr fontId="20"/>
  </si>
  <si>
    <t>8-1 ▲▲▲▲▲▲</t>
    <phoneticPr fontId="19"/>
  </si>
  <si>
    <t>8-1</t>
    <phoneticPr fontId="19"/>
  </si>
  <si>
    <t>8-●</t>
    <phoneticPr fontId="19"/>
  </si>
  <si>
    <t>8-●　◆◆◆◆◆◆◆</t>
    <phoneticPr fontId="19"/>
  </si>
  <si>
    <t>建築工事</t>
    <rPh sb="0" eb="2">
      <t>ケンチク</t>
    </rPh>
    <rPh sb="2" eb="4">
      <t>コウジ</t>
    </rPh>
    <phoneticPr fontId="4"/>
  </si>
  <si>
    <t>業者選定、契約</t>
    <rPh sb="0" eb="2">
      <t>ギョウシャ</t>
    </rPh>
    <rPh sb="2" eb="4">
      <t>センテイ</t>
    </rPh>
    <rPh sb="5" eb="7">
      <t>ケイヤク</t>
    </rPh>
    <phoneticPr fontId="4"/>
  </si>
  <si>
    <t>建築・設備設計</t>
    <rPh sb="0" eb="2">
      <t>ケンチク</t>
    </rPh>
    <rPh sb="3" eb="5">
      <t>セツビ</t>
    </rPh>
    <rPh sb="5" eb="7">
      <t>セッケイ</t>
    </rPh>
    <phoneticPr fontId="4"/>
  </si>
  <si>
    <t>補助対象工事</t>
    <rPh sb="0" eb="2">
      <t>ホジョ</t>
    </rPh>
    <rPh sb="2" eb="4">
      <t>タイショウ</t>
    </rPh>
    <rPh sb="4" eb="6">
      <t>コウジ</t>
    </rPh>
    <phoneticPr fontId="4"/>
  </si>
  <si>
    <t>補助対象外工事</t>
    <rPh sb="0" eb="2">
      <t>ホジョ</t>
    </rPh>
    <rPh sb="2" eb="4">
      <t>タイショウ</t>
    </rPh>
    <rPh sb="4" eb="5">
      <t>ガイ</t>
    </rPh>
    <rPh sb="5" eb="7">
      <t>コウジ</t>
    </rPh>
    <phoneticPr fontId="4"/>
  </si>
  <si>
    <t>補助事業に要する経費</t>
    <phoneticPr fontId="19"/>
  </si>
  <si>
    <t>補助対象経費</t>
    <phoneticPr fontId="19"/>
  </si>
  <si>
    <t>補助対象外経費</t>
    <phoneticPr fontId="19"/>
  </si>
  <si>
    <t>【工事】</t>
    <rPh sb="1" eb="3">
      <t>コウジ</t>
    </rPh>
    <phoneticPr fontId="19"/>
  </si>
  <si>
    <t>【設備】</t>
    <rPh sb="1" eb="3">
      <t>セツビ</t>
    </rPh>
    <phoneticPr fontId="19"/>
  </si>
  <si>
    <r>
      <t>設備費</t>
    </r>
    <r>
      <rPr>
        <b/>
        <sz val="11"/>
        <color theme="0"/>
        <rFont val="HGPｺﾞｼｯｸM"/>
        <family val="3"/>
        <charset val="128"/>
      </rPr>
      <t>1</t>
    </r>
    <phoneticPr fontId="19"/>
  </si>
  <si>
    <r>
      <t>設備費</t>
    </r>
    <r>
      <rPr>
        <b/>
        <sz val="11"/>
        <color theme="0"/>
        <rFont val="HGPｺﾞｼｯｸM"/>
        <family val="3"/>
        <charset val="128"/>
      </rPr>
      <t>1</t>
    </r>
    <phoneticPr fontId="19"/>
  </si>
  <si>
    <r>
      <t>工事費</t>
    </r>
    <r>
      <rPr>
        <b/>
        <sz val="11"/>
        <color theme="0"/>
        <rFont val="HGPｺﾞｼｯｸM"/>
        <family val="3"/>
        <charset val="128"/>
      </rPr>
      <t>1</t>
    </r>
    <phoneticPr fontId="19"/>
  </si>
  <si>
    <r>
      <t>設備費</t>
    </r>
    <r>
      <rPr>
        <b/>
        <sz val="11"/>
        <color theme="0"/>
        <rFont val="HGPｺﾞｼｯｸM"/>
        <family val="3"/>
        <charset val="128"/>
      </rPr>
      <t>2</t>
    </r>
    <phoneticPr fontId="19"/>
  </si>
  <si>
    <r>
      <t>工事費</t>
    </r>
    <r>
      <rPr>
        <b/>
        <sz val="11"/>
        <color theme="0"/>
        <rFont val="HGPｺﾞｼｯｸM"/>
        <family val="3"/>
        <charset val="128"/>
      </rPr>
      <t>2</t>
    </r>
    <phoneticPr fontId="19"/>
  </si>
  <si>
    <r>
      <t>設備費</t>
    </r>
    <r>
      <rPr>
        <b/>
        <sz val="11"/>
        <color theme="0"/>
        <rFont val="HGPｺﾞｼｯｸM"/>
        <family val="3"/>
        <charset val="128"/>
      </rPr>
      <t>3</t>
    </r>
    <phoneticPr fontId="19"/>
  </si>
  <si>
    <r>
      <t>工事費</t>
    </r>
    <r>
      <rPr>
        <b/>
        <sz val="11"/>
        <color theme="0"/>
        <rFont val="HGPｺﾞｼｯｸM"/>
        <family val="3"/>
        <charset val="128"/>
      </rPr>
      <t>3</t>
    </r>
    <phoneticPr fontId="19"/>
  </si>
  <si>
    <r>
      <t>設備費</t>
    </r>
    <r>
      <rPr>
        <b/>
        <sz val="11"/>
        <color theme="0"/>
        <rFont val="HGPｺﾞｼｯｸM"/>
        <family val="3"/>
        <charset val="128"/>
      </rPr>
      <t>4</t>
    </r>
    <phoneticPr fontId="19"/>
  </si>
  <si>
    <r>
      <t>工事費</t>
    </r>
    <r>
      <rPr>
        <b/>
        <sz val="11"/>
        <color theme="0"/>
        <rFont val="HGPｺﾞｼｯｸM"/>
        <family val="3"/>
        <charset val="128"/>
      </rPr>
      <t>4</t>
    </r>
    <phoneticPr fontId="19"/>
  </si>
  <si>
    <r>
      <t>設備費</t>
    </r>
    <r>
      <rPr>
        <b/>
        <sz val="11"/>
        <color theme="0"/>
        <rFont val="HGPｺﾞｼｯｸM"/>
        <family val="3"/>
        <charset val="128"/>
      </rPr>
      <t>5</t>
    </r>
    <phoneticPr fontId="19"/>
  </si>
  <si>
    <r>
      <t>工事費</t>
    </r>
    <r>
      <rPr>
        <b/>
        <sz val="11"/>
        <color theme="0"/>
        <rFont val="HGPｺﾞｼｯｸM"/>
        <family val="3"/>
        <charset val="128"/>
      </rPr>
      <t>5</t>
    </r>
    <phoneticPr fontId="19"/>
  </si>
  <si>
    <r>
      <t>設備費</t>
    </r>
    <r>
      <rPr>
        <b/>
        <sz val="11"/>
        <color theme="0"/>
        <rFont val="HGPｺﾞｼｯｸM"/>
        <family val="3"/>
        <charset val="128"/>
      </rPr>
      <t>6</t>
    </r>
    <phoneticPr fontId="19"/>
  </si>
  <si>
    <r>
      <t>工事費</t>
    </r>
    <r>
      <rPr>
        <b/>
        <sz val="11"/>
        <color theme="0"/>
        <rFont val="HGPｺﾞｼｯｸM"/>
        <family val="3"/>
        <charset val="128"/>
      </rPr>
      <t>6</t>
    </r>
    <phoneticPr fontId="19"/>
  </si>
  <si>
    <r>
      <t>設備費</t>
    </r>
    <r>
      <rPr>
        <b/>
        <sz val="11"/>
        <color theme="0"/>
        <rFont val="HGPｺﾞｼｯｸM"/>
        <family val="3"/>
        <charset val="128"/>
      </rPr>
      <t>7</t>
    </r>
    <phoneticPr fontId="19"/>
  </si>
  <si>
    <r>
      <t>工事費</t>
    </r>
    <r>
      <rPr>
        <b/>
        <sz val="11"/>
        <color theme="0"/>
        <rFont val="HGPｺﾞｼｯｸM"/>
        <family val="3"/>
        <charset val="128"/>
      </rPr>
      <t>7</t>
    </r>
    <phoneticPr fontId="19"/>
  </si>
  <si>
    <r>
      <t>設備費</t>
    </r>
    <r>
      <rPr>
        <b/>
        <sz val="11"/>
        <color theme="0"/>
        <rFont val="HGPｺﾞｼｯｸM"/>
        <family val="3"/>
        <charset val="128"/>
      </rPr>
      <t>8</t>
    </r>
    <phoneticPr fontId="19"/>
  </si>
  <si>
    <r>
      <t>工事費</t>
    </r>
    <r>
      <rPr>
        <b/>
        <sz val="11"/>
        <color theme="0"/>
        <rFont val="HGPｺﾞｼｯｸM"/>
        <family val="3"/>
        <charset val="128"/>
      </rPr>
      <t>8</t>
    </r>
    <phoneticPr fontId="19"/>
  </si>
  <si>
    <t>正本（正）・副本（副）それぞれ1部ずつ作成し、（正）に原本、（副）にコピーを綴じていますか</t>
    <rPh sb="0" eb="2">
      <t>セイホン</t>
    </rPh>
    <rPh sb="3" eb="4">
      <t>セイ</t>
    </rPh>
    <rPh sb="6" eb="8">
      <t>フクホン</t>
    </rPh>
    <rPh sb="9" eb="10">
      <t>フク</t>
    </rPh>
    <rPh sb="16" eb="17">
      <t>ブ</t>
    </rPh>
    <rPh sb="19" eb="21">
      <t>サクセイ</t>
    </rPh>
    <rPh sb="24" eb="25">
      <t>セイ</t>
    </rPh>
    <rPh sb="27" eb="29">
      <t>ゲンポン</t>
    </rPh>
    <rPh sb="31" eb="32">
      <t>フク</t>
    </rPh>
    <rPh sb="38" eb="39">
      <t>ト</t>
    </rPh>
    <phoneticPr fontId="19"/>
  </si>
  <si>
    <r>
      <t>本補助事業の内容を理解しており、補助事業者の</t>
    </r>
    <r>
      <rPr>
        <sz val="10"/>
        <color rgb="FFFF0000"/>
        <rFont val="ＭＳ Ｐ明朝"/>
        <family val="1"/>
        <charset val="128"/>
      </rPr>
      <t>申請実務担当者</t>
    </r>
    <r>
      <rPr>
        <sz val="10"/>
        <rFont val="ＭＳ Ｐ明朝"/>
        <family val="1"/>
        <charset val="128"/>
      </rPr>
      <t>としてＳＩＩからの問合せ等に対応できる方の情報を記入していますか（入力シートから自動反映）</t>
    </r>
    <rPh sb="20" eb="21">
      <t>シャ</t>
    </rPh>
    <rPh sb="22" eb="24">
      <t>シンセイ</t>
    </rPh>
    <rPh sb="24" eb="26">
      <t>ジツム</t>
    </rPh>
    <rPh sb="48" eb="49">
      <t>カタ</t>
    </rPh>
    <rPh sb="50" eb="52">
      <t>ジョウホウ</t>
    </rPh>
    <rPh sb="53" eb="55">
      <t>キニュウ</t>
    </rPh>
    <phoneticPr fontId="19"/>
  </si>
  <si>
    <t>住所・電話番号・携帯電話番号・E-MAIL（スマートホン等携帯端末のアドレスは不可）は、ＳＩＩからの問合せ等に速やかに応じることができる連絡先を記入していますか　</t>
    <rPh sb="0" eb="2">
      <t>ジュウショ</t>
    </rPh>
    <rPh sb="3" eb="5">
      <t>デンワ</t>
    </rPh>
    <rPh sb="5" eb="7">
      <t>バンゴウ</t>
    </rPh>
    <rPh sb="8" eb="10">
      <t>ケイタイ</t>
    </rPh>
    <rPh sb="10" eb="12">
      <t>デンワ</t>
    </rPh>
    <rPh sb="12" eb="14">
      <t>バンゴウ</t>
    </rPh>
    <rPh sb="50" eb="52">
      <t>トイアワ</t>
    </rPh>
    <rPh sb="53" eb="54">
      <t>トウ</t>
    </rPh>
    <rPh sb="55" eb="56">
      <t>スミ</t>
    </rPh>
    <rPh sb="59" eb="60">
      <t>オウ</t>
    </rPh>
    <rPh sb="68" eb="70">
      <t>レンラク</t>
    </rPh>
    <rPh sb="70" eb="71">
      <t>サキ</t>
    </rPh>
    <rPh sb="72" eb="74">
      <t>キニュウ</t>
    </rPh>
    <phoneticPr fontId="19"/>
  </si>
  <si>
    <t>補助事業を実施する年度ごとに必要情報を記載したスケジュールを作成していますか</t>
    <rPh sb="0" eb="2">
      <t>ホジョ</t>
    </rPh>
    <rPh sb="2" eb="4">
      <t>ジギョウ</t>
    </rPh>
    <rPh sb="5" eb="7">
      <t>ジッシ</t>
    </rPh>
    <rPh sb="9" eb="11">
      <t>ネンド</t>
    </rPh>
    <rPh sb="14" eb="16">
      <t>ヒツヨウ</t>
    </rPh>
    <rPh sb="16" eb="18">
      <t>ジョウホウ</t>
    </rPh>
    <rPh sb="19" eb="21">
      <t>キサイ</t>
    </rPh>
    <rPh sb="30" eb="32">
      <t>サクセイ</t>
    </rPh>
    <phoneticPr fontId="19"/>
  </si>
  <si>
    <t>延べ面積は、建築物省エネルギー法第７条の評価対象予定面積と整合がとれていますか</t>
    <rPh sb="0" eb="1">
      <t>ノ</t>
    </rPh>
    <rPh sb="2" eb="4">
      <t>メンセキ</t>
    </rPh>
    <rPh sb="6" eb="8">
      <t>ケンチク</t>
    </rPh>
    <rPh sb="8" eb="9">
      <t>ブツ</t>
    </rPh>
    <rPh sb="9" eb="10">
      <t>ショウ</t>
    </rPh>
    <rPh sb="15" eb="16">
      <t>ホウ</t>
    </rPh>
    <rPh sb="16" eb="17">
      <t>ダイ</t>
    </rPh>
    <rPh sb="18" eb="19">
      <t>ジョウ</t>
    </rPh>
    <rPh sb="20" eb="22">
      <t>ヒョウカ</t>
    </rPh>
    <rPh sb="22" eb="24">
      <t>タイショウ</t>
    </rPh>
    <rPh sb="24" eb="26">
      <t>ヨテイ</t>
    </rPh>
    <rPh sb="26" eb="28">
      <t>メンセキ</t>
    </rPh>
    <rPh sb="29" eb="31">
      <t>セイゴウ</t>
    </rPh>
    <phoneticPr fontId="19"/>
  </si>
  <si>
    <t>❺評価対象（非住宅部分）</t>
    <rPh sb="1" eb="3">
      <t>ヒョウカ</t>
    </rPh>
    <rPh sb="3" eb="5">
      <t>タイショウ</t>
    </rPh>
    <rPh sb="6" eb="7">
      <t>ヒ</t>
    </rPh>
    <rPh sb="7" eb="9">
      <t>ジュウタク</t>
    </rPh>
    <rPh sb="9" eb="11">
      <t>ブブン</t>
    </rPh>
    <phoneticPr fontId="19"/>
  </si>
  <si>
    <t>対象延べ面積は、建築物省エネルギー法第７条の評価対象予定面積と整合がとれていますか</t>
    <rPh sb="0" eb="2">
      <t>タイショウ</t>
    </rPh>
    <rPh sb="2" eb="3">
      <t>ノ</t>
    </rPh>
    <rPh sb="4" eb="6">
      <t>メンセキ</t>
    </rPh>
    <rPh sb="8" eb="10">
      <t>ケンチク</t>
    </rPh>
    <rPh sb="10" eb="11">
      <t>ブツ</t>
    </rPh>
    <rPh sb="11" eb="12">
      <t>ショウ</t>
    </rPh>
    <rPh sb="17" eb="18">
      <t>ホウ</t>
    </rPh>
    <rPh sb="18" eb="19">
      <t>ダイ</t>
    </rPh>
    <rPh sb="20" eb="21">
      <t>ジョウ</t>
    </rPh>
    <rPh sb="22" eb="24">
      <t>ヒョウカ</t>
    </rPh>
    <rPh sb="24" eb="26">
      <t>タイショウ</t>
    </rPh>
    <rPh sb="26" eb="28">
      <t>ヨテイ</t>
    </rPh>
    <rPh sb="28" eb="30">
      <t>メンセキ</t>
    </rPh>
    <rPh sb="31" eb="33">
      <t>セイゴウ</t>
    </rPh>
    <phoneticPr fontId="19"/>
  </si>
  <si>
    <t>Web計算結果と整合が取れていますか</t>
    <rPh sb="3" eb="5">
      <t>ケイサン</t>
    </rPh>
    <rPh sb="5" eb="7">
      <t>ケッカ</t>
    </rPh>
    <rPh sb="8" eb="10">
      <t>セイゴウ</t>
    </rPh>
    <rPh sb="11" eb="12">
      <t>ト</t>
    </rPh>
    <phoneticPr fontId="19"/>
  </si>
  <si>
    <t>システム提案概要(1)と整合が取れていますか</t>
    <rPh sb="4" eb="6">
      <t>テイアン</t>
    </rPh>
    <rPh sb="6" eb="8">
      <t>ガイヨウ</t>
    </rPh>
    <rPh sb="12" eb="14">
      <t>セイゴウ</t>
    </rPh>
    <rPh sb="15" eb="16">
      <t>ト</t>
    </rPh>
    <phoneticPr fontId="19"/>
  </si>
  <si>
    <t>システム全体の概要図・ＢＥＭＳの系統がわかる図を記入していますか</t>
    <rPh sb="24" eb="26">
      <t>キニュウ</t>
    </rPh>
    <phoneticPr fontId="19"/>
  </si>
  <si>
    <t>４-１.概略予算書
（まとめ）</t>
    <rPh sb="4" eb="6">
      <t>ガイリャク</t>
    </rPh>
    <rPh sb="6" eb="9">
      <t>ヨサンショ</t>
    </rPh>
    <phoneticPr fontId="19"/>
  </si>
  <si>
    <t>「補助事業に要する経費」は、補助対象外経費も含めた設備・工事の費用としていますか</t>
    <rPh sb="16" eb="19">
      <t>タイショウガイ</t>
    </rPh>
    <rPh sb="19" eb="21">
      <t>ケイヒ</t>
    </rPh>
    <rPh sb="25" eb="27">
      <t>セツビ</t>
    </rPh>
    <rPh sb="28" eb="30">
      <t>コウジ</t>
    </rPh>
    <rPh sb="31" eb="33">
      <t>ヒヨウ</t>
    </rPh>
    <phoneticPr fontId="19"/>
  </si>
  <si>
    <t>参考見積書の内容と整合がとれていますか</t>
    <rPh sb="0" eb="2">
      <t>サンコウ</t>
    </rPh>
    <rPh sb="2" eb="5">
      <t>ミツモリショ</t>
    </rPh>
    <rPh sb="6" eb="8">
      <t>ナイヨウ</t>
    </rPh>
    <rPh sb="9" eb="11">
      <t>セイゴウ</t>
    </rPh>
    <phoneticPr fontId="19"/>
  </si>
  <si>
    <t>詳細な内容は、設計図に記載し、概念図に「設備/図番」を記入していますか</t>
    <rPh sb="0" eb="2">
      <t>ショウサイ</t>
    </rPh>
    <rPh sb="3" eb="5">
      <t>ナイヨウ</t>
    </rPh>
    <rPh sb="7" eb="10">
      <t>セッケイズ</t>
    </rPh>
    <rPh sb="11" eb="13">
      <t>キサイ</t>
    </rPh>
    <rPh sb="15" eb="18">
      <t>ガイネンズ</t>
    </rPh>
    <rPh sb="20" eb="22">
      <t>セツビ</t>
    </rPh>
    <rPh sb="23" eb="25">
      <t>ズバン</t>
    </rPh>
    <rPh sb="27" eb="29">
      <t>キニュウ</t>
    </rPh>
    <phoneticPr fontId="19"/>
  </si>
  <si>
    <t>「確認済証（または確認通知書）」の写しを添付していますか</t>
    <rPh sb="1" eb="3">
      <t>カクニン</t>
    </rPh>
    <rPh sb="3" eb="4">
      <t>スミ</t>
    </rPh>
    <rPh sb="4" eb="5">
      <t>ショウ</t>
    </rPh>
    <rPh sb="9" eb="11">
      <t>カクニン</t>
    </rPh>
    <rPh sb="11" eb="14">
      <t>ツウチショ</t>
    </rPh>
    <rPh sb="17" eb="18">
      <t>ウツ</t>
    </rPh>
    <rPh sb="20" eb="22">
      <t>テンプ</t>
    </rPh>
    <phoneticPr fontId="19"/>
  </si>
  <si>
    <t>【新築で確認済証を未取得の場合】確認申請（写）を添付すること
（確認済証を入手次第速やかにSIIへ提出すること）</t>
    <rPh sb="4" eb="6">
      <t>カクニン</t>
    </rPh>
    <rPh sb="6" eb="7">
      <t>スミ</t>
    </rPh>
    <rPh sb="7" eb="8">
      <t>ショウ</t>
    </rPh>
    <rPh sb="9" eb="10">
      <t>ミ</t>
    </rPh>
    <rPh sb="10" eb="12">
      <t>シュトク</t>
    </rPh>
    <rPh sb="13" eb="15">
      <t>バアイ</t>
    </rPh>
    <rPh sb="16" eb="18">
      <t>カクニン</t>
    </rPh>
    <rPh sb="18" eb="20">
      <t>シンセイ</t>
    </rPh>
    <rPh sb="21" eb="22">
      <t>ウツ</t>
    </rPh>
    <rPh sb="24" eb="26">
      <t>テンプ</t>
    </rPh>
    <rPh sb="32" eb="34">
      <t>カクニン</t>
    </rPh>
    <rPh sb="34" eb="35">
      <t>スミ</t>
    </rPh>
    <rPh sb="35" eb="36">
      <t>ショウ</t>
    </rPh>
    <rPh sb="37" eb="39">
      <t>ニュウシュ</t>
    </rPh>
    <rPh sb="39" eb="41">
      <t>シダイ</t>
    </rPh>
    <rPh sb="41" eb="42">
      <t>スミ</t>
    </rPh>
    <rPh sb="49" eb="51">
      <t>テイシュツ</t>
    </rPh>
    <phoneticPr fontId="19"/>
  </si>
  <si>
    <t>契約期間が、導入する補助対象設備の処分制限期間（補助対象設備の法定耐用年数）の一番長い期間を、継続が可能な契約であることを確認していますか</t>
    <rPh sb="0" eb="2">
      <t>ケイヤク</t>
    </rPh>
    <rPh sb="2" eb="4">
      <t>キカン</t>
    </rPh>
    <rPh sb="6" eb="8">
      <t>ドウニュウ</t>
    </rPh>
    <rPh sb="10" eb="12">
      <t>ホジョ</t>
    </rPh>
    <rPh sb="12" eb="14">
      <t>タイショウ</t>
    </rPh>
    <rPh sb="14" eb="16">
      <t>セツビ</t>
    </rPh>
    <rPh sb="17" eb="19">
      <t>ショブン</t>
    </rPh>
    <rPh sb="19" eb="21">
      <t>セイゲン</t>
    </rPh>
    <rPh sb="21" eb="23">
      <t>キカン</t>
    </rPh>
    <rPh sb="24" eb="26">
      <t>ホジョ</t>
    </rPh>
    <rPh sb="26" eb="28">
      <t>タイショウ</t>
    </rPh>
    <rPh sb="28" eb="30">
      <t>セツビ</t>
    </rPh>
    <rPh sb="31" eb="33">
      <t>ホウテイ</t>
    </rPh>
    <rPh sb="33" eb="35">
      <t>タイヨウ</t>
    </rPh>
    <rPh sb="35" eb="37">
      <t>ネンスウ</t>
    </rPh>
    <rPh sb="39" eb="41">
      <t>イチバン</t>
    </rPh>
    <rPh sb="41" eb="42">
      <t>ナガ</t>
    </rPh>
    <rPh sb="43" eb="45">
      <t>キカン</t>
    </rPh>
    <rPh sb="47" eb="49">
      <t>ケイゾク</t>
    </rPh>
    <rPh sb="50" eb="52">
      <t>カノウ</t>
    </rPh>
    <rPh sb="53" eb="55">
      <t>ケイヤク</t>
    </rPh>
    <rPh sb="61" eb="63">
      <t>カクニン</t>
    </rPh>
    <phoneticPr fontId="19"/>
  </si>
  <si>
    <t>添付していますか</t>
    <rPh sb="0" eb="2">
      <t>テンプ</t>
    </rPh>
    <phoneticPr fontId="19"/>
  </si>
  <si>
    <t>・太陽光発電
・コージェネレーション
・ＢＥＭＳ
・その他</t>
    <rPh sb="1" eb="4">
      <t>タイヨウコウ</t>
    </rPh>
    <rPh sb="4" eb="6">
      <t>ハツデン</t>
    </rPh>
    <rPh sb="28" eb="29">
      <t>タ</t>
    </rPh>
    <phoneticPr fontId="19"/>
  </si>
  <si>
    <t>「⑬設計図」インデックス内に各設備ごと（外皮/空調/換気/照明/給湯/太陽光発電/コージェネレーション/BEMS/その他）にインデックスをつけて書類（機器表、系統図、平面図）を整理していますか</t>
    <rPh sb="2" eb="5">
      <t>セッケイズ</t>
    </rPh>
    <rPh sb="12" eb="13">
      <t>ナイ</t>
    </rPh>
    <rPh sb="14" eb="17">
      <t>カクセツビ</t>
    </rPh>
    <rPh sb="72" eb="74">
      <t>ショルイ</t>
    </rPh>
    <rPh sb="75" eb="77">
      <t>キキ</t>
    </rPh>
    <rPh sb="77" eb="78">
      <t>ヒョウ</t>
    </rPh>
    <rPh sb="79" eb="82">
      <t>ケイトウズ</t>
    </rPh>
    <rPh sb="83" eb="86">
      <t>ヘイメンズ</t>
    </rPh>
    <rPh sb="88" eb="90">
      <t>セイリ</t>
    </rPh>
    <phoneticPr fontId="19"/>
  </si>
  <si>
    <t>未評価技術に該当する機器表、系統図、計装図等は、二重枠にてマーキングしていますか</t>
    <rPh sb="24" eb="26">
      <t>ニジュウ</t>
    </rPh>
    <rPh sb="26" eb="27">
      <t>ワク</t>
    </rPh>
    <phoneticPr fontId="19"/>
  </si>
  <si>
    <t>外皮：年度ごとの色塗り等で断熱材の配置を明示していますか
※建具記号を記入したキープランと兼ねても可</t>
    <rPh sb="0" eb="2">
      <t>ガイヒ</t>
    </rPh>
    <rPh sb="3" eb="4">
      <t>ネン</t>
    </rPh>
    <rPh sb="4" eb="5">
      <t>ド</t>
    </rPh>
    <phoneticPr fontId="19"/>
  </si>
  <si>
    <t>外皮：断面図または矩計図において、床下、床、外壁、開口部、天井、屋根その他断熱性を有する部分について色塗り等で断熱材位置を図示していますか</t>
    <rPh sb="0" eb="2">
      <t>ガイヒ</t>
    </rPh>
    <rPh sb="3" eb="6">
      <t>ダンメンズ</t>
    </rPh>
    <rPh sb="9" eb="12">
      <t>カナバカリズ</t>
    </rPh>
    <rPh sb="17" eb="19">
      <t>ユカシタ</t>
    </rPh>
    <rPh sb="20" eb="21">
      <t>ユカ</t>
    </rPh>
    <rPh sb="22" eb="24">
      <t>ガイヘキ</t>
    </rPh>
    <rPh sb="25" eb="28">
      <t>カイコウブ</t>
    </rPh>
    <rPh sb="29" eb="31">
      <t>テンジョウ</t>
    </rPh>
    <rPh sb="32" eb="34">
      <t>ヤネ</t>
    </rPh>
    <rPh sb="36" eb="37">
      <t>タ</t>
    </rPh>
    <rPh sb="37" eb="40">
      <t>ダンネツセイ</t>
    </rPh>
    <rPh sb="41" eb="42">
      <t>ユウ</t>
    </rPh>
    <rPh sb="44" eb="46">
      <t>ブブン</t>
    </rPh>
    <rPh sb="50" eb="51">
      <t>イロ</t>
    </rPh>
    <rPh sb="51" eb="52">
      <t>ヌ</t>
    </rPh>
    <rPh sb="53" eb="54">
      <t>ナド</t>
    </rPh>
    <rPh sb="55" eb="58">
      <t>ダンネツザイ</t>
    </rPh>
    <rPh sb="58" eb="60">
      <t>イチ</t>
    </rPh>
    <rPh sb="61" eb="63">
      <t>ズシ</t>
    </rPh>
    <phoneticPr fontId="19"/>
  </si>
  <si>
    <t>ＺＥＢ化設備、ＢＥＭＳの品番、仕様、台数、制御方法などを記入していますか</t>
    <rPh sb="3" eb="4">
      <t>カ</t>
    </rPh>
    <rPh sb="4" eb="6">
      <t>セツビ</t>
    </rPh>
    <rPh sb="12" eb="14">
      <t>シナバン</t>
    </rPh>
    <rPh sb="15" eb="17">
      <t>シヨウ</t>
    </rPh>
    <rPh sb="18" eb="20">
      <t>ダイスウ</t>
    </rPh>
    <rPh sb="21" eb="23">
      <t>セイギョ</t>
    </rPh>
    <rPh sb="23" eb="25">
      <t>ホウホウ</t>
    </rPh>
    <rPh sb="28" eb="30">
      <t>キニュウ</t>
    </rPh>
    <phoneticPr fontId="19"/>
  </si>
  <si>
    <t>ＺＥＢ化設備、ＢＥＭＳの設計上、必要に応じて作成していますか</t>
    <rPh sb="12" eb="14">
      <t>セッケイ</t>
    </rPh>
    <rPh sb="14" eb="15">
      <t>ジョウ</t>
    </rPh>
    <rPh sb="16" eb="18">
      <t>ヒツヨウ</t>
    </rPh>
    <rPh sb="19" eb="20">
      <t>オウ</t>
    </rPh>
    <rPh sb="22" eb="24">
      <t>サクセイ</t>
    </rPh>
    <phoneticPr fontId="19"/>
  </si>
  <si>
    <t>ＺＥＢ化設備、ＢＥＭＳの機器の配置を明示していますか</t>
    <rPh sb="12" eb="14">
      <t>キキ</t>
    </rPh>
    <rPh sb="15" eb="17">
      <t>ハイチ</t>
    </rPh>
    <rPh sb="18" eb="20">
      <t>メイジ</t>
    </rPh>
    <phoneticPr fontId="19"/>
  </si>
  <si>
    <t>その他、必要に応じて事業の説明に必要な補足説明資料を添付していますか（プロポーザル決定通知書等）</t>
    <rPh sb="2" eb="3">
      <t>タ</t>
    </rPh>
    <rPh sb="4" eb="6">
      <t>ヒツヨウ</t>
    </rPh>
    <rPh sb="7" eb="8">
      <t>オウ</t>
    </rPh>
    <rPh sb="10" eb="12">
      <t>ジギョウ</t>
    </rPh>
    <rPh sb="13" eb="15">
      <t>セツメイ</t>
    </rPh>
    <rPh sb="16" eb="18">
      <t>ヒツヨウ</t>
    </rPh>
    <rPh sb="19" eb="21">
      <t>ホソク</t>
    </rPh>
    <rPh sb="21" eb="23">
      <t>セツメイ</t>
    </rPh>
    <rPh sb="23" eb="25">
      <t>シリョウ</t>
    </rPh>
    <phoneticPr fontId="19"/>
  </si>
  <si>
    <t>ＣＤ-Ｒには補助事業の名称と申請者名を明記していますか</t>
    <rPh sb="6" eb="8">
      <t>ホジョ</t>
    </rPh>
    <rPh sb="8" eb="10">
      <t>ジギョウ</t>
    </rPh>
    <rPh sb="11" eb="13">
      <t>メイショウ</t>
    </rPh>
    <rPh sb="14" eb="17">
      <t>シンセイシャ</t>
    </rPh>
    <rPh sb="17" eb="18">
      <t>メイ</t>
    </rPh>
    <rPh sb="19" eb="21">
      <t>メイキ</t>
    </rPh>
    <phoneticPr fontId="19"/>
  </si>
  <si>
    <t>Ａ3サイズでカラー印刷</t>
    <rPh sb="9" eb="11">
      <t>インサツ</t>
    </rPh>
    <phoneticPr fontId="42"/>
  </si>
  <si>
    <t>（別添１） システム概念図</t>
    <rPh sb="1" eb="3">
      <t>ベッテン</t>
    </rPh>
    <phoneticPr fontId="19"/>
  </si>
  <si>
    <t>既存建築物の場合</t>
    <rPh sb="0" eb="2">
      <t>キゾン</t>
    </rPh>
    <rPh sb="2" eb="5">
      <t>ケンチクブツ</t>
    </rPh>
    <rPh sb="6" eb="8">
      <t>バアイ</t>
    </rPh>
    <phoneticPr fontId="19"/>
  </si>
  <si>
    <t>新築で未取得の場合は確認申請書（写）を提出</t>
    <rPh sb="0" eb="2">
      <t>シンチク</t>
    </rPh>
    <rPh sb="3" eb="4">
      <t>ミ</t>
    </rPh>
    <rPh sb="4" eb="6">
      <t>シュトク</t>
    </rPh>
    <rPh sb="7" eb="9">
      <t>バアイ</t>
    </rPh>
    <rPh sb="10" eb="12">
      <t>カクニン</t>
    </rPh>
    <rPh sb="12" eb="14">
      <t>シンセイ</t>
    </rPh>
    <rPh sb="14" eb="15">
      <t>ショ</t>
    </rPh>
    <rPh sb="15" eb="18">
      <t>ウツシ</t>
    </rPh>
    <rPh sb="16" eb="17">
      <t>ウツ</t>
    </rPh>
    <rPh sb="19" eb="21">
      <t>テイシュツ</t>
    </rPh>
    <phoneticPr fontId="19"/>
  </si>
  <si>
    <t>ＩＳＯ５０００１登録証</t>
    <rPh sb="8" eb="10">
      <t>トウロク</t>
    </rPh>
    <rPh sb="10" eb="11">
      <t>ショウ</t>
    </rPh>
    <phoneticPr fontId="19"/>
  </si>
  <si>
    <t>ＩＳＯ１４０００シリーズの登録証</t>
    <rPh sb="13" eb="15">
      <t>トウロク</t>
    </rPh>
    <rPh sb="15" eb="16">
      <t>ショウ</t>
    </rPh>
    <phoneticPr fontId="19"/>
  </si>
  <si>
    <r>
      <t xml:space="preserve">設備工事ごとに編集しカラー印刷
（例）空調設備：機器表・系統図・平面図
</t>
    </r>
    <r>
      <rPr>
        <sz val="9"/>
        <color theme="0"/>
        <rFont val="ＭＳ Ｐ明朝"/>
        <family val="1"/>
        <charset val="128"/>
      </rPr>
      <t>（例）</t>
    </r>
    <r>
      <rPr>
        <sz val="9"/>
        <rFont val="ＭＳ Ｐ明朝"/>
        <family val="1"/>
        <charset val="128"/>
      </rPr>
      <t xml:space="preserve">照明設備：機器表・平面図
</t>
    </r>
    <r>
      <rPr>
        <sz val="9"/>
        <color rgb="FFFF0000"/>
        <rFont val="ＭＳ Ｐ明朝"/>
        <family val="1"/>
        <charset val="128"/>
      </rPr>
      <t>ＢＥＭＳの要件を満たす機能や仕様が確認できる書類</t>
    </r>
    <rPh sb="17" eb="18">
      <t>レイ</t>
    </rPh>
    <rPh sb="57" eb="59">
      <t>ヨウケン</t>
    </rPh>
    <rPh sb="60" eb="61">
      <t>ミ</t>
    </rPh>
    <rPh sb="63" eb="65">
      <t>キノウ</t>
    </rPh>
    <rPh sb="66" eb="68">
      <t>シヨウ</t>
    </rPh>
    <rPh sb="69" eb="71">
      <t>カクニン</t>
    </rPh>
    <rPh sb="74" eb="76">
      <t>ショルイ</t>
    </rPh>
    <phoneticPr fontId="19"/>
  </si>
  <si>
    <t>➢ （内訳）の経費区分欄のプルダウンから「設備」or「工事」を選択（または入力）すると、項目ごとに設備費小計、工事費小計が算出されます。</t>
    <phoneticPr fontId="19"/>
  </si>
  <si>
    <r>
      <t>３．概略予算書　（</t>
    </r>
    <r>
      <rPr>
        <b/>
        <sz val="14"/>
        <color rgb="FFFF0000"/>
        <rFont val="HGPｺﾞｼｯｸM"/>
        <family val="3"/>
        <charset val="128"/>
      </rPr>
      <t>全体</t>
    </r>
    <r>
      <rPr>
        <b/>
        <sz val="14"/>
        <rFont val="HGPｺﾞｼｯｸM"/>
        <family val="3"/>
        <charset val="128"/>
      </rPr>
      <t>）</t>
    </r>
    <phoneticPr fontId="19"/>
  </si>
  <si>
    <t>フリークーリング</t>
    <phoneticPr fontId="19"/>
  </si>
  <si>
    <t>フリークーリング</t>
    <phoneticPr fontId="19"/>
  </si>
  <si>
    <t>金属製</t>
    <rPh sb="0" eb="3">
      <t>キンゾクセイ</t>
    </rPh>
    <phoneticPr fontId="19"/>
  </si>
  <si>
    <t>真空式温水ヒータ</t>
    <rPh sb="0" eb="2">
      <t>シンクウ</t>
    </rPh>
    <rPh sb="2" eb="3">
      <t>シキ</t>
    </rPh>
    <rPh sb="3" eb="5">
      <t>オンスイ</t>
    </rPh>
    <phoneticPr fontId="19"/>
  </si>
  <si>
    <t>無圧ボイラ</t>
    <rPh sb="0" eb="1">
      <t>ム</t>
    </rPh>
    <rPh sb="1" eb="2">
      <t>アツ</t>
    </rPh>
    <phoneticPr fontId="19"/>
  </si>
  <si>
    <t>①</t>
    <phoneticPr fontId="19"/>
  </si>
  <si>
    <t>「建築省エネルギー（パッシブ）技術　方式等」</t>
    <rPh sb="1" eb="3">
      <t>ケンチク</t>
    </rPh>
    <rPh sb="3" eb="4">
      <t>ショウ</t>
    </rPh>
    <rPh sb="15" eb="17">
      <t>ギジュツ</t>
    </rPh>
    <rPh sb="18" eb="20">
      <t>ホウシキ</t>
    </rPh>
    <rPh sb="20" eb="21">
      <t>トウ</t>
    </rPh>
    <phoneticPr fontId="19"/>
  </si>
  <si>
    <t>エアーフローウインドウ</t>
    <phoneticPr fontId="19"/>
  </si>
  <si>
    <t>金属製</t>
    <rPh sb="0" eb="2">
      <t>キンゾク</t>
    </rPh>
    <rPh sb="2" eb="3">
      <t>セイ</t>
    </rPh>
    <phoneticPr fontId="19"/>
  </si>
  <si>
    <t>ダブルスキン</t>
    <phoneticPr fontId="19"/>
  </si>
  <si>
    <t>ライトシェルフ</t>
    <phoneticPr fontId="19"/>
  </si>
  <si>
    <t>アトリウム</t>
    <phoneticPr fontId="19"/>
  </si>
  <si>
    <t>ハイブリッド方式（機械換気併用）</t>
    <phoneticPr fontId="19"/>
  </si>
  <si>
    <t>②</t>
    <phoneticPr fontId="19"/>
  </si>
  <si>
    <t>「内部発熱削減技術　設備・システム名」</t>
    <rPh sb="1" eb="3">
      <t>ナイブ</t>
    </rPh>
    <rPh sb="3" eb="5">
      <t>ハツネツ</t>
    </rPh>
    <rPh sb="5" eb="7">
      <t>サクゲン</t>
    </rPh>
    <rPh sb="7" eb="9">
      <t>ギジュツ</t>
    </rPh>
    <rPh sb="10" eb="12">
      <t>セツビ</t>
    </rPh>
    <rPh sb="17" eb="18">
      <t>メイ</t>
    </rPh>
    <phoneticPr fontId="19"/>
  </si>
  <si>
    <t>③</t>
    <phoneticPr fontId="19"/>
  </si>
  <si>
    <t>チリングユニット</t>
    <phoneticPr fontId="19"/>
  </si>
  <si>
    <t>ビルマル（ＥＨＰ）</t>
    <phoneticPr fontId="19"/>
  </si>
  <si>
    <t>ビルマル（ＧＨＰ）</t>
    <phoneticPr fontId="19"/>
  </si>
  <si>
    <t>パッケージエアコン</t>
    <phoneticPr fontId="19"/>
  </si>
  <si>
    <t>モジュールチラーユニット</t>
    <phoneticPr fontId="19"/>
  </si>
  <si>
    <t>ナイトパージシステム</t>
    <phoneticPr fontId="19"/>
  </si>
  <si>
    <t>【流量・温度等可変システム】</t>
    <rPh sb="1" eb="3">
      <t>リュウリョウ</t>
    </rPh>
    <rPh sb="4" eb="6">
      <t>オンド</t>
    </rPh>
    <rPh sb="6" eb="7">
      <t>ナド</t>
    </rPh>
    <rPh sb="7" eb="9">
      <t>カヘン</t>
    </rPh>
    <phoneticPr fontId="19"/>
  </si>
  <si>
    <t>末端差圧制御システム</t>
    <rPh sb="0" eb="2">
      <t>マッタン</t>
    </rPh>
    <rPh sb="2" eb="4">
      <t>サアツ</t>
    </rPh>
    <rPh sb="4" eb="6">
      <t>セイギョ</t>
    </rPh>
    <phoneticPr fontId="19"/>
  </si>
  <si>
    <t>④</t>
    <phoneticPr fontId="19"/>
  </si>
  <si>
    <t>⑤</t>
    <phoneticPr fontId="19"/>
  </si>
  <si>
    <t>【LED照明器具】</t>
    <rPh sb="4" eb="6">
      <t>ショウメイ</t>
    </rPh>
    <rPh sb="6" eb="8">
      <t>キグ</t>
    </rPh>
    <phoneticPr fontId="19"/>
  </si>
  <si>
    <t>ゾーニング制御</t>
    <rPh sb="5" eb="7">
      <t>セイギョ</t>
    </rPh>
    <phoneticPr fontId="19"/>
  </si>
  <si>
    <t>⑥</t>
    <phoneticPr fontId="19"/>
  </si>
  <si>
    <t>⑦</t>
    <phoneticPr fontId="19"/>
  </si>
  <si>
    <t>⑧</t>
    <phoneticPr fontId="19"/>
  </si>
  <si>
    <t>⑨</t>
    <phoneticPr fontId="19"/>
  </si>
  <si>
    <t>⑩</t>
    <phoneticPr fontId="19"/>
  </si>
  <si>
    <t>⑪</t>
    <phoneticPr fontId="19"/>
  </si>
  <si>
    <t>ガスタービン</t>
    <phoneticPr fontId="19"/>
  </si>
  <si>
    <t>ガスエンジン</t>
    <phoneticPr fontId="19"/>
  </si>
  <si>
    <t>ディーゼルエンジン</t>
    <phoneticPr fontId="19"/>
  </si>
  <si>
    <t>代表機の冷房能力(kW)、暖房能力(kW)、定格COPc、定格COPh、制御方法、合計台数</t>
    <phoneticPr fontId="19"/>
  </si>
  <si>
    <t/>
  </si>
  <si>
    <t>設備省エネルギー（アクティブ）技術</t>
    <phoneticPr fontId="19"/>
  </si>
  <si>
    <t>代表機の冷房能力(kW)、暖房能力(kW)、定格COPc、定格COPh、合計台数</t>
    <phoneticPr fontId="19"/>
  </si>
  <si>
    <t>代表機の加熱能力(kW)、燃料種別、燃料使用量、合計台数</t>
    <phoneticPr fontId="19"/>
  </si>
  <si>
    <t>コージェネ排熱利用システム</t>
  </si>
  <si>
    <t>熱利用先、利用熱量(GJ/年）、排熱利用温度（　℃～　℃）、他</t>
    <phoneticPr fontId="19"/>
  </si>
  <si>
    <t>大温度差システム</t>
    <phoneticPr fontId="19"/>
  </si>
  <si>
    <t>代表対象系統名、温度差、合計系統数</t>
    <phoneticPr fontId="19"/>
  </si>
  <si>
    <t>運転台数制御システム</t>
  </si>
  <si>
    <t>代表対象系統名、制御種別（流量、圧力、他）、合計系統数</t>
    <phoneticPr fontId="19"/>
  </si>
  <si>
    <t>代表対象系統名、制御種別（圧力、他）、合計系統数</t>
    <rPh sb="0" eb="2">
      <t>ダイヒョウ</t>
    </rPh>
    <rPh sb="2" eb="4">
      <t>タイショウ</t>
    </rPh>
    <rPh sb="4" eb="6">
      <t>ケイトウ</t>
    </rPh>
    <rPh sb="6" eb="7">
      <t>メイ</t>
    </rPh>
    <rPh sb="8" eb="10">
      <t>セイギョ</t>
    </rPh>
    <rPh sb="10" eb="12">
      <t>シュベツ</t>
    </rPh>
    <rPh sb="13" eb="15">
      <t>アツリョク</t>
    </rPh>
    <rPh sb="16" eb="17">
      <t>タ</t>
    </rPh>
    <rPh sb="19" eb="21">
      <t>ゴウケイ</t>
    </rPh>
    <rPh sb="21" eb="23">
      <t>ケイトウ</t>
    </rPh>
    <rPh sb="23" eb="24">
      <t>スウ</t>
    </rPh>
    <phoneticPr fontId="19"/>
  </si>
  <si>
    <t>ⅰ</t>
    <phoneticPr fontId="19"/>
  </si>
  <si>
    <t>空調設備</t>
    <phoneticPr fontId="19"/>
  </si>
  <si>
    <t>ii</t>
    <phoneticPr fontId="19"/>
  </si>
  <si>
    <t>代表対象系統名、合計系統数、制御概要</t>
    <phoneticPr fontId="19"/>
  </si>
  <si>
    <t>ⅲ</t>
  </si>
  <si>
    <t>照明設備</t>
  </si>
  <si>
    <t>【ＬＥＤ照明器具】</t>
    <phoneticPr fontId="19"/>
  </si>
  <si>
    <t>代表対象系統・場所、制御概要</t>
    <rPh sb="0" eb="2">
      <t>ダイヒョウ</t>
    </rPh>
    <rPh sb="2" eb="4">
      <t>タイショウ</t>
    </rPh>
    <rPh sb="4" eb="6">
      <t>ケイトウ</t>
    </rPh>
    <rPh sb="7" eb="9">
      <t>バショ</t>
    </rPh>
    <rPh sb="10" eb="12">
      <t>セイギョ</t>
    </rPh>
    <rPh sb="12" eb="14">
      <t>ガイヨウ</t>
    </rPh>
    <phoneticPr fontId="19"/>
  </si>
  <si>
    <t>タスク＆アンビエント照明</t>
    <phoneticPr fontId="19"/>
  </si>
  <si>
    <t>代表対象系統、タスク数、タスク照明器具種別、制御概要</t>
    <rPh sb="0" eb="2">
      <t>ダイヒョウ</t>
    </rPh>
    <rPh sb="2" eb="4">
      <t>タイショウ</t>
    </rPh>
    <rPh sb="4" eb="6">
      <t>ケイトウ</t>
    </rPh>
    <phoneticPr fontId="19"/>
  </si>
  <si>
    <t>代表対象系統・場所、制御概要</t>
    <phoneticPr fontId="19"/>
  </si>
  <si>
    <t>【有機ＥＬ照明器具】</t>
    <phoneticPr fontId="19"/>
  </si>
  <si>
    <t>ⅳ</t>
    <phoneticPr fontId="19"/>
  </si>
  <si>
    <t>給湯設備</t>
    <phoneticPr fontId="19"/>
  </si>
  <si>
    <t>バイオマスボイラ</t>
    <phoneticPr fontId="19"/>
  </si>
  <si>
    <t>太陽熱利用システム</t>
    <phoneticPr fontId="19"/>
  </si>
  <si>
    <t>コージェネ排熱利用システム</t>
    <phoneticPr fontId="19"/>
  </si>
  <si>
    <t>ⅴ</t>
    <phoneticPr fontId="19"/>
  </si>
  <si>
    <t>　　昇降機設備
　 （エレベータ）</t>
    <phoneticPr fontId="19"/>
  </si>
  <si>
    <t>ⅵ</t>
    <phoneticPr fontId="19"/>
  </si>
  <si>
    <t>変圧器設備</t>
    <phoneticPr fontId="19"/>
  </si>
  <si>
    <t>ⅶ</t>
    <phoneticPr fontId="19"/>
  </si>
  <si>
    <t>蓄電池設備</t>
    <phoneticPr fontId="19"/>
  </si>
  <si>
    <t>コージェネ設備</t>
    <phoneticPr fontId="19"/>
  </si>
  <si>
    <t>①</t>
    <phoneticPr fontId="19"/>
  </si>
  <si>
    <t>…</t>
    <phoneticPr fontId="19"/>
  </si>
  <si>
    <t>②</t>
    <phoneticPr fontId="19"/>
  </si>
  <si>
    <t>－</t>
    <phoneticPr fontId="19"/>
  </si>
  <si>
    <t>…</t>
    <phoneticPr fontId="19"/>
  </si>
  <si>
    <t>燃焼機器連動制御</t>
    <phoneticPr fontId="19"/>
  </si>
  <si>
    <t>　</t>
    <phoneticPr fontId="19"/>
  </si>
  <si>
    <t>建築省エネルギー
（パッシブ）技術</t>
    <phoneticPr fontId="19"/>
  </si>
  <si>
    <t>省エネ項目別に[設備・システム名]または[方式等]ごとのシステム概要記入例を以下に示す。
複数台設置の機器・器具については、性能、能力、規模（台数）等からみて平均的と思われる機器・器具を”代表機”とし、この代表機について性能、能力を記入し、最後に合計台数を記入する。</t>
    <rPh sb="8" eb="10">
      <t>セツビ</t>
    </rPh>
    <rPh sb="15" eb="16">
      <t>メイ</t>
    </rPh>
    <rPh sb="45" eb="47">
      <t>フクスウ</t>
    </rPh>
    <rPh sb="47" eb="48">
      <t>ダイ</t>
    </rPh>
    <rPh sb="48" eb="50">
      <t>セッチ</t>
    </rPh>
    <rPh sb="51" eb="53">
      <t>キキ</t>
    </rPh>
    <rPh sb="54" eb="56">
      <t>キグ</t>
    </rPh>
    <rPh sb="62" eb="64">
      <t>セイノウ</t>
    </rPh>
    <rPh sb="65" eb="67">
      <t>ノウリョク</t>
    </rPh>
    <rPh sb="68" eb="70">
      <t>キボ</t>
    </rPh>
    <rPh sb="71" eb="73">
      <t>ダイスウ</t>
    </rPh>
    <rPh sb="74" eb="75">
      <t>トウ</t>
    </rPh>
    <rPh sb="79" eb="81">
      <t>ヘイキン</t>
    </rPh>
    <rPh sb="81" eb="82">
      <t>テキ</t>
    </rPh>
    <rPh sb="83" eb="84">
      <t>オモ</t>
    </rPh>
    <rPh sb="87" eb="89">
      <t>キキ</t>
    </rPh>
    <rPh sb="90" eb="92">
      <t>キグ</t>
    </rPh>
    <rPh sb="94" eb="96">
      <t>ダイヒョウ</t>
    </rPh>
    <rPh sb="96" eb="97">
      <t>キ</t>
    </rPh>
    <phoneticPr fontId="19"/>
  </si>
  <si>
    <t>建築工事着手日</t>
    <rPh sb="0" eb="2">
      <t>ケンチク</t>
    </rPh>
    <rPh sb="2" eb="4">
      <t>コウジ</t>
    </rPh>
    <rPh sb="4" eb="6">
      <t>チャクシュ</t>
    </rPh>
    <rPh sb="6" eb="7">
      <t>ビ</t>
    </rPh>
    <phoneticPr fontId="19"/>
  </si>
  <si>
    <t>竣工予定日</t>
    <rPh sb="0" eb="2">
      <t>シュンコウ</t>
    </rPh>
    <rPh sb="2" eb="4">
      <t>ヨテイ</t>
    </rPh>
    <rPh sb="4" eb="5">
      <t>ビ</t>
    </rPh>
    <phoneticPr fontId="19"/>
  </si>
  <si>
    <t>補助対象工事契約予定日</t>
    <rPh sb="0" eb="2">
      <t>ホジョ</t>
    </rPh>
    <rPh sb="2" eb="4">
      <t>タイショウ</t>
    </rPh>
    <rPh sb="4" eb="6">
      <t>コウジ</t>
    </rPh>
    <rPh sb="6" eb="8">
      <t>ケイヤク</t>
    </rPh>
    <rPh sb="8" eb="10">
      <t>ヨテイ</t>
    </rPh>
    <rPh sb="10" eb="11">
      <t>ビ</t>
    </rPh>
    <phoneticPr fontId="20"/>
  </si>
  <si>
    <t>補助対象工事着手予定日</t>
    <rPh sb="6" eb="8">
      <t>チャクシュ</t>
    </rPh>
    <rPh sb="8" eb="10">
      <t>ヨテイ</t>
    </rPh>
    <rPh sb="10" eb="11">
      <t>ビ</t>
    </rPh>
    <phoneticPr fontId="20"/>
  </si>
  <si>
    <t>補助対象工事完了予定日</t>
    <rPh sb="6" eb="8">
      <t>カンリョウ</t>
    </rPh>
    <rPh sb="8" eb="10">
      <t>ヨテイ</t>
    </rPh>
    <rPh sb="10" eb="11">
      <t>ビ</t>
    </rPh>
    <phoneticPr fontId="20"/>
  </si>
  <si>
    <t>建築工事着手日</t>
    <rPh sb="0" eb="2">
      <t>ケンチク</t>
    </rPh>
    <rPh sb="2" eb="4">
      <t>コウジ</t>
    </rPh>
    <rPh sb="4" eb="6">
      <t>チャクシュ</t>
    </rPh>
    <rPh sb="6" eb="7">
      <t>ヒ</t>
    </rPh>
    <phoneticPr fontId="19"/>
  </si>
  <si>
    <t>竣工予定日</t>
    <rPh sb="0" eb="2">
      <t>シュンコウ</t>
    </rPh>
    <rPh sb="2" eb="5">
      <t>ヨテイビ</t>
    </rPh>
    <phoneticPr fontId="19"/>
  </si>
  <si>
    <t>補助対象工事着手予定日</t>
    <phoneticPr fontId="19"/>
  </si>
  <si>
    <t>補助対象工事契約予定日</t>
    <rPh sb="0" eb="2">
      <t>ホジョ</t>
    </rPh>
    <rPh sb="2" eb="4">
      <t>タイショウ</t>
    </rPh>
    <rPh sb="4" eb="6">
      <t>コウジ</t>
    </rPh>
    <rPh sb="6" eb="8">
      <t>ケイヤク</t>
    </rPh>
    <rPh sb="8" eb="11">
      <t>ヨテイビ</t>
    </rPh>
    <phoneticPr fontId="19"/>
  </si>
  <si>
    <t>補助対象工事完了予定日</t>
    <phoneticPr fontId="19"/>
  </si>
  <si>
    <r>
      <rPr>
        <sz val="10"/>
        <rFont val="Meiryo UI"/>
        <family val="3"/>
        <charset val="128"/>
      </rPr>
      <t>空調ﾌｧﾝ制御
の高度化</t>
    </r>
    <r>
      <rPr>
        <sz val="9"/>
        <rFont val="Meiryo UI"/>
        <family val="3"/>
        <charset val="128"/>
      </rPr>
      <t xml:space="preserve">
(VAV，適正容量分割等）</t>
    </r>
    <phoneticPr fontId="19"/>
  </si>
  <si>
    <t>-1.　冷却水ポンプの変流量制御</t>
    <phoneticPr fontId="19"/>
  </si>
  <si>
    <t>-2.　空調１次ポンプの変流量制御</t>
    <phoneticPr fontId="19"/>
  </si>
  <si>
    <t>-3.　空調２次ポンプの末端差圧制御</t>
    <phoneticPr fontId="19"/>
  </si>
  <si>
    <t>-4.　空調２次ポンプの送水圧力設定制御</t>
    <phoneticPr fontId="19"/>
  </si>
  <si>
    <t>-1.　冷却水ポンプの変流量制御</t>
    <phoneticPr fontId="19"/>
  </si>
  <si>
    <t>-2.　空調１次ポンプの変流量制御</t>
    <phoneticPr fontId="19"/>
  </si>
  <si>
    <t>-3.　空調２次ポンプの末端差圧制御</t>
    <phoneticPr fontId="19"/>
  </si>
  <si>
    <t>-4.　空調２次ポンプの送水圧力設定制御</t>
    <phoneticPr fontId="19"/>
  </si>
  <si>
    <t>-1.　空調ファンの人感センサーによる変風量制御</t>
    <phoneticPr fontId="19"/>
  </si>
  <si>
    <t>-2.　空調ファンの適正容量分割</t>
    <phoneticPr fontId="19"/>
  </si>
  <si>
    <t>-3.　厨房ファンの変風量制御</t>
    <phoneticPr fontId="19"/>
  </si>
  <si>
    <t>-1.　空調ファンの人感センサーによる変風量制御</t>
    <phoneticPr fontId="19"/>
  </si>
  <si>
    <t>-2.　空調ファンの適正容量分割</t>
    <phoneticPr fontId="19"/>
  </si>
  <si>
    <t>-3.　厨房ファンの変風量制御</t>
    <phoneticPr fontId="19"/>
  </si>
  <si>
    <t>「４-３～６．概略予算書（全体）（１年目）（２年目）（３年目）」それぞれの金額と整合がとれていますか</t>
    <rPh sb="7" eb="9">
      <t>ガイリャク</t>
    </rPh>
    <rPh sb="9" eb="12">
      <t>ヨサンショ</t>
    </rPh>
    <rPh sb="13" eb="15">
      <t>ゼンタイ</t>
    </rPh>
    <rPh sb="18" eb="20">
      <t>ネンメ</t>
    </rPh>
    <rPh sb="23" eb="25">
      <t>ネンメ</t>
    </rPh>
    <rPh sb="28" eb="30">
      <t>ネンメ</t>
    </rPh>
    <rPh sb="37" eb="39">
      <t>キンガク</t>
    </rPh>
    <rPh sb="40" eb="42">
      <t>セイゴウ</t>
    </rPh>
    <phoneticPr fontId="19"/>
  </si>
  <si>
    <t>契約者を明記(押印不要)していますか</t>
    <rPh sb="0" eb="3">
      <t>ケイヤクシャ</t>
    </rPh>
    <rPh sb="7" eb="9">
      <t>オウイン</t>
    </rPh>
    <rPh sb="9" eb="11">
      <t>フヨウ</t>
    </rPh>
    <phoneticPr fontId="19"/>
  </si>
  <si>
    <t>敷地境界線を示し、該当する建物を赤でマーキングし、申請に係わる建築物と他の建築物との区別を明示していますか</t>
    <rPh sb="9" eb="11">
      <t>ガイトウ</t>
    </rPh>
    <rPh sb="13" eb="15">
      <t>タテモノ</t>
    </rPh>
    <rPh sb="16" eb="17">
      <t>アカ</t>
    </rPh>
    <rPh sb="45" eb="47">
      <t>メイジ</t>
    </rPh>
    <phoneticPr fontId="19"/>
  </si>
  <si>
    <t>住所・敷地面積・建物用途・構造・階数・建築面積・延べ面積を記入していますか</t>
    <rPh sb="0" eb="2">
      <t>ジュウショ</t>
    </rPh>
    <rPh sb="3" eb="5">
      <t>シキチ</t>
    </rPh>
    <rPh sb="5" eb="7">
      <t>メンセキ</t>
    </rPh>
    <rPh sb="13" eb="15">
      <t>コウゾウ</t>
    </rPh>
    <rPh sb="16" eb="18">
      <t>カイスウ</t>
    </rPh>
    <rPh sb="19" eb="21">
      <t>ケンチク</t>
    </rPh>
    <rPh sb="21" eb="23">
      <t>メンセキ</t>
    </rPh>
    <rPh sb="24" eb="25">
      <t>ノ</t>
    </rPh>
    <rPh sb="26" eb="28">
      <t>メンセキ</t>
    </rPh>
    <rPh sb="29" eb="31">
      <t>キニュウ</t>
    </rPh>
    <phoneticPr fontId="19"/>
  </si>
  <si>
    <t>縮尺、方位、間取り、各室の名称、用途及び寸法を記入していますか</t>
    <rPh sb="23" eb="25">
      <t>キニュウ</t>
    </rPh>
    <phoneticPr fontId="19"/>
  </si>
  <si>
    <t>本事業の交付要件と交付規程について、全て確認し、了承している。</t>
    <phoneticPr fontId="42"/>
  </si>
  <si>
    <t>３. 事業期間について</t>
    <phoneticPr fontId="19"/>
  </si>
  <si>
    <t>４. 提出書類一式について</t>
    <phoneticPr fontId="42"/>
  </si>
  <si>
    <t>１０. 財産処分制限期間と適化法について</t>
    <phoneticPr fontId="19"/>
  </si>
  <si>
    <t>補助対象となる設備等には財産処分の制限期間があり(交付規程第２１条２項)、制限期間内に処分（売却、譲渡、交換、貸与、廃棄、担保提供）を行う場合は、あらかじめ財産処分承認申請書をＳＩＩに提出しその承認を受けなければならず、万一、未承認のまま財産処分が行われた場合、交付決定を取り消し、補助金の返還(交付規程第１７条４項)となる可能性があることを了承している。</t>
    <rPh sb="0" eb="2">
      <t>ホジョ</t>
    </rPh>
    <rPh sb="2" eb="4">
      <t>タイショウ</t>
    </rPh>
    <rPh sb="7" eb="9">
      <t>セツビ</t>
    </rPh>
    <rPh sb="25" eb="27">
      <t>コウフ</t>
    </rPh>
    <rPh sb="27" eb="29">
      <t>キテイ</t>
    </rPh>
    <rPh sb="29" eb="30">
      <t>ダイ</t>
    </rPh>
    <rPh sb="32" eb="33">
      <t>ジョウ</t>
    </rPh>
    <rPh sb="34" eb="35">
      <t>コウ</t>
    </rPh>
    <rPh sb="58" eb="60">
      <t>ハイキ</t>
    </rPh>
    <rPh sb="67" eb="68">
      <t>オコナ</t>
    </rPh>
    <rPh sb="155" eb="156">
      <t>ジョウ</t>
    </rPh>
    <rPh sb="157" eb="158">
      <t>コウ</t>
    </rPh>
    <rPh sb="171" eb="173">
      <t>リョウショウ</t>
    </rPh>
    <phoneticPr fontId="42"/>
  </si>
  <si>
    <t>①</t>
    <phoneticPr fontId="19"/>
  </si>
  <si>
    <t>②</t>
    <phoneticPr fontId="19"/>
  </si>
  <si>
    <t>４-３～６．概略予算書（全体）（１年目）（２年目）（３年目）</t>
    <rPh sb="6" eb="8">
      <t>ガイリャク</t>
    </rPh>
    <rPh sb="8" eb="11">
      <t>ヨサンショ</t>
    </rPh>
    <rPh sb="12" eb="14">
      <t>ゼンタイ</t>
    </rPh>
    <rPh sb="17" eb="19">
      <t>ネンメ</t>
    </rPh>
    <rPh sb="22" eb="24">
      <t>ネンメ</t>
    </rPh>
    <rPh sb="27" eb="29">
      <t>ネンメ</t>
    </rPh>
    <phoneticPr fontId="42"/>
  </si>
  <si>
    <t>４-１．概略予算書（まとめ）</t>
    <rPh sb="4" eb="6">
      <t>ガイリャク</t>
    </rPh>
    <rPh sb="6" eb="9">
      <t>ヨサンショ</t>
    </rPh>
    <phoneticPr fontId="42"/>
  </si>
  <si>
    <r>
      <t>４．概略予算書　（</t>
    </r>
    <r>
      <rPr>
        <b/>
        <sz val="14"/>
        <color rgb="FFFF0000"/>
        <rFont val="HGPｺﾞｼｯｸM"/>
        <family val="3"/>
        <charset val="128"/>
      </rPr>
      <t>１年目</t>
    </r>
    <r>
      <rPr>
        <b/>
        <sz val="14"/>
        <rFont val="HGPｺﾞｼｯｸM"/>
        <family val="3"/>
        <charset val="128"/>
      </rPr>
      <t>）</t>
    </r>
    <rPh sb="10" eb="12">
      <t>ネンメ</t>
    </rPh>
    <phoneticPr fontId="19"/>
  </si>
  <si>
    <t>設備改修</t>
    <rPh sb="0" eb="2">
      <t>セツビ</t>
    </rPh>
    <rPh sb="2" eb="4">
      <t>カイシュウ</t>
    </rPh>
    <phoneticPr fontId="19"/>
  </si>
  <si>
    <t>増築</t>
    <rPh sb="0" eb="2">
      <t>ゾウチク</t>
    </rPh>
    <phoneticPr fontId="19"/>
  </si>
  <si>
    <t>改築</t>
    <rPh sb="0" eb="2">
      <t>カイチク</t>
    </rPh>
    <phoneticPr fontId="19"/>
  </si>
  <si>
    <r>
      <t>５．概略予算書　（</t>
    </r>
    <r>
      <rPr>
        <b/>
        <sz val="14"/>
        <color rgb="FFFF0000"/>
        <rFont val="HGPｺﾞｼｯｸM"/>
        <family val="3"/>
        <charset val="128"/>
      </rPr>
      <t>２年目</t>
    </r>
    <r>
      <rPr>
        <b/>
        <sz val="14"/>
        <rFont val="HGPｺﾞｼｯｸM"/>
        <family val="3"/>
        <charset val="128"/>
      </rPr>
      <t>）</t>
    </r>
    <rPh sb="10" eb="12">
      <t>ネンメ</t>
    </rPh>
    <phoneticPr fontId="19"/>
  </si>
  <si>
    <t>４ -</t>
    <phoneticPr fontId="19"/>
  </si>
  <si>
    <r>
      <t>６．概略予算書　（</t>
    </r>
    <r>
      <rPr>
        <b/>
        <sz val="14"/>
        <color rgb="FFFF0000"/>
        <rFont val="HGPｺﾞｼｯｸM"/>
        <family val="3"/>
        <charset val="128"/>
      </rPr>
      <t>３年目</t>
    </r>
    <r>
      <rPr>
        <b/>
        <sz val="14"/>
        <rFont val="HGPｺﾞｼｯｸM"/>
        <family val="3"/>
        <charset val="128"/>
      </rPr>
      <t>）</t>
    </r>
    <rPh sb="10" eb="12">
      <t>ネンメ</t>
    </rPh>
    <phoneticPr fontId="19"/>
  </si>
  <si>
    <t xml:space="preserve"> 〈補助事業に要する経費〉〈補助対象経費〉〈補助対象外経費〉の金額は、</t>
    <phoneticPr fontId="19"/>
  </si>
  <si>
    <t>一次エネルギー消費量</t>
    <rPh sb="0" eb="2">
      <t>イチジ</t>
    </rPh>
    <rPh sb="7" eb="10">
      <t>ショウヒリョウ</t>
    </rPh>
    <phoneticPr fontId="19"/>
  </si>
  <si>
    <t>－</t>
    <phoneticPr fontId="19"/>
  </si>
  <si>
    <t>➍建物概要（非住宅部分）</t>
    <phoneticPr fontId="19"/>
  </si>
  <si>
    <t>【複数用途建築物でＺＥＢ　Ｏｒｉｅｎｔｅｄの場合】
ＢＥＬＳ証の取得用途ごとに以下の入力シートを添付していますか</t>
    <rPh sb="1" eb="3">
      <t>フクスウ</t>
    </rPh>
    <rPh sb="3" eb="5">
      <t>ヨウト</t>
    </rPh>
    <rPh sb="5" eb="8">
      <t>ケンチクブツ</t>
    </rPh>
    <rPh sb="22" eb="24">
      <t>バアイ</t>
    </rPh>
    <rPh sb="30" eb="31">
      <t>ショウ</t>
    </rPh>
    <rPh sb="32" eb="34">
      <t>シュトク</t>
    </rPh>
    <rPh sb="34" eb="36">
      <t>ヨウト</t>
    </rPh>
    <rPh sb="39" eb="41">
      <t>イカ</t>
    </rPh>
    <rPh sb="42" eb="44">
      <t>ニュウリョク</t>
    </rPh>
    <rPh sb="48" eb="50">
      <t>テンプ</t>
    </rPh>
    <phoneticPr fontId="19"/>
  </si>
  <si>
    <t>【複数用途建築物でＺＥＢ　Ｏｒｉｅｎｔｅｄの場合】
ＢＥＬＳ証の取得用途ごとに以下の計算結果を添付していますか</t>
    <rPh sb="1" eb="3">
      <t>フクスウ</t>
    </rPh>
    <rPh sb="3" eb="5">
      <t>ヨウト</t>
    </rPh>
    <rPh sb="5" eb="8">
      <t>ケンチクブツ</t>
    </rPh>
    <rPh sb="22" eb="24">
      <t>バアイ</t>
    </rPh>
    <rPh sb="30" eb="31">
      <t>ショウ</t>
    </rPh>
    <rPh sb="32" eb="34">
      <t>シュトク</t>
    </rPh>
    <rPh sb="34" eb="36">
      <t>ヨウト</t>
    </rPh>
    <rPh sb="39" eb="41">
      <t>イカ</t>
    </rPh>
    <rPh sb="42" eb="44">
      <t>ケイサン</t>
    </rPh>
    <rPh sb="44" eb="46">
      <t>ケッカ</t>
    </rPh>
    <rPh sb="47" eb="49">
      <t>テンプ</t>
    </rPh>
    <phoneticPr fontId="19"/>
  </si>
  <si>
    <t>１棟評価（ZEB Ready以上）</t>
    <rPh sb="0" eb="2">
      <t>イットウ</t>
    </rPh>
    <rPh sb="2" eb="4">
      <t>ヒョウカ</t>
    </rPh>
    <rPh sb="14" eb="16">
      <t>イジョウ</t>
    </rPh>
    <phoneticPr fontId="19"/>
  </si>
  <si>
    <t>1棟評価（ZEB　Oriented　削減率３０％以上用途）</t>
    <rPh sb="1" eb="2">
      <t>トウ</t>
    </rPh>
    <rPh sb="2" eb="4">
      <t>ヒョウカ</t>
    </rPh>
    <rPh sb="18" eb="20">
      <t>サクゲン</t>
    </rPh>
    <rPh sb="20" eb="21">
      <t>リツ</t>
    </rPh>
    <rPh sb="24" eb="26">
      <t>イジョウ</t>
    </rPh>
    <rPh sb="26" eb="28">
      <t>ヨウト</t>
    </rPh>
    <phoneticPr fontId="19"/>
  </si>
  <si>
    <t>計算方法：Ｈ28年基準（WEBプログラム)</t>
    <rPh sb="0" eb="2">
      <t>ケイサン</t>
    </rPh>
    <rPh sb="2" eb="4">
      <t>ホウホウ</t>
    </rPh>
    <phoneticPr fontId="19"/>
  </si>
  <si>
    <t>1棟評価（ZEB　Oriented　削減率４０％以上用途）</t>
    <rPh sb="1" eb="2">
      <t>トウ</t>
    </rPh>
    <rPh sb="2" eb="4">
      <t>ヒョウカ</t>
    </rPh>
    <rPh sb="18" eb="20">
      <t>サクゲン</t>
    </rPh>
    <rPh sb="20" eb="21">
      <t>リツ</t>
    </rPh>
    <rPh sb="24" eb="26">
      <t>イジョウ</t>
    </rPh>
    <rPh sb="26" eb="28">
      <t>ヨウト</t>
    </rPh>
    <phoneticPr fontId="19"/>
  </si>
  <si>
    <r>
      <t>　　共同事業のため申請者２を入力　　　　　</t>
    </r>
    <r>
      <rPr>
        <b/>
        <u/>
        <sz val="10"/>
        <color theme="1" tint="0.14999847407452621"/>
        <rFont val="Meiryo UI"/>
        <family val="3"/>
        <charset val="128"/>
      </rPr>
      <t>※□にチェックを入れて下さい。</t>
    </r>
    <rPh sb="2" eb="4">
      <t>キョウドウ</t>
    </rPh>
    <rPh sb="4" eb="6">
      <t>ジギョウ</t>
    </rPh>
    <rPh sb="9" eb="12">
      <t>シンセイシャ</t>
    </rPh>
    <rPh sb="14" eb="16">
      <t>ニュウリョク</t>
    </rPh>
    <rPh sb="29" eb="30">
      <t>イ</t>
    </rPh>
    <rPh sb="32" eb="33">
      <t>クダ</t>
    </rPh>
    <phoneticPr fontId="19"/>
  </si>
  <si>
    <r>
      <t>　　共同事業のため申請者３を入力　　　　　</t>
    </r>
    <r>
      <rPr>
        <b/>
        <u/>
        <sz val="10"/>
        <color theme="1" tint="0.14999847407452621"/>
        <rFont val="Meiryo UI"/>
        <family val="3"/>
        <charset val="128"/>
      </rPr>
      <t>※□にチェックを入れて下さい。</t>
    </r>
    <phoneticPr fontId="19"/>
  </si>
  <si>
    <t>２．補助事業の目的及び内容</t>
    <rPh sb="2" eb="4">
      <t>ホジョ</t>
    </rPh>
    <rPh sb="4" eb="6">
      <t>ジギョウ</t>
    </rPh>
    <rPh sb="7" eb="9">
      <t>モクテキ</t>
    </rPh>
    <rPh sb="9" eb="10">
      <t>オヨ</t>
    </rPh>
    <rPh sb="11" eb="13">
      <t>ナイヨウ</t>
    </rPh>
    <phoneticPr fontId="19"/>
  </si>
  <si>
    <t>➢ このシート「概略予算書（まとめ）」内の〈補助事業に要する経費〉〈補助対象経費〉〈補助対象外経費〉の金額は、</t>
    <rPh sb="19" eb="20">
      <t>ナイ</t>
    </rPh>
    <rPh sb="22" eb="24">
      <t>ホジョ</t>
    </rPh>
    <rPh sb="24" eb="26">
      <t>ジギョウ</t>
    </rPh>
    <rPh sb="27" eb="28">
      <t>ヨウ</t>
    </rPh>
    <rPh sb="30" eb="32">
      <t>ケイヒ</t>
    </rPh>
    <rPh sb="36" eb="38">
      <t>タイショウ</t>
    </rPh>
    <rPh sb="38" eb="40">
      <t>ケイヒ</t>
    </rPh>
    <rPh sb="44" eb="47">
      <t>タイショウガイ</t>
    </rPh>
    <rPh sb="51" eb="53">
      <t>キンガク</t>
    </rPh>
    <phoneticPr fontId="19"/>
  </si>
  <si>
    <t>　　「概略予算書（全体），（１年目），（２年目），（３年目）」各シートの合計欄から数式でリンクされています。</t>
    <rPh sb="31" eb="32">
      <t>カク</t>
    </rPh>
    <rPh sb="36" eb="38">
      <t>ゴウケイ</t>
    </rPh>
    <rPh sb="38" eb="39">
      <t>ラン</t>
    </rPh>
    <phoneticPr fontId="19"/>
  </si>
  <si>
    <t>　「概略予算書（全体），（１年目），（２年目），（３年目）」各シートの</t>
    <rPh sb="30" eb="31">
      <t>カク</t>
    </rPh>
    <phoneticPr fontId="19"/>
  </si>
  <si>
    <t>申請対象面積比率</t>
    <rPh sb="0" eb="2">
      <t>シンセイ</t>
    </rPh>
    <rPh sb="2" eb="4">
      <t>タイショウ</t>
    </rPh>
    <rPh sb="4" eb="6">
      <t>メンセキ</t>
    </rPh>
    <rPh sb="6" eb="8">
      <t>ヒリツ</t>
    </rPh>
    <phoneticPr fontId="19"/>
  </si>
  <si>
    <r>
      <t>代表対象系統名、輻射パネル仕様（設置部位、冷暖放熱量(W/m</t>
    </r>
    <r>
      <rPr>
        <vertAlign val="superscript"/>
        <sz val="8"/>
        <rFont val="Meiryo UI"/>
        <family val="3"/>
        <charset val="128"/>
      </rPr>
      <t>2</t>
    </r>
    <r>
      <rPr>
        <sz val="8"/>
        <rFont val="Meiryo UI"/>
        <family val="3"/>
        <charset val="128"/>
      </rPr>
      <t>)、合計系統数</t>
    </r>
    <rPh sb="0" eb="2">
      <t>ダイヒョウ</t>
    </rPh>
    <rPh sb="2" eb="4">
      <t>タイショウ</t>
    </rPh>
    <rPh sb="4" eb="6">
      <t>ケイトウ</t>
    </rPh>
    <rPh sb="6" eb="7">
      <t>メイ</t>
    </rPh>
    <rPh sb="8" eb="10">
      <t>フクシャ</t>
    </rPh>
    <rPh sb="13" eb="15">
      <t>シヨウ</t>
    </rPh>
    <rPh sb="16" eb="18">
      <t>セッチ</t>
    </rPh>
    <rPh sb="18" eb="20">
      <t>ブイ</t>
    </rPh>
    <rPh sb="21" eb="22">
      <t>レイ</t>
    </rPh>
    <rPh sb="22" eb="23">
      <t>ダン</t>
    </rPh>
    <rPh sb="23" eb="25">
      <t>ホウネツ</t>
    </rPh>
    <rPh sb="25" eb="26">
      <t>リョウ</t>
    </rPh>
    <rPh sb="33" eb="35">
      <t>ゴウケイ</t>
    </rPh>
    <rPh sb="35" eb="37">
      <t>ケイトウ</t>
    </rPh>
    <rPh sb="37" eb="38">
      <t>スウ</t>
    </rPh>
    <phoneticPr fontId="19"/>
  </si>
  <si>
    <t>機器ごとに仕様を記入（定格出力(kVA）、蓄電容量(kWh)、台数）</t>
    <rPh sb="0" eb="2">
      <t>キキ</t>
    </rPh>
    <rPh sb="5" eb="7">
      <t>シヨウ</t>
    </rPh>
    <rPh sb="8" eb="10">
      <t>キニュウ</t>
    </rPh>
    <rPh sb="11" eb="13">
      <t>テイカク</t>
    </rPh>
    <rPh sb="13" eb="15">
      <t>シュツリョク</t>
    </rPh>
    <rPh sb="21" eb="23">
      <t>チクデン</t>
    </rPh>
    <rPh sb="23" eb="25">
      <t>ヨウリョウ</t>
    </rPh>
    <rPh sb="31" eb="33">
      <t>ダイスウ</t>
    </rPh>
    <phoneticPr fontId="19"/>
  </si>
  <si>
    <r>
      <t>ＣＬＴの使用部位、使用量(m</t>
    </r>
    <r>
      <rPr>
        <vertAlign val="superscript"/>
        <sz val="8"/>
        <rFont val="Meiryo UI"/>
        <family val="3"/>
        <charset val="128"/>
      </rPr>
      <t>3</t>
    </r>
    <r>
      <rPr>
        <sz val="8"/>
        <rFont val="Meiryo UI"/>
        <family val="3"/>
        <charset val="128"/>
      </rPr>
      <t>)など</t>
    </r>
    <rPh sb="4" eb="6">
      <t>シヨウ</t>
    </rPh>
    <rPh sb="6" eb="8">
      <t>ブイ</t>
    </rPh>
    <rPh sb="9" eb="12">
      <t>シヨウリョウ</t>
    </rPh>
    <phoneticPr fontId="19"/>
  </si>
  <si>
    <t>【日射遮蔽】</t>
    <rPh sb="1" eb="3">
      <t>ニッシャ</t>
    </rPh>
    <rPh sb="3" eb="5">
      <t>シャヘイ</t>
    </rPh>
    <phoneticPr fontId="19"/>
  </si>
  <si>
    <t>共同申請の場合、申請者1が補助金受領</t>
    <rPh sb="0" eb="2">
      <t>キョウドウ</t>
    </rPh>
    <rPh sb="2" eb="4">
      <t>シンセイ</t>
    </rPh>
    <rPh sb="5" eb="7">
      <t>バアイ</t>
    </rPh>
    <rPh sb="8" eb="11">
      <t>シンセイシャ</t>
    </rPh>
    <rPh sb="13" eb="16">
      <t>ホジョキン</t>
    </rPh>
    <rPh sb="16" eb="18">
      <t>ジュリョウ</t>
    </rPh>
    <phoneticPr fontId="19"/>
  </si>
  <si>
    <t>小数第2位まで入力</t>
    <phoneticPr fontId="19"/>
  </si>
  <si>
    <t>申請書、中間報告書、実績報告書及び添付書類一式について責任をもち、虚偽、不正の記入を行わないことを了承している。</t>
    <rPh sb="4" eb="6">
      <t>チュウカン</t>
    </rPh>
    <rPh sb="6" eb="9">
      <t>ホウコクショ</t>
    </rPh>
    <rPh sb="10" eb="12">
      <t>ジッセキ</t>
    </rPh>
    <rPh sb="12" eb="15">
      <t>ホウコクショ</t>
    </rPh>
    <rPh sb="15" eb="16">
      <t>オヨ</t>
    </rPh>
    <rPh sb="42" eb="43">
      <t>オコナ</t>
    </rPh>
    <rPh sb="49" eb="51">
      <t>リョウショウ</t>
    </rPh>
    <phoneticPr fontId="42"/>
  </si>
  <si>
    <t>➋事業者情報</t>
    <rPh sb="1" eb="4">
      <t>ジギョウシャ</t>
    </rPh>
    <rPh sb="4" eb="6">
      <t>ジョウホウ</t>
    </rPh>
    <phoneticPr fontId="19"/>
  </si>
  <si>
    <t>➌ＺＥＢプランナー</t>
    <phoneticPr fontId="19"/>
  </si>
  <si>
    <t>➏導入効果</t>
    <rPh sb="1" eb="3">
      <t>ドウニュウ</t>
    </rPh>
    <rPh sb="3" eb="5">
      <t>コウカ</t>
    </rPh>
    <phoneticPr fontId="19"/>
  </si>
  <si>
    <t>➐ＰＡＬ* 評価</t>
    <rPh sb="6" eb="8">
      <t>ヒョウカ</t>
    </rPh>
    <phoneticPr fontId="19"/>
  </si>
  <si>
    <t>➑事業費（全体）</t>
    <rPh sb="1" eb="3">
      <t>ジギョウ</t>
    </rPh>
    <rPh sb="3" eb="4">
      <t>ヒ</t>
    </rPh>
    <rPh sb="5" eb="7">
      <t>ゼンタイ</t>
    </rPh>
    <phoneticPr fontId="19"/>
  </si>
  <si>
    <t>➒未評価技術費用（全体）</t>
    <rPh sb="1" eb="4">
      <t>ミヒョウカ</t>
    </rPh>
    <rPh sb="4" eb="6">
      <t>ギジュツ</t>
    </rPh>
    <rPh sb="6" eb="8">
      <t>ヒヨウ</t>
    </rPh>
    <rPh sb="9" eb="11">
      <t>ゼンタイ</t>
    </rPh>
    <phoneticPr fontId="19"/>
  </si>
  <si>
    <t>➓費用対効果 （ＰＶを含む、その他を除く）</t>
    <rPh sb="1" eb="3">
      <t>ヒヨウ</t>
    </rPh>
    <rPh sb="3" eb="4">
      <t>タイ</t>
    </rPh>
    <rPh sb="4" eb="6">
      <t>コウカ</t>
    </rPh>
    <phoneticPr fontId="19"/>
  </si>
  <si>
    <t>⓫ＺＥＢチャート</t>
    <phoneticPr fontId="19"/>
  </si>
  <si>
    <t>(％)</t>
    <phoneticPr fontId="19"/>
  </si>
  <si>
    <t>(％)</t>
    <phoneticPr fontId="19"/>
  </si>
  <si>
    <t>削　減　率　(％)</t>
    <rPh sb="0" eb="1">
      <t>サク</t>
    </rPh>
    <rPh sb="2" eb="3">
      <t>ゲン</t>
    </rPh>
    <rPh sb="4" eb="5">
      <t>リツ</t>
    </rPh>
    <phoneticPr fontId="19"/>
  </si>
  <si>
    <t>基　準　値　(MJ/(㎡・年)</t>
    <rPh sb="0" eb="1">
      <t>モト</t>
    </rPh>
    <rPh sb="2" eb="3">
      <t>ジュン</t>
    </rPh>
    <rPh sb="4" eb="5">
      <t>チ</t>
    </rPh>
    <phoneticPr fontId="19"/>
  </si>
  <si>
    <t>　設　計　値　(MJ/(㎡・年)</t>
    <rPh sb="1" eb="2">
      <t>セツ</t>
    </rPh>
    <rPh sb="3" eb="4">
      <t>ケイ</t>
    </rPh>
    <rPh sb="5" eb="6">
      <t>チ</t>
    </rPh>
    <phoneticPr fontId="19"/>
  </si>
  <si>
    <t>Ａ４(２穴・ハードタイプ)ファイルにまとめていますか（紙ファイル、リングファイル、袋ファイルは不可）</t>
    <phoneticPr fontId="19"/>
  </si>
  <si>
    <t>ファイルが複数に分かれる場合は、背表紙に分冊番号を明記していますか</t>
    <rPh sb="5" eb="7">
      <t>フクスウ</t>
    </rPh>
    <rPh sb="8" eb="9">
      <t>ワ</t>
    </rPh>
    <rPh sb="12" eb="14">
      <t>バアイ</t>
    </rPh>
    <rPh sb="16" eb="19">
      <t>セビョウシ</t>
    </rPh>
    <rPh sb="20" eb="22">
      <t>ブンサツ</t>
    </rPh>
    <rPh sb="22" eb="24">
      <t>バンゴウ</t>
    </rPh>
    <rPh sb="25" eb="27">
      <t>メイキ</t>
    </rPh>
    <phoneticPr fontId="19"/>
  </si>
  <si>
    <t>ファイル表紙及び背表紙に、事業名・事業者名を明記していますか</t>
    <phoneticPr fontId="19"/>
  </si>
  <si>
    <t>書類名</t>
    <phoneticPr fontId="19"/>
  </si>
  <si>
    <t>内　　　　　　　　容</t>
    <phoneticPr fontId="19"/>
  </si>
  <si>
    <t>①チェックシート</t>
    <phoneticPr fontId="19"/>
  </si>
  <si>
    <t>提出書類
チェックシート</t>
    <phoneticPr fontId="19"/>
  </si>
  <si>
    <t>②交付申請書</t>
    <phoneticPr fontId="19"/>
  </si>
  <si>
    <t>記載されている住所表示は、「商業登記簿（現在事項全部証明書）」の所在と同じであることを確認しましたか</t>
    <rPh sb="0" eb="2">
      <t>キサイ</t>
    </rPh>
    <rPh sb="7" eb="9">
      <t>ジュウショ</t>
    </rPh>
    <rPh sb="9" eb="11">
      <t>ヒョウジ</t>
    </rPh>
    <rPh sb="32" eb="34">
      <t>ショザイ</t>
    </rPh>
    <rPh sb="35" eb="36">
      <t>オナ</t>
    </rPh>
    <rPh sb="43" eb="45">
      <t>カクニン</t>
    </rPh>
    <phoneticPr fontId="19"/>
  </si>
  <si>
    <t>補助事業の目的及び内容</t>
    <rPh sb="0" eb="2">
      <t>ホジョ</t>
    </rPh>
    <rPh sb="2" eb="4">
      <t>ジギョウ</t>
    </rPh>
    <rPh sb="5" eb="7">
      <t>モクテキ</t>
    </rPh>
    <rPh sb="7" eb="8">
      <t>オヨ</t>
    </rPh>
    <rPh sb="9" eb="11">
      <t>ナイヨウ</t>
    </rPh>
    <phoneticPr fontId="19"/>
  </si>
  <si>
    <t>補助事業の目的及び内容を記入していますか</t>
    <rPh sb="7" eb="8">
      <t>オヨ</t>
    </rPh>
    <rPh sb="9" eb="11">
      <t>ナイヨウ</t>
    </rPh>
    <rPh sb="12" eb="14">
      <t>キニュウ</t>
    </rPh>
    <phoneticPr fontId="19"/>
  </si>
  <si>
    <t>「４－１.概略予算書（まとめ）当年度分」の金額と一致していますか</t>
    <rPh sb="15" eb="18">
      <t>トウネンド</t>
    </rPh>
    <rPh sb="16" eb="18">
      <t>ネンド</t>
    </rPh>
    <rPh sb="18" eb="19">
      <t>ブン</t>
    </rPh>
    <rPh sb="21" eb="23">
      <t>キンガク</t>
    </rPh>
    <rPh sb="24" eb="26">
      <t>イッチ</t>
    </rPh>
    <phoneticPr fontId="19"/>
  </si>
  <si>
    <t>（別紙1）補助対象経費の配分</t>
    <phoneticPr fontId="19"/>
  </si>
  <si>
    <t>「４－１.概略予算書（まとめ）当年度分）」の金額と一致していますか</t>
    <rPh sb="22" eb="24">
      <t>キンガク</t>
    </rPh>
    <rPh sb="25" eb="27">
      <t>イッチ</t>
    </rPh>
    <phoneticPr fontId="19"/>
  </si>
  <si>
    <t>押印</t>
    <phoneticPr fontId="19"/>
  </si>
  <si>
    <t>③実施計画書</t>
    <phoneticPr fontId="19"/>
  </si>
  <si>
    <t>２．事業計画概要</t>
    <phoneticPr fontId="19"/>
  </si>
  <si>
    <t>省エネルギー性能評価の認証取得日、ＺＥＢリーディング・オーナー登録申請月、当該年度の補助対象工事に関する全ての支払い完了日の予定年月日を記入していますか</t>
    <rPh sb="33" eb="35">
      <t>シンセイ</t>
    </rPh>
    <rPh sb="35" eb="36">
      <t>ツキ</t>
    </rPh>
    <rPh sb="62" eb="64">
      <t>ヨテイ</t>
    </rPh>
    <rPh sb="64" eb="67">
      <t>ネンガッピ</t>
    </rPh>
    <rPh sb="68" eb="70">
      <t>キニュウ</t>
    </rPh>
    <phoneticPr fontId="19"/>
  </si>
  <si>
    <t>（２）資金調達計画</t>
    <phoneticPr fontId="19"/>
  </si>
  <si>
    <t>補助対象建築物に対する担保権設定予定の有無を記入していますか</t>
    <phoneticPr fontId="19"/>
  </si>
  <si>
    <t>（３）他の補助金に関する事項</t>
    <phoneticPr fontId="19"/>
  </si>
  <si>
    <t>（４）ＥＳＣＯ／リースの契約予定</t>
    <phoneticPr fontId="19"/>
  </si>
  <si>
    <t xml:space="preserve">３.システム提案概要（１）　　　
</t>
    <phoneticPr fontId="19"/>
  </si>
  <si>
    <t>Ａ３・カラーで印刷していますか</t>
    <phoneticPr fontId="19"/>
  </si>
  <si>
    <t>自動反映されている情報に誤りはありませんか（❶～❿は入力シート、⓬～⓯は入力シート２から自動反映）</t>
    <rPh sb="36" eb="38">
      <t>ニュウリョク</t>
    </rPh>
    <phoneticPr fontId="19"/>
  </si>
  <si>
    <t>➏導入効果</t>
    <phoneticPr fontId="19"/>
  </si>
  <si>
    <t>❼ＰＡＬ＊ 評価</t>
    <phoneticPr fontId="19"/>
  </si>
  <si>
    <t>３.システム提案概要（２）</t>
    <phoneticPr fontId="19"/>
  </si>
  <si>
    <r>
      <t xml:space="preserve">補助対象設備を実施年度ごとに色分けして示していますか
</t>
    </r>
    <r>
      <rPr>
        <sz val="10"/>
        <color rgb="FFFF0000"/>
        <rFont val="ＭＳ Ｐ明朝"/>
        <family val="1"/>
        <charset val="128"/>
      </rPr>
      <t>1年目：赤、2年目：青、3年目：緑 （単年度事業の場合は赤のみ）補助対象外は黒</t>
    </r>
    <rPh sb="4" eb="6">
      <t>セツビ</t>
    </rPh>
    <rPh sb="7" eb="9">
      <t>ジッシ</t>
    </rPh>
    <rPh sb="9" eb="11">
      <t>ネンド</t>
    </rPh>
    <rPh sb="14" eb="16">
      <t>イロワ</t>
    </rPh>
    <rPh sb="19" eb="20">
      <t>シメ</t>
    </rPh>
    <rPh sb="46" eb="49">
      <t>タンネンド</t>
    </rPh>
    <rPh sb="49" eb="51">
      <t>ジギョウ</t>
    </rPh>
    <rPh sb="52" eb="54">
      <t>バアイ</t>
    </rPh>
    <rPh sb="55" eb="56">
      <t>アカ</t>
    </rPh>
    <rPh sb="59" eb="61">
      <t>ホジョ</t>
    </rPh>
    <rPh sb="61" eb="64">
      <t>タイショウガイ</t>
    </rPh>
    <rPh sb="65" eb="66">
      <t>クロ</t>
    </rPh>
    <phoneticPr fontId="19"/>
  </si>
  <si>
    <t>４-３～６.概略予算書
（全体）
（１年目）
（２年目）
（３年目）</t>
    <phoneticPr fontId="19"/>
  </si>
  <si>
    <t>設備・工事等のシステムごとに記載した概略予算書（内訳）を添付していますか</t>
    <rPh sb="28" eb="30">
      <t>テンプ</t>
    </rPh>
    <phoneticPr fontId="19"/>
  </si>
  <si>
    <t>「補助事業に要する経費」には、補助対象外経費も含めた設備の費用としていますか</t>
    <phoneticPr fontId="19"/>
  </si>
  <si>
    <t>参考見積書</t>
    <phoneticPr fontId="19"/>
  </si>
  <si>
    <t>（別添1）
システム概念図</t>
    <phoneticPr fontId="19"/>
  </si>
  <si>
    <t>システムごとに作成し、カラーで印刷していますか</t>
    <phoneticPr fontId="19"/>
  </si>
  <si>
    <t>３．システム提案概要(1)、(2)と整合が取れていますか</t>
    <rPh sb="6" eb="8">
      <t>テイアン</t>
    </rPh>
    <rPh sb="8" eb="10">
      <t>ガイヨウ</t>
    </rPh>
    <rPh sb="18" eb="20">
      <t>セイゴウ</t>
    </rPh>
    <rPh sb="21" eb="22">
      <t>ト</t>
    </rPh>
    <phoneticPr fontId="19"/>
  </si>
  <si>
    <t>空衛学会が公表しているＷＥＢＰＲＯ未評価技術の導入要件を満足していますか
（要件のリストにチェックをいれること）</t>
    <rPh sb="0" eb="1">
      <t>クウ</t>
    </rPh>
    <rPh sb="1" eb="2">
      <t>エイ</t>
    </rPh>
    <rPh sb="2" eb="4">
      <t>ガッカイ</t>
    </rPh>
    <rPh sb="5" eb="7">
      <t>コウヒョウ</t>
    </rPh>
    <rPh sb="17" eb="20">
      <t>ミヒョウカ</t>
    </rPh>
    <rPh sb="20" eb="22">
      <t>ギジュツ</t>
    </rPh>
    <rPh sb="23" eb="25">
      <t>ドウニュウ</t>
    </rPh>
    <rPh sb="25" eb="27">
      <t>ヨウケン</t>
    </rPh>
    <rPh sb="28" eb="30">
      <t>マンゾク</t>
    </rPh>
    <rPh sb="38" eb="40">
      <t>ヨウケン</t>
    </rPh>
    <phoneticPr fontId="19"/>
  </si>
  <si>
    <t>（別添３）
エネルギー計量計画図</t>
    <phoneticPr fontId="19"/>
  </si>
  <si>
    <t>カラーで印刷していますか</t>
    <phoneticPr fontId="19"/>
  </si>
  <si>
    <t>３．システム提案概要(1)、(2)と整合が取れていますか</t>
    <phoneticPr fontId="19"/>
  </si>
  <si>
    <t>ＢＥＭＳの設計図と整合が取れていますか（点数、メータ記号、名称など）</t>
    <phoneticPr fontId="19"/>
  </si>
  <si>
    <t>自由</t>
    <phoneticPr fontId="19"/>
  </si>
  <si>
    <t>共同申請の場合</t>
    <phoneticPr fontId="19"/>
  </si>
  <si>
    <t>印鑑登録証明書</t>
    <phoneticPr fontId="19"/>
  </si>
  <si>
    <t>個人の場合</t>
    <phoneticPr fontId="19"/>
  </si>
  <si>
    <t>事業実績</t>
    <phoneticPr fontId="19"/>
  </si>
  <si>
    <t>建物所有者と土地所有者が異なる場合、契約期間、契約日が明記された賃貸借契約書の写しを添付していますか</t>
    <phoneticPr fontId="19"/>
  </si>
  <si>
    <t>ＥＳＣＯ契約書　(案)</t>
    <phoneticPr fontId="19"/>
  </si>
  <si>
    <t>削減保証量及びその削減量が達成出来なかった場合の罰則条項を記載していますか</t>
    <phoneticPr fontId="19"/>
  </si>
  <si>
    <t>補助金の交付を前提とした付随条項がある場合には、その内容を明記していますか</t>
    <phoneticPr fontId="19"/>
  </si>
  <si>
    <t>ＥＳＣＯサービス期間終了後の設備の管理責任を明確にしていますか</t>
    <phoneticPr fontId="19"/>
  </si>
  <si>
    <t>ＥＳＣＯサービス料計算書</t>
    <phoneticPr fontId="19"/>
  </si>
  <si>
    <t>リース契約書　(案)</t>
    <phoneticPr fontId="19"/>
  </si>
  <si>
    <t>リース料計算書</t>
    <phoneticPr fontId="19"/>
  </si>
  <si>
    <t>ISO14000シリーズの登録証</t>
    <phoneticPr fontId="19"/>
  </si>
  <si>
    <t>第三者認証を受けた登録証の写しを添付していますか</t>
    <phoneticPr fontId="19"/>
  </si>
  <si>
    <t>・・・Ａ４サイズ、黒文字・片面印刷</t>
    <rPh sb="9" eb="10">
      <t>クロ</t>
    </rPh>
    <rPh sb="10" eb="12">
      <t>モジ</t>
    </rPh>
    <rPh sb="13" eb="15">
      <t>カタメン</t>
    </rPh>
    <rPh sb="15" eb="17">
      <t>インサツ</t>
    </rPh>
    <phoneticPr fontId="19"/>
  </si>
  <si>
    <t>必須/
該当</t>
    <phoneticPr fontId="19"/>
  </si>
  <si>
    <t>建物平面図・各階平面図</t>
    <phoneticPr fontId="19"/>
  </si>
  <si>
    <t>断面図または矩計図</t>
    <phoneticPr fontId="19"/>
  </si>
  <si>
    <t>各ZEB化設備の仕様書・カタログは、該当ページを抜粋して添付していますか</t>
    <phoneticPr fontId="19"/>
  </si>
  <si>
    <t>様式0．</t>
    <phoneticPr fontId="19"/>
  </si>
  <si>
    <t>様式1．</t>
    <phoneticPr fontId="19"/>
  </si>
  <si>
    <t>様式2-1．</t>
    <phoneticPr fontId="19"/>
  </si>
  <si>
    <t>様式3-1.</t>
    <phoneticPr fontId="19"/>
  </si>
  <si>
    <t>様式3-2.</t>
    <phoneticPr fontId="19"/>
  </si>
  <si>
    <t>様式3-3.</t>
    <phoneticPr fontId="19"/>
  </si>
  <si>
    <t>様式5-1.</t>
    <phoneticPr fontId="19"/>
  </si>
  <si>
    <t>様式5-2.</t>
    <phoneticPr fontId="19"/>
  </si>
  <si>
    <t>様式7-1.</t>
    <phoneticPr fontId="19"/>
  </si>
  <si>
    <t>様式7-2.</t>
    <phoneticPr fontId="19"/>
  </si>
  <si>
    <t>⑰ＣＤ-Ｒ</t>
    <phoneticPr fontId="19"/>
  </si>
  <si>
    <t>作成した「交付申請書様式」と「⑭Ｗｅｂ計算入力シート」のExcelデータを収録していますか（データの記録し忘れ、データ破損に注意）</t>
    <rPh sb="5" eb="7">
      <t>コウフ</t>
    </rPh>
    <rPh sb="7" eb="10">
      <t>シンセイショ</t>
    </rPh>
    <rPh sb="50" eb="52">
      <t>キロク</t>
    </rPh>
    <rPh sb="53" eb="54">
      <t>ワス</t>
    </rPh>
    <rPh sb="59" eb="61">
      <t>ハソン</t>
    </rPh>
    <rPh sb="62" eb="64">
      <t>チュウイ</t>
    </rPh>
    <phoneticPr fontId="19"/>
  </si>
  <si>
    <t>インデックス名</t>
    <phoneticPr fontId="42"/>
  </si>
  <si>
    <t>書類名</t>
    <phoneticPr fontId="42"/>
  </si>
  <si>
    <t>様式</t>
    <phoneticPr fontId="42"/>
  </si>
  <si>
    <t>①チェックシート</t>
    <phoneticPr fontId="19"/>
  </si>
  <si>
    <t>１．申請者の詳細</t>
    <phoneticPr fontId="42"/>
  </si>
  <si>
    <t>２．事業計画概要（３枚）</t>
    <rPh sb="4" eb="6">
      <t>ケイカク</t>
    </rPh>
    <rPh sb="6" eb="8">
      <t>ガイヨウ</t>
    </rPh>
    <phoneticPr fontId="42"/>
  </si>
  <si>
    <t>３．システム提案概要（１）</t>
    <phoneticPr fontId="19"/>
  </si>
  <si>
    <t>３．システム提案概要（２）</t>
    <phoneticPr fontId="42"/>
  </si>
  <si>
    <t>Ａ3サイズでカラー印刷</t>
    <phoneticPr fontId="19"/>
  </si>
  <si>
    <t>カラー印刷</t>
    <phoneticPr fontId="19"/>
  </si>
  <si>
    <t>カラー印刷</t>
    <phoneticPr fontId="19"/>
  </si>
  <si>
    <t>省エネシステムごとに作成しカラー印刷</t>
    <phoneticPr fontId="19"/>
  </si>
  <si>
    <t>導入するＷＥＢＰＲＯ未評価技術ごとに作成しカラー印刷</t>
    <rPh sb="0" eb="2">
      <t>ドウニュウ</t>
    </rPh>
    <rPh sb="10" eb="13">
      <t>ミヒョウカ</t>
    </rPh>
    <rPh sb="13" eb="15">
      <t>ギジュツ</t>
    </rPh>
    <rPh sb="18" eb="20">
      <t>サクセイ</t>
    </rPh>
    <rPh sb="24" eb="26">
      <t>インサツ</t>
    </rPh>
    <phoneticPr fontId="19"/>
  </si>
  <si>
    <t>（別添３） エネルギー計量計画図</t>
    <phoneticPr fontId="19"/>
  </si>
  <si>
    <t>現在事項全部証明書</t>
    <phoneticPr fontId="19"/>
  </si>
  <si>
    <t>直近3年分の事業実績を提出
個人の場合は確定申告書の写し※を提出</t>
    <phoneticPr fontId="19"/>
  </si>
  <si>
    <t>現在事項証明書（建物）</t>
    <phoneticPr fontId="42"/>
  </si>
  <si>
    <t>該当</t>
    <phoneticPr fontId="42"/>
  </si>
  <si>
    <t>⑨ＥＳＣＯ契約書</t>
    <phoneticPr fontId="19"/>
  </si>
  <si>
    <t>ＥＳＣＯ利用で申請する場合は提出</t>
    <phoneticPr fontId="19"/>
  </si>
  <si>
    <t>該当</t>
    <phoneticPr fontId="19"/>
  </si>
  <si>
    <t>⑩リース契約書</t>
    <phoneticPr fontId="19"/>
  </si>
  <si>
    <t>リース契約書（案）</t>
    <phoneticPr fontId="19"/>
  </si>
  <si>
    <t>⑫建物図面</t>
    <phoneticPr fontId="19"/>
  </si>
  <si>
    <t>外皮/空調/換気/照明/給湯/太陽光発電/
コージェネレーション/ＢＥＭＳ/その他</t>
    <phoneticPr fontId="19"/>
  </si>
  <si>
    <t>様式０．～様式８．</t>
    <phoneticPr fontId="19"/>
  </si>
  <si>
    <t>Ｗｅｂ
プログラムによる書式</t>
    <rPh sb="12" eb="14">
      <t>ショシキ</t>
    </rPh>
    <phoneticPr fontId="19"/>
  </si>
  <si>
    <t>⑯その他</t>
    <phoneticPr fontId="19"/>
  </si>
  <si>
    <t>-</t>
    <phoneticPr fontId="19"/>
  </si>
  <si>
    <t>Ｅｘｃｅｌデータ</t>
    <phoneticPr fontId="19"/>
  </si>
  <si>
    <t>Ｗｅｂ計算入力シート</t>
    <phoneticPr fontId="19"/>
  </si>
  <si>
    <t>該当する場合は提出</t>
    <phoneticPr fontId="19"/>
  </si>
  <si>
    <t>【Ⅱ】</t>
    <phoneticPr fontId="19"/>
  </si>
  <si>
    <t>【Ⅰ】</t>
    <phoneticPr fontId="19"/>
  </si>
  <si>
    <t>一次エネルギー消費量　【Ⅰ】</t>
    <rPh sb="0" eb="2">
      <t>イチジ</t>
    </rPh>
    <rPh sb="7" eb="10">
      <t>ショウヒリョウ</t>
    </rPh>
    <phoneticPr fontId="19"/>
  </si>
  <si>
    <t>一次エネルギー消費量　【Ⅱ】</t>
    <rPh sb="0" eb="2">
      <t>イチジ</t>
    </rPh>
    <rPh sb="7" eb="10">
      <t>ショウヒリョウ</t>
    </rPh>
    <phoneticPr fontId="19"/>
  </si>
  <si>
    <t>３．システム提案概要（1）の➏導入効果【Ⅰ】に反映します。</t>
    <rPh sb="6" eb="8">
      <t>テイアン</t>
    </rPh>
    <rPh sb="8" eb="10">
      <t>ガイヨウ</t>
    </rPh>
    <rPh sb="23" eb="25">
      <t>ハンエイ</t>
    </rPh>
    <phoneticPr fontId="19"/>
  </si>
  <si>
    <t>３．システム提案概要（1）の➏導入効果【Ⅱ】に反映します。</t>
    <rPh sb="6" eb="8">
      <t>テイアン</t>
    </rPh>
    <rPh sb="8" eb="10">
      <t>ガイヨウ</t>
    </rPh>
    <rPh sb="23" eb="25">
      <t>ハンエイ</t>
    </rPh>
    <phoneticPr fontId="19"/>
  </si>
  <si>
    <t>評価対象延べ面積に対する申請対象延べ面積比率を小数第3位以下切り捨て入力</t>
    <rPh sb="0" eb="2">
      <t>ヒョウカ</t>
    </rPh>
    <rPh sb="2" eb="4">
      <t>タイショウ</t>
    </rPh>
    <rPh sb="4" eb="5">
      <t>ノ</t>
    </rPh>
    <rPh sb="6" eb="8">
      <t>メンセキ</t>
    </rPh>
    <rPh sb="9" eb="10">
      <t>タイ</t>
    </rPh>
    <rPh sb="12" eb="14">
      <t>シンセイ</t>
    </rPh>
    <rPh sb="14" eb="16">
      <t>タイショウ</t>
    </rPh>
    <rPh sb="16" eb="17">
      <t>ノ</t>
    </rPh>
    <rPh sb="18" eb="20">
      <t>メンセキ</t>
    </rPh>
    <rPh sb="25" eb="26">
      <t>ダイ</t>
    </rPh>
    <rPh sb="27" eb="28">
      <t>イ</t>
    </rPh>
    <rPh sb="28" eb="30">
      <t>イカ</t>
    </rPh>
    <rPh sb="30" eb="31">
      <t>キ</t>
    </rPh>
    <rPh sb="32" eb="33">
      <t>ス</t>
    </rPh>
    <rPh sb="34" eb="36">
      <t>ニュウリョク</t>
    </rPh>
    <phoneticPr fontId="19"/>
  </si>
  <si>
    <t>申請日を入力　（西暦入力）</t>
    <rPh sb="0" eb="2">
      <t>シンセイ</t>
    </rPh>
    <rPh sb="2" eb="3">
      <t>ビ</t>
    </rPh>
    <rPh sb="4" eb="6">
      <t>ニュウリョク</t>
    </rPh>
    <rPh sb="8" eb="10">
      <t>セイレキ</t>
    </rPh>
    <rPh sb="10" eb="12">
      <t>ニュウリョク</t>
    </rPh>
    <phoneticPr fontId="19"/>
  </si>
  <si>
    <t>全角で入力　市区町村（例｜京都市中京区</t>
    <rPh sb="0" eb="2">
      <t>ゼンカク</t>
    </rPh>
    <rPh sb="3" eb="5">
      <t>ニュウリョク</t>
    </rPh>
    <rPh sb="6" eb="8">
      <t>シク</t>
    </rPh>
    <rPh sb="8" eb="10">
      <t>チョウソン</t>
    </rPh>
    <rPh sb="11" eb="12">
      <t>レイ</t>
    </rPh>
    <phoneticPr fontId="19"/>
  </si>
  <si>
    <t>全角で入力　町域（例｜相生町～</t>
    <rPh sb="0" eb="2">
      <t>ゼンカク</t>
    </rPh>
    <rPh sb="3" eb="5">
      <t>ニュウリョク</t>
    </rPh>
    <rPh sb="6" eb="8">
      <t>チョウイキ</t>
    </rPh>
    <rPh sb="9" eb="10">
      <t>レイ</t>
    </rPh>
    <phoneticPr fontId="19"/>
  </si>
  <si>
    <t>リース期間終了後の設備の管理責任を明記していますか</t>
    <phoneticPr fontId="19"/>
  </si>
  <si>
    <t>▼ 各年度ごとの内訳</t>
    <rPh sb="2" eb="5">
      <t>カクネンド</t>
    </rPh>
    <rPh sb="8" eb="10">
      <t>ウチワケ</t>
    </rPh>
    <phoneticPr fontId="19"/>
  </si>
  <si>
    <t>▼各年度ごとの内訳</t>
    <rPh sb="1" eb="4">
      <t>カクネンド</t>
    </rPh>
    <rPh sb="7" eb="9">
      <t>ウチワケ</t>
    </rPh>
    <phoneticPr fontId="19"/>
  </si>
  <si>
    <t>当該年度
事業完了日</t>
    <rPh sb="0" eb="2">
      <t>トウガイ</t>
    </rPh>
    <rPh sb="2" eb="4">
      <t>ネンド</t>
    </rPh>
    <rPh sb="5" eb="7">
      <t>ジギョウ</t>
    </rPh>
    <rPh sb="7" eb="9">
      <t>カンリョウ</t>
    </rPh>
    <rPh sb="9" eb="10">
      <t>ビ</t>
    </rPh>
    <phoneticPr fontId="19"/>
  </si>
  <si>
    <t>最終年度
事業完了日</t>
    <rPh sb="0" eb="2">
      <t>サイシュウ</t>
    </rPh>
    <rPh sb="2" eb="4">
      <t>ネンド</t>
    </rPh>
    <rPh sb="5" eb="7">
      <t>ジギョウ</t>
    </rPh>
    <rPh sb="7" eb="9">
      <t>カンリョウ</t>
    </rPh>
    <rPh sb="9" eb="10">
      <t>ビ</t>
    </rPh>
    <phoneticPr fontId="19"/>
  </si>
  <si>
    <t>全角で入力
確認済証(既築は建物登記簿)と表記を合わせる</t>
    <rPh sb="0" eb="2">
      <t>ゼンカク</t>
    </rPh>
    <rPh sb="3" eb="5">
      <t>ニュウリョク</t>
    </rPh>
    <phoneticPr fontId="19"/>
  </si>
  <si>
    <t>WEB計算入力シートの延べ面積の値を小数第2位まで入力</t>
    <rPh sb="3" eb="5">
      <t>ケイサン</t>
    </rPh>
    <rPh sb="5" eb="7">
      <t>ニュウリョク</t>
    </rPh>
    <rPh sb="11" eb="12">
      <t>ノ</t>
    </rPh>
    <rPh sb="13" eb="15">
      <t>メンセキ</t>
    </rPh>
    <rPh sb="16" eb="17">
      <t>アタイ</t>
    </rPh>
    <rPh sb="18" eb="20">
      <t>ショウスウ</t>
    </rPh>
    <rPh sb="20" eb="21">
      <t>ダイ</t>
    </rPh>
    <rPh sb="22" eb="23">
      <t>イ</t>
    </rPh>
    <rPh sb="25" eb="27">
      <t>ニュウリョク</t>
    </rPh>
    <phoneticPr fontId="19"/>
  </si>
  <si>
    <t>WEB計算入力シートの建築面積の値を小数第2位まで入力</t>
    <rPh sb="3" eb="5">
      <t>ケイサン</t>
    </rPh>
    <rPh sb="5" eb="7">
      <t>ニュウリョク</t>
    </rPh>
    <rPh sb="11" eb="13">
      <t>ケンチク</t>
    </rPh>
    <rPh sb="13" eb="15">
      <t>メンセキ</t>
    </rPh>
    <rPh sb="16" eb="17">
      <t>アタイ</t>
    </rPh>
    <rPh sb="18" eb="20">
      <t>ショウスウ</t>
    </rPh>
    <rPh sb="20" eb="21">
      <t>ダイ</t>
    </rPh>
    <rPh sb="22" eb="23">
      <t>イ</t>
    </rPh>
    <rPh sb="25" eb="27">
      <t>ニュウリョク</t>
    </rPh>
    <phoneticPr fontId="19"/>
  </si>
  <si>
    <t>CASBEE
評価認証</t>
    <rPh sb="7" eb="9">
      <t>ヒョウカ</t>
    </rPh>
    <rPh sb="9" eb="11">
      <t>ニンショウ</t>
    </rPh>
    <phoneticPr fontId="19"/>
  </si>
  <si>
    <t>CASBEE
自己評価</t>
    <rPh sb="7" eb="9">
      <t>ジコ</t>
    </rPh>
    <rPh sb="9" eb="11">
      <t>ヒョウカ</t>
    </rPh>
    <phoneticPr fontId="19"/>
  </si>
  <si>
    <t>建物用途評価</t>
    <rPh sb="0" eb="2">
      <t>タテモノ</t>
    </rPh>
    <rPh sb="2" eb="4">
      <t>ヨウト</t>
    </rPh>
    <rPh sb="4" eb="6">
      <t>ヒョウカ</t>
    </rPh>
    <phoneticPr fontId="19"/>
  </si>
  <si>
    <t>【Ⅰ】評価対象</t>
    <rPh sb="3" eb="5">
      <t>ヒョウカ</t>
    </rPh>
    <rPh sb="5" eb="7">
      <t>タイショウ</t>
    </rPh>
    <phoneticPr fontId="19"/>
  </si>
  <si>
    <t>【Ⅱ】建物全体</t>
    <rPh sb="3" eb="5">
      <t>タテモノ</t>
    </rPh>
    <rPh sb="5" eb="7">
      <t>ゼンタイ</t>
    </rPh>
    <phoneticPr fontId="19"/>
  </si>
  <si>
    <t>入力シート1</t>
    <rPh sb="0" eb="2">
      <t>ニュウリョク</t>
    </rPh>
    <phoneticPr fontId="19"/>
  </si>
  <si>
    <t>入力シート２</t>
    <rPh sb="0" eb="2">
      <t>ニュウリョク</t>
    </rPh>
    <phoneticPr fontId="19"/>
  </si>
  <si>
    <t>計測データ粒度</t>
    <phoneticPr fontId="19"/>
  </si>
  <si>
    <t>●</t>
    <phoneticPr fontId="19"/>
  </si>
  <si>
    <t>■入力シート２_⑮ZEBの実現に資する省エネ技術</t>
    <rPh sb="1" eb="3">
      <t>ニュウリョク</t>
    </rPh>
    <rPh sb="13" eb="15">
      <t>ジツゲン</t>
    </rPh>
    <rPh sb="16" eb="17">
      <t>シ</t>
    </rPh>
    <rPh sb="19" eb="20">
      <t>ショウ</t>
    </rPh>
    <rPh sb="22" eb="24">
      <t>ギジュツ</t>
    </rPh>
    <phoneticPr fontId="19"/>
  </si>
  <si>
    <t>高断熱化</t>
    <rPh sb="0" eb="3">
      <t>コウダンネツ</t>
    </rPh>
    <rPh sb="3" eb="4">
      <t>カ</t>
    </rPh>
    <phoneticPr fontId="19"/>
  </si>
  <si>
    <t>高性能窓ガラス</t>
    <rPh sb="0" eb="3">
      <t>コウセイノウ</t>
    </rPh>
    <rPh sb="3" eb="4">
      <t>マド</t>
    </rPh>
    <phoneticPr fontId="19"/>
  </si>
  <si>
    <t>高性能窓サッシ</t>
    <rPh sb="0" eb="3">
      <t>コウセイノウ</t>
    </rPh>
    <rPh sb="3" eb="4">
      <t>マド</t>
    </rPh>
    <phoneticPr fontId="19"/>
  </si>
  <si>
    <t>日射遮蔽</t>
    <rPh sb="0" eb="2">
      <t>ニッシャ</t>
    </rPh>
    <rPh sb="2" eb="4">
      <t>シャヘイ</t>
    </rPh>
    <phoneticPr fontId="19"/>
  </si>
  <si>
    <t>日射遮熱</t>
    <rPh sb="0" eb="2">
      <t>ニッシャ</t>
    </rPh>
    <rPh sb="2" eb="4">
      <t>シャネツ</t>
    </rPh>
    <phoneticPr fontId="19"/>
  </si>
  <si>
    <t>自然採光</t>
    <rPh sb="0" eb="2">
      <t>シゼン</t>
    </rPh>
    <rPh sb="2" eb="4">
      <t>サイコウ</t>
    </rPh>
    <phoneticPr fontId="19"/>
  </si>
  <si>
    <t>方式等</t>
    <rPh sb="0" eb="2">
      <t>ホウシキ</t>
    </rPh>
    <rPh sb="2" eb="3">
      <t>トウ</t>
    </rPh>
    <phoneticPr fontId="19"/>
  </si>
  <si>
    <t>地下化、半地下化</t>
    <rPh sb="0" eb="3">
      <t>チカカ</t>
    </rPh>
    <rPh sb="4" eb="5">
      <t>ハン</t>
    </rPh>
    <rPh sb="5" eb="8">
      <t>チカカ</t>
    </rPh>
    <phoneticPr fontId="19"/>
  </si>
  <si>
    <t>建物方位</t>
    <rPh sb="0" eb="2">
      <t>タテモノ</t>
    </rPh>
    <rPh sb="2" eb="4">
      <t>ホウイ</t>
    </rPh>
    <phoneticPr fontId="19"/>
  </si>
  <si>
    <t>建物アスペクト比</t>
    <rPh sb="0" eb="2">
      <t>タテモノ</t>
    </rPh>
    <rPh sb="7" eb="8">
      <t>ヒ</t>
    </rPh>
    <phoneticPr fontId="19"/>
  </si>
  <si>
    <t>居室の配置</t>
    <rPh sb="0" eb="2">
      <t>キョシツ</t>
    </rPh>
    <rPh sb="3" eb="5">
      <t>ハイチ</t>
    </rPh>
    <phoneticPr fontId="19"/>
  </si>
  <si>
    <t>CLT利用</t>
    <rPh sb="3" eb="5">
      <t>リヨウ</t>
    </rPh>
    <phoneticPr fontId="19"/>
  </si>
  <si>
    <t>屋根</t>
    <rPh sb="0" eb="2">
      <t>ヤネ</t>
    </rPh>
    <phoneticPr fontId="19"/>
  </si>
  <si>
    <t>外壁</t>
    <rPh sb="0" eb="2">
      <t>ガイヘキ</t>
    </rPh>
    <phoneticPr fontId="19"/>
  </si>
  <si>
    <t>接地壁</t>
    <rPh sb="0" eb="2">
      <t>セッチ</t>
    </rPh>
    <rPh sb="2" eb="3">
      <t>カベ</t>
    </rPh>
    <phoneticPr fontId="19"/>
  </si>
  <si>
    <t>Low-E複層ガラス（空気層）</t>
    <rPh sb="5" eb="7">
      <t>フクソウ</t>
    </rPh>
    <rPh sb="11" eb="13">
      <t>クウキ</t>
    </rPh>
    <rPh sb="13" eb="14">
      <t>ソウ</t>
    </rPh>
    <phoneticPr fontId="19"/>
  </si>
  <si>
    <t>Low-E複層ガラス（断熱ガス層）</t>
    <rPh sb="5" eb="7">
      <t>フクソウ</t>
    </rPh>
    <rPh sb="11" eb="13">
      <t>ダンネツ</t>
    </rPh>
    <rPh sb="15" eb="16">
      <t>ソウ</t>
    </rPh>
    <phoneticPr fontId="19"/>
  </si>
  <si>
    <t>Low-E複層ガラス（真空層）</t>
    <rPh sb="5" eb="7">
      <t>フクソウ</t>
    </rPh>
    <rPh sb="11" eb="13">
      <t>シンクウ</t>
    </rPh>
    <rPh sb="13" eb="14">
      <t>ソウ</t>
    </rPh>
    <phoneticPr fontId="19"/>
  </si>
  <si>
    <t>エアーフローウインドウ</t>
    <phoneticPr fontId="19"/>
  </si>
  <si>
    <t>ダブルスキン</t>
    <phoneticPr fontId="19"/>
  </si>
  <si>
    <t>樹脂製</t>
    <rPh sb="0" eb="3">
      <t>ジュシセイ</t>
    </rPh>
    <phoneticPr fontId="19"/>
  </si>
  <si>
    <t>金属樹脂複合製</t>
    <rPh sb="0" eb="2">
      <t>キンゾク</t>
    </rPh>
    <rPh sb="2" eb="4">
      <t>ジュシ</t>
    </rPh>
    <rPh sb="4" eb="6">
      <t>フクゴウ</t>
    </rPh>
    <rPh sb="6" eb="7">
      <t>セイ</t>
    </rPh>
    <phoneticPr fontId="19"/>
  </si>
  <si>
    <t>金属製</t>
    <rPh sb="0" eb="3">
      <t>キンゾクセイ</t>
    </rPh>
    <phoneticPr fontId="19"/>
  </si>
  <si>
    <t>庇</t>
    <rPh sb="0" eb="1">
      <t>ヒサシ</t>
    </rPh>
    <phoneticPr fontId="19"/>
  </si>
  <si>
    <t>太陽光パネル、その他日射遮蔽</t>
    <rPh sb="0" eb="3">
      <t>タイヨウコウ</t>
    </rPh>
    <rPh sb="9" eb="10">
      <t>タ</t>
    </rPh>
    <rPh sb="10" eb="12">
      <t>ニッシャ</t>
    </rPh>
    <rPh sb="12" eb="14">
      <t>シャヘイ</t>
    </rPh>
    <phoneticPr fontId="19"/>
  </si>
  <si>
    <t>屋上・壁面緑化</t>
    <rPh sb="0" eb="2">
      <t>オクジョウ</t>
    </rPh>
    <rPh sb="3" eb="5">
      <t>ヘキメン</t>
    </rPh>
    <rPh sb="5" eb="7">
      <t>リョッカ</t>
    </rPh>
    <phoneticPr fontId="19"/>
  </si>
  <si>
    <t>風圧利用</t>
    <rPh sb="0" eb="2">
      <t>フウアツ</t>
    </rPh>
    <rPh sb="2" eb="4">
      <t>リヨウ</t>
    </rPh>
    <phoneticPr fontId="19"/>
  </si>
  <si>
    <t>ベンチュリー効果利用</t>
    <rPh sb="6" eb="8">
      <t>コウカ</t>
    </rPh>
    <rPh sb="8" eb="10">
      <t>リヨウ</t>
    </rPh>
    <phoneticPr fontId="19"/>
  </si>
  <si>
    <t>温度差利用</t>
    <rPh sb="0" eb="3">
      <t>オンドサ</t>
    </rPh>
    <rPh sb="3" eb="5">
      <t>リヨウ</t>
    </rPh>
    <phoneticPr fontId="19"/>
  </si>
  <si>
    <t>ハイブリット方式（機械換気併用）</t>
    <rPh sb="6" eb="8">
      <t>ホウシキ</t>
    </rPh>
    <rPh sb="9" eb="11">
      <t>キカイ</t>
    </rPh>
    <rPh sb="11" eb="13">
      <t>カンキ</t>
    </rPh>
    <rPh sb="13" eb="15">
      <t>ヘイヨウ</t>
    </rPh>
    <phoneticPr fontId="19"/>
  </si>
  <si>
    <t>ライトシェルフ</t>
    <phoneticPr fontId="19"/>
  </si>
  <si>
    <t>アトリウム</t>
    <phoneticPr fontId="19"/>
  </si>
  <si>
    <t>反射ミラー</t>
    <rPh sb="0" eb="2">
      <t>ハンシャ</t>
    </rPh>
    <phoneticPr fontId="19"/>
  </si>
  <si>
    <t>光ダクト</t>
    <rPh sb="0" eb="1">
      <t>ヒカリ</t>
    </rPh>
    <phoneticPr fontId="19"/>
  </si>
  <si>
    <t>光ファイバー</t>
    <rPh sb="0" eb="1">
      <t>ヒカリ</t>
    </rPh>
    <phoneticPr fontId="19"/>
  </si>
  <si>
    <t>自然通風</t>
    <rPh sb="0" eb="2">
      <t>シゼン</t>
    </rPh>
    <rPh sb="2" eb="4">
      <t>ツウフウ</t>
    </rPh>
    <phoneticPr fontId="19"/>
  </si>
  <si>
    <t>内部発熱
削減技術</t>
    <rPh sb="0" eb="2">
      <t>ナイブ</t>
    </rPh>
    <rPh sb="2" eb="4">
      <t>ハツネツ</t>
    </rPh>
    <rPh sb="5" eb="7">
      <t>サクゲン</t>
    </rPh>
    <rPh sb="7" eb="9">
      <t>ギジュツ</t>
    </rPh>
    <phoneticPr fontId="19"/>
  </si>
  <si>
    <t>クラウド化</t>
    <rPh sb="4" eb="5">
      <t>カ</t>
    </rPh>
    <phoneticPr fontId="19"/>
  </si>
  <si>
    <t>待機電力カットシステム</t>
    <phoneticPr fontId="19"/>
  </si>
  <si>
    <t>空調設備</t>
    <rPh sb="0" eb="2">
      <t>クウチョウ</t>
    </rPh>
    <rPh sb="2" eb="4">
      <t>セツビ</t>
    </rPh>
    <phoneticPr fontId="19"/>
  </si>
  <si>
    <t>高効率空調機</t>
    <rPh sb="0" eb="3">
      <t>コウコウリツ</t>
    </rPh>
    <rPh sb="3" eb="5">
      <t>クウチョウ</t>
    </rPh>
    <rPh sb="5" eb="6">
      <t>キ</t>
    </rPh>
    <phoneticPr fontId="19"/>
  </si>
  <si>
    <t>再エネ利用システム</t>
    <rPh sb="0" eb="1">
      <t>サイ</t>
    </rPh>
    <rPh sb="3" eb="5">
      <t>リヨウ</t>
    </rPh>
    <phoneticPr fontId="19"/>
  </si>
  <si>
    <t>流量・温度等可変システム</t>
    <rPh sb="0" eb="2">
      <t>リュウリョウ</t>
    </rPh>
    <rPh sb="3" eb="5">
      <t>オンド</t>
    </rPh>
    <rPh sb="5" eb="6">
      <t>トウ</t>
    </rPh>
    <rPh sb="6" eb="7">
      <t>カ</t>
    </rPh>
    <rPh sb="7" eb="8">
      <t>ヘン</t>
    </rPh>
    <phoneticPr fontId="19"/>
  </si>
  <si>
    <t>その他空調機器</t>
    <rPh sb="2" eb="3">
      <t>タ</t>
    </rPh>
    <rPh sb="3" eb="5">
      <t>クウチョウ</t>
    </rPh>
    <rPh sb="5" eb="7">
      <t>キキ</t>
    </rPh>
    <phoneticPr fontId="19"/>
  </si>
  <si>
    <t>その他空調システム</t>
    <rPh sb="2" eb="3">
      <t>タ</t>
    </rPh>
    <rPh sb="3" eb="5">
      <t>クウチョウ</t>
    </rPh>
    <phoneticPr fontId="19"/>
  </si>
  <si>
    <t>ビルマル（EHP）</t>
    <phoneticPr fontId="19"/>
  </si>
  <si>
    <t>ビルマル（GHP）</t>
    <phoneticPr fontId="19"/>
  </si>
  <si>
    <t>全熱交換器</t>
    <rPh sb="0" eb="1">
      <t>ゼン</t>
    </rPh>
    <rPh sb="1" eb="2">
      <t>ネツ</t>
    </rPh>
    <phoneticPr fontId="19"/>
  </si>
  <si>
    <t>全熱交換器組込型空調機</t>
    <rPh sb="0" eb="5">
      <t>ゼンネツコウカンキ</t>
    </rPh>
    <rPh sb="5" eb="7">
      <t>クミコ</t>
    </rPh>
    <rPh sb="7" eb="8">
      <t>ガタ</t>
    </rPh>
    <rPh sb="8" eb="10">
      <t>クウチョウ</t>
    </rPh>
    <rPh sb="10" eb="11">
      <t>キ</t>
    </rPh>
    <phoneticPr fontId="19"/>
  </si>
  <si>
    <t>チリングユニット</t>
    <phoneticPr fontId="19"/>
  </si>
  <si>
    <t>ターボ冷凍機</t>
    <rPh sb="3" eb="6">
      <t>レイトウキ</t>
    </rPh>
    <phoneticPr fontId="19"/>
  </si>
  <si>
    <t>スクリュー冷凍機</t>
    <rPh sb="5" eb="8">
      <t>レイトウキ</t>
    </rPh>
    <phoneticPr fontId="19"/>
  </si>
  <si>
    <t>モジュールチラーユニット</t>
    <phoneticPr fontId="19"/>
  </si>
  <si>
    <t>吸収式冷凍機</t>
    <rPh sb="0" eb="2">
      <t>キュウシュウ</t>
    </rPh>
    <rPh sb="2" eb="3">
      <t>シキ</t>
    </rPh>
    <rPh sb="3" eb="6">
      <t>レイトウキ</t>
    </rPh>
    <phoneticPr fontId="19"/>
  </si>
  <si>
    <t>吸収冷温水機</t>
    <rPh sb="0" eb="2">
      <t>キュウシュウ</t>
    </rPh>
    <rPh sb="2" eb="5">
      <t>レイオンスイ</t>
    </rPh>
    <rPh sb="5" eb="6">
      <t>キ</t>
    </rPh>
    <phoneticPr fontId="19"/>
  </si>
  <si>
    <t>熱回収ヒートポンプ</t>
    <rPh sb="0" eb="1">
      <t>ネツ</t>
    </rPh>
    <rPh sb="1" eb="3">
      <t>カイシュウ</t>
    </rPh>
    <phoneticPr fontId="19"/>
  </si>
  <si>
    <t>小型貫流ボイラ</t>
    <rPh sb="0" eb="2">
      <t>コガタ</t>
    </rPh>
    <rPh sb="2" eb="4">
      <t>カンリュウ</t>
    </rPh>
    <phoneticPr fontId="19"/>
  </si>
  <si>
    <t>真空式温水ヒータ</t>
    <rPh sb="0" eb="2">
      <t>シンクウ</t>
    </rPh>
    <rPh sb="2" eb="3">
      <t>シキ</t>
    </rPh>
    <rPh sb="3" eb="5">
      <t>オンスイ</t>
    </rPh>
    <phoneticPr fontId="19"/>
  </si>
  <si>
    <t>無圧ボイラ</t>
    <rPh sb="0" eb="1">
      <t>ム</t>
    </rPh>
    <rPh sb="1" eb="2">
      <t>アツ</t>
    </rPh>
    <phoneticPr fontId="19"/>
  </si>
  <si>
    <t>地域熱供給（DHC）</t>
    <rPh sb="0" eb="2">
      <t>チイキ</t>
    </rPh>
    <rPh sb="2" eb="3">
      <t>ネツ</t>
    </rPh>
    <rPh sb="3" eb="5">
      <t>キョウキュウ</t>
    </rPh>
    <phoneticPr fontId="19"/>
  </si>
  <si>
    <t>地中熱利用システム</t>
    <rPh sb="0" eb="2">
      <t>チチュウ</t>
    </rPh>
    <rPh sb="2" eb="3">
      <t>ネツ</t>
    </rPh>
    <rPh sb="3" eb="5">
      <t>リヨウ</t>
    </rPh>
    <phoneticPr fontId="19"/>
  </si>
  <si>
    <t>井水熱利用システム</t>
    <rPh sb="0" eb="2">
      <t>イスイ</t>
    </rPh>
    <rPh sb="2" eb="3">
      <t>ネツ</t>
    </rPh>
    <rPh sb="3" eb="5">
      <t>リヨウ</t>
    </rPh>
    <phoneticPr fontId="19"/>
  </si>
  <si>
    <t>太陽熱利用システム</t>
    <rPh sb="0" eb="3">
      <t>タイヨウネツ</t>
    </rPh>
    <rPh sb="3" eb="5">
      <t>リヨウ</t>
    </rPh>
    <phoneticPr fontId="19"/>
  </si>
  <si>
    <t>コージェネ排熱利用システム</t>
    <rPh sb="5" eb="7">
      <t>ハイネツ</t>
    </rPh>
    <rPh sb="7" eb="9">
      <t>リヨウ</t>
    </rPh>
    <phoneticPr fontId="19"/>
  </si>
  <si>
    <t>外気冷房システム</t>
    <rPh sb="0" eb="2">
      <t>ガイキ</t>
    </rPh>
    <rPh sb="2" eb="4">
      <t>レイボウ</t>
    </rPh>
    <phoneticPr fontId="19"/>
  </si>
  <si>
    <t>ナイトパージシステム</t>
    <phoneticPr fontId="19"/>
  </si>
  <si>
    <t>フリークーリングシステム</t>
    <phoneticPr fontId="19"/>
  </si>
  <si>
    <t>VAV空調システム</t>
    <rPh sb="3" eb="5">
      <t>クウチョウ</t>
    </rPh>
    <phoneticPr fontId="19"/>
  </si>
  <si>
    <t>VWV空調システム</t>
    <rPh sb="3" eb="5">
      <t>クウチョウ</t>
    </rPh>
    <phoneticPr fontId="19"/>
  </si>
  <si>
    <t>VWT空調システム</t>
    <rPh sb="3" eb="5">
      <t>クウチョウ</t>
    </rPh>
    <phoneticPr fontId="19"/>
  </si>
  <si>
    <t>空調ファンの人感センサ変風量制御</t>
    <rPh sb="0" eb="2">
      <t>クウチョウ</t>
    </rPh>
    <rPh sb="6" eb="8">
      <t>ジンカン</t>
    </rPh>
    <rPh sb="11" eb="12">
      <t>ヘン</t>
    </rPh>
    <rPh sb="12" eb="14">
      <t>フウリョウ</t>
    </rPh>
    <rPh sb="14" eb="16">
      <t>セイギョ</t>
    </rPh>
    <phoneticPr fontId="19"/>
  </si>
  <si>
    <t>大温度差システム</t>
    <rPh sb="0" eb="1">
      <t>ダイ</t>
    </rPh>
    <rPh sb="1" eb="4">
      <t>オンドサ</t>
    </rPh>
    <phoneticPr fontId="19"/>
  </si>
  <si>
    <t>運転台数制御システム</t>
    <rPh sb="0" eb="2">
      <t>ウンテン</t>
    </rPh>
    <rPh sb="2" eb="4">
      <t>ダイスウ</t>
    </rPh>
    <rPh sb="4" eb="6">
      <t>セイギョ</t>
    </rPh>
    <phoneticPr fontId="19"/>
  </si>
  <si>
    <t>末端差圧制御システム</t>
    <rPh sb="0" eb="2">
      <t>マッタン</t>
    </rPh>
    <rPh sb="2" eb="4">
      <t>サアツ</t>
    </rPh>
    <rPh sb="4" eb="6">
      <t>セイギョ</t>
    </rPh>
    <phoneticPr fontId="19"/>
  </si>
  <si>
    <t>送水圧力設定制御システム</t>
    <rPh sb="0" eb="2">
      <t>ソウスイ</t>
    </rPh>
    <rPh sb="2" eb="4">
      <t>アツリョク</t>
    </rPh>
    <rPh sb="4" eb="6">
      <t>セッテイ</t>
    </rPh>
    <rPh sb="6" eb="8">
      <t>セイギョ</t>
    </rPh>
    <phoneticPr fontId="19"/>
  </si>
  <si>
    <t>冷却水変流量制御</t>
    <rPh sb="0" eb="2">
      <t>レイキャク</t>
    </rPh>
    <rPh sb="2" eb="3">
      <t>スイ</t>
    </rPh>
    <rPh sb="3" eb="4">
      <t>ヘン</t>
    </rPh>
    <rPh sb="4" eb="5">
      <t>リュウ</t>
    </rPh>
    <rPh sb="5" eb="6">
      <t>リョウ</t>
    </rPh>
    <rPh sb="6" eb="8">
      <t>セイギョ</t>
    </rPh>
    <phoneticPr fontId="19"/>
  </si>
  <si>
    <t>冷却塔ファン変風量制御</t>
    <rPh sb="0" eb="3">
      <t>レイキャクトウ</t>
    </rPh>
    <rPh sb="6" eb="7">
      <t>ヘン</t>
    </rPh>
    <rPh sb="7" eb="9">
      <t>フウリョウ</t>
    </rPh>
    <rPh sb="9" eb="11">
      <t>セイギョ</t>
    </rPh>
    <phoneticPr fontId="19"/>
  </si>
  <si>
    <t>気化式冷却器</t>
    <rPh sb="0" eb="2">
      <t>キカ</t>
    </rPh>
    <rPh sb="2" eb="3">
      <t>シキ</t>
    </rPh>
    <rPh sb="3" eb="6">
      <t>レイキャクキ</t>
    </rPh>
    <phoneticPr fontId="19"/>
  </si>
  <si>
    <t>デシカント空調</t>
    <rPh sb="5" eb="7">
      <t>クウチョウ</t>
    </rPh>
    <phoneticPr fontId="19"/>
  </si>
  <si>
    <t>デシカント全熱交換器</t>
    <rPh sb="5" eb="6">
      <t>ゼン</t>
    </rPh>
    <rPh sb="6" eb="10">
      <t>ネツコウカンキ</t>
    </rPh>
    <phoneticPr fontId="19"/>
  </si>
  <si>
    <t>高顕熱型ビルマルチエアコン</t>
    <rPh sb="0" eb="1">
      <t>コウ</t>
    </rPh>
    <rPh sb="1" eb="3">
      <t>ケンネツ</t>
    </rPh>
    <rPh sb="3" eb="4">
      <t>ガタ</t>
    </rPh>
    <phoneticPr fontId="19"/>
  </si>
  <si>
    <t>輻射冷暖房システム</t>
    <rPh sb="0" eb="2">
      <t>フクシャ</t>
    </rPh>
    <rPh sb="2" eb="5">
      <t>レイダンボウ</t>
    </rPh>
    <phoneticPr fontId="19"/>
  </si>
  <si>
    <t>氷蓄熱システム</t>
    <rPh sb="0" eb="1">
      <t>ヒョウ</t>
    </rPh>
    <rPh sb="1" eb="3">
      <t>チクネツ</t>
    </rPh>
    <phoneticPr fontId="19"/>
  </si>
  <si>
    <t>タスク＆アンビエント空調システム</t>
    <rPh sb="10" eb="12">
      <t>クウチョウ</t>
    </rPh>
    <phoneticPr fontId="19"/>
  </si>
  <si>
    <t>床吹出し空調システム</t>
    <rPh sb="0" eb="1">
      <t>ユカ</t>
    </rPh>
    <rPh sb="1" eb="2">
      <t>フ</t>
    </rPh>
    <rPh sb="2" eb="3">
      <t>ダ</t>
    </rPh>
    <rPh sb="4" eb="6">
      <t>クウチョウ</t>
    </rPh>
    <phoneticPr fontId="19"/>
  </si>
  <si>
    <t>高効率電動機</t>
    <rPh sb="0" eb="3">
      <t>コウコウリツ</t>
    </rPh>
    <rPh sb="3" eb="6">
      <t>デンドウキ</t>
    </rPh>
    <phoneticPr fontId="19"/>
  </si>
  <si>
    <t>DCモータ</t>
    <phoneticPr fontId="19"/>
  </si>
  <si>
    <t>インバータファン</t>
    <phoneticPr fontId="19"/>
  </si>
  <si>
    <t>台数制御システム</t>
    <rPh sb="0" eb="2">
      <t>ダイスウ</t>
    </rPh>
    <rPh sb="2" eb="4">
      <t>セイギョ</t>
    </rPh>
    <phoneticPr fontId="19"/>
  </si>
  <si>
    <t>CO濃度連動制御システム</t>
    <rPh sb="2" eb="4">
      <t>ノウド</t>
    </rPh>
    <rPh sb="4" eb="6">
      <t>レンドウ</t>
    </rPh>
    <rPh sb="6" eb="8">
      <t>セイギョ</t>
    </rPh>
    <phoneticPr fontId="19"/>
  </si>
  <si>
    <t>在室検知連動制御システム</t>
    <rPh sb="0" eb="2">
      <t>ザイシツ</t>
    </rPh>
    <rPh sb="2" eb="4">
      <t>ケンチ</t>
    </rPh>
    <rPh sb="4" eb="6">
      <t>レンドウ</t>
    </rPh>
    <rPh sb="6" eb="8">
      <t>セイギョ</t>
    </rPh>
    <phoneticPr fontId="19"/>
  </si>
  <si>
    <t>温度連動制御システム</t>
    <rPh sb="0" eb="2">
      <t>オンド</t>
    </rPh>
    <rPh sb="2" eb="4">
      <t>レンドウ</t>
    </rPh>
    <rPh sb="4" eb="6">
      <t>セイギョ</t>
    </rPh>
    <phoneticPr fontId="19"/>
  </si>
  <si>
    <t>ガス使用量連動制御システム</t>
    <rPh sb="2" eb="5">
      <t>シヨウリョウ</t>
    </rPh>
    <rPh sb="5" eb="7">
      <t>レンドウ</t>
    </rPh>
    <rPh sb="7" eb="9">
      <t>セイギョ</t>
    </rPh>
    <phoneticPr fontId="19"/>
  </si>
  <si>
    <t>燃焼機器連動制御システム</t>
    <rPh sb="0" eb="2">
      <t>ネンショウ</t>
    </rPh>
    <rPh sb="2" eb="4">
      <t>キキ</t>
    </rPh>
    <rPh sb="4" eb="6">
      <t>レンドウ</t>
    </rPh>
    <rPh sb="6" eb="8">
      <t>セイギョ</t>
    </rPh>
    <phoneticPr fontId="19"/>
  </si>
  <si>
    <t>臭気連動制御システム</t>
    <rPh sb="0" eb="2">
      <t>シュウキ</t>
    </rPh>
    <rPh sb="2" eb="4">
      <t>レンドウ</t>
    </rPh>
    <rPh sb="4" eb="6">
      <t>セイギョ</t>
    </rPh>
    <phoneticPr fontId="19"/>
  </si>
  <si>
    <t>換気設備
（機械換気）</t>
    <rPh sb="0" eb="2">
      <t>カンキ</t>
    </rPh>
    <rPh sb="2" eb="4">
      <t>セツビ</t>
    </rPh>
    <rPh sb="6" eb="8">
      <t>キカイ</t>
    </rPh>
    <rPh sb="8" eb="10">
      <t>カンキ</t>
    </rPh>
    <phoneticPr fontId="19"/>
  </si>
  <si>
    <t>照明設備
（人工照明）</t>
    <rPh sb="0" eb="2">
      <t>ショウメイ</t>
    </rPh>
    <rPh sb="2" eb="4">
      <t>セツビ</t>
    </rPh>
    <rPh sb="6" eb="8">
      <t>ジンコウ</t>
    </rPh>
    <rPh sb="8" eb="10">
      <t>ショウメイ</t>
    </rPh>
    <phoneticPr fontId="19"/>
  </si>
  <si>
    <t>LED照明器具</t>
    <rPh sb="3" eb="5">
      <t>ショウメイ</t>
    </rPh>
    <rPh sb="5" eb="7">
      <t>キグ</t>
    </rPh>
    <phoneticPr fontId="19"/>
  </si>
  <si>
    <t>有機EL照明器具</t>
    <rPh sb="0" eb="2">
      <t>ユウキ</t>
    </rPh>
    <rPh sb="4" eb="6">
      <t>ショウメイ</t>
    </rPh>
    <rPh sb="6" eb="8">
      <t>キグ</t>
    </rPh>
    <phoneticPr fontId="19"/>
  </si>
  <si>
    <t>高輝度誘導灯</t>
    <rPh sb="0" eb="3">
      <t>コウキド</t>
    </rPh>
    <rPh sb="3" eb="6">
      <t>ユウドウトウ</t>
    </rPh>
    <phoneticPr fontId="19"/>
  </si>
  <si>
    <t>在室検知制御システム</t>
    <rPh sb="0" eb="2">
      <t>ザイシツ</t>
    </rPh>
    <rPh sb="2" eb="4">
      <t>ケンチ</t>
    </rPh>
    <rPh sb="4" eb="6">
      <t>セイギョ</t>
    </rPh>
    <phoneticPr fontId="19"/>
  </si>
  <si>
    <t>明るさ検知制御システム</t>
    <rPh sb="0" eb="1">
      <t>アカ</t>
    </rPh>
    <rPh sb="3" eb="5">
      <t>ケンチ</t>
    </rPh>
    <rPh sb="5" eb="7">
      <t>セイギョ</t>
    </rPh>
    <phoneticPr fontId="19"/>
  </si>
  <si>
    <t>タイムスケジュール制御システム</t>
    <rPh sb="9" eb="11">
      <t>セイギョ</t>
    </rPh>
    <phoneticPr fontId="19"/>
  </si>
  <si>
    <t>デジタル個別制御システム</t>
    <rPh sb="4" eb="6">
      <t>コベツ</t>
    </rPh>
    <rPh sb="6" eb="8">
      <t>セイギョ</t>
    </rPh>
    <phoneticPr fontId="19"/>
  </si>
  <si>
    <t>入退室連動制御システム</t>
    <rPh sb="0" eb="3">
      <t>ニュウタイシツ</t>
    </rPh>
    <rPh sb="3" eb="5">
      <t>レンドウ</t>
    </rPh>
    <rPh sb="5" eb="7">
      <t>セイギョ</t>
    </rPh>
    <phoneticPr fontId="19"/>
  </si>
  <si>
    <t>タスク＆アンビエント照明</t>
    <rPh sb="10" eb="12">
      <t>ショウメイ</t>
    </rPh>
    <phoneticPr fontId="19"/>
  </si>
  <si>
    <t>ゾーニング制御</t>
    <rPh sb="5" eb="7">
      <t>セイギョ</t>
    </rPh>
    <phoneticPr fontId="19"/>
  </si>
  <si>
    <t>給湯設備</t>
    <rPh sb="0" eb="2">
      <t>キュウトウ</t>
    </rPh>
    <rPh sb="2" eb="4">
      <t>セツビ</t>
    </rPh>
    <phoneticPr fontId="19"/>
  </si>
  <si>
    <t>個別方式</t>
    <rPh sb="0" eb="2">
      <t>コベツ</t>
    </rPh>
    <rPh sb="2" eb="4">
      <t>ホウシキ</t>
    </rPh>
    <phoneticPr fontId="19"/>
  </si>
  <si>
    <t>中央方式</t>
    <rPh sb="0" eb="2">
      <t>チュウオウ</t>
    </rPh>
    <rPh sb="2" eb="4">
      <t>ホウシキ</t>
    </rPh>
    <phoneticPr fontId="19"/>
  </si>
  <si>
    <t>併用方式</t>
    <rPh sb="0" eb="2">
      <t>ヘイヨウ</t>
    </rPh>
    <rPh sb="2" eb="4">
      <t>ホウシキ</t>
    </rPh>
    <phoneticPr fontId="19"/>
  </si>
  <si>
    <t>常用</t>
    <rPh sb="0" eb="2">
      <t>ジョウヨウ</t>
    </rPh>
    <phoneticPr fontId="19"/>
  </si>
  <si>
    <t>非常用</t>
    <rPh sb="0" eb="3">
      <t>ヒジョウヨウ</t>
    </rPh>
    <phoneticPr fontId="19"/>
  </si>
  <si>
    <t>人荷用</t>
    <rPh sb="0" eb="1">
      <t>ヒト</t>
    </rPh>
    <rPh sb="1" eb="2">
      <t>ニ</t>
    </rPh>
    <rPh sb="2" eb="3">
      <t>ヨウ</t>
    </rPh>
    <phoneticPr fontId="19"/>
  </si>
  <si>
    <t>第二次トップランナー変圧器</t>
    <rPh sb="0" eb="1">
      <t>ダイ</t>
    </rPh>
    <rPh sb="1" eb="3">
      <t>ニジ</t>
    </rPh>
    <rPh sb="10" eb="13">
      <t>ヘンアツキ</t>
    </rPh>
    <phoneticPr fontId="19"/>
  </si>
  <si>
    <t>方式等</t>
    <phoneticPr fontId="19"/>
  </si>
  <si>
    <t>その他</t>
    <rPh sb="2" eb="3">
      <t>タ</t>
    </rPh>
    <phoneticPr fontId="19"/>
  </si>
  <si>
    <t>効率化設備</t>
    <rPh sb="0" eb="3">
      <t>コウリツカ</t>
    </rPh>
    <rPh sb="3" eb="5">
      <t>セツビ</t>
    </rPh>
    <phoneticPr fontId="19"/>
  </si>
  <si>
    <t xml:space="preserve">昇降機設備
</t>
    <rPh sb="0" eb="3">
      <t>ショウコウキ</t>
    </rPh>
    <rPh sb="3" eb="5">
      <t>セツビ</t>
    </rPh>
    <phoneticPr fontId="19"/>
  </si>
  <si>
    <t>ルーバー（日射追従型）</t>
    <rPh sb="5" eb="7">
      <t>ニッシャ</t>
    </rPh>
    <rPh sb="7" eb="9">
      <t>ツイジュウ</t>
    </rPh>
    <rPh sb="9" eb="10">
      <t>ガタ</t>
    </rPh>
    <phoneticPr fontId="19"/>
  </si>
  <si>
    <t>ルームエアコン　（い）</t>
    <phoneticPr fontId="19"/>
  </si>
  <si>
    <t>高効率熱源機</t>
    <rPh sb="0" eb="3">
      <t>コウコウリツ</t>
    </rPh>
    <rPh sb="3" eb="6">
      <t>ネツゲンキ</t>
    </rPh>
    <phoneticPr fontId="19"/>
  </si>
  <si>
    <t>VVVF制御（電力回生あり）</t>
    <rPh sb="4" eb="6">
      <t>セイギョ</t>
    </rPh>
    <rPh sb="7" eb="9">
      <t>デンリョク</t>
    </rPh>
    <rPh sb="9" eb="11">
      <t>カイセイ</t>
    </rPh>
    <phoneticPr fontId="19"/>
  </si>
  <si>
    <t>VVVF制御（電力回生無し、ギアレス）</t>
    <rPh sb="4" eb="6">
      <t>セイギョ</t>
    </rPh>
    <rPh sb="7" eb="9">
      <t>デンリョク</t>
    </rPh>
    <rPh sb="9" eb="11">
      <t>カイセイ</t>
    </rPh>
    <rPh sb="11" eb="12">
      <t>ナ</t>
    </rPh>
    <phoneticPr fontId="19"/>
  </si>
  <si>
    <t>VVVF制御（電力回生無し）</t>
    <rPh sb="4" eb="6">
      <t>セイギョ</t>
    </rPh>
    <rPh sb="7" eb="9">
      <t>デンリョク</t>
    </rPh>
    <rPh sb="9" eb="11">
      <t>カイセイ</t>
    </rPh>
    <rPh sb="11" eb="12">
      <t>ナ</t>
    </rPh>
    <phoneticPr fontId="19"/>
  </si>
  <si>
    <t>交流帰還制御</t>
    <rPh sb="0" eb="2">
      <t>コウリュウ</t>
    </rPh>
    <rPh sb="2" eb="4">
      <t>キカン</t>
    </rPh>
    <rPh sb="4" eb="6">
      <t>セイギョ</t>
    </rPh>
    <phoneticPr fontId="19"/>
  </si>
  <si>
    <t>群管理制御</t>
    <rPh sb="0" eb="1">
      <t>グン</t>
    </rPh>
    <rPh sb="1" eb="3">
      <t>カンリ</t>
    </rPh>
    <rPh sb="3" eb="5">
      <t>セイギョ</t>
    </rPh>
    <phoneticPr fontId="19"/>
  </si>
  <si>
    <t>ヒートポンプ給湯機</t>
    <rPh sb="6" eb="8">
      <t>キュウトウ</t>
    </rPh>
    <rPh sb="8" eb="9">
      <t>キ</t>
    </rPh>
    <phoneticPr fontId="8"/>
  </si>
  <si>
    <t>潜熱回収型給湯機</t>
    <rPh sb="0" eb="2">
      <t>センネツ</t>
    </rPh>
    <rPh sb="2" eb="5">
      <t>カイシュウガタ</t>
    </rPh>
    <rPh sb="5" eb="7">
      <t>キュウトウ</t>
    </rPh>
    <rPh sb="7" eb="8">
      <t>キ</t>
    </rPh>
    <phoneticPr fontId="8"/>
  </si>
  <si>
    <t>小型貫流ボイラ</t>
    <rPh sb="0" eb="2">
      <t>コガタ</t>
    </rPh>
    <rPh sb="2" eb="4">
      <t>カンリュウ</t>
    </rPh>
    <phoneticPr fontId="8"/>
  </si>
  <si>
    <t>バイオマスボイラ</t>
  </si>
  <si>
    <t>真空式温水ヒータ</t>
    <rPh sb="0" eb="2">
      <t>シンクウ</t>
    </rPh>
    <rPh sb="2" eb="3">
      <t>シキ</t>
    </rPh>
    <rPh sb="3" eb="5">
      <t>オンスイ</t>
    </rPh>
    <phoneticPr fontId="8"/>
  </si>
  <si>
    <t>無圧ボイラ</t>
    <rPh sb="0" eb="1">
      <t>ム</t>
    </rPh>
    <rPh sb="1" eb="2">
      <t>アツ</t>
    </rPh>
    <phoneticPr fontId="8"/>
  </si>
  <si>
    <t>地域熱供給（ＤＨＣ）</t>
    <rPh sb="0" eb="2">
      <t>チイキ</t>
    </rPh>
    <rPh sb="2" eb="3">
      <t>ネツ</t>
    </rPh>
    <rPh sb="3" eb="5">
      <t>キョウキュウ</t>
    </rPh>
    <phoneticPr fontId="8"/>
  </si>
  <si>
    <t>地中熱利用システム（ヒートポンプ）</t>
    <rPh sb="0" eb="2">
      <t>チチュウ</t>
    </rPh>
    <rPh sb="2" eb="3">
      <t>ネツ</t>
    </rPh>
    <rPh sb="3" eb="5">
      <t>リヨウ</t>
    </rPh>
    <phoneticPr fontId="8"/>
  </si>
  <si>
    <t>井水熱利用システム</t>
    <rPh sb="0" eb="1">
      <t>イ</t>
    </rPh>
    <rPh sb="1" eb="2">
      <t>スイ</t>
    </rPh>
    <rPh sb="2" eb="3">
      <t>ネツ</t>
    </rPh>
    <rPh sb="3" eb="5">
      <t>リヨウ</t>
    </rPh>
    <phoneticPr fontId="8"/>
  </si>
  <si>
    <t>太陽熱利用システム</t>
    <rPh sb="0" eb="3">
      <t>タイヨウネツ</t>
    </rPh>
    <rPh sb="3" eb="5">
      <t>リヨウ</t>
    </rPh>
    <phoneticPr fontId="8"/>
  </si>
  <si>
    <t>コージェネ排熱利用システム</t>
    <rPh sb="5" eb="7">
      <t>ハイネツ</t>
    </rPh>
    <rPh sb="7" eb="9">
      <t>リヨウ</t>
    </rPh>
    <phoneticPr fontId="8"/>
  </si>
  <si>
    <t>ニッケル水素電池</t>
    <rPh sb="4" eb="8">
      <t>スイソデンチ</t>
    </rPh>
    <phoneticPr fontId="19"/>
  </si>
  <si>
    <t>リチウムイオン電池</t>
    <rPh sb="7" eb="9">
      <t>デンチ</t>
    </rPh>
    <phoneticPr fontId="19"/>
  </si>
  <si>
    <t>太陽光発電用</t>
    <rPh sb="0" eb="3">
      <t>タイヨウコウ</t>
    </rPh>
    <rPh sb="3" eb="5">
      <t>ハツデン</t>
    </rPh>
    <rPh sb="5" eb="6">
      <t>ヨウ</t>
    </rPh>
    <phoneticPr fontId="19"/>
  </si>
  <si>
    <t>風力発電用</t>
    <rPh sb="0" eb="4">
      <t>フウリョクハツデン</t>
    </rPh>
    <rPh sb="4" eb="5">
      <t>ヨウ</t>
    </rPh>
    <phoneticPr fontId="19"/>
  </si>
  <si>
    <t>水力発電用</t>
    <rPh sb="0" eb="4">
      <t>スイリョクハツデン</t>
    </rPh>
    <rPh sb="4" eb="5">
      <t>ヨウ</t>
    </rPh>
    <phoneticPr fontId="19"/>
  </si>
  <si>
    <t>バイオマス発電用</t>
    <rPh sb="5" eb="8">
      <t>ハツデンヨウ</t>
    </rPh>
    <phoneticPr fontId="19"/>
  </si>
  <si>
    <t>効率化技術</t>
    <rPh sb="0" eb="2">
      <t>コウリツ</t>
    </rPh>
    <rPh sb="2" eb="3">
      <t>カ</t>
    </rPh>
    <rPh sb="3" eb="5">
      <t>ギジュツ</t>
    </rPh>
    <phoneticPr fontId="19"/>
  </si>
  <si>
    <t>燃料電池</t>
    <rPh sb="0" eb="2">
      <t>ネンリョウ</t>
    </rPh>
    <rPh sb="2" eb="4">
      <t>デンチ</t>
    </rPh>
    <phoneticPr fontId="19"/>
  </si>
  <si>
    <t>排熱利用無し</t>
    <rPh sb="0" eb="2">
      <t>ハイネツ</t>
    </rPh>
    <rPh sb="2" eb="4">
      <t>リヨウ</t>
    </rPh>
    <rPh sb="4" eb="5">
      <t>ナシ</t>
    </rPh>
    <phoneticPr fontId="19"/>
  </si>
  <si>
    <t>空調利用</t>
    <rPh sb="0" eb="2">
      <t>クウチョウ</t>
    </rPh>
    <rPh sb="2" eb="4">
      <t>リヨウ</t>
    </rPh>
    <phoneticPr fontId="19"/>
  </si>
  <si>
    <t>給湯利用</t>
    <rPh sb="0" eb="2">
      <t>キュウトウ</t>
    </rPh>
    <rPh sb="2" eb="4">
      <t>リヨウ</t>
    </rPh>
    <phoneticPr fontId="19"/>
  </si>
  <si>
    <t>空調+給湯利用</t>
    <rPh sb="0" eb="2">
      <t>クウチョウ</t>
    </rPh>
    <rPh sb="3" eb="5">
      <t>キュウトウ</t>
    </rPh>
    <rPh sb="5" eb="7">
      <t>リヨウ</t>
    </rPh>
    <phoneticPr fontId="19"/>
  </si>
  <si>
    <t>再エネ設備</t>
    <rPh sb="0" eb="1">
      <t>サイ</t>
    </rPh>
    <rPh sb="3" eb="5">
      <t>セツビ</t>
    </rPh>
    <phoneticPr fontId="19"/>
  </si>
  <si>
    <t>全量自家消費</t>
    <rPh sb="0" eb="4">
      <t>ゼンリョウジカ</t>
    </rPh>
    <rPh sb="4" eb="6">
      <t>ショウヒ</t>
    </rPh>
    <phoneticPr fontId="19"/>
  </si>
  <si>
    <t>全量売電</t>
    <rPh sb="0" eb="2">
      <t>ゼンリョウ</t>
    </rPh>
    <rPh sb="2" eb="4">
      <t>バイデン</t>
    </rPh>
    <phoneticPr fontId="19"/>
  </si>
  <si>
    <t>余剰売電</t>
    <rPh sb="0" eb="2">
      <t>ヨジョウ</t>
    </rPh>
    <rPh sb="2" eb="4">
      <t>バイデン</t>
    </rPh>
    <phoneticPr fontId="19"/>
  </si>
  <si>
    <t>入退室連動制御システム</t>
    <phoneticPr fontId="19"/>
  </si>
  <si>
    <t>創エネ量</t>
    <rPh sb="0" eb="1">
      <t>ソウ</t>
    </rPh>
    <rPh sb="3" eb="4">
      <t>リョウ</t>
    </rPh>
    <phoneticPr fontId="19"/>
  </si>
  <si>
    <t>VVVF制御（電力回生あり、ギアレス）</t>
    <rPh sb="4" eb="6">
      <t>セイギョ</t>
    </rPh>
    <rPh sb="7" eb="9">
      <t>デンリョク</t>
    </rPh>
    <rPh sb="9" eb="11">
      <t>カイセイ</t>
    </rPh>
    <phoneticPr fontId="19"/>
  </si>
  <si>
    <t>①設備システム名</t>
    <phoneticPr fontId="19"/>
  </si>
  <si>
    <t>②設備システム名</t>
    <phoneticPr fontId="19"/>
  </si>
  <si>
    <t>③設備システム名</t>
    <phoneticPr fontId="19"/>
  </si>
  <si>
    <t>④設備システム名</t>
    <phoneticPr fontId="19"/>
  </si>
  <si>
    <t>⑤設備システム名</t>
    <phoneticPr fontId="19"/>
  </si>
  <si>
    <t>⑥設備システム名</t>
    <phoneticPr fontId="19"/>
  </si>
  <si>
    <t>⑦設備システム名</t>
    <phoneticPr fontId="19"/>
  </si>
  <si>
    <t>⑧設備システム名</t>
    <phoneticPr fontId="19"/>
  </si>
  <si>
    <t>⑨設備システム名</t>
    <phoneticPr fontId="19"/>
  </si>
  <si>
    <t>⑩設備システム名</t>
    <phoneticPr fontId="19"/>
  </si>
  <si>
    <t>⑪設備システム名</t>
    <phoneticPr fontId="19"/>
  </si>
  <si>
    <t>採用技術</t>
    <phoneticPr fontId="19"/>
  </si>
  <si>
    <t>⑩</t>
    <phoneticPr fontId="19"/>
  </si>
  <si>
    <t>⑪</t>
    <phoneticPr fontId="19"/>
  </si>
  <si>
    <t>⑫</t>
    <phoneticPr fontId="19"/>
  </si>
  <si>
    <t>⑬</t>
    <phoneticPr fontId="19"/>
  </si>
  <si>
    <t>⑭</t>
    <phoneticPr fontId="19"/>
  </si>
  <si>
    <t>⑮</t>
    <phoneticPr fontId="19"/>
  </si>
  <si>
    <t>導入技術</t>
    <phoneticPr fontId="19"/>
  </si>
  <si>
    <t>導入項目</t>
    <phoneticPr fontId="19"/>
  </si>
  <si>
    <t>地中熱利用の
高度化</t>
    <phoneticPr fontId="19"/>
  </si>
  <si>
    <t>-1.　給湯ヒートポンプ</t>
    <phoneticPr fontId="19"/>
  </si>
  <si>
    <t>コージェネレーション設備の
高度化</t>
    <phoneticPr fontId="19"/>
  </si>
  <si>
    <t>自然採光システム</t>
    <phoneticPr fontId="42"/>
  </si>
  <si>
    <t>超高効率変圧器</t>
    <phoneticPr fontId="42"/>
  </si>
  <si>
    <t>熱回収ヒートポンプ</t>
    <phoneticPr fontId="42"/>
  </si>
  <si>
    <t>効率化設備</t>
    <rPh sb="0" eb="3">
      <t>コウリツカ</t>
    </rPh>
    <rPh sb="3" eb="5">
      <t>セツビ</t>
    </rPh>
    <phoneticPr fontId="19"/>
  </si>
  <si>
    <t>その他</t>
    <rPh sb="2" eb="3">
      <t>タ</t>
    </rPh>
    <phoneticPr fontId="19"/>
  </si>
  <si>
    <t>再生可能・
未利用
エネルギー
利用システム</t>
    <phoneticPr fontId="19"/>
  </si>
  <si>
    <t>ⅱ</t>
    <phoneticPr fontId="19"/>
  </si>
  <si>
    <t>-2.　オープンループ方式</t>
    <phoneticPr fontId="19"/>
  </si>
  <si>
    <t>　省エネルギー投資促進に向けた支援補助金（住宅・ビルの革新的省エネルギー技術導入促進事業）（ネット・ゼロ・エネルギー・ビル実証事業）交付規程（以下「交付規程」という。）第４条の規定に基づき、以下のとおり経済産業省からの省エネルギー投資促進に向けた支援補助金（住宅・ビルの革新的省エネルギー技術導入促進事業）交付要綱第３条に基づく国庫補助金に係る補助事業の補助金の交付を申請します。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rPh sb="95" eb="97">
      <t>イカ</t>
    </rPh>
    <rPh sb="170" eb="171">
      <t>カカワ</t>
    </rPh>
    <rPh sb="172" eb="174">
      <t>ホジョ</t>
    </rPh>
    <rPh sb="174" eb="176">
      <t>ジギョウ</t>
    </rPh>
    <rPh sb="177" eb="180">
      <t>ホジョキン</t>
    </rPh>
    <phoneticPr fontId="19"/>
  </si>
  <si>
    <t>（注）この申請書には、以下の書類を添付すること。</t>
    <rPh sb="1" eb="2">
      <t>チュウ</t>
    </rPh>
    <rPh sb="5" eb="8">
      <t>シンセイショ</t>
    </rPh>
    <rPh sb="11" eb="13">
      <t>イカ</t>
    </rPh>
    <rPh sb="14" eb="16">
      <t>ショルイ</t>
    </rPh>
    <rPh sb="17" eb="19">
      <t>テンプ</t>
    </rPh>
    <phoneticPr fontId="19"/>
  </si>
  <si>
    <t>　　(１) 申請者の経理の状況及び補助事業に係る資金計画を記載した書面</t>
    <phoneticPr fontId="19"/>
  </si>
  <si>
    <t>　　(4) 申請者の役員名簿（別紙３）</t>
    <rPh sb="6" eb="9">
      <t>シンセイシャ</t>
    </rPh>
    <rPh sb="10" eb="12">
      <t>ヤクイン</t>
    </rPh>
    <rPh sb="12" eb="14">
      <t>メイボ</t>
    </rPh>
    <rPh sb="15" eb="17">
      <t>ベッシ</t>
    </rPh>
    <phoneticPr fontId="19"/>
  </si>
  <si>
    <t>　　(5) その他一般社団法人　環境共創イニシアチブが指示する書面</t>
    <rPh sb="8" eb="9">
      <t>タ</t>
    </rPh>
    <rPh sb="9" eb="11">
      <t>イッパン</t>
    </rPh>
    <rPh sb="11" eb="13">
      <t>シャダン</t>
    </rPh>
    <rPh sb="13" eb="15">
      <t>ホウジン</t>
    </rPh>
    <rPh sb="16" eb="18">
      <t>カンキョウ</t>
    </rPh>
    <rPh sb="18" eb="20">
      <t>キョウソウ</t>
    </rPh>
    <rPh sb="27" eb="29">
      <t>シジ</t>
    </rPh>
    <rPh sb="31" eb="33">
      <t>ショメン</t>
    </rPh>
    <phoneticPr fontId="19"/>
  </si>
  <si>
    <t>（備考）用紙は日本工業規格Ａ4とし、縦位置とする。</t>
    <phoneticPr fontId="19"/>
  </si>
  <si>
    <t>暴力団排除に関する誓約事項</t>
    <phoneticPr fontId="19"/>
  </si>
  <si>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19"/>
  </si>
  <si>
    <t>（１）法人等（個人、法人又は団体をいう。）が、暴力団（暴力団員による不当な行為の防止等に関する法律（平成３年法律第７７号）第２条第２号に規定する暴力団をいう。以下同じ。）であるとき又は法人等の役員等（個人である場合はその者、法人である場合は役員、団体である場合は代表者、理事等、その他経営に実質的に関与している者をいう。以下同じ。）が、暴力団員（同法第２条第６号に規定する暴力団員をいう。以下同じ。）であるとき。
（２）役員等が、自己、自社若しくは第三者の不正の利益を図る目的又は第三者に損害を加える目的をもって、暴力団又は暴力団員を利用するなどしているとき。
（３）役員等が、暴力団又は暴力団員に対して、資金等を供給し、又は便宜を供与するなど直接的あるいは積極的に暴力団の維持、運営に協力し、若しくは関与しているとき。
（４）役員等が、暴力団又は暴力団員であることを知りながらこれと社会的に非難されるべき関係を有しているとき。</t>
    <phoneticPr fontId="19"/>
  </si>
  <si>
    <t>役員名簿については、氏名カナ（全角、姓と名の間を全角で１マス空け）、氏名漢字（全角、姓と名の間を全角で１マス空け）、生年月日（全角で大正はＴ、昭和はＳ、平成はＨ、数字は２桁全角）、性別（全角で男性はＭ、女性はＦ）、会社名及び役職名を記入する。
また、外国人については、氏名漢字欄は商業登記簿に記載のとおりに記入し、氏名カナ欄はカナ読みを記入すること。</t>
    <phoneticPr fontId="19"/>
  </si>
  <si>
    <t>（別紙４）</t>
    <phoneticPr fontId="19"/>
  </si>
  <si>
    <t>【建物全体の事業実施予定年月日】</t>
    <phoneticPr fontId="19"/>
  </si>
  <si>
    <t>【当該年度の事業実施予定年月日】</t>
    <phoneticPr fontId="19"/>
  </si>
  <si>
    <t>【最終年度の事業実施予定年月日】</t>
    <rPh sb="1" eb="3">
      <t>サイシュウ</t>
    </rPh>
    <phoneticPr fontId="19"/>
  </si>
  <si>
    <t>補助対象工事完了予定日</t>
    <rPh sb="0" eb="2">
      <t>ホジョ</t>
    </rPh>
    <rPh sb="2" eb="4">
      <t>タイショウ</t>
    </rPh>
    <rPh sb="4" eb="6">
      <t>コウジ</t>
    </rPh>
    <rPh sb="6" eb="8">
      <t>カンリョウ</t>
    </rPh>
    <rPh sb="8" eb="10">
      <t>ヨテイ</t>
    </rPh>
    <rPh sb="10" eb="11">
      <t>ヒ</t>
    </rPh>
    <phoneticPr fontId="19"/>
  </si>
  <si>
    <t>補助対象工事の引渡し完了予定日</t>
    <rPh sb="2" eb="4">
      <t>タイショウ</t>
    </rPh>
    <rPh sb="12" eb="14">
      <t>ヨテイ</t>
    </rPh>
    <phoneticPr fontId="19"/>
  </si>
  <si>
    <t>省エネルギー性能評価の認証取得予定日</t>
    <rPh sb="13" eb="15">
      <t>シュトク</t>
    </rPh>
    <rPh sb="15" eb="17">
      <t>ヨテイ</t>
    </rPh>
    <rPh sb="17" eb="18">
      <t>ビ</t>
    </rPh>
    <phoneticPr fontId="19"/>
  </si>
  <si>
    <t>BEMS報告サイトの設定完了予定日</t>
    <rPh sb="4" eb="6">
      <t>ホウコク</t>
    </rPh>
    <rPh sb="10" eb="12">
      <t>セッテイ</t>
    </rPh>
    <rPh sb="12" eb="14">
      <t>カンリョウ</t>
    </rPh>
    <rPh sb="14" eb="16">
      <t>ヨテイ</t>
    </rPh>
    <rPh sb="16" eb="17">
      <t>ビ</t>
    </rPh>
    <phoneticPr fontId="19"/>
  </si>
  <si>
    <t>補助対象工事に関する全ての支払い完了予定日</t>
    <rPh sb="18" eb="20">
      <t>ヨテイ</t>
    </rPh>
    <phoneticPr fontId="19"/>
  </si>
  <si>
    <t>-1.　吸収冷凍機への蒸気利用</t>
    <phoneticPr fontId="19"/>
  </si>
  <si>
    <t>（別紙２） 暴力団排除に関する誓約事項</t>
    <phoneticPr fontId="19"/>
  </si>
  <si>
    <t>-3.　地中熱直接利用等</t>
    <rPh sb="4" eb="6">
      <t>チチュウ</t>
    </rPh>
    <rPh sb="6" eb="7">
      <t>ネツ</t>
    </rPh>
    <phoneticPr fontId="19"/>
  </si>
  <si>
    <t>-2.　燃料電池</t>
    <phoneticPr fontId="19"/>
  </si>
  <si>
    <t>空調ポンプ制御の高度化</t>
    <phoneticPr fontId="19"/>
  </si>
  <si>
    <t>-3.　エネルギーの面的利用等</t>
    <rPh sb="10" eb="12">
      <t>メンテキ</t>
    </rPh>
    <rPh sb="12" eb="14">
      <t>リヨウ</t>
    </rPh>
    <rPh sb="14" eb="15">
      <t>トウ</t>
    </rPh>
    <phoneticPr fontId="19"/>
  </si>
  <si>
    <t>ハイブリットシステム</t>
    <phoneticPr fontId="19"/>
  </si>
  <si>
    <t>面的利用</t>
    <rPh sb="0" eb="2">
      <t>メンテキ</t>
    </rPh>
    <rPh sb="2" eb="4">
      <t>リヨウ</t>
    </rPh>
    <phoneticPr fontId="19"/>
  </si>
  <si>
    <t>面的利用</t>
    <phoneticPr fontId="19"/>
  </si>
  <si>
    <t>予定日を入力</t>
    <rPh sb="0" eb="3">
      <t>ヨテイビ</t>
    </rPh>
    <rPh sb="4" eb="6">
      <t>ニュウリョク</t>
    </rPh>
    <phoneticPr fontId="19"/>
  </si>
  <si>
    <t>確定していない場合は予定日を入力</t>
    <rPh sb="12" eb="13">
      <t>ビ</t>
    </rPh>
    <phoneticPr fontId="19"/>
  </si>
  <si>
    <t>建物全体</t>
    <rPh sb="0" eb="2">
      <t>タテモノ</t>
    </rPh>
    <rPh sb="2" eb="4">
      <t>ゼンタイ</t>
    </rPh>
    <phoneticPr fontId="19"/>
  </si>
  <si>
    <t>補助対象工事の引渡し完了予定日</t>
    <rPh sb="7" eb="9">
      <t>ヒキワタ</t>
    </rPh>
    <rPh sb="10" eb="12">
      <t>カンリョウ</t>
    </rPh>
    <rPh sb="12" eb="14">
      <t>ヨテイ</t>
    </rPh>
    <rPh sb="14" eb="15">
      <t>ビ</t>
    </rPh>
    <phoneticPr fontId="19"/>
  </si>
  <si>
    <t>省エネルギー性能評価の認証取得予定日</t>
    <rPh sb="0" eb="1">
      <t>ショウ</t>
    </rPh>
    <rPh sb="6" eb="8">
      <t>セイノウ</t>
    </rPh>
    <rPh sb="8" eb="10">
      <t>ヒョウカ</t>
    </rPh>
    <rPh sb="11" eb="13">
      <t>ニンショウ</t>
    </rPh>
    <rPh sb="13" eb="15">
      <t>シュトク</t>
    </rPh>
    <rPh sb="15" eb="17">
      <t>ヨテイ</t>
    </rPh>
    <rPh sb="17" eb="18">
      <t>ビ</t>
    </rPh>
    <phoneticPr fontId="19"/>
  </si>
  <si>
    <t>ZEBリーディング・オーナー登録申請予定月</t>
    <rPh sb="14" eb="16">
      <t>トウロク</t>
    </rPh>
    <rPh sb="16" eb="18">
      <t>シンセイ</t>
    </rPh>
    <rPh sb="18" eb="20">
      <t>ヨテイ</t>
    </rPh>
    <rPh sb="20" eb="21">
      <t>ヅキ</t>
    </rPh>
    <phoneticPr fontId="19"/>
  </si>
  <si>
    <t>BEMS報告サイトの設定完了予定日</t>
    <rPh sb="4" eb="6">
      <t>ホウコク</t>
    </rPh>
    <rPh sb="10" eb="12">
      <t>セッテイ</t>
    </rPh>
    <rPh sb="12" eb="14">
      <t>カンリョウ</t>
    </rPh>
    <rPh sb="14" eb="16">
      <t>ヨテイ</t>
    </rPh>
    <rPh sb="16" eb="17">
      <t>ビ</t>
    </rPh>
    <phoneticPr fontId="19"/>
  </si>
  <si>
    <t>当該年度</t>
    <rPh sb="0" eb="2">
      <t>トウガイ</t>
    </rPh>
    <rPh sb="2" eb="4">
      <t>ネンド</t>
    </rPh>
    <phoneticPr fontId="19"/>
  </si>
  <si>
    <t>最終年度</t>
    <rPh sb="0" eb="2">
      <t>サイシュウ</t>
    </rPh>
    <rPh sb="2" eb="4">
      <t>ネンド</t>
    </rPh>
    <phoneticPr fontId="19"/>
  </si>
  <si>
    <t>補助対象工事に関する全ての支払い完了予定日</t>
    <rPh sb="0" eb="2">
      <t>ホジョ</t>
    </rPh>
    <rPh sb="2" eb="4">
      <t>タイショウ</t>
    </rPh>
    <rPh sb="4" eb="6">
      <t>コウジ</t>
    </rPh>
    <rPh sb="7" eb="8">
      <t>カン</t>
    </rPh>
    <rPh sb="10" eb="11">
      <t>スベ</t>
    </rPh>
    <rPh sb="13" eb="15">
      <t>シハラ</t>
    </rPh>
    <rPh sb="16" eb="18">
      <t>カンリョウ</t>
    </rPh>
    <rPh sb="18" eb="20">
      <t>ヨテイ</t>
    </rPh>
    <rPh sb="20" eb="21">
      <t>ビ</t>
    </rPh>
    <phoneticPr fontId="19"/>
  </si>
  <si>
    <t>予定日を入力</t>
    <phoneticPr fontId="19"/>
  </si>
  <si>
    <t>-2.　オープンループ方式</t>
    <rPh sb="11" eb="13">
      <t>ホウシキ</t>
    </rPh>
    <phoneticPr fontId="19"/>
  </si>
  <si>
    <t>-3.　地中熱直接利用等</t>
    <rPh sb="4" eb="6">
      <t>チチュウ</t>
    </rPh>
    <rPh sb="6" eb="7">
      <t>ネツ</t>
    </rPh>
    <rPh sb="7" eb="9">
      <t>チョクセツ</t>
    </rPh>
    <rPh sb="9" eb="11">
      <t>リヨウ</t>
    </rPh>
    <rPh sb="11" eb="12">
      <t>トウ</t>
    </rPh>
    <phoneticPr fontId="19"/>
  </si>
  <si>
    <t>⑫</t>
    <phoneticPr fontId="19"/>
  </si>
  <si>
    <t>コージェネレーション設備の高度化</t>
    <rPh sb="10" eb="12">
      <t>セツビ</t>
    </rPh>
    <rPh sb="13" eb="16">
      <t>コウドカ</t>
    </rPh>
    <phoneticPr fontId="19"/>
  </si>
  <si>
    <t>⑬</t>
    <phoneticPr fontId="19"/>
  </si>
  <si>
    <t>⑭</t>
    <phoneticPr fontId="19"/>
  </si>
  <si>
    <t>⑮</t>
    <phoneticPr fontId="19"/>
  </si>
  <si>
    <t>自然採光システム</t>
    <rPh sb="0" eb="2">
      <t>シゼン</t>
    </rPh>
    <rPh sb="2" eb="4">
      <t>サイコウ</t>
    </rPh>
    <phoneticPr fontId="19"/>
  </si>
  <si>
    <t>超高効率変圧器</t>
    <rPh sb="0" eb="1">
      <t>チョウ</t>
    </rPh>
    <rPh sb="1" eb="4">
      <t>コウコウリツ</t>
    </rPh>
    <rPh sb="4" eb="7">
      <t>ヘンアツキ</t>
    </rPh>
    <phoneticPr fontId="19"/>
  </si>
  <si>
    <t>建物配置計画</t>
    <rPh sb="0" eb="2">
      <t>ケンチク</t>
    </rPh>
    <rPh sb="2" eb="3">
      <t>ショウ</t>
    </rPh>
    <phoneticPr fontId="19"/>
  </si>
  <si>
    <t>建物用途評価　(比率の高い用途）</t>
    <rPh sb="0" eb="2">
      <t>タテモノ</t>
    </rPh>
    <rPh sb="2" eb="4">
      <t>ヨウト</t>
    </rPh>
    <rPh sb="4" eb="6">
      <t>ヒョウカ</t>
    </rPh>
    <rPh sb="8" eb="10">
      <t>ヒリツ</t>
    </rPh>
    <rPh sb="11" eb="12">
      <t>タカ</t>
    </rPh>
    <rPh sb="13" eb="15">
      <t>ヨウト</t>
    </rPh>
    <phoneticPr fontId="19"/>
  </si>
  <si>
    <t>建物用途評価（建物全体）</t>
    <rPh sb="0" eb="2">
      <t>タテモノ</t>
    </rPh>
    <rPh sb="2" eb="4">
      <t>ヨウト</t>
    </rPh>
    <rPh sb="4" eb="6">
      <t>ヒョウカ</t>
    </rPh>
    <rPh sb="7" eb="9">
      <t>タテモノ</t>
    </rPh>
    <rPh sb="9" eb="11">
      <t>ゼンタイ</t>
    </rPh>
    <phoneticPr fontId="19"/>
  </si>
  <si>
    <t>新既</t>
    <rPh sb="0" eb="1">
      <t>シン</t>
    </rPh>
    <rPh sb="1" eb="2">
      <t>キ</t>
    </rPh>
    <phoneticPr fontId="19"/>
  </si>
  <si>
    <t>補助</t>
    <rPh sb="0" eb="2">
      <t>ホジョ</t>
    </rPh>
    <phoneticPr fontId="19"/>
  </si>
  <si>
    <t>WEBPRO
導入技術</t>
    <phoneticPr fontId="19"/>
  </si>
  <si>
    <t>新設</t>
    <rPh sb="0" eb="2">
      <t>シンセツ</t>
    </rPh>
    <phoneticPr fontId="19"/>
  </si>
  <si>
    <t>既設</t>
    <rPh sb="0" eb="2">
      <t>キセツ</t>
    </rPh>
    <phoneticPr fontId="19"/>
  </si>
  <si>
    <t>該</t>
    <rPh sb="0" eb="1">
      <t>ガイ</t>
    </rPh>
    <phoneticPr fontId="19"/>
  </si>
  <si>
    <t>－</t>
    <phoneticPr fontId="19"/>
  </si>
  <si>
    <t>必須</t>
    <phoneticPr fontId="19"/>
  </si>
  <si>
    <t>令和２年度 ネット・ゼロ・エネルギー・ビル実証事業　交付申請書情報入力シート</t>
    <rPh sb="0" eb="2">
      <t>レイワ</t>
    </rPh>
    <rPh sb="3" eb="5">
      <t>ネンド</t>
    </rPh>
    <rPh sb="5" eb="7">
      <t>ヘイネンド</t>
    </rPh>
    <rPh sb="21" eb="23">
      <t>ジッショウ</t>
    </rPh>
    <rPh sb="23" eb="25">
      <t>ジギョウ</t>
    </rPh>
    <rPh sb="26" eb="28">
      <t>コウフ</t>
    </rPh>
    <rPh sb="28" eb="31">
      <t>シンセイショ</t>
    </rPh>
    <rPh sb="31" eb="33">
      <t>ジョウホウ</t>
    </rPh>
    <rPh sb="33" eb="35">
      <t>ニュウリョク</t>
    </rPh>
    <phoneticPr fontId="19"/>
  </si>
  <si>
    <t>共同申請の場合のみ入力が必要な項目です。</t>
    <rPh sb="0" eb="2">
      <t>キョウドウ</t>
    </rPh>
    <rPh sb="2" eb="4">
      <t>シンセイ</t>
    </rPh>
    <rPh sb="5" eb="7">
      <t>バアイ</t>
    </rPh>
    <rPh sb="9" eb="11">
      <t>ニュウリョク</t>
    </rPh>
    <rPh sb="12" eb="14">
      <t>ヒツヨウ</t>
    </rPh>
    <rPh sb="15" eb="17">
      <t>コウモク</t>
    </rPh>
    <phoneticPr fontId="19"/>
  </si>
  <si>
    <t>-1.　吸収式冷凍機への蒸気利用</t>
    <rPh sb="4" eb="6">
      <t>キュウシュウ</t>
    </rPh>
    <rPh sb="6" eb="7">
      <t>シキ</t>
    </rPh>
    <rPh sb="7" eb="10">
      <t>レイトウキ</t>
    </rPh>
    <rPh sb="12" eb="14">
      <t>ジョウキ</t>
    </rPh>
    <rPh sb="14" eb="16">
      <t>リヨウ</t>
    </rPh>
    <phoneticPr fontId="19"/>
  </si>
  <si>
    <t>-2.　燃料電池</t>
    <rPh sb="4" eb="6">
      <t>ネンリョウ</t>
    </rPh>
    <rPh sb="6" eb="8">
      <t>デンチ</t>
    </rPh>
    <phoneticPr fontId="19"/>
  </si>
  <si>
    <t>令和２年度 ネット・ゼロ・エネルギー・ビル実証事業　交付申請書情報入力シート２</t>
    <rPh sb="0" eb="2">
      <t>レイワ</t>
    </rPh>
    <rPh sb="3" eb="5">
      <t>ネンド</t>
    </rPh>
    <rPh sb="21" eb="23">
      <t>ジッショウ</t>
    </rPh>
    <rPh sb="23" eb="25">
      <t>ジギョウ</t>
    </rPh>
    <rPh sb="26" eb="28">
      <t>コウフ</t>
    </rPh>
    <rPh sb="28" eb="31">
      <t>シンセイショ</t>
    </rPh>
    <rPh sb="31" eb="33">
      <t>ジョウホウ</t>
    </rPh>
    <rPh sb="33" eb="35">
      <t>ニュウリョク</t>
    </rPh>
    <phoneticPr fontId="19"/>
  </si>
  <si>
    <t>⓭ＷＥＢＰＲＯ未評価技術１５項目</t>
    <phoneticPr fontId="19"/>
  </si>
  <si>
    <t>ＣＬＴ使用</t>
    <phoneticPr fontId="19"/>
  </si>
  <si>
    <t>　　(3) 暴力団排除に関する誓約事項（別紙２）</t>
    <rPh sb="6" eb="9">
      <t>ボウリョクダン</t>
    </rPh>
    <rPh sb="9" eb="11">
      <t>ハイジョ</t>
    </rPh>
    <rPh sb="12" eb="13">
      <t>カン</t>
    </rPh>
    <rPh sb="15" eb="17">
      <t>セイヤク</t>
    </rPh>
    <rPh sb="17" eb="19">
      <t>ジコウ</t>
    </rPh>
    <rPh sb="20" eb="22">
      <t>ベッシ</t>
    </rPh>
    <phoneticPr fontId="19"/>
  </si>
  <si>
    <t>ビルマル（EHP）</t>
    <phoneticPr fontId="19"/>
  </si>
  <si>
    <t>ビルマル（GHP）</t>
    <phoneticPr fontId="19"/>
  </si>
  <si>
    <t>パッケージエアコン</t>
    <phoneticPr fontId="19"/>
  </si>
  <si>
    <t>全熱交換器</t>
    <phoneticPr fontId="19"/>
  </si>
  <si>
    <t>全熱交換器組込型空調機</t>
    <phoneticPr fontId="19"/>
  </si>
  <si>
    <t>【高効率空調機】</t>
    <phoneticPr fontId="19"/>
  </si>
  <si>
    <t>【高効率熱源機】</t>
    <phoneticPr fontId="19"/>
  </si>
  <si>
    <t>【再エネ利用システム】</t>
    <phoneticPr fontId="19"/>
  </si>
  <si>
    <t>【流量・温度等可変システム】</t>
    <phoneticPr fontId="19"/>
  </si>
  <si>
    <t>【DCモータ】</t>
    <phoneticPr fontId="19"/>
  </si>
  <si>
    <t>【高効率電動機】</t>
    <rPh sb="1" eb="4">
      <t>コウコウリツ</t>
    </rPh>
    <rPh sb="4" eb="7">
      <t>デンドウキ</t>
    </rPh>
    <phoneticPr fontId="19"/>
  </si>
  <si>
    <t>【インバータファン】</t>
    <phoneticPr fontId="19"/>
  </si>
  <si>
    <t>台数制御システム</t>
    <rPh sb="0" eb="2">
      <t>ダイスウ</t>
    </rPh>
    <rPh sb="2" eb="4">
      <t>セイギョ</t>
    </rPh>
    <phoneticPr fontId="20"/>
  </si>
  <si>
    <t>CO濃度連動制御システム</t>
    <rPh sb="2" eb="4">
      <t>ノウド</t>
    </rPh>
    <rPh sb="4" eb="6">
      <t>レンドウ</t>
    </rPh>
    <rPh sb="6" eb="8">
      <t>セイギョ</t>
    </rPh>
    <phoneticPr fontId="20"/>
  </si>
  <si>
    <t>在室検知連動制御システム</t>
    <rPh sb="0" eb="2">
      <t>ザイシツ</t>
    </rPh>
    <rPh sb="2" eb="4">
      <t>ケンチ</t>
    </rPh>
    <rPh sb="4" eb="6">
      <t>レンドウ</t>
    </rPh>
    <rPh sb="6" eb="8">
      <t>セイギョ</t>
    </rPh>
    <phoneticPr fontId="20"/>
  </si>
  <si>
    <t>温度連動制御システム</t>
    <rPh sb="0" eb="2">
      <t>オンド</t>
    </rPh>
    <rPh sb="2" eb="4">
      <t>レンドウ</t>
    </rPh>
    <rPh sb="4" eb="6">
      <t>セイギョ</t>
    </rPh>
    <phoneticPr fontId="20"/>
  </si>
  <si>
    <t>ガス使用量連動制御システム</t>
    <rPh sb="2" eb="5">
      <t>シヨウリョウ</t>
    </rPh>
    <rPh sb="5" eb="7">
      <t>レンドウ</t>
    </rPh>
    <rPh sb="7" eb="9">
      <t>セイギョ</t>
    </rPh>
    <phoneticPr fontId="20"/>
  </si>
  <si>
    <t>燃焼機器連動制御システム</t>
    <rPh sb="0" eb="2">
      <t>ネンショウ</t>
    </rPh>
    <rPh sb="2" eb="4">
      <t>キキ</t>
    </rPh>
    <rPh sb="4" eb="6">
      <t>レンドウ</t>
    </rPh>
    <rPh sb="6" eb="8">
      <t>セイギョ</t>
    </rPh>
    <phoneticPr fontId="20"/>
  </si>
  <si>
    <t>臭気連動制御システム</t>
    <rPh sb="0" eb="2">
      <t>シュウキ</t>
    </rPh>
    <rPh sb="2" eb="4">
      <t>レンドウ</t>
    </rPh>
    <rPh sb="4" eb="6">
      <t>セイギョ</t>
    </rPh>
    <phoneticPr fontId="20"/>
  </si>
  <si>
    <t>在室検知制御システム</t>
    <rPh sb="0" eb="2">
      <t>ザイシツ</t>
    </rPh>
    <rPh sb="2" eb="4">
      <t>ケンチ</t>
    </rPh>
    <rPh sb="4" eb="6">
      <t>セイギョ</t>
    </rPh>
    <phoneticPr fontId="20"/>
  </si>
  <si>
    <t>明るさ検知制御システム</t>
    <rPh sb="0" eb="1">
      <t>アカ</t>
    </rPh>
    <rPh sb="3" eb="5">
      <t>ケンチ</t>
    </rPh>
    <rPh sb="5" eb="7">
      <t>セイギョ</t>
    </rPh>
    <phoneticPr fontId="20"/>
  </si>
  <si>
    <t>タイムスケジュール制御システム</t>
    <rPh sb="9" eb="11">
      <t>セイギョ</t>
    </rPh>
    <phoneticPr fontId="20"/>
  </si>
  <si>
    <t>デジタル個別制御システム</t>
    <rPh sb="4" eb="6">
      <t>コベツ</t>
    </rPh>
    <rPh sb="6" eb="8">
      <t>セイギョ</t>
    </rPh>
    <phoneticPr fontId="20"/>
  </si>
  <si>
    <t>入退室連動制御システム</t>
    <rPh sb="0" eb="3">
      <t>ニュウタイシツ</t>
    </rPh>
    <rPh sb="3" eb="5">
      <t>レンドウ</t>
    </rPh>
    <rPh sb="5" eb="7">
      <t>セイギョ</t>
    </rPh>
    <phoneticPr fontId="20"/>
  </si>
  <si>
    <t>タスク＆アンビエント照明</t>
    <rPh sb="10" eb="12">
      <t>ショウメイ</t>
    </rPh>
    <phoneticPr fontId="20"/>
  </si>
  <si>
    <t>ゾーニング制御</t>
    <rPh sb="5" eb="7">
      <t>セイギョ</t>
    </rPh>
    <phoneticPr fontId="20"/>
  </si>
  <si>
    <t>【有機EL照明器具】</t>
    <phoneticPr fontId="19"/>
  </si>
  <si>
    <t>【高輝度誘導灯】</t>
    <phoneticPr fontId="19"/>
  </si>
  <si>
    <t>入退室連動制御システム</t>
    <phoneticPr fontId="19"/>
  </si>
  <si>
    <t>「ⅳ　給湯設備　方式等」</t>
    <phoneticPr fontId="19"/>
  </si>
  <si>
    <t>「ⅴ　昇降機設備　方式等」</t>
    <rPh sb="3" eb="6">
      <t>ショウコウキ</t>
    </rPh>
    <rPh sb="6" eb="8">
      <t>セツビ</t>
    </rPh>
    <rPh sb="9" eb="11">
      <t>ホウシキ</t>
    </rPh>
    <rPh sb="11" eb="12">
      <t>トウ</t>
    </rPh>
    <phoneticPr fontId="19"/>
  </si>
  <si>
    <t>「ⅱ　再生可能・未利用エネルギー利用システム　方式等」</t>
    <rPh sb="3" eb="5">
      <t>サイセイ</t>
    </rPh>
    <rPh sb="5" eb="7">
      <t>カノウ</t>
    </rPh>
    <rPh sb="8" eb="11">
      <t>ミリヨウ</t>
    </rPh>
    <rPh sb="23" eb="25">
      <t>ホウシキ</t>
    </rPh>
    <rPh sb="25" eb="26">
      <t>トウ</t>
    </rPh>
    <phoneticPr fontId="19"/>
  </si>
  <si>
    <t>「ⅰ コージェネ設備　方式等」</t>
    <rPh sb="8" eb="10">
      <t>セツビ</t>
    </rPh>
    <rPh sb="11" eb="13">
      <t>ホウシキ</t>
    </rPh>
    <rPh sb="13" eb="14">
      <t>トウ</t>
    </rPh>
    <phoneticPr fontId="19"/>
  </si>
  <si>
    <t>ＷＥＢＰＲＯ
未評価技術
１５項目番号</t>
    <rPh sb="7" eb="10">
      <t>ミヒョウカ</t>
    </rPh>
    <rPh sb="10" eb="12">
      <t>ギジュツ</t>
    </rPh>
    <rPh sb="15" eb="17">
      <t>コウモク</t>
    </rPh>
    <rPh sb="17" eb="19">
      <t>バンゴウ</t>
    </rPh>
    <phoneticPr fontId="19"/>
  </si>
  <si>
    <t>【個別方式】</t>
    <rPh sb="1" eb="3">
      <t>コベツ</t>
    </rPh>
    <rPh sb="3" eb="5">
      <t>ホウシキ</t>
    </rPh>
    <phoneticPr fontId="19"/>
  </si>
  <si>
    <t>【中央方式】</t>
    <phoneticPr fontId="19"/>
  </si>
  <si>
    <t>【併用方式】</t>
    <phoneticPr fontId="19"/>
  </si>
  <si>
    <t>ヒートポンプ給湯機</t>
    <rPh sb="6" eb="8">
      <t>キュウトウ</t>
    </rPh>
    <rPh sb="8" eb="9">
      <t>キ</t>
    </rPh>
    <phoneticPr fontId="1"/>
  </si>
  <si>
    <t>潜熱回収型給湯機</t>
    <rPh sb="0" eb="2">
      <t>センネツ</t>
    </rPh>
    <rPh sb="2" eb="5">
      <t>カイシュウガタ</t>
    </rPh>
    <rPh sb="5" eb="7">
      <t>キュウトウ</t>
    </rPh>
    <rPh sb="7" eb="8">
      <t>キ</t>
    </rPh>
    <phoneticPr fontId="1"/>
  </si>
  <si>
    <t>小型貫流ボイラ</t>
    <rPh sb="0" eb="2">
      <t>コガタ</t>
    </rPh>
    <rPh sb="2" eb="4">
      <t>カンリュウ</t>
    </rPh>
    <phoneticPr fontId="1"/>
  </si>
  <si>
    <t>真空式温水ヒータ</t>
    <rPh sb="0" eb="2">
      <t>シンクウ</t>
    </rPh>
    <rPh sb="2" eb="3">
      <t>シキ</t>
    </rPh>
    <rPh sb="3" eb="5">
      <t>オンスイ</t>
    </rPh>
    <phoneticPr fontId="1"/>
  </si>
  <si>
    <t>無圧ボイラ</t>
    <rPh sb="0" eb="1">
      <t>ム</t>
    </rPh>
    <rPh sb="1" eb="2">
      <t>アツ</t>
    </rPh>
    <phoneticPr fontId="1"/>
  </si>
  <si>
    <t>地域熱供給（ＤＨＣ）</t>
    <rPh sb="0" eb="2">
      <t>チイキ</t>
    </rPh>
    <rPh sb="2" eb="3">
      <t>ネツ</t>
    </rPh>
    <rPh sb="3" eb="5">
      <t>キョウキュウ</t>
    </rPh>
    <phoneticPr fontId="1"/>
  </si>
  <si>
    <t>地中熱利用システム（ヒートポンプ）</t>
    <rPh sb="0" eb="2">
      <t>チチュウ</t>
    </rPh>
    <rPh sb="2" eb="3">
      <t>ネツ</t>
    </rPh>
    <rPh sb="3" eb="5">
      <t>リヨウ</t>
    </rPh>
    <phoneticPr fontId="1"/>
  </si>
  <si>
    <t>井水熱利用システム</t>
    <rPh sb="0" eb="1">
      <t>イ</t>
    </rPh>
    <rPh sb="1" eb="2">
      <t>スイ</t>
    </rPh>
    <rPh sb="2" eb="3">
      <t>ネツ</t>
    </rPh>
    <rPh sb="3" eb="5">
      <t>リヨウ</t>
    </rPh>
    <phoneticPr fontId="1"/>
  </si>
  <si>
    <t>太陽熱利用システム</t>
    <rPh sb="0" eb="3">
      <t>タイヨウネツ</t>
    </rPh>
    <rPh sb="3" eb="5">
      <t>リヨウ</t>
    </rPh>
    <phoneticPr fontId="1"/>
  </si>
  <si>
    <t>コージェネ排熱利用システム</t>
    <rPh sb="5" eb="7">
      <t>ハイネツ</t>
    </rPh>
    <rPh sb="7" eb="9">
      <t>リヨウ</t>
    </rPh>
    <phoneticPr fontId="1"/>
  </si>
  <si>
    <t>【常用】</t>
    <rPh sb="1" eb="3">
      <t>ジョウヨウ</t>
    </rPh>
    <phoneticPr fontId="19"/>
  </si>
  <si>
    <t>【非常用】</t>
    <phoneticPr fontId="19"/>
  </si>
  <si>
    <t>【人荷用】</t>
    <phoneticPr fontId="19"/>
  </si>
  <si>
    <t>第二次トップランナー変圧器</t>
    <phoneticPr fontId="19"/>
  </si>
  <si>
    <t>【鉛蓄電池】</t>
    <phoneticPr fontId="19"/>
  </si>
  <si>
    <t>【ＮＡＳ蓄電池】</t>
    <phoneticPr fontId="19"/>
  </si>
  <si>
    <t>【ニッケル水素電池】</t>
    <phoneticPr fontId="19"/>
  </si>
  <si>
    <t>【リチウムイオン電池】</t>
    <phoneticPr fontId="19"/>
  </si>
  <si>
    <t>太陽光発電用</t>
    <rPh sb="0" eb="3">
      <t>タイヨウコウ</t>
    </rPh>
    <rPh sb="3" eb="5">
      <t>ハツデン</t>
    </rPh>
    <rPh sb="5" eb="6">
      <t>ヨウ</t>
    </rPh>
    <phoneticPr fontId="20"/>
  </si>
  <si>
    <t>風力発電用</t>
    <rPh sb="0" eb="4">
      <t>フウリョクハツデン</t>
    </rPh>
    <rPh sb="4" eb="5">
      <t>ヨウ</t>
    </rPh>
    <phoneticPr fontId="20"/>
  </si>
  <si>
    <t>水力発電用</t>
    <rPh sb="0" eb="4">
      <t>スイリョクハツデン</t>
    </rPh>
    <rPh sb="4" eb="5">
      <t>ヨウ</t>
    </rPh>
    <phoneticPr fontId="20"/>
  </si>
  <si>
    <t>バイオマス発電用</t>
    <rPh sb="5" eb="8">
      <t>ハツデンヨウ</t>
    </rPh>
    <phoneticPr fontId="20"/>
  </si>
  <si>
    <t>【ガスタービン】</t>
    <phoneticPr fontId="19"/>
  </si>
  <si>
    <t>【風力発電】</t>
    <phoneticPr fontId="19"/>
  </si>
  <si>
    <t>【水力発電】</t>
    <phoneticPr fontId="19"/>
  </si>
  <si>
    <t>【ガスエンジン】</t>
    <phoneticPr fontId="19"/>
  </si>
  <si>
    <t>【ディーゼルエンジン】</t>
    <phoneticPr fontId="19"/>
  </si>
  <si>
    <t>【燃料電池】</t>
    <phoneticPr fontId="19"/>
  </si>
  <si>
    <t>排熱利用無し</t>
    <rPh sb="0" eb="2">
      <t>ハイネツ</t>
    </rPh>
    <rPh sb="2" eb="4">
      <t>リヨウ</t>
    </rPh>
    <rPh sb="4" eb="5">
      <t>ナシ</t>
    </rPh>
    <phoneticPr fontId="20"/>
  </si>
  <si>
    <t>空調利用</t>
    <rPh sb="0" eb="2">
      <t>クウチョウ</t>
    </rPh>
    <rPh sb="2" eb="4">
      <t>リヨウ</t>
    </rPh>
    <phoneticPr fontId="20"/>
  </si>
  <si>
    <t>給湯利用</t>
    <rPh sb="0" eb="2">
      <t>キュウトウ</t>
    </rPh>
    <rPh sb="2" eb="4">
      <t>リヨウ</t>
    </rPh>
    <phoneticPr fontId="20"/>
  </si>
  <si>
    <t>空調+給湯利用</t>
    <rPh sb="0" eb="2">
      <t>クウチョウ</t>
    </rPh>
    <rPh sb="3" eb="5">
      <t>キュウトウ</t>
    </rPh>
    <rPh sb="5" eb="7">
      <t>リヨウ</t>
    </rPh>
    <phoneticPr fontId="20"/>
  </si>
  <si>
    <t>面的利用</t>
    <rPh sb="0" eb="2">
      <t>メンテキ</t>
    </rPh>
    <rPh sb="2" eb="4">
      <t>リヨウ</t>
    </rPh>
    <phoneticPr fontId="20"/>
  </si>
  <si>
    <t>【太陽光発電】</t>
    <phoneticPr fontId="19"/>
  </si>
  <si>
    <t>【バイオマス発電】</t>
    <phoneticPr fontId="19"/>
  </si>
  <si>
    <t>全量自家消費</t>
    <rPh sb="0" eb="4">
      <t>ゼンリョウジカ</t>
    </rPh>
    <rPh sb="4" eb="6">
      <t>ショウヒ</t>
    </rPh>
    <phoneticPr fontId="20"/>
  </si>
  <si>
    <t>全量売電</t>
    <rPh sb="0" eb="2">
      <t>ゼンリョウ</t>
    </rPh>
    <rPh sb="2" eb="4">
      <t>バイデン</t>
    </rPh>
    <phoneticPr fontId="20"/>
  </si>
  <si>
    <t>余剰売電</t>
    <rPh sb="0" eb="2">
      <t>ヨジョウ</t>
    </rPh>
    <rPh sb="2" eb="4">
      <t>バイデン</t>
    </rPh>
    <phoneticPr fontId="20"/>
  </si>
  <si>
    <t>【高効率空調機】</t>
    <rPh sb="1" eb="4">
      <t>コウコウリツ</t>
    </rPh>
    <rPh sb="4" eb="6">
      <t>クウチョウ</t>
    </rPh>
    <rPh sb="6" eb="7">
      <t>キ</t>
    </rPh>
    <phoneticPr fontId="19"/>
  </si>
  <si>
    <t>ルームエアコン（い）</t>
    <phoneticPr fontId="19"/>
  </si>
  <si>
    <t>全熱交換器</t>
    <rPh sb="0" eb="1">
      <t>ゼン</t>
    </rPh>
    <rPh sb="1" eb="2">
      <t>ネツ</t>
    </rPh>
    <rPh sb="2" eb="5">
      <t>コウカンキ</t>
    </rPh>
    <phoneticPr fontId="19"/>
  </si>
  <si>
    <t>全熱交換器組込型空調機</t>
    <rPh sb="0" eb="1">
      <t>ゼン</t>
    </rPh>
    <rPh sb="1" eb="2">
      <t>ネツ</t>
    </rPh>
    <rPh sb="2" eb="5">
      <t>コウカンキ</t>
    </rPh>
    <rPh sb="5" eb="7">
      <t>クミコ</t>
    </rPh>
    <rPh sb="7" eb="8">
      <t>ガタ</t>
    </rPh>
    <rPh sb="8" eb="10">
      <t>クウチョウ</t>
    </rPh>
    <rPh sb="10" eb="11">
      <t>キ</t>
    </rPh>
    <phoneticPr fontId="19"/>
  </si>
  <si>
    <t>吸収式冷温水機</t>
    <rPh sb="0" eb="2">
      <t>キュウシュウ</t>
    </rPh>
    <rPh sb="2" eb="3">
      <t>シキ</t>
    </rPh>
    <rPh sb="3" eb="6">
      <t>レイオンスイ</t>
    </rPh>
    <rPh sb="6" eb="7">
      <t>キ</t>
    </rPh>
    <phoneticPr fontId="19"/>
  </si>
  <si>
    <t>熱回収ヒートポンプ</t>
    <rPh sb="0" eb="1">
      <t>ネツ</t>
    </rPh>
    <rPh sb="1" eb="3">
      <t>カイシュウ</t>
    </rPh>
    <phoneticPr fontId="19"/>
  </si>
  <si>
    <t>【高効率熱源機】</t>
    <rPh sb="1" eb="4">
      <t>コウコウリツ</t>
    </rPh>
    <rPh sb="4" eb="6">
      <t>ネツゲン</t>
    </rPh>
    <rPh sb="6" eb="7">
      <t>キ</t>
    </rPh>
    <phoneticPr fontId="19"/>
  </si>
  <si>
    <t>【再エネ利用システム】</t>
    <rPh sb="1" eb="2">
      <t>サイ</t>
    </rPh>
    <rPh sb="4" eb="6">
      <t>リヨウ</t>
    </rPh>
    <phoneticPr fontId="19"/>
  </si>
  <si>
    <t>空調ファンの人感センサ変風量制御</t>
    <rPh sb="0" eb="2">
      <t>クウチョウ</t>
    </rPh>
    <rPh sb="6" eb="8">
      <t>ジンカン</t>
    </rPh>
    <rPh sb="11" eb="12">
      <t>ヘン</t>
    </rPh>
    <rPh sb="12" eb="14">
      <t>フウリョウ</t>
    </rPh>
    <rPh sb="14" eb="16">
      <t>セイギョ</t>
    </rPh>
    <phoneticPr fontId="19"/>
  </si>
  <si>
    <t>送水圧力設定制御システム</t>
    <rPh sb="0" eb="2">
      <t>ソウスイ</t>
    </rPh>
    <rPh sb="2" eb="4">
      <t>アツリョク</t>
    </rPh>
    <rPh sb="4" eb="6">
      <t>セッテイ</t>
    </rPh>
    <rPh sb="6" eb="8">
      <t>セイギョ</t>
    </rPh>
    <phoneticPr fontId="19"/>
  </si>
  <si>
    <t>冷却塔ファン変風量制御</t>
    <rPh sb="0" eb="3">
      <t>レイキャクトウ</t>
    </rPh>
    <rPh sb="6" eb="7">
      <t>ヘン</t>
    </rPh>
    <rPh sb="7" eb="9">
      <t>フウリョウ</t>
    </rPh>
    <rPh sb="9" eb="11">
      <t>セイギョ</t>
    </rPh>
    <phoneticPr fontId="19"/>
  </si>
  <si>
    <t>デシカント空調</t>
    <rPh sb="5" eb="7">
      <t>クウチョウ</t>
    </rPh>
    <phoneticPr fontId="19"/>
  </si>
  <si>
    <t>デシカント全熱交換器</t>
    <rPh sb="5" eb="10">
      <t>ゼンネツコウカンキ</t>
    </rPh>
    <phoneticPr fontId="19"/>
  </si>
  <si>
    <t>高顕熱型ビルマルチエアコン</t>
    <rPh sb="1" eb="3">
      <t>ケンネツ</t>
    </rPh>
    <rPh sb="3" eb="4">
      <t>ガタ</t>
    </rPh>
    <phoneticPr fontId="19"/>
  </si>
  <si>
    <t>ガス使用量連動制御システム</t>
    <rPh sb="2" eb="4">
      <t>シヨウ</t>
    </rPh>
    <rPh sb="4" eb="5">
      <t>リョウ</t>
    </rPh>
    <rPh sb="5" eb="7">
      <t>レンドウ</t>
    </rPh>
    <rPh sb="7" eb="9">
      <t>セイギョ</t>
    </rPh>
    <phoneticPr fontId="19"/>
  </si>
  <si>
    <t>【中央方式】</t>
    <rPh sb="1" eb="3">
      <t>チュウオウ</t>
    </rPh>
    <rPh sb="3" eb="5">
      <t>ホウシキ</t>
    </rPh>
    <phoneticPr fontId="19"/>
  </si>
  <si>
    <t>【併用方式】</t>
    <rPh sb="1" eb="3">
      <t>ヘイヨウ</t>
    </rPh>
    <rPh sb="3" eb="5">
      <t>ホウシキ</t>
    </rPh>
    <phoneticPr fontId="19"/>
  </si>
  <si>
    <t>真空式温水ヒータ</t>
    <rPh sb="0" eb="2">
      <t>シンクウ</t>
    </rPh>
    <rPh sb="2" eb="3">
      <t>シキ</t>
    </rPh>
    <rPh sb="3" eb="5">
      <t>オンスイ</t>
    </rPh>
    <phoneticPr fontId="19"/>
  </si>
  <si>
    <t>無圧ボイラ</t>
    <rPh sb="0" eb="1">
      <t>ム</t>
    </rPh>
    <rPh sb="1" eb="2">
      <t>アツ</t>
    </rPh>
    <phoneticPr fontId="19"/>
  </si>
  <si>
    <t>地中熱利用システム（ヒートポンプ）</t>
    <rPh sb="0" eb="2">
      <t>チチュウ</t>
    </rPh>
    <rPh sb="2" eb="3">
      <t>ネツ</t>
    </rPh>
    <rPh sb="3" eb="5">
      <t>リヨウ</t>
    </rPh>
    <phoneticPr fontId="19"/>
  </si>
  <si>
    <t>井水熱利用システム</t>
    <rPh sb="0" eb="2">
      <t>イスイ</t>
    </rPh>
    <rPh sb="2" eb="3">
      <t>ネツ</t>
    </rPh>
    <rPh sb="3" eb="5">
      <t>リヨウ</t>
    </rPh>
    <phoneticPr fontId="19"/>
  </si>
  <si>
    <t>ハイブリッドシステム</t>
    <phoneticPr fontId="19"/>
  </si>
  <si>
    <t>【非常用】</t>
    <rPh sb="1" eb="4">
      <t>ヒジョウヨウ</t>
    </rPh>
    <phoneticPr fontId="19"/>
  </si>
  <si>
    <t>【人荷用】</t>
    <rPh sb="1" eb="2">
      <t>ヒト</t>
    </rPh>
    <rPh sb="2" eb="3">
      <t>ニ</t>
    </rPh>
    <rPh sb="3" eb="4">
      <t>ヨウ</t>
    </rPh>
    <phoneticPr fontId="19"/>
  </si>
  <si>
    <t>VVVF制御（電力回生あり、ギアレス）</t>
    <rPh sb="4" eb="6">
      <t>セイギョ</t>
    </rPh>
    <rPh sb="7" eb="9">
      <t>デンリョク</t>
    </rPh>
    <rPh sb="9" eb="11">
      <t>カイセイ</t>
    </rPh>
    <phoneticPr fontId="19"/>
  </si>
  <si>
    <t>VVVF制御（電力回生あり）</t>
    <phoneticPr fontId="19"/>
  </si>
  <si>
    <t>VVVF制御（電力回生無し、ギアレス）</t>
    <rPh sb="11" eb="12">
      <t>ナ</t>
    </rPh>
    <phoneticPr fontId="19"/>
  </si>
  <si>
    <t>VVVF制御（電力回生無し）</t>
    <phoneticPr fontId="19"/>
  </si>
  <si>
    <t>交流帰還制御</t>
    <rPh sb="0" eb="2">
      <t>コウリュウ</t>
    </rPh>
    <rPh sb="2" eb="4">
      <t>キカン</t>
    </rPh>
    <rPh sb="4" eb="6">
      <t>セイギョ</t>
    </rPh>
    <phoneticPr fontId="19"/>
  </si>
  <si>
    <t>群管理制御</t>
    <rPh sb="0" eb="1">
      <t>グン</t>
    </rPh>
    <rPh sb="1" eb="3">
      <t>カンリ</t>
    </rPh>
    <rPh sb="3" eb="5">
      <t>セイギョ</t>
    </rPh>
    <phoneticPr fontId="19"/>
  </si>
  <si>
    <t>【鉛蓄電池】</t>
    <rPh sb="1" eb="2">
      <t>ナマリ</t>
    </rPh>
    <rPh sb="2" eb="5">
      <t>チクデンチ</t>
    </rPh>
    <phoneticPr fontId="19"/>
  </si>
  <si>
    <t>風力発電用</t>
    <rPh sb="0" eb="2">
      <t>フウリョク</t>
    </rPh>
    <rPh sb="2" eb="5">
      <t>ハツデンヨウ</t>
    </rPh>
    <phoneticPr fontId="19"/>
  </si>
  <si>
    <t>水力発電用</t>
    <rPh sb="0" eb="2">
      <t>スイリョク</t>
    </rPh>
    <rPh sb="2" eb="4">
      <t>ハツデン</t>
    </rPh>
    <rPh sb="4" eb="5">
      <t>ヨウ</t>
    </rPh>
    <phoneticPr fontId="19"/>
  </si>
  <si>
    <t>【NAS蓄電池】</t>
    <rPh sb="4" eb="7">
      <t>チクデンチ</t>
    </rPh>
    <phoneticPr fontId="19"/>
  </si>
  <si>
    <t>【ニッケル水素電池】</t>
    <rPh sb="5" eb="7">
      <t>スイソ</t>
    </rPh>
    <rPh sb="7" eb="9">
      <t>デンチ</t>
    </rPh>
    <phoneticPr fontId="19"/>
  </si>
  <si>
    <t>【リチウムイオン電池】</t>
    <rPh sb="8" eb="10">
      <t>デンチ</t>
    </rPh>
    <phoneticPr fontId="19"/>
  </si>
  <si>
    <t>高効率設備</t>
    <rPh sb="0" eb="3">
      <t>コウコウリツ</t>
    </rPh>
    <rPh sb="3" eb="5">
      <t>セツビ</t>
    </rPh>
    <phoneticPr fontId="19"/>
  </si>
  <si>
    <t>その他</t>
    <rPh sb="2" eb="3">
      <t>タ</t>
    </rPh>
    <phoneticPr fontId="19"/>
  </si>
  <si>
    <t>ⅱ</t>
    <phoneticPr fontId="19"/>
  </si>
  <si>
    <t>排熱利用無し</t>
    <rPh sb="0" eb="2">
      <t>ハイネツ</t>
    </rPh>
    <rPh sb="2" eb="4">
      <t>リヨウ</t>
    </rPh>
    <rPh sb="4" eb="5">
      <t>ナ</t>
    </rPh>
    <phoneticPr fontId="19"/>
  </si>
  <si>
    <t>【ＤＣモーター】</t>
    <phoneticPr fontId="19"/>
  </si>
  <si>
    <t>【高輝度誘導灯】</t>
    <rPh sb="1" eb="2">
      <t>コウ</t>
    </rPh>
    <rPh sb="2" eb="3">
      <t>カガヤ</t>
    </rPh>
    <rPh sb="3" eb="4">
      <t>ド</t>
    </rPh>
    <rPh sb="4" eb="7">
      <t>ユウドウトウ</t>
    </rPh>
    <phoneticPr fontId="19"/>
  </si>
  <si>
    <t>【燃料電池】</t>
    <rPh sb="1" eb="3">
      <t>ネンリョウ</t>
    </rPh>
    <rPh sb="3" eb="5">
      <t>デンチ</t>
    </rPh>
    <phoneticPr fontId="19"/>
  </si>
  <si>
    <t>【太陽光発電】</t>
    <rPh sb="1" eb="6">
      <t>タイヨウコウハツデン</t>
    </rPh>
    <phoneticPr fontId="19"/>
  </si>
  <si>
    <t>【風力発電】</t>
    <rPh sb="1" eb="3">
      <t>フウリョク</t>
    </rPh>
    <rPh sb="3" eb="5">
      <t>ハツデン</t>
    </rPh>
    <phoneticPr fontId="19"/>
  </si>
  <si>
    <t>【水力発電】</t>
    <rPh sb="1" eb="3">
      <t>スイリョク</t>
    </rPh>
    <rPh sb="3" eb="5">
      <t>ハツデン</t>
    </rPh>
    <phoneticPr fontId="19"/>
  </si>
  <si>
    <t>【バイオマス発電】</t>
    <rPh sb="6" eb="8">
      <t>ハツデン</t>
    </rPh>
    <phoneticPr fontId="19"/>
  </si>
  <si>
    <t>令和２年度　省エネルギー投資促進に向けた支援補助金</t>
    <rPh sb="0" eb="2">
      <t>レイワ</t>
    </rPh>
    <rPh sb="3" eb="5">
      <t>ネンド</t>
    </rPh>
    <rPh sb="6" eb="7">
      <t>ショウ</t>
    </rPh>
    <rPh sb="12" eb="14">
      <t>トウシ</t>
    </rPh>
    <rPh sb="14" eb="16">
      <t>ソクシン</t>
    </rPh>
    <rPh sb="17" eb="18">
      <t>ム</t>
    </rPh>
    <rPh sb="20" eb="22">
      <t>シエン</t>
    </rPh>
    <rPh sb="22" eb="25">
      <t>ホジョキン</t>
    </rPh>
    <phoneticPr fontId="19"/>
  </si>
  <si>
    <t>（別紙２）の暴力団排除に関する誓約事項について熟読し、理解の上、これに了承している。</t>
    <rPh sb="1" eb="3">
      <t>ベッシ</t>
    </rPh>
    <rPh sb="6" eb="9">
      <t>ボウリョクダン</t>
    </rPh>
    <rPh sb="9" eb="11">
      <t>ハイジョ</t>
    </rPh>
    <rPh sb="12" eb="13">
      <t>カン</t>
    </rPh>
    <rPh sb="15" eb="17">
      <t>セイヤク</t>
    </rPh>
    <rPh sb="17" eb="19">
      <t>ジコウ</t>
    </rPh>
    <rPh sb="23" eb="25">
      <t>ジュクドク</t>
    </rPh>
    <rPh sb="27" eb="29">
      <t>リカイ</t>
    </rPh>
    <rPh sb="30" eb="31">
      <t>ウエ</t>
    </rPh>
    <rPh sb="35" eb="37">
      <t>リョウショウ</t>
    </rPh>
    <phoneticPr fontId="19"/>
  </si>
  <si>
    <t>建築物省エネ法第７条に基づく省エネルギー性能表示（ＢＥＬＳ等、第三者認証を受けているものに限る）により 『ＺＥＢ』、Ｎｅａｒｌｙ ＺＥＢ、ＺＥＢ Ｒｅａｄｙ、ＺＥＢ Ｏｒｉｅｎｔｅｄ いずれかの省エネルギー性能評価の認証を、本事業（R２年度）の事業完了までに受けることを了承している。</t>
    <rPh sb="118" eb="120">
      <t>ネンド</t>
    </rPh>
    <rPh sb="135" eb="137">
      <t>リョウショウ</t>
    </rPh>
    <phoneticPr fontId="42"/>
  </si>
  <si>
    <t>補助事業として採択された後、補助事業者（共同申請の場合は建築主）は、本事業(R２年度）の事業完了までに「ＺＥＢリーディング・オーナー」に登録完了することを了承している。</t>
    <rPh sb="40" eb="42">
      <t>ネンド</t>
    </rPh>
    <rPh sb="77" eb="79">
      <t>リョウショウ</t>
    </rPh>
    <phoneticPr fontId="19"/>
  </si>
  <si>
    <t>補助事業完了後、事業完了後１年間（新築、増築及び改築の建築物が補助対象の事業は２年間）のエネルギー使用状況と、ＺＥＢに資する技術の導入効果等を分析、自己評価して、「実施状況報告書」及び「BEMS計測データ（ローデータ）」を ＳＩＩに提出しなければならないことを了承している。</t>
    <rPh sb="90" eb="91">
      <t>オヨ</t>
    </rPh>
    <rPh sb="97" eb="99">
      <t>ケイソク</t>
    </rPh>
    <phoneticPr fontId="19"/>
  </si>
  <si>
    <t>＜2020年度＞</t>
    <phoneticPr fontId="19"/>
  </si>
  <si>
    <t>＜2021年度＞</t>
    <phoneticPr fontId="19"/>
  </si>
  <si>
    <t>＜2022年度＞</t>
    <phoneticPr fontId="19"/>
  </si>
  <si>
    <t>令和２年度　ネット･ゼロ･エネルギー･ビル（ＺＥＢ）実証事業</t>
    <rPh sb="0" eb="2">
      <t>レイワ</t>
    </rPh>
    <phoneticPr fontId="19"/>
  </si>
  <si>
    <t>⓭ＷＥＢＰＲＯ未評価技術１５項目</t>
    <rPh sb="7" eb="10">
      <t>ミヒョウカ</t>
    </rPh>
    <rPh sb="10" eb="12">
      <t>ギジュツ</t>
    </rPh>
    <rPh sb="14" eb="16">
      <t>コウモク</t>
    </rPh>
    <phoneticPr fontId="19"/>
  </si>
  <si>
    <t>令和２年度　ネット･ゼロ･エネルギー･ビル（ＺＥＢ）実証事業</t>
    <rPh sb="0" eb="2">
      <t>レイワ</t>
    </rPh>
    <rPh sb="3" eb="5">
      <t>ネンド</t>
    </rPh>
    <phoneticPr fontId="19"/>
  </si>
  <si>
    <t>４-１．概略予算書（まとめ）　令和２年度 交付申請時</t>
    <rPh sb="4" eb="6">
      <t>ガイリャク</t>
    </rPh>
    <rPh sb="6" eb="8">
      <t>ヨサン</t>
    </rPh>
    <rPh sb="8" eb="9">
      <t>ショ</t>
    </rPh>
    <rPh sb="15" eb="17">
      <t>レイワ</t>
    </rPh>
    <rPh sb="18" eb="20">
      <t>ネンド</t>
    </rPh>
    <rPh sb="20" eb="22">
      <t>ヘイネンド</t>
    </rPh>
    <rPh sb="21" eb="23">
      <t>コウフ</t>
    </rPh>
    <rPh sb="23" eb="26">
      <t>シンセイジ</t>
    </rPh>
    <phoneticPr fontId="19"/>
  </si>
  <si>
    <t>４-２．概略予算書（ＷＥＢＰＲＯ未評価技術１５項目に係わる経費）　令和２年度 交付申請時</t>
    <rPh sb="4" eb="6">
      <t>ガイリャク</t>
    </rPh>
    <rPh sb="6" eb="8">
      <t>ヨサン</t>
    </rPh>
    <rPh sb="8" eb="9">
      <t>ショ</t>
    </rPh>
    <rPh sb="16" eb="19">
      <t>ミヒョウカ</t>
    </rPh>
    <rPh sb="19" eb="21">
      <t>ギジュツ</t>
    </rPh>
    <rPh sb="23" eb="25">
      <t>コウモク</t>
    </rPh>
    <rPh sb="26" eb="27">
      <t>カカ</t>
    </rPh>
    <rPh sb="29" eb="31">
      <t>ケイヒ</t>
    </rPh>
    <rPh sb="33" eb="35">
      <t>レイワ</t>
    </rPh>
    <rPh sb="36" eb="38">
      <t>ネンド</t>
    </rPh>
    <rPh sb="38" eb="40">
      <t>ヘイネンド</t>
    </rPh>
    <rPh sb="39" eb="41">
      <t>コウフ</t>
    </rPh>
    <rPh sb="41" eb="44">
      <t>シンセイジ</t>
    </rPh>
    <phoneticPr fontId="19"/>
  </si>
  <si>
    <t>➢ このシート「概略予算書（ＷＥＢＰＲＯ未評価技術１５項目に係わる経費）」内の</t>
    <rPh sb="37" eb="38">
      <t>ナイ</t>
    </rPh>
    <phoneticPr fontId="19"/>
  </si>
  <si>
    <t>　ＷＥＢＰＲＯ未評価技術１５項目番号を入力の合計欄から数式でリンクされています。</t>
    <phoneticPr fontId="19"/>
  </si>
  <si>
    <t>➢ 　ＷＥＢＰＲＯ未評価技術９項目入力分は（内訳）のＷＥＢＰＲＯ未評価技術１５項目番号欄のプルダウンから①～⑮を選択し入力してください。</t>
    <rPh sb="9" eb="12">
      <t>ミヒョウカ</t>
    </rPh>
    <rPh sb="12" eb="14">
      <t>ギジュツ</t>
    </rPh>
    <rPh sb="17" eb="19">
      <t>ニュウリョク</t>
    </rPh>
    <rPh sb="19" eb="20">
      <t>ブン</t>
    </rPh>
    <rPh sb="43" eb="44">
      <t>ラン</t>
    </rPh>
    <rPh sb="59" eb="61">
      <t>ニュウリョク</t>
    </rPh>
    <phoneticPr fontId="19"/>
  </si>
  <si>
    <t>➢ 　ＷＥＢＰＲＯ未評価技術１５項目入力分は（内訳）のＷＥＢＰＲＯ未評価技術１５項目番号欄のプルダウンから①～⑮を選択し入力してください。</t>
    <rPh sb="9" eb="12">
      <t>ミヒョウカ</t>
    </rPh>
    <rPh sb="12" eb="14">
      <t>ギジュツ</t>
    </rPh>
    <rPh sb="18" eb="20">
      <t>ニュウリョク</t>
    </rPh>
    <rPh sb="20" eb="21">
      <t>ブン</t>
    </rPh>
    <rPh sb="44" eb="45">
      <t>ラン</t>
    </rPh>
    <rPh sb="60" eb="62">
      <t>ニュウリョク</t>
    </rPh>
    <phoneticPr fontId="19"/>
  </si>
  <si>
    <t>概略予算書</t>
    <rPh sb="0" eb="2">
      <t>ガイリャク</t>
    </rPh>
    <rPh sb="2" eb="5">
      <t>ヨサンショ</t>
    </rPh>
    <phoneticPr fontId="19"/>
  </si>
  <si>
    <t>集計・内訳</t>
    <rPh sb="0" eb="2">
      <t>シュウケイ</t>
    </rPh>
    <rPh sb="3" eb="5">
      <t>ウチワケ</t>
    </rPh>
    <phoneticPr fontId="19"/>
  </si>
  <si>
    <t>①</t>
    <phoneticPr fontId="19"/>
  </si>
  <si>
    <t>②</t>
    <phoneticPr fontId="19"/>
  </si>
  <si>
    <t>③</t>
    <phoneticPr fontId="19"/>
  </si>
  <si>
    <t>④</t>
    <phoneticPr fontId="19"/>
  </si>
  <si>
    <t>⑤</t>
    <phoneticPr fontId="19"/>
  </si>
  <si>
    <t>⑥</t>
    <phoneticPr fontId="19"/>
  </si>
  <si>
    <t>⑦</t>
    <phoneticPr fontId="19"/>
  </si>
  <si>
    <t>⑧</t>
    <phoneticPr fontId="19"/>
  </si>
  <si>
    <t>⑨</t>
    <phoneticPr fontId="19"/>
  </si>
  <si>
    <t>⑩</t>
    <phoneticPr fontId="19"/>
  </si>
  <si>
    <t>⑪</t>
    <phoneticPr fontId="19"/>
  </si>
  <si>
    <t>⑫</t>
    <phoneticPr fontId="19"/>
  </si>
  <si>
    <t>⑬</t>
    <phoneticPr fontId="19"/>
  </si>
  <si>
    <t>⑭</t>
    <phoneticPr fontId="19"/>
  </si>
  <si>
    <t>⑮</t>
    <phoneticPr fontId="19"/>
  </si>
  <si>
    <t>⑩</t>
    <phoneticPr fontId="19"/>
  </si>
  <si>
    <t>⑪</t>
    <phoneticPr fontId="19"/>
  </si>
  <si>
    <t>⑫</t>
    <phoneticPr fontId="19"/>
  </si>
  <si>
    <t>⑬</t>
    <phoneticPr fontId="19"/>
  </si>
  <si>
    <t>⑭</t>
    <phoneticPr fontId="19"/>
  </si>
  <si>
    <t>⑮</t>
    <phoneticPr fontId="19"/>
  </si>
  <si>
    <t>（別紙３） 役員名簿</t>
    <phoneticPr fontId="42"/>
  </si>
  <si>
    <t>（別紙４） 交付要件等同意書</t>
    <rPh sb="6" eb="8">
      <t>コウフ</t>
    </rPh>
    <rPh sb="8" eb="11">
      <t>ヨウケントウ</t>
    </rPh>
    <rPh sb="11" eb="14">
      <t>ドウイショ</t>
    </rPh>
    <phoneticPr fontId="19"/>
  </si>
  <si>
    <t>（別添２） ＷＥＢＰＲＯ未評価技術１５項目システム概念図</t>
    <rPh sb="1" eb="3">
      <t>ベッテン</t>
    </rPh>
    <rPh sb="12" eb="15">
      <t>ミヒョウカ</t>
    </rPh>
    <rPh sb="15" eb="17">
      <t>ギジュツ</t>
    </rPh>
    <rPh sb="19" eb="21">
      <t>コウモク</t>
    </rPh>
    <phoneticPr fontId="19"/>
  </si>
  <si>
    <t>③</t>
    <phoneticPr fontId="19"/>
  </si>
  <si>
    <t>④</t>
    <phoneticPr fontId="19"/>
  </si>
  <si>
    <t>⑨</t>
    <phoneticPr fontId="19"/>
  </si>
  <si>
    <t>■入力シート２_⑮ZEBの実現に資する技術</t>
    <rPh sb="1" eb="3">
      <t>ニュウリョク</t>
    </rPh>
    <rPh sb="13" eb="15">
      <t>ジツゲン</t>
    </rPh>
    <rPh sb="16" eb="17">
      <t>シ</t>
    </rPh>
    <rPh sb="19" eb="21">
      <t>ギジュツ</t>
    </rPh>
    <phoneticPr fontId="19"/>
  </si>
  <si>
    <t>トップライト</t>
    <phoneticPr fontId="19"/>
  </si>
  <si>
    <t>ハイサイドライト</t>
    <phoneticPr fontId="19"/>
  </si>
  <si>
    <t>採光用特殊ブラインド</t>
    <rPh sb="0" eb="3">
      <t>サイコウヨウ</t>
    </rPh>
    <rPh sb="3" eb="5">
      <t>トクシュ</t>
    </rPh>
    <phoneticPr fontId="19"/>
  </si>
  <si>
    <t>採光窓フィルム/パネル</t>
    <rPh sb="0" eb="2">
      <t>サイコウ</t>
    </rPh>
    <rPh sb="2" eb="3">
      <t>マド</t>
    </rPh>
    <phoneticPr fontId="19"/>
  </si>
  <si>
    <t>反射ミラー</t>
    <rPh sb="0" eb="2">
      <t>ハンシャ</t>
    </rPh>
    <phoneticPr fontId="19"/>
  </si>
  <si>
    <t>光ファイバー</t>
    <rPh sb="0" eb="1">
      <t>ヒカリ</t>
    </rPh>
    <phoneticPr fontId="19"/>
  </si>
  <si>
    <t>【自然遮熱】</t>
    <rPh sb="1" eb="3">
      <t>シゼン</t>
    </rPh>
    <rPh sb="3" eb="5">
      <t>シャネツ</t>
    </rPh>
    <phoneticPr fontId="19"/>
  </si>
  <si>
    <t>太陽光パネル、その他日射遮蔽</t>
    <rPh sb="0" eb="3">
      <t>タイヨウコウ</t>
    </rPh>
    <rPh sb="9" eb="10">
      <t>タ</t>
    </rPh>
    <rPh sb="10" eb="12">
      <t>ニッシャ</t>
    </rPh>
    <rPh sb="12" eb="14">
      <t>シャヘイ</t>
    </rPh>
    <phoneticPr fontId="19"/>
  </si>
  <si>
    <t>屋上・壁面緑化</t>
    <rPh sb="0" eb="2">
      <t>オクジョウ</t>
    </rPh>
    <rPh sb="3" eb="4">
      <t>カベ</t>
    </rPh>
    <rPh sb="4" eb="5">
      <t>メン</t>
    </rPh>
    <rPh sb="5" eb="6">
      <t>ミドリ</t>
    </rPh>
    <rPh sb="6" eb="7">
      <t>カ</t>
    </rPh>
    <phoneticPr fontId="19"/>
  </si>
  <si>
    <t>クール・ヒートトレンチ（チューブ）</t>
    <phoneticPr fontId="19"/>
  </si>
  <si>
    <t>【日射遮熱】</t>
    <rPh sb="1" eb="3">
      <t>ニッシャ</t>
    </rPh>
    <rPh sb="3" eb="5">
      <t>シャネツ</t>
    </rPh>
    <phoneticPr fontId="19"/>
  </si>
  <si>
    <t>ハイサイドライト</t>
    <phoneticPr fontId="19"/>
  </si>
  <si>
    <t>超高効率変圧器</t>
    <rPh sb="0" eb="1">
      <t>チョウ</t>
    </rPh>
    <rPh sb="1" eb="2">
      <t>コウ</t>
    </rPh>
    <rPh sb="2" eb="4">
      <t>コウリツ</t>
    </rPh>
    <rPh sb="4" eb="7">
      <t>ヘンアツキ</t>
    </rPh>
    <phoneticPr fontId="19"/>
  </si>
  <si>
    <t>ハイブリッド給湯システム等</t>
    <rPh sb="6" eb="8">
      <t>キュウトウ</t>
    </rPh>
    <rPh sb="12" eb="13">
      <t>トウ</t>
    </rPh>
    <phoneticPr fontId="19"/>
  </si>
  <si>
    <t>ハイブリッド給湯システム等</t>
    <rPh sb="12" eb="13">
      <t>トウ</t>
    </rPh>
    <phoneticPr fontId="19"/>
  </si>
  <si>
    <t>代表対象系統名、合計系統数</t>
    <phoneticPr fontId="19"/>
  </si>
  <si>
    <t>冷却水変流量制御</t>
    <rPh sb="0" eb="3">
      <t>レイキャクスイ</t>
    </rPh>
    <rPh sb="3" eb="4">
      <t>ヘン</t>
    </rPh>
    <rPh sb="4" eb="5">
      <t>リュウ</t>
    </rPh>
    <rPh sb="5" eb="6">
      <t>リョウ</t>
    </rPh>
    <rPh sb="6" eb="8">
      <t>セイギョ</t>
    </rPh>
    <phoneticPr fontId="19"/>
  </si>
  <si>
    <t>代表機の冷房能力(kW)、暖房能力(kW)、定格COPc、定格COPh、制御方法、合計台数</t>
    <phoneticPr fontId="19"/>
  </si>
  <si>
    <t>外気利用・抑制システム</t>
    <rPh sb="0" eb="2">
      <t>ガイキ</t>
    </rPh>
    <rPh sb="2" eb="4">
      <t>リヨウ</t>
    </rPh>
    <rPh sb="5" eb="7">
      <t>ヨクセイ</t>
    </rPh>
    <phoneticPr fontId="19"/>
  </si>
  <si>
    <t>CO2濃度外気量制御</t>
    <rPh sb="3" eb="5">
      <t>ノウド</t>
    </rPh>
    <rPh sb="5" eb="7">
      <t>ガイキ</t>
    </rPh>
    <rPh sb="7" eb="8">
      <t>リョウ</t>
    </rPh>
    <rPh sb="8" eb="10">
      <t>セイギョ</t>
    </rPh>
    <phoneticPr fontId="19"/>
  </si>
  <si>
    <t>【外気利用・抑制システム】</t>
    <rPh sb="6" eb="8">
      <t>ヨクセイ</t>
    </rPh>
    <phoneticPr fontId="19"/>
  </si>
  <si>
    <t>【外気利用・抑制システム】</t>
    <rPh sb="1" eb="3">
      <t>ガイキ</t>
    </rPh>
    <rPh sb="3" eb="5">
      <t>リヨウ</t>
    </rPh>
    <rPh sb="6" eb="8">
      <t>ヨクセイ</t>
    </rPh>
    <phoneticPr fontId="19"/>
  </si>
  <si>
    <t>CO2濃度外気量制御</t>
    <rPh sb="3" eb="10">
      <t>ノウドガイキリョウセイギョ</t>
    </rPh>
    <phoneticPr fontId="19"/>
  </si>
  <si>
    <r>
      <t>主たる給湯箇所、ヒータの仕様（燃料種別、加熱能力)、台数、貯湯量(m</t>
    </r>
    <r>
      <rPr>
        <vertAlign val="superscript"/>
        <sz val="8"/>
        <rFont val="Meiryo UI"/>
        <family val="3"/>
        <charset val="128"/>
      </rPr>
      <t>3</t>
    </r>
    <r>
      <rPr>
        <sz val="8"/>
        <rFont val="Meiryo UI"/>
        <family val="3"/>
        <charset val="128"/>
      </rPr>
      <t>)</t>
    </r>
    <rPh sb="12" eb="14">
      <t>シヨウ</t>
    </rPh>
    <phoneticPr fontId="19"/>
  </si>
  <si>
    <r>
      <t>主たる給湯箇所、ボイラの仕様（燃料種別、加熱能力)、台数、貯湯量(m</t>
    </r>
    <r>
      <rPr>
        <vertAlign val="superscript"/>
        <sz val="8"/>
        <rFont val="Meiryo UI"/>
        <family val="3"/>
        <charset val="128"/>
      </rPr>
      <t>3</t>
    </r>
    <r>
      <rPr>
        <sz val="8"/>
        <rFont val="Meiryo UI"/>
        <family val="3"/>
        <charset val="128"/>
      </rPr>
      <t>)</t>
    </r>
    <phoneticPr fontId="19"/>
  </si>
  <si>
    <r>
      <t>主たる給湯箇所、熱変換器の仕様、台数、貯湯量(m</t>
    </r>
    <r>
      <rPr>
        <vertAlign val="superscript"/>
        <sz val="8"/>
        <rFont val="Meiryo UI"/>
        <family val="3"/>
        <charset val="128"/>
      </rPr>
      <t>3</t>
    </r>
    <r>
      <rPr>
        <sz val="8"/>
        <rFont val="Meiryo UI"/>
        <family val="3"/>
        <charset val="128"/>
      </rPr>
      <t>)</t>
    </r>
    <rPh sb="8" eb="9">
      <t>ネツ</t>
    </rPh>
    <rPh sb="9" eb="11">
      <t>ヘンカン</t>
    </rPh>
    <rPh sb="11" eb="12">
      <t>キ</t>
    </rPh>
    <rPh sb="13" eb="15">
      <t>シヨウ</t>
    </rPh>
    <rPh sb="16" eb="18">
      <t>ダイスウ</t>
    </rPh>
    <phoneticPr fontId="19"/>
  </si>
  <si>
    <r>
      <t>主たる給湯箇所、ヒートポンプの仕様(COP、加熱能力)、燃焼機の仕様(加熱能力)、貯湯量(m</t>
    </r>
    <r>
      <rPr>
        <vertAlign val="superscript"/>
        <sz val="8"/>
        <rFont val="Meiryo UI"/>
        <family val="3"/>
        <charset val="128"/>
      </rPr>
      <t>3)</t>
    </r>
    <rPh sb="22" eb="24">
      <t>カネツ</t>
    </rPh>
    <rPh sb="24" eb="26">
      <t>ノウリョク</t>
    </rPh>
    <rPh sb="28" eb="30">
      <t>ネンショウ</t>
    </rPh>
    <rPh sb="30" eb="31">
      <t>キ</t>
    </rPh>
    <rPh sb="32" eb="34">
      <t>シヨウ</t>
    </rPh>
    <rPh sb="35" eb="37">
      <t>カネツ</t>
    </rPh>
    <rPh sb="37" eb="39">
      <t>ノウリョク</t>
    </rPh>
    <phoneticPr fontId="19"/>
  </si>
  <si>
    <t>代表機について外気量、排気量、熱交換効率、合計台数</t>
    <phoneticPr fontId="19"/>
  </si>
  <si>
    <t>代表対象系統名、制御種別（圧力、他）、合計系統数</t>
    <phoneticPr fontId="19"/>
  </si>
  <si>
    <t>代表対象系統名、インバータ容量、合計系統数</t>
    <rPh sb="13" eb="15">
      <t>ヨウリョウ</t>
    </rPh>
    <phoneticPr fontId="19"/>
  </si>
  <si>
    <t>代表対象系統名、インバータ容量、合計系統数</t>
    <phoneticPr fontId="19"/>
  </si>
  <si>
    <t>代表対象系統名、風量(m3/ｈ)、除湿能力(kg/h)、合計台数</t>
    <rPh sb="0" eb="2">
      <t>ダイヒョウ</t>
    </rPh>
    <rPh sb="2" eb="4">
      <t>タイショウ</t>
    </rPh>
    <rPh sb="4" eb="6">
      <t>ケイトウ</t>
    </rPh>
    <rPh sb="6" eb="7">
      <t>メイ</t>
    </rPh>
    <rPh sb="8" eb="10">
      <t>フウリョウ</t>
    </rPh>
    <rPh sb="17" eb="19">
      <t>ジョシツ</t>
    </rPh>
    <rPh sb="19" eb="21">
      <t>ノウリョク</t>
    </rPh>
    <phoneticPr fontId="19"/>
  </si>
  <si>
    <t>代表対象系統名、風量(m3/ｈ)、除湿能力(kg/h)、合計台数</t>
    <phoneticPr fontId="19"/>
  </si>
  <si>
    <t>利用熱量(GJ/年)、地中熱利用温度（　℃～　℃）</t>
    <phoneticPr fontId="19"/>
  </si>
  <si>
    <t>利用熱量(GJ/年)、井水利用温度（　℃～　℃）</t>
    <phoneticPr fontId="19"/>
  </si>
  <si>
    <t>熱利用先、利用熱量(GJ/年）、太陽熱利用温度（　℃～　℃）、他</t>
    <phoneticPr fontId="19"/>
  </si>
  <si>
    <t>熱利用先、利用熱量(GJ/年）、排熱利用温度（　℃～　℃）、他</t>
    <phoneticPr fontId="19"/>
  </si>
  <si>
    <t>機器ごとに仕様を記入（相φ線数W、容量(kVA)、台数）</t>
    <phoneticPr fontId="19"/>
  </si>
  <si>
    <t>出力(kW)、発電量(GJ/年)、燃料種別、台数</t>
    <phoneticPr fontId="19"/>
  </si>
  <si>
    <t>集熱器種別（平板型、真空管式、他）、集熱面積(m2)、集熱量(GJ/年)、熱利用先</t>
    <phoneticPr fontId="19"/>
  </si>
  <si>
    <t>地中熱利用量(ＧJ/年)、地中熱温度(℃)、熱利用先</t>
    <phoneticPr fontId="19"/>
  </si>
  <si>
    <t>方位、緑化面積(m2)</t>
    <phoneticPr fontId="19"/>
  </si>
  <si>
    <t>ー</t>
    <phoneticPr fontId="19"/>
  </si>
  <si>
    <t>超高効率変圧器</t>
    <rPh sb="2" eb="3">
      <t>コウ</t>
    </rPh>
    <phoneticPr fontId="19"/>
  </si>
  <si>
    <t>補助金に係る工事の完了及び工事代金の支払が事業期間内に完了しなかった場合、交付決定の取り消しとなる場合があることを了承している。</t>
    <rPh sb="11" eb="12">
      <t>オヨ</t>
    </rPh>
    <rPh sb="27" eb="29">
      <t>カンリョウ</t>
    </rPh>
    <rPh sb="34" eb="36">
      <t>バアイ</t>
    </rPh>
    <rPh sb="37" eb="39">
      <t>コウフ</t>
    </rPh>
    <rPh sb="39" eb="41">
      <t>ケッテイ</t>
    </rPh>
    <rPh sb="42" eb="43">
      <t>ト</t>
    </rPh>
    <rPh sb="44" eb="45">
      <t>ケ</t>
    </rPh>
    <rPh sb="49" eb="51">
      <t>バアイ</t>
    </rPh>
    <rPh sb="57" eb="59">
      <t>リョウショウ</t>
    </rPh>
    <phoneticPr fontId="42"/>
  </si>
  <si>
    <t>方位、遮蔽面積(m2)</t>
    <rPh sb="3" eb="5">
      <t>シャヘイ</t>
    </rPh>
    <phoneticPr fontId="19"/>
  </si>
  <si>
    <t>積載重量(kg)、定格速度(m/min)、電動機(kw)、台数</t>
    <rPh sb="0" eb="2">
      <t>セキサイ</t>
    </rPh>
    <rPh sb="2" eb="4">
      <t>ジュウリョウ</t>
    </rPh>
    <rPh sb="9" eb="11">
      <t>テイカク</t>
    </rPh>
    <rPh sb="11" eb="13">
      <t>ソクド</t>
    </rPh>
    <rPh sb="21" eb="24">
      <t>デンドウキ</t>
    </rPh>
    <rPh sb="29" eb="31">
      <t>ダイスウ</t>
    </rPh>
    <phoneticPr fontId="19"/>
  </si>
  <si>
    <t>積載重量(kg)、定格速度(m/min)、電動機(kw)、台数</t>
    <phoneticPr fontId="19"/>
  </si>
  <si>
    <t>主な制御項目</t>
    <rPh sb="0" eb="1">
      <t>オモ</t>
    </rPh>
    <rPh sb="2" eb="4">
      <t>セイギョ</t>
    </rPh>
    <rPh sb="4" eb="6">
      <t>コウモク</t>
    </rPh>
    <phoneticPr fontId="19"/>
  </si>
  <si>
    <t>設計</t>
  </si>
  <si>
    <t>７．参考見積書</t>
    <rPh sb="2" eb="4">
      <t>サンコウ</t>
    </rPh>
    <rPh sb="4" eb="7">
      <t>ミツモリショ</t>
    </rPh>
    <phoneticPr fontId="19"/>
  </si>
  <si>
    <t>ファイル背表紙に、令和２年度ＺＥＢ実証事業の正しい補助金の名称を明記していますか</t>
    <rPh sb="9" eb="11">
      <t>レイワ</t>
    </rPh>
    <phoneticPr fontId="19"/>
  </si>
  <si>
    <r>
      <t xml:space="preserve">インデックス名ごとに、①～⑰の全てのインデックス付き中仕切りを入れていますか </t>
    </r>
    <r>
      <rPr>
        <sz val="10"/>
        <rFont val="ＭＳ Ｐ明朝"/>
        <family val="1"/>
        <charset val="128"/>
      </rPr>
      <t>※該当しない場合でもインデックス付き中仕切りを作成してください</t>
    </r>
    <rPh sb="15" eb="16">
      <t>スベ</t>
    </rPh>
    <rPh sb="26" eb="29">
      <t>ナカジキ</t>
    </rPh>
    <rPh sb="40" eb="42">
      <t>ガイトウ</t>
    </rPh>
    <rPh sb="45" eb="47">
      <t>バアイ</t>
    </rPh>
    <rPh sb="55" eb="56">
      <t>ツ</t>
    </rPh>
    <rPh sb="57" eb="60">
      <t>ナカジキ</t>
    </rPh>
    <rPh sb="62" eb="64">
      <t>サクセイ</t>
    </rPh>
    <phoneticPr fontId="19"/>
  </si>
  <si>
    <t>商号・名称は、「商業登記簿（現在事項全部証明書）」と一致していますか（㈱等、略表示はしない）</t>
    <rPh sb="26" eb="28">
      <t>イッチ</t>
    </rPh>
    <phoneticPr fontId="19"/>
  </si>
  <si>
    <t>役職、代表者氏名は、「商業登記簿（現在事項全部証明書）」と一致していますか</t>
    <rPh sb="0" eb="2">
      <t>ヤクショク</t>
    </rPh>
    <rPh sb="3" eb="6">
      <t>ダイヒョウシャ</t>
    </rPh>
    <rPh sb="6" eb="8">
      <t>シメイ</t>
    </rPh>
    <phoneticPr fontId="19"/>
  </si>
  <si>
    <t>（入力シートから自動反映）
単年度事業は2021年1月25日以前の日付となっていますか
複数年度事業は2021年2月22日以前の日付となっていますか</t>
    <rPh sb="14" eb="17">
      <t>タンネンド</t>
    </rPh>
    <rPh sb="17" eb="19">
      <t>ジギョウ</t>
    </rPh>
    <rPh sb="24" eb="25">
      <t>ネン</t>
    </rPh>
    <rPh sb="26" eb="27">
      <t>ガツ</t>
    </rPh>
    <rPh sb="29" eb="30">
      <t>ニチ</t>
    </rPh>
    <rPh sb="30" eb="32">
      <t>イゼン</t>
    </rPh>
    <rPh sb="44" eb="46">
      <t>フクスウ</t>
    </rPh>
    <rPh sb="46" eb="48">
      <t>ネンド</t>
    </rPh>
    <rPh sb="48" eb="50">
      <t>ジギョウ</t>
    </rPh>
    <rPh sb="55" eb="56">
      <t>ネン</t>
    </rPh>
    <rPh sb="57" eb="58">
      <t>ガツ</t>
    </rPh>
    <rPh sb="60" eb="61">
      <t>ニチ</t>
    </rPh>
    <rPh sb="61" eb="63">
      <t>イゼン</t>
    </rPh>
    <rPh sb="64" eb="66">
      <t>ヒヅケ</t>
    </rPh>
    <phoneticPr fontId="19"/>
  </si>
  <si>
    <t>（入力シートから自動反映）
単年度事業は令和2年度の完了年月日と一致していますか
2年度事業は2022年1月25日以前の日付となっていますか
3年度事業は2023年1月25日以前の日付となっていますか</t>
    <rPh sb="14" eb="17">
      <t>タンネンド</t>
    </rPh>
    <rPh sb="17" eb="19">
      <t>ジギョウ</t>
    </rPh>
    <rPh sb="20" eb="22">
      <t>レイワ</t>
    </rPh>
    <rPh sb="23" eb="25">
      <t>ネンド</t>
    </rPh>
    <rPh sb="26" eb="28">
      <t>カンリョウ</t>
    </rPh>
    <rPh sb="28" eb="31">
      <t>ネンガッピ</t>
    </rPh>
    <rPh sb="32" eb="34">
      <t>イッチ</t>
    </rPh>
    <rPh sb="42" eb="43">
      <t>ネン</t>
    </rPh>
    <rPh sb="43" eb="44">
      <t>ド</t>
    </rPh>
    <rPh sb="44" eb="46">
      <t>ジギョウ</t>
    </rPh>
    <rPh sb="51" eb="52">
      <t>ネン</t>
    </rPh>
    <rPh sb="53" eb="54">
      <t>ガツ</t>
    </rPh>
    <rPh sb="56" eb="57">
      <t>ニチ</t>
    </rPh>
    <rPh sb="57" eb="59">
      <t>イゼン</t>
    </rPh>
    <rPh sb="72" eb="73">
      <t>ネン</t>
    </rPh>
    <rPh sb="73" eb="74">
      <t>ド</t>
    </rPh>
    <rPh sb="74" eb="76">
      <t>ジギョウ</t>
    </rPh>
    <rPh sb="81" eb="82">
      <t>ネン</t>
    </rPh>
    <rPh sb="83" eb="84">
      <t>ガツ</t>
    </rPh>
    <rPh sb="86" eb="87">
      <t>ニチ</t>
    </rPh>
    <rPh sb="87" eb="89">
      <t>イゼン</t>
    </rPh>
    <rPh sb="90" eb="92">
      <t>ヒヅケ</t>
    </rPh>
    <phoneticPr fontId="19"/>
  </si>
  <si>
    <t>「商業登記簿（現在事項全部証明書）」に記載の役員（監査役を含む）を全て記入していますか</t>
    <rPh sb="19" eb="21">
      <t>キサイ</t>
    </rPh>
    <rPh sb="22" eb="24">
      <t>ヤクイン</t>
    </rPh>
    <rPh sb="25" eb="28">
      <t>カンサヤク</t>
    </rPh>
    <rPh sb="29" eb="30">
      <t>フク</t>
    </rPh>
    <rPh sb="33" eb="34">
      <t>スベ</t>
    </rPh>
    <rPh sb="35" eb="37">
      <t>キニュウ</t>
    </rPh>
    <phoneticPr fontId="19"/>
  </si>
  <si>
    <t>建築工事契約日、着手日、竣工日、補助対象工事契約日等の予定年月日を記入していますか</t>
    <rPh sb="0" eb="2">
      <t>ケンチク</t>
    </rPh>
    <rPh sb="2" eb="4">
      <t>コウジ</t>
    </rPh>
    <rPh sb="4" eb="6">
      <t>ケイヤク</t>
    </rPh>
    <rPh sb="6" eb="7">
      <t>ビ</t>
    </rPh>
    <rPh sb="8" eb="10">
      <t>チャクシュ</t>
    </rPh>
    <rPh sb="10" eb="11">
      <t>ビ</t>
    </rPh>
    <rPh sb="12" eb="14">
      <t>シュンコウ</t>
    </rPh>
    <rPh sb="14" eb="15">
      <t>ビ</t>
    </rPh>
    <rPh sb="16" eb="18">
      <t>ホジョ</t>
    </rPh>
    <rPh sb="18" eb="20">
      <t>タイショウ</t>
    </rPh>
    <rPh sb="20" eb="22">
      <t>コウジ</t>
    </rPh>
    <rPh sb="22" eb="24">
      <t>ケイヤク</t>
    </rPh>
    <rPh sb="24" eb="25">
      <t>ビ</t>
    </rPh>
    <rPh sb="25" eb="26">
      <t>トウ</t>
    </rPh>
    <rPh sb="27" eb="29">
      <t>ヨテイ</t>
    </rPh>
    <rPh sb="29" eb="32">
      <t>ネンガッピ</t>
    </rPh>
    <rPh sb="33" eb="35">
      <t>キニュウ</t>
    </rPh>
    <phoneticPr fontId="19"/>
  </si>
  <si>
    <t>補助事業に関する社内外の実施体制図を作成していますか</t>
    <rPh sb="0" eb="2">
      <t>ホジョ</t>
    </rPh>
    <rPh sb="2" eb="4">
      <t>ジギョウ</t>
    </rPh>
    <rPh sb="5" eb="6">
      <t>カン</t>
    </rPh>
    <rPh sb="8" eb="9">
      <t>シャ</t>
    </rPh>
    <rPh sb="9" eb="10">
      <t>ナイ</t>
    </rPh>
    <rPh sb="10" eb="11">
      <t>ガイ</t>
    </rPh>
    <rPh sb="12" eb="14">
      <t>ジッシ</t>
    </rPh>
    <rPh sb="14" eb="16">
      <t>タイセイ</t>
    </rPh>
    <rPh sb="16" eb="17">
      <t>ズ</t>
    </rPh>
    <rPh sb="18" eb="20">
      <t>サクセイ</t>
    </rPh>
    <phoneticPr fontId="19"/>
  </si>
  <si>
    <t>Web計算結果と整合が取れていますか
※単位は（MJ/年）で入力してください</t>
    <rPh sb="3" eb="5">
      <t>ケイサン</t>
    </rPh>
    <rPh sb="5" eb="7">
      <t>ケッカ</t>
    </rPh>
    <rPh sb="8" eb="10">
      <t>セイゴウ</t>
    </rPh>
    <rPh sb="11" eb="12">
      <t>ト</t>
    </rPh>
    <rPh sb="20" eb="22">
      <t>タンイ</t>
    </rPh>
    <rPh sb="27" eb="28">
      <t>ネン</t>
    </rPh>
    <rPh sb="30" eb="32">
      <t>ニュウリョク</t>
    </rPh>
    <phoneticPr fontId="19"/>
  </si>
  <si>
    <t>ＷＥＢＰＲＯ未評価技術１５項目に係わる費用が入力されていますか</t>
    <rPh sb="6" eb="9">
      <t>ミヒョウカ</t>
    </rPh>
    <rPh sb="9" eb="11">
      <t>ギジュツ</t>
    </rPh>
    <rPh sb="13" eb="15">
      <t>コウモク</t>
    </rPh>
    <rPh sb="16" eb="17">
      <t>カカ</t>
    </rPh>
    <rPh sb="19" eb="21">
      <t>ヒヨウ</t>
    </rPh>
    <rPh sb="22" eb="24">
      <t>ニュウリョク</t>
    </rPh>
    <phoneticPr fontId="19"/>
  </si>
  <si>
    <t>導入しているＷＥＢＰＲＯ未評価技術１５項目について記載していますか</t>
    <rPh sb="0" eb="2">
      <t>ドウニュウ</t>
    </rPh>
    <rPh sb="12" eb="15">
      <t>ミヒョウカ</t>
    </rPh>
    <rPh sb="15" eb="17">
      <t>ギジュツ</t>
    </rPh>
    <rPh sb="19" eb="21">
      <t>コウモク</t>
    </rPh>
    <rPh sb="25" eb="27">
      <t>キサイ</t>
    </rPh>
    <phoneticPr fontId="19"/>
  </si>
  <si>
    <t>未評価技術１５項目には★印をつけていますか</t>
    <rPh sb="0" eb="3">
      <t>ミヒョウカ</t>
    </rPh>
    <rPh sb="3" eb="5">
      <t>ギジュツ</t>
    </rPh>
    <rPh sb="12" eb="13">
      <t>ジルシ</t>
    </rPh>
    <phoneticPr fontId="19"/>
  </si>
  <si>
    <t>蓄電システムの補助対象経費</t>
    <phoneticPr fontId="19"/>
  </si>
  <si>
    <t>蓄電システムの補助対象経費（全体）を記入していますか（蓄電システムを導入しない場合は0）</t>
    <rPh sb="18" eb="20">
      <t>キニュウ</t>
    </rPh>
    <phoneticPr fontId="19"/>
  </si>
  <si>
    <t>４-２.概略予算書
（ＷＥＢＰＲＯ未評価技術１５項目に係わる経費）</t>
    <rPh sb="4" eb="6">
      <t>ガイリャク</t>
    </rPh>
    <rPh sb="6" eb="9">
      <t>ヨサンショ</t>
    </rPh>
    <rPh sb="17" eb="20">
      <t>ミヒョウカ</t>
    </rPh>
    <rPh sb="20" eb="22">
      <t>ギジュツ</t>
    </rPh>
    <rPh sb="24" eb="26">
      <t>コウモク</t>
    </rPh>
    <rPh sb="27" eb="28">
      <t>カカ</t>
    </rPh>
    <rPh sb="30" eb="32">
      <t>ケイヒ</t>
    </rPh>
    <phoneticPr fontId="19"/>
  </si>
  <si>
    <t>「４-３．概略予算書（全体）」の内訳に記入したＷＥＢＰＲＯ未評価技術１５項目の費用と整合がとれていますか</t>
    <rPh sb="5" eb="7">
      <t>ガイリャク</t>
    </rPh>
    <rPh sb="7" eb="10">
      <t>ヨサンショ</t>
    </rPh>
    <rPh sb="11" eb="13">
      <t>ゼンタイ</t>
    </rPh>
    <rPh sb="16" eb="18">
      <t>ウチワケ</t>
    </rPh>
    <rPh sb="19" eb="21">
      <t>キニュウ</t>
    </rPh>
    <rPh sb="29" eb="32">
      <t>ミヒョウカ</t>
    </rPh>
    <rPh sb="32" eb="34">
      <t>ギジュツ</t>
    </rPh>
    <rPh sb="36" eb="38">
      <t>コウモク</t>
    </rPh>
    <rPh sb="39" eb="41">
      <t>ヒヨウ</t>
    </rPh>
    <rPh sb="42" eb="44">
      <t>セイゴウ</t>
    </rPh>
    <phoneticPr fontId="19"/>
  </si>
  <si>
    <t>BEMSの要件（公募要領Ｐ.22．23）を満たす機能や仕様が確認できる書類を添付していますか</t>
    <phoneticPr fontId="19"/>
  </si>
  <si>
    <t>（別添2）
ＷＥＢＰＲＯ未評価技術１５項目システム概念図</t>
    <rPh sb="12" eb="15">
      <t>ミヒョウカ</t>
    </rPh>
    <rPh sb="15" eb="17">
      <t>ギジュツ</t>
    </rPh>
    <rPh sb="19" eb="21">
      <t>コウモク</t>
    </rPh>
    <rPh sb="25" eb="28">
      <t>ガイネンズ</t>
    </rPh>
    <phoneticPr fontId="19"/>
  </si>
  <si>
    <t>（別紙2）暴力団排除に関する誓約事項</t>
  </si>
  <si>
    <t>誓約事項</t>
  </si>
  <si>
    <t>指定</t>
    <rPh sb="0" eb="2">
      <t>シテイ</t>
    </rPh>
    <phoneticPr fontId="18"/>
  </si>
  <si>
    <t>必須</t>
    <rPh sb="0" eb="2">
      <t>ヒッス</t>
    </rPh>
    <phoneticPr fontId="18"/>
  </si>
  <si>
    <t>誓約事項をすべて確認し、記載内容に了承したうえで印刷していますか</t>
    <rPh sb="0" eb="2">
      <t>セイヤク</t>
    </rPh>
    <rPh sb="2" eb="4">
      <t>ジコウ</t>
    </rPh>
    <rPh sb="8" eb="10">
      <t>カクニン</t>
    </rPh>
    <rPh sb="12" eb="14">
      <t>キサイ</t>
    </rPh>
    <rPh sb="14" eb="16">
      <t>ナイヨウ</t>
    </rPh>
    <rPh sb="17" eb="19">
      <t>リョウショウ</t>
    </rPh>
    <rPh sb="24" eb="26">
      <t>インサツ</t>
    </rPh>
    <phoneticPr fontId="18"/>
  </si>
  <si>
    <t>（別紙3）役員名簿</t>
    <rPh sb="1" eb="3">
      <t>ベッシ</t>
    </rPh>
    <phoneticPr fontId="19"/>
  </si>
  <si>
    <t>（別紙4）交付要件等同意書</t>
    <rPh sb="1" eb="3">
      <t>ベッシ</t>
    </rPh>
    <rPh sb="5" eb="7">
      <t>コウフ</t>
    </rPh>
    <rPh sb="7" eb="9">
      <t>ヨウケン</t>
    </rPh>
    <rPh sb="9" eb="10">
      <t>トウ</t>
    </rPh>
    <rPh sb="10" eb="13">
      <t>ドウイショ</t>
    </rPh>
    <phoneticPr fontId="19"/>
  </si>
  <si>
    <t>➢ （集計）の金額は、（内訳）の「単価」と「補助事業に要する経費」の「数量」と「補助対象経費」の「数量」を入力すると、項目ごとに金額が自動計算されます。</t>
  </si>
  <si>
    <t>➢ （集計）の金額は、（内訳）の「単価」と「補助事業に要する経費」の「数量」と「補助対象経費」の「数量」を入力すると、項目ごとに金額が自動計算されます。</t>
    <phoneticPr fontId="19"/>
  </si>
  <si>
    <t>➢ （内訳）の経費区分欄のプルダウンから「設備」or「工事」を選択（または入力）すると、項目ごとに設備費小計、工事費小計が算出されます。</t>
  </si>
  <si>
    <t>太陽熱収集装置</t>
    <rPh sb="0" eb="3">
      <t>タイヨウネツ</t>
    </rPh>
    <rPh sb="3" eb="5">
      <t>シュウシュウ</t>
    </rPh>
    <rPh sb="5" eb="7">
      <t>ソウチ</t>
    </rPh>
    <phoneticPr fontId="19"/>
  </si>
  <si>
    <t>－</t>
    <phoneticPr fontId="19"/>
  </si>
  <si>
    <t>設備省エネルギー（アクティブ）技術</t>
    <rPh sb="0" eb="2">
      <t>セツビ</t>
    </rPh>
    <rPh sb="2" eb="3">
      <t>ショウ</t>
    </rPh>
    <rPh sb="15" eb="17">
      <t>ギジュツ</t>
    </rPh>
    <phoneticPr fontId="19"/>
  </si>
  <si>
    <t>４-２．概略予算書（ＷＥＢＰＲＯ未評価技術１５項目に係わる経費）</t>
    <rPh sb="4" eb="6">
      <t>ガイリャク</t>
    </rPh>
    <rPh sb="6" eb="9">
      <t>ヨサンショ</t>
    </rPh>
    <rPh sb="16" eb="19">
      <t>ミヒョウカ</t>
    </rPh>
    <rPh sb="19" eb="21">
      <t>ギジュツ</t>
    </rPh>
    <rPh sb="23" eb="25">
      <t>コウモク</t>
    </rPh>
    <rPh sb="26" eb="27">
      <t>カカワ</t>
    </rPh>
    <rPh sb="29" eb="31">
      <t>ケイヒ</t>
    </rPh>
    <phoneticPr fontId="42"/>
  </si>
  <si>
    <t>（別紙１） 補助事業に要する経費、補助対象経費
　　　　　  及び補助金の額並びに区分ごとの配分</t>
    <rPh sb="6" eb="8">
      <t>ホジョ</t>
    </rPh>
    <rPh sb="8" eb="10">
      <t>ジギョウ</t>
    </rPh>
    <rPh sb="11" eb="12">
      <t>ヨウ</t>
    </rPh>
    <rPh sb="14" eb="16">
      <t>ケイヒ</t>
    </rPh>
    <rPh sb="17" eb="19">
      <t>ホジョ</t>
    </rPh>
    <rPh sb="19" eb="21">
      <t>タイショウ</t>
    </rPh>
    <rPh sb="21" eb="23">
      <t>ケイヒ</t>
    </rPh>
    <rPh sb="31" eb="32">
      <t>オヨ</t>
    </rPh>
    <rPh sb="33" eb="36">
      <t>ホジョキン</t>
    </rPh>
    <rPh sb="37" eb="38">
      <t>ガク</t>
    </rPh>
    <rPh sb="38" eb="39">
      <t>ナラ</t>
    </rPh>
    <rPh sb="41" eb="43">
      <t>クブン</t>
    </rPh>
    <rPh sb="46" eb="48">
      <t>ハイブン</t>
    </rPh>
    <phoneticPr fontId="42"/>
  </si>
  <si>
    <t>英字入力は不可</t>
    <rPh sb="0" eb="2">
      <t>エイジ</t>
    </rPh>
    <rPh sb="2" eb="4">
      <t>ニュウリョク</t>
    </rPh>
    <rPh sb="5" eb="7">
      <t>フカ</t>
    </rPh>
    <phoneticPr fontId="19"/>
  </si>
  <si>
    <t>全角で入力、英字入力は不可　ない場合はプルダウンから「－」を選択</t>
    <rPh sb="0" eb="2">
      <t>ゼンカク</t>
    </rPh>
    <rPh sb="3" eb="5">
      <t>ニュウリョク</t>
    </rPh>
    <phoneticPr fontId="19"/>
  </si>
  <si>
    <t>英字入力は不可</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</si>
</sst>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quot;¥&quot;\-#,##0"/>
    <numFmt numFmtId="176" formatCode="#,##0;&quot;▲ &quot;#,##0"/>
    <numFmt numFmtId="177" formatCode="#,##0_);[Red]\(#,##0\)"/>
    <numFmt numFmtId="178" formatCode="#.###"/>
    <numFmt numFmtId="179" formatCode="#,##0.0;[Red]\-#,##0.0"/>
    <numFmt numFmtId="180" formatCode="[DBNum3]0"/>
    <numFmt numFmtId="181" formatCode="[DBNum3]ggge&quot;年&quot;m&quot;月&quot;d&quot;日&quot;"/>
    <numFmt numFmtId="182" formatCode="#,##0_ "/>
    <numFmt numFmtId="183" formatCode="General\%"/>
    <numFmt numFmtId="184" formatCode="0.0&quot;%&quot;"/>
    <numFmt numFmtId="185" formatCode="[DBNum3]0#"/>
    <numFmt numFmtId="186" formatCode="#,##0.00_ ;[Red]\-#,##0.00\ "/>
    <numFmt numFmtId="187" formatCode="#,###;\-#,###;"/>
    <numFmt numFmtId="188" formatCode="0_);[Red]\(0\)"/>
    <numFmt numFmtId="189" formatCode="#,##0.00_);[Red]\(#,##0.00\)"/>
    <numFmt numFmtId="190" formatCode="#,##0_ ;[Red]\-#,##0\ "/>
    <numFmt numFmtId="191" formatCode="#,##0.0_ "/>
    <numFmt numFmtId="192" formatCode="0000000000000"/>
    <numFmt numFmtId="193" formatCode="[$-F800]dddd\,\ mmmm\ dd\,\ yyyy"/>
    <numFmt numFmtId="194" formatCode="0.00_ "/>
    <numFmt numFmtId="195" formatCode="0.0"/>
  </numFmts>
  <fonts count="16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sz val="10"/>
      <name val="ＭＳ Ｐゴシック"/>
      <family val="3"/>
      <charset val="128"/>
    </font>
    <font>
      <sz val="11"/>
      <name val="ＭＳ Ｐ明朝"/>
      <family val="1"/>
      <charset val="128"/>
    </font>
    <font>
      <b/>
      <sz val="14"/>
      <name val="ＭＳ Ｐ明朝"/>
      <family val="1"/>
      <charset val="128"/>
    </font>
    <font>
      <b/>
      <sz val="12"/>
      <name val="ＭＳ Ｐ明朝"/>
      <family val="1"/>
      <charset val="128"/>
    </font>
    <font>
      <sz val="10"/>
      <name val="ＭＳ Ｐ明朝"/>
      <family val="1"/>
      <charset val="128"/>
    </font>
    <font>
      <sz val="9"/>
      <name val="ＭＳ Ｐゴシック"/>
      <family val="3"/>
      <charset val="128"/>
    </font>
    <font>
      <b/>
      <sz val="14"/>
      <name val="ＭＳ Ｐゴシック"/>
      <family val="3"/>
      <charset val="128"/>
    </font>
    <font>
      <sz val="11"/>
      <color theme="1"/>
      <name val="ＭＳ Ｐゴシック"/>
      <family val="3"/>
      <charset val="128"/>
      <scheme val="minor"/>
    </font>
    <font>
      <sz val="11"/>
      <color indexed="8"/>
      <name val="ＭＳ Ｐゴシック"/>
      <family val="3"/>
      <charset val="128"/>
    </font>
    <font>
      <sz val="12"/>
      <name val="ＭＳ Ｐ明朝"/>
      <family val="1"/>
      <charset val="128"/>
    </font>
    <font>
      <sz val="10.5"/>
      <name val="ＭＳ Ｐ明朝"/>
      <family val="1"/>
      <charset val="128"/>
    </font>
    <font>
      <sz val="9"/>
      <name val="ＭＳ Ｐ明朝"/>
      <family val="1"/>
      <charset val="128"/>
    </font>
    <font>
      <sz val="8"/>
      <name val="ＭＳ Ｐ明朝"/>
      <family val="1"/>
      <charset val="128"/>
    </font>
    <font>
      <sz val="12"/>
      <name val="ＭＳ Ｐゴシック"/>
      <family val="3"/>
      <charset val="128"/>
    </font>
    <font>
      <b/>
      <sz val="12"/>
      <name val="ＭＳ Ｐゴシック"/>
      <family val="3"/>
      <charset val="128"/>
    </font>
    <font>
      <sz val="10"/>
      <color rgb="FFFF0000"/>
      <name val="ＭＳ Ｐ明朝"/>
      <family val="1"/>
      <charset val="128"/>
    </font>
    <font>
      <sz val="11"/>
      <color theme="1"/>
      <name val="ＭＳ Ｐ明朝"/>
      <family val="1"/>
      <charset val="128"/>
    </font>
    <font>
      <sz val="9"/>
      <color theme="1"/>
      <name val="ＭＳ Ｐ明朝"/>
      <family val="1"/>
      <charset val="128"/>
    </font>
    <font>
      <sz val="10"/>
      <color theme="1"/>
      <name val="ＭＳ Ｐ明朝"/>
      <family val="1"/>
      <charset val="128"/>
    </font>
    <font>
      <b/>
      <sz val="10"/>
      <name val="ＭＳ Ｐゴシック"/>
      <family val="3"/>
      <charset val="128"/>
    </font>
    <font>
      <sz val="11"/>
      <color rgb="FFFF0000"/>
      <name val="ＭＳ Ｐゴシック"/>
      <family val="3"/>
      <charset val="128"/>
    </font>
    <font>
      <sz val="6"/>
      <name val="ＭＳ Ｐゴシック"/>
      <family val="2"/>
      <charset val="128"/>
      <scheme val="minor"/>
    </font>
    <font>
      <b/>
      <sz val="11"/>
      <name val="ＭＳ Ｐ明朝"/>
      <family val="1"/>
      <charset val="128"/>
    </font>
    <font>
      <sz val="11"/>
      <color rgb="FF000000"/>
      <name val="ＭＳ Ｐゴシック"/>
      <family val="2"/>
      <charset val="128"/>
      <scheme val="minor"/>
    </font>
    <font>
      <b/>
      <sz val="12"/>
      <color rgb="FFFF0000"/>
      <name val="ＭＳ Ｐゴシック"/>
      <family val="3"/>
      <charset val="128"/>
    </font>
    <font>
      <sz val="6"/>
      <name val="ＭＳ ゴシック"/>
      <family val="3"/>
      <charset val="128"/>
    </font>
    <font>
      <sz val="9"/>
      <color rgb="FF000000"/>
      <name val="ＭＳ Ｐ明朝"/>
      <family val="1"/>
      <charset val="128"/>
    </font>
    <font>
      <sz val="9"/>
      <color rgb="FFFF0000"/>
      <name val="ＭＳ Ｐ明朝"/>
      <family val="1"/>
      <charset val="128"/>
    </font>
    <font>
      <sz val="9"/>
      <color theme="0"/>
      <name val="ＭＳ Ｐ明朝"/>
      <family val="1"/>
      <charset val="128"/>
    </font>
    <font>
      <sz val="12"/>
      <color indexed="8"/>
      <name val="ＭＳ Ｐゴシック"/>
      <family val="3"/>
      <charset val="128"/>
    </font>
    <font>
      <b/>
      <sz val="10"/>
      <name val="ＭＳ Ｐ明朝"/>
      <family val="1"/>
      <charset val="128"/>
    </font>
    <font>
      <b/>
      <sz val="11"/>
      <name val="ＭＳ Ｐゴシック"/>
      <family val="3"/>
      <charset val="128"/>
    </font>
    <font>
      <sz val="8"/>
      <name val="Meiryo UI"/>
      <family val="3"/>
      <charset val="128"/>
    </font>
    <font>
      <b/>
      <sz val="11"/>
      <color rgb="FFFF0000"/>
      <name val="ＭＳ Ｐ明朝"/>
      <family val="1"/>
      <charset val="128"/>
    </font>
    <font>
      <strike/>
      <sz val="9"/>
      <name val="ＭＳ Ｐ明朝"/>
      <family val="1"/>
      <charset val="128"/>
    </font>
    <font>
      <b/>
      <sz val="10.5"/>
      <name val="ＭＳ Ｐ明朝"/>
      <family val="1"/>
      <charset val="128"/>
    </font>
    <font>
      <u/>
      <sz val="10"/>
      <name val="ＭＳ Ｐ明朝"/>
      <family val="1"/>
      <charset val="128"/>
    </font>
    <font>
      <b/>
      <sz val="12"/>
      <color theme="0"/>
      <name val="ＭＳ Ｐゴシック"/>
      <family val="3"/>
      <charset val="128"/>
    </font>
    <font>
      <b/>
      <sz val="11"/>
      <color theme="0"/>
      <name val="Meiryo UI"/>
      <family val="3"/>
      <charset val="128"/>
    </font>
    <font>
      <sz val="10"/>
      <color theme="1" tint="0.14999847407452621"/>
      <name val="Meiryo UI"/>
      <family val="3"/>
      <charset val="128"/>
    </font>
    <font>
      <b/>
      <sz val="14"/>
      <color theme="1" tint="0.14999847407452621"/>
      <name val="Meiryo UI"/>
      <family val="3"/>
      <charset val="128"/>
    </font>
    <font>
      <b/>
      <sz val="11"/>
      <color theme="1" tint="0.14999847407452621"/>
      <name val="Meiryo UI"/>
      <family val="3"/>
      <charset val="128"/>
    </font>
    <font>
      <b/>
      <sz val="12"/>
      <color theme="1" tint="0.14999847407452621"/>
      <name val="Meiryo UI"/>
      <family val="3"/>
      <charset val="128"/>
    </font>
    <font>
      <b/>
      <sz val="10"/>
      <color theme="1" tint="0.14999847407452621"/>
      <name val="Meiryo UI"/>
      <family val="3"/>
      <charset val="128"/>
    </font>
    <font>
      <sz val="10.5"/>
      <color theme="1" tint="0.14999847407452621"/>
      <name val="Meiryo UI"/>
      <family val="3"/>
      <charset val="128"/>
    </font>
    <font>
      <sz val="9"/>
      <color theme="1" tint="0.14999847407452621"/>
      <name val="Meiryo UI"/>
      <family val="3"/>
      <charset val="128"/>
    </font>
    <font>
      <b/>
      <sz val="18"/>
      <color theme="1" tint="0.14999847407452621"/>
      <name val="Meiryo UI"/>
      <family val="3"/>
      <charset val="128"/>
    </font>
    <font>
      <b/>
      <u/>
      <sz val="12"/>
      <color theme="0"/>
      <name val="Meiryo UI"/>
      <family val="3"/>
      <charset val="128"/>
    </font>
    <font>
      <b/>
      <u/>
      <sz val="9"/>
      <color theme="1" tint="0.14999847407452621"/>
      <name val="Meiryo UI"/>
      <family val="3"/>
      <charset val="128"/>
    </font>
    <font>
      <b/>
      <u/>
      <sz val="12"/>
      <color rgb="FFFFFF00"/>
      <name val="Meiryo UI"/>
      <family val="3"/>
      <charset val="128"/>
    </font>
    <font>
      <sz val="11"/>
      <color theme="1" tint="0.14999847407452621"/>
      <name val="Meiryo UI"/>
      <family val="3"/>
      <charset val="128"/>
    </font>
    <font>
      <b/>
      <sz val="12"/>
      <color theme="0"/>
      <name val="Meiryo UI"/>
      <family val="3"/>
      <charset val="128"/>
    </font>
    <font>
      <sz val="12"/>
      <color theme="1" tint="0.14999847407452621"/>
      <name val="Meiryo UI"/>
      <family val="3"/>
      <charset val="128"/>
    </font>
    <font>
      <sz val="12"/>
      <color theme="0"/>
      <name val="Meiryo UI"/>
      <family val="3"/>
      <charset val="128"/>
    </font>
    <font>
      <b/>
      <u/>
      <sz val="12"/>
      <color theme="0" tint="-0.14999847407452621"/>
      <name val="Meiryo UI"/>
      <family val="3"/>
      <charset val="128"/>
    </font>
    <font>
      <b/>
      <u/>
      <sz val="12"/>
      <color theme="1" tint="0.14999847407452621"/>
      <name val="Meiryo UI"/>
      <family val="3"/>
      <charset val="128"/>
    </font>
    <font>
      <b/>
      <sz val="16"/>
      <color theme="0"/>
      <name val="Meiryo UI"/>
      <family val="3"/>
      <charset val="128"/>
    </font>
    <font>
      <sz val="10"/>
      <color theme="1" tint="0.14999847407452621"/>
      <name val="ＭＳ Ｐ明朝"/>
      <family val="1"/>
      <charset val="128"/>
    </font>
    <font>
      <sz val="10.5"/>
      <color theme="1" tint="0.14999847407452621"/>
      <name val="ＭＳ Ｐ明朝"/>
      <family val="1"/>
      <charset val="128"/>
    </font>
    <font>
      <b/>
      <sz val="10"/>
      <color indexed="8"/>
      <name val="Meiryo UI"/>
      <family val="3"/>
      <charset val="128"/>
    </font>
    <font>
      <sz val="10"/>
      <color indexed="8"/>
      <name val="Meiryo UI"/>
      <family val="3"/>
      <charset val="128"/>
    </font>
    <font>
      <sz val="10"/>
      <name val="Meiryo UI"/>
      <family val="3"/>
      <charset val="128"/>
    </font>
    <font>
      <sz val="10"/>
      <color rgb="FFFF0000"/>
      <name val="Meiryo UI"/>
      <family val="3"/>
      <charset val="128"/>
    </font>
    <font>
      <sz val="10"/>
      <color theme="1"/>
      <name val="Meiryo UI"/>
      <family val="3"/>
      <charset val="128"/>
    </font>
    <font>
      <b/>
      <u/>
      <sz val="12"/>
      <color theme="9" tint="0.59999389629810485"/>
      <name val="Meiryo UI"/>
      <family val="3"/>
      <charset val="128"/>
    </font>
    <font>
      <sz val="10"/>
      <color theme="1" tint="4.9989318521683403E-2"/>
      <name val="Meiryo UI"/>
      <family val="3"/>
      <charset val="128"/>
    </font>
    <font>
      <b/>
      <u/>
      <sz val="11"/>
      <color rgb="FFFF0000"/>
      <name val="Meiryo UI"/>
      <family val="3"/>
      <charset val="128"/>
    </font>
    <font>
      <b/>
      <sz val="14"/>
      <color theme="0"/>
      <name val="Meiryo UI"/>
      <family val="3"/>
      <charset val="128"/>
    </font>
    <font>
      <b/>
      <vertAlign val="superscript"/>
      <sz val="10"/>
      <color theme="1" tint="0.14999847407452621"/>
      <name val="Meiryo UI"/>
      <family val="3"/>
      <charset val="128"/>
    </font>
    <font>
      <b/>
      <sz val="11"/>
      <color theme="9" tint="0.59999389629810485"/>
      <name val="Meiryo UI"/>
      <family val="3"/>
      <charset val="128"/>
    </font>
    <font>
      <b/>
      <sz val="11"/>
      <color theme="0" tint="-0.14999847407452621"/>
      <name val="Meiryo UI"/>
      <family val="3"/>
      <charset val="128"/>
    </font>
    <font>
      <sz val="10"/>
      <color theme="0" tint="-0.14999847407452621"/>
      <name val="Meiryo UI"/>
      <family val="3"/>
      <charset val="128"/>
    </font>
    <font>
      <sz val="8"/>
      <color theme="1" tint="0.14999847407452621"/>
      <name val="Meiryo UI"/>
      <family val="3"/>
      <charset val="128"/>
    </font>
    <font>
      <sz val="9"/>
      <color indexed="8"/>
      <name val="Meiryo UI"/>
      <family val="3"/>
      <charset val="128"/>
    </font>
    <font>
      <sz val="9"/>
      <name val="Meiryo UI"/>
      <family val="3"/>
      <charset val="128"/>
    </font>
    <font>
      <sz val="9"/>
      <color theme="1" tint="4.9989318521683403E-2"/>
      <name val="Meiryo UI"/>
      <family val="3"/>
      <charset val="128"/>
    </font>
    <font>
      <b/>
      <u/>
      <sz val="11"/>
      <color theme="1" tint="0.14999847407452621"/>
      <name val="Meiryo UI"/>
      <family val="3"/>
      <charset val="128"/>
    </font>
    <font>
      <b/>
      <sz val="10"/>
      <name val="Meiryo UI"/>
      <family val="3"/>
      <charset val="128"/>
    </font>
    <font>
      <sz val="11"/>
      <name val="ＭＳ Ｐゴシック"/>
      <family val="3"/>
      <charset val="128"/>
      <scheme val="minor"/>
    </font>
    <font>
      <sz val="12"/>
      <name val="ＭＳ Ｐゴシック"/>
      <family val="3"/>
      <charset val="128"/>
      <scheme val="major"/>
    </font>
    <font>
      <sz val="28"/>
      <color theme="1"/>
      <name val="ＭＳ Ｐゴシック"/>
      <family val="2"/>
      <charset val="128"/>
      <scheme val="minor"/>
    </font>
    <font>
      <b/>
      <sz val="28"/>
      <color rgb="FFFF0000"/>
      <name val="Meiryo UI"/>
      <family val="3"/>
      <charset val="128"/>
    </font>
    <font>
      <b/>
      <sz val="18"/>
      <color theme="0"/>
      <name val="Meiryo UI"/>
      <family val="3"/>
      <charset val="128"/>
    </font>
    <font>
      <b/>
      <sz val="10.5"/>
      <color rgb="FFFF0000"/>
      <name val="Meiryo UI"/>
      <family val="3"/>
      <charset val="128"/>
    </font>
    <font>
      <b/>
      <sz val="10.5"/>
      <color rgb="FFFF3399"/>
      <name val="Meiryo UI"/>
      <family val="3"/>
      <charset val="128"/>
    </font>
    <font>
      <sz val="10"/>
      <name val="ＭＳ ゴシック"/>
      <family val="3"/>
      <charset val="128"/>
    </font>
    <font>
      <b/>
      <sz val="14"/>
      <name val="Meiryo UI"/>
      <family val="3"/>
      <charset val="128"/>
    </font>
    <font>
      <sz val="11"/>
      <name val="Meiryo UI"/>
      <family val="3"/>
      <charset val="128"/>
    </font>
    <font>
      <b/>
      <sz val="10"/>
      <color rgb="FFFF0000"/>
      <name val="Meiryo UI"/>
      <family val="3"/>
      <charset val="128"/>
    </font>
    <font>
      <vertAlign val="superscript"/>
      <sz val="8"/>
      <name val="Meiryo UI"/>
      <family val="3"/>
      <charset val="128"/>
    </font>
    <font>
      <vertAlign val="subscript"/>
      <sz val="8"/>
      <name val="Meiryo UI"/>
      <family val="3"/>
      <charset val="128"/>
    </font>
    <font>
      <b/>
      <sz val="10"/>
      <color theme="0"/>
      <name val="Meiryo UI"/>
      <family val="3"/>
      <charset val="128"/>
    </font>
    <font>
      <b/>
      <sz val="11"/>
      <name val="Meiryo UI"/>
      <family val="3"/>
      <charset val="128"/>
    </font>
    <font>
      <b/>
      <sz val="18"/>
      <name val="Meiryo UI"/>
      <family val="3"/>
      <charset val="128"/>
    </font>
    <font>
      <sz val="11"/>
      <color theme="0"/>
      <name val="ＭＳ Ｐゴシック"/>
      <family val="2"/>
      <charset val="128"/>
      <scheme val="minor"/>
    </font>
    <font>
      <sz val="10"/>
      <color rgb="FF0000FF"/>
      <name val="Meiryo UI"/>
      <family val="3"/>
      <charset val="128"/>
    </font>
    <font>
      <sz val="9.5"/>
      <name val="ＭＳ Ｐ明朝"/>
      <family val="1"/>
      <charset val="128"/>
    </font>
    <font>
      <b/>
      <sz val="12"/>
      <name val="ＭＳ Ｐゴシック"/>
      <family val="3"/>
      <charset val="128"/>
      <scheme val="minor"/>
    </font>
    <font>
      <sz val="10"/>
      <color theme="1"/>
      <name val="ＭＳ Ｐゴシック"/>
      <family val="2"/>
      <charset val="128"/>
      <scheme val="minor"/>
    </font>
    <font>
      <b/>
      <sz val="20"/>
      <name val="ＭＳ Ｐ明朝"/>
      <family val="1"/>
      <charset val="128"/>
    </font>
    <font>
      <b/>
      <sz val="12"/>
      <color rgb="FFFF0000"/>
      <name val="Meiryo UI"/>
      <family val="3"/>
      <charset val="128"/>
    </font>
    <font>
      <b/>
      <sz val="12"/>
      <color indexed="8"/>
      <name val="ＭＳ Ｐゴシック"/>
      <family val="3"/>
      <charset val="128"/>
    </font>
    <font>
      <sz val="12"/>
      <color rgb="FFFF0000"/>
      <name val="ＭＳ Ｐゴシック"/>
      <family val="3"/>
      <charset val="128"/>
    </font>
    <font>
      <vertAlign val="superscript"/>
      <sz val="12"/>
      <name val="ＭＳ Ｐゴシック"/>
      <family val="3"/>
      <charset val="128"/>
    </font>
    <font>
      <b/>
      <vertAlign val="superscript"/>
      <sz val="12"/>
      <color theme="0"/>
      <name val="ＭＳ Ｐゴシック"/>
      <family val="3"/>
      <charset val="128"/>
    </font>
    <font>
      <sz val="12"/>
      <name val="Meiryo UI"/>
      <family val="3"/>
      <charset val="128"/>
    </font>
    <font>
      <b/>
      <vertAlign val="superscript"/>
      <sz val="12"/>
      <name val="ＭＳ Ｐゴシック"/>
      <family val="3"/>
      <charset val="128"/>
    </font>
    <font>
      <b/>
      <sz val="13"/>
      <name val="ＭＳ Ｐゴシック"/>
      <family val="3"/>
      <charset val="128"/>
    </font>
    <font>
      <b/>
      <sz val="11"/>
      <color rgb="FFFFFF00"/>
      <name val="Meiryo UI"/>
      <family val="3"/>
      <charset val="128"/>
    </font>
    <font>
      <sz val="10.5"/>
      <name val="HGPｺﾞｼｯｸM"/>
      <family val="3"/>
      <charset val="128"/>
    </font>
    <font>
      <sz val="12"/>
      <name val="HGPｺﾞｼｯｸM"/>
      <family val="3"/>
      <charset val="128"/>
    </font>
    <font>
      <sz val="11"/>
      <name val="HGPｺﾞｼｯｸM"/>
      <family val="3"/>
      <charset val="128"/>
    </font>
    <font>
      <sz val="9"/>
      <color rgb="FF00B050"/>
      <name val="HGPｺﾞｼｯｸM"/>
      <family val="3"/>
      <charset val="128"/>
    </font>
    <font>
      <b/>
      <sz val="14"/>
      <name val="HGPｺﾞｼｯｸM"/>
      <family val="3"/>
      <charset val="128"/>
    </font>
    <font>
      <sz val="12"/>
      <color theme="1"/>
      <name val="HGPｺﾞｼｯｸM"/>
      <family val="3"/>
      <charset val="128"/>
    </font>
    <font>
      <sz val="16"/>
      <name val="Arial"/>
      <family val="2"/>
    </font>
    <font>
      <sz val="11"/>
      <color theme="1"/>
      <name val="HGPｺﾞｼｯｸM"/>
      <family val="3"/>
      <charset val="128"/>
    </font>
    <font>
      <sz val="16"/>
      <color theme="1"/>
      <name val="Arial"/>
      <family val="2"/>
    </font>
    <font>
      <sz val="11"/>
      <color rgb="FFFF0000"/>
      <name val="HGPｺﾞｼｯｸM"/>
      <family val="3"/>
      <charset val="128"/>
    </font>
    <font>
      <sz val="10"/>
      <color theme="1"/>
      <name val="HGPｺﾞｼｯｸM"/>
      <family val="3"/>
      <charset val="128"/>
    </font>
    <font>
      <b/>
      <sz val="12"/>
      <color rgb="FFFFFF00"/>
      <name val="Meiryo UI"/>
      <family val="3"/>
      <charset val="128"/>
    </font>
    <font>
      <b/>
      <sz val="14"/>
      <color rgb="FFFF0000"/>
      <name val="HGPｺﾞｼｯｸM"/>
      <family val="3"/>
      <charset val="128"/>
    </font>
    <font>
      <sz val="12"/>
      <name val="Arial"/>
      <family val="2"/>
    </font>
    <font>
      <b/>
      <sz val="11"/>
      <name val="HGPｺﾞｼｯｸM"/>
      <family val="3"/>
      <charset val="128"/>
    </font>
    <font>
      <b/>
      <sz val="12"/>
      <name val="Arial"/>
      <family val="2"/>
    </font>
    <font>
      <sz val="8"/>
      <name val="HGPｺﾞｼｯｸM"/>
      <family val="3"/>
      <charset val="128"/>
    </font>
    <font>
      <b/>
      <sz val="15"/>
      <name val="HGPｺﾞｼｯｸM"/>
      <family val="3"/>
      <charset val="128"/>
    </font>
    <font>
      <b/>
      <sz val="9"/>
      <color indexed="81"/>
      <name val="ＭＳ Ｐゴシック"/>
      <family val="3"/>
      <charset val="128"/>
    </font>
    <font>
      <b/>
      <sz val="11"/>
      <color theme="0"/>
      <name val="HGPｺﾞｼｯｸM"/>
      <family val="3"/>
      <charset val="128"/>
    </font>
    <font>
      <sz val="14"/>
      <color rgb="FFFF0000"/>
      <name val="ＭＳ Ｐ明朝"/>
      <family val="1"/>
      <charset val="128"/>
    </font>
    <font>
      <sz val="11"/>
      <color rgb="FFFF0000"/>
      <name val="Meiryo UI"/>
      <family val="3"/>
      <charset val="128"/>
    </font>
    <font>
      <sz val="11.5"/>
      <name val="ＭＳ Ｐゴシック"/>
      <family val="3"/>
      <charset val="128"/>
    </font>
    <font>
      <b/>
      <u/>
      <sz val="11"/>
      <name val="Meiryo UI"/>
      <family val="3"/>
      <charset val="128"/>
    </font>
    <font>
      <b/>
      <u/>
      <sz val="10"/>
      <name val="Meiryo UI"/>
      <family val="3"/>
      <charset val="128"/>
    </font>
    <font>
      <b/>
      <sz val="12"/>
      <name val="ＭＳ Ｐゴシック"/>
      <family val="3"/>
      <charset val="128"/>
      <scheme val="major"/>
    </font>
    <font>
      <b/>
      <sz val="9"/>
      <name val="ＭＳ Ｐゴシック"/>
      <family val="3"/>
      <charset val="128"/>
      <scheme val="major"/>
    </font>
    <font>
      <sz val="10.5"/>
      <name val="ＭＳ Ｐゴシック"/>
      <family val="3"/>
      <charset val="128"/>
      <scheme val="major"/>
    </font>
    <font>
      <sz val="10"/>
      <name val="ＭＳ Ｐゴシック"/>
      <family val="3"/>
      <charset val="128"/>
      <scheme val="major"/>
    </font>
    <font>
      <b/>
      <sz val="12"/>
      <name val="HGPｺﾞｼｯｸM"/>
      <family val="3"/>
      <charset val="128"/>
    </font>
    <font>
      <b/>
      <u/>
      <sz val="10"/>
      <color theme="1" tint="0.14999847407452621"/>
      <name val="Meiryo UI"/>
      <family val="3"/>
      <charset val="128"/>
    </font>
    <font>
      <sz val="11.5"/>
      <name val="ＭＳ Ｐゴシック"/>
      <family val="3"/>
      <charset val="128"/>
      <scheme val="major"/>
    </font>
    <font>
      <b/>
      <sz val="16"/>
      <color rgb="FFFFFF00"/>
      <name val="ＭＳ Ｐゴシック"/>
      <family val="3"/>
      <charset val="128"/>
    </font>
    <font>
      <b/>
      <sz val="10"/>
      <color theme="1"/>
      <name val="Meiryo UI"/>
      <family val="3"/>
      <charset val="128"/>
    </font>
    <font>
      <b/>
      <u/>
      <sz val="10.5"/>
      <color rgb="FFFFFF00"/>
      <name val="Meiryo UI"/>
      <family val="3"/>
      <charset val="128"/>
    </font>
    <font>
      <sz val="9"/>
      <name val="ＭＳ Ｐゴシック"/>
      <family val="3"/>
      <charset val="128"/>
      <scheme val="major"/>
    </font>
    <font>
      <b/>
      <sz val="9"/>
      <color indexed="81"/>
      <name val="MS P ゴシック"/>
      <family val="3"/>
      <charset val="128"/>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1" tint="0.34998626667073579"/>
        <bgColor indexed="64"/>
      </patternFill>
    </fill>
    <fill>
      <patternFill patternType="solid">
        <fgColor rgb="FFD0E5F7"/>
        <bgColor indexed="64"/>
      </patternFill>
    </fill>
    <fill>
      <patternFill patternType="solid">
        <fgColor rgb="FFFEE792"/>
        <bgColor indexed="64"/>
      </patternFill>
    </fill>
    <fill>
      <patternFill patternType="solid">
        <fgColor rgb="FFF7C9DC"/>
        <bgColor indexed="64"/>
      </patternFill>
    </fill>
    <fill>
      <patternFill patternType="solid">
        <fgColor rgb="FFC5ACAC"/>
        <bgColor indexed="64"/>
      </patternFill>
    </fill>
    <fill>
      <patternFill patternType="solid">
        <fgColor rgb="FFD5ABFF"/>
        <bgColor indexed="64"/>
      </patternFill>
    </fill>
    <fill>
      <patternFill patternType="solid">
        <fgColor rgb="FFA9CF51"/>
        <bgColor indexed="64"/>
      </patternFill>
    </fill>
    <fill>
      <patternFill patternType="solid">
        <fgColor rgb="FFD9D9D9"/>
        <bgColor indexed="64"/>
      </patternFill>
    </fill>
    <fill>
      <patternFill patternType="solid">
        <fgColor rgb="FFFFFFFF"/>
        <bgColor indexed="64"/>
      </patternFill>
    </fill>
    <fill>
      <patternFill patternType="solid">
        <fgColor rgb="FF00BFB2"/>
        <bgColor indexed="64"/>
      </patternFill>
    </fill>
    <fill>
      <patternFill patternType="solid">
        <fgColor theme="3" tint="-0.249977111117893"/>
        <bgColor indexed="64"/>
      </patternFill>
    </fill>
    <fill>
      <patternFill patternType="solid">
        <fgColor theme="0" tint="-0.34998626667073579"/>
        <bgColor indexed="64"/>
      </patternFill>
    </fill>
    <fill>
      <patternFill patternType="solid">
        <fgColor rgb="FFBBE0DD"/>
        <bgColor indexed="64"/>
      </patternFill>
    </fill>
    <fill>
      <patternFill patternType="solid">
        <fgColor rgb="FFFF3399"/>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C4EAE7"/>
        <bgColor indexed="64"/>
      </patternFill>
    </fill>
    <fill>
      <patternFill patternType="solid">
        <fgColor theme="1" tint="0.499984740745262"/>
        <bgColor indexed="64"/>
      </patternFill>
    </fill>
    <fill>
      <patternFill patternType="solid">
        <fgColor theme="8"/>
      </patternFill>
    </fill>
    <fill>
      <patternFill patternType="solid">
        <fgColor rgb="FF99CCFF"/>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tint="-0.14999847407452621"/>
        <bgColor theme="0" tint="-0.14999847407452621"/>
      </patternFill>
    </fill>
    <fill>
      <patternFill patternType="solid">
        <fgColor theme="0"/>
        <bgColor theme="0" tint="-0.14999847407452621"/>
      </patternFill>
    </fill>
    <fill>
      <patternFill patternType="solid">
        <fgColor rgb="FFC4EAE7"/>
        <bgColor theme="0" tint="-0.14999847407452621"/>
      </patternFill>
    </fill>
  </fills>
  <borders count="453">
    <border>
      <left/>
      <right/>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double">
        <color indexed="64"/>
      </top>
      <bottom/>
      <diagonal/>
    </border>
    <border>
      <left/>
      <right/>
      <top/>
      <bottom style="thin">
        <color indexed="64"/>
      </bottom>
      <diagonal/>
    </border>
    <border>
      <left/>
      <right/>
      <top/>
      <bottom style="hair">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double">
        <color indexed="64"/>
      </top>
      <bottom/>
      <diagonal/>
    </border>
    <border>
      <left style="thin">
        <color indexed="64"/>
      </left>
      <right/>
      <top/>
      <bottom style="hair">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right style="medium">
        <color indexed="64"/>
      </right>
      <top/>
      <bottom/>
      <diagonal/>
    </border>
    <border>
      <left style="thin">
        <color indexed="64"/>
      </left>
      <right/>
      <top/>
      <bottom style="medium">
        <color indexed="64"/>
      </bottom>
      <diagonal/>
    </border>
    <border>
      <left style="dashed">
        <color indexed="64"/>
      </left>
      <right style="thin">
        <color indexed="64"/>
      </right>
      <top style="medium">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bottom style="dotted">
        <color indexed="64"/>
      </bottom>
      <diagonal/>
    </border>
    <border>
      <left style="thin">
        <color indexed="64"/>
      </left>
      <right style="thin">
        <color indexed="64"/>
      </right>
      <top style="dashed">
        <color indexed="64"/>
      </top>
      <bottom style="thin">
        <color indexed="64"/>
      </bottom>
      <diagonal/>
    </border>
    <border>
      <left style="thin">
        <color indexed="64"/>
      </left>
      <right style="hair">
        <color indexed="64"/>
      </right>
      <top style="dashed">
        <color indexed="64"/>
      </top>
      <bottom style="hair">
        <color indexed="64"/>
      </bottom>
      <diagonal/>
    </border>
    <border>
      <left style="hair">
        <color indexed="64"/>
      </left>
      <right style="hair">
        <color indexed="64"/>
      </right>
      <top style="dashed">
        <color indexed="64"/>
      </top>
      <bottom style="hair">
        <color indexed="64"/>
      </bottom>
      <diagonal/>
    </border>
    <border>
      <left style="hair">
        <color indexed="64"/>
      </left>
      <right style="thin">
        <color indexed="64"/>
      </right>
      <top style="dashed">
        <color indexed="64"/>
      </top>
      <bottom style="hair">
        <color indexed="64"/>
      </bottom>
      <diagonal/>
    </border>
    <border>
      <left/>
      <right/>
      <top style="dashed">
        <color indexed="64"/>
      </top>
      <bottom style="thin">
        <color indexed="64"/>
      </bottom>
      <diagonal/>
    </border>
    <border>
      <left/>
      <right/>
      <top style="dashed">
        <color indexed="64"/>
      </top>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double">
        <color indexed="64"/>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thin">
        <color theme="1" tint="0.34998626667073579"/>
      </top>
      <bottom style="dotted">
        <color theme="1" tint="0.34998626667073579"/>
      </bottom>
      <diagonal/>
    </border>
    <border>
      <left style="thin">
        <color theme="1" tint="0.34998626667073579"/>
      </left>
      <right style="thin">
        <color theme="1" tint="0.34998626667073579"/>
      </right>
      <top/>
      <bottom/>
      <diagonal/>
    </border>
    <border>
      <left style="thin">
        <color theme="1" tint="0.34998626667073579"/>
      </left>
      <right style="thin">
        <color theme="1" tint="0.34998626667073579"/>
      </right>
      <top style="dotted">
        <color theme="1" tint="0.34998626667073579"/>
      </top>
      <bottom style="dotted">
        <color theme="1" tint="0.34998626667073579"/>
      </bottom>
      <diagonal/>
    </border>
    <border>
      <left style="thin">
        <color theme="1" tint="0.34998626667073579"/>
      </left>
      <right/>
      <top style="dotted">
        <color theme="1" tint="0.34998626667073579"/>
      </top>
      <bottom style="dotted">
        <color theme="1" tint="0.34998626667073579"/>
      </bottom>
      <diagonal/>
    </border>
    <border>
      <left/>
      <right style="thin">
        <color theme="1" tint="0.34998626667073579"/>
      </right>
      <top style="dotted">
        <color theme="1" tint="0.34998626667073579"/>
      </top>
      <bottom style="dotted">
        <color theme="1" tint="0.34998626667073579"/>
      </bottom>
      <diagonal/>
    </border>
    <border>
      <left style="thin">
        <color theme="1" tint="0.34998626667073579"/>
      </left>
      <right style="thin">
        <color theme="1" tint="0.34998626667073579"/>
      </right>
      <top style="dotted">
        <color theme="1" tint="0.34998626667073579"/>
      </top>
      <bottom/>
      <diagonal/>
    </border>
    <border>
      <left style="thin">
        <color theme="1" tint="0.34998626667073579"/>
      </left>
      <right/>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bottom style="thin">
        <color theme="1" tint="0.34998626667073579"/>
      </bottom>
      <diagonal/>
    </border>
    <border>
      <left style="thin">
        <color theme="1" tint="0.34998626667073579"/>
      </left>
      <right style="thin">
        <color theme="1" tint="0.34998626667073579"/>
      </right>
      <top style="dotted">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dotted">
        <color theme="1" tint="0.34998626667073579"/>
      </bottom>
      <diagonal/>
    </border>
    <border>
      <left/>
      <right style="thin">
        <color theme="1" tint="0.34998626667073579"/>
      </right>
      <top style="thin">
        <color theme="1" tint="0.34998626667073579"/>
      </top>
      <bottom style="dotted">
        <color theme="1" tint="0.34998626667073579"/>
      </bottom>
      <diagonal/>
    </border>
    <border>
      <left style="thin">
        <color theme="1" tint="0.34998626667073579"/>
      </left>
      <right/>
      <top style="dotted">
        <color theme="1" tint="0.34998626667073579"/>
      </top>
      <bottom style="thin">
        <color theme="1" tint="0.34998626667073579"/>
      </bottom>
      <diagonal/>
    </border>
    <border>
      <left/>
      <right style="thin">
        <color theme="1" tint="0.34998626667073579"/>
      </right>
      <top style="dotted">
        <color theme="1" tint="0.34998626667073579"/>
      </top>
      <bottom style="thin">
        <color theme="1" tint="0.34998626667073579"/>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medium">
        <color indexed="64"/>
      </top>
      <bottom/>
      <diagonal/>
    </border>
    <border>
      <left style="thin">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double">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dashed">
        <color indexed="64"/>
      </left>
      <right style="thin">
        <color indexed="64"/>
      </right>
      <top style="thin">
        <color indexed="64"/>
      </top>
      <bottom style="thin">
        <color indexed="64"/>
      </bottom>
      <diagonal/>
    </border>
    <border>
      <left style="thin">
        <color theme="0"/>
      </left>
      <right/>
      <top style="hair">
        <color theme="0"/>
      </top>
      <bottom style="thin">
        <color theme="0"/>
      </bottom>
      <diagonal/>
    </border>
    <border>
      <left/>
      <right/>
      <top style="hair">
        <color theme="0"/>
      </top>
      <bottom style="thin">
        <color theme="0"/>
      </bottom>
      <diagonal/>
    </border>
    <border>
      <left/>
      <right style="thin">
        <color theme="0"/>
      </right>
      <top style="hair">
        <color theme="0"/>
      </top>
      <bottom style="thin">
        <color theme="0"/>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top/>
      <bottom/>
      <diagonal/>
    </border>
    <border>
      <left style="medium">
        <color indexed="64"/>
      </left>
      <right/>
      <top/>
      <bottom style="medium">
        <color indexed="64"/>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right style="thin">
        <color theme="0"/>
      </right>
      <top/>
      <bottom/>
      <diagonal/>
    </border>
    <border>
      <left/>
      <right style="thin">
        <color theme="0"/>
      </right>
      <top/>
      <bottom style="thin">
        <color theme="0"/>
      </bottom>
      <diagonal/>
    </border>
    <border>
      <left/>
      <right/>
      <top/>
      <bottom style="dotted">
        <color theme="0" tint="-0.14993743705557422"/>
      </bottom>
      <diagonal/>
    </border>
    <border>
      <left/>
      <right/>
      <top style="dotted">
        <color theme="0" tint="-0.14993743705557422"/>
      </top>
      <bottom style="dotted">
        <color theme="0" tint="-0.14993743705557422"/>
      </bottom>
      <diagonal/>
    </border>
    <border>
      <left/>
      <right/>
      <top style="dotted">
        <color theme="0" tint="-0.14993743705557422"/>
      </top>
      <bottom/>
      <diagonal/>
    </border>
    <border>
      <left/>
      <right/>
      <top/>
      <bottom style="dotted">
        <color theme="1" tint="0.499984740745262"/>
      </bottom>
      <diagonal/>
    </border>
    <border>
      <left/>
      <right/>
      <top style="thin">
        <color theme="1" tint="0.499984740745262"/>
      </top>
      <bottom style="thin">
        <color theme="1" tint="0.499984740745262"/>
      </bottom>
      <diagonal/>
    </border>
    <border>
      <left/>
      <right/>
      <top/>
      <bottom style="double">
        <color theme="0"/>
      </bottom>
      <diagonal/>
    </border>
    <border>
      <left/>
      <right style="thin">
        <color theme="0"/>
      </right>
      <top/>
      <bottom style="double">
        <color theme="0"/>
      </bottom>
      <diagonal/>
    </border>
    <border>
      <left/>
      <right style="thin">
        <color theme="0"/>
      </right>
      <top style="thin">
        <color theme="0"/>
      </top>
      <bottom style="double">
        <color theme="0"/>
      </bottom>
      <diagonal/>
    </border>
    <border>
      <left style="thin">
        <color theme="0" tint="-0.499984740745262"/>
      </left>
      <right style="thin">
        <color theme="0" tint="-0.499984740745262"/>
      </right>
      <top style="thin">
        <color theme="0" tint="-0.499984740745262"/>
      </top>
      <bottom/>
      <diagonal/>
    </border>
    <border>
      <left/>
      <right/>
      <top/>
      <bottom style="dotted">
        <color theme="0" tint="-0.14990691854609822"/>
      </bottom>
      <diagonal/>
    </border>
    <border>
      <left style="thin">
        <color theme="0"/>
      </left>
      <right style="thin">
        <color theme="0"/>
      </right>
      <top/>
      <bottom/>
      <diagonal/>
    </border>
    <border>
      <left style="thin">
        <color indexed="64"/>
      </left>
      <right/>
      <top style="thin">
        <color theme="0"/>
      </top>
      <bottom style="hair">
        <color indexed="64"/>
      </bottom>
      <diagonal/>
    </border>
    <border>
      <left/>
      <right/>
      <top style="thin">
        <color theme="0"/>
      </top>
      <bottom style="hair">
        <color indexed="64"/>
      </bottom>
      <diagonal/>
    </border>
    <border>
      <left/>
      <right style="thin">
        <color indexed="64"/>
      </right>
      <top style="thin">
        <color theme="0"/>
      </top>
      <bottom style="hair">
        <color indexed="64"/>
      </bottom>
      <diagonal/>
    </border>
    <border>
      <left/>
      <right/>
      <top style="thin">
        <color theme="0"/>
      </top>
      <bottom style="hair">
        <color theme="0"/>
      </bottom>
      <diagonal/>
    </border>
    <border>
      <left/>
      <right style="thin">
        <color theme="0"/>
      </right>
      <top style="thin">
        <color theme="0"/>
      </top>
      <bottom style="hair">
        <color theme="0"/>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theme="0" tint="-0.499984740745262"/>
      </left>
      <right style="thin">
        <color theme="0" tint="-0.499984740745262"/>
      </right>
      <top/>
      <bottom style="thin">
        <color theme="0" tint="-0.499984740745262"/>
      </bottom>
      <diagonal/>
    </border>
    <border>
      <left/>
      <right/>
      <top style="thin">
        <color theme="0"/>
      </top>
      <bottom style="double">
        <color theme="0"/>
      </bottom>
      <diagonal/>
    </border>
    <border>
      <left/>
      <right/>
      <top style="double">
        <color theme="0"/>
      </top>
      <bottom/>
      <diagonal/>
    </border>
    <border>
      <left style="thin">
        <color theme="0"/>
      </left>
      <right style="thin">
        <color theme="0"/>
      </right>
      <top/>
      <bottom style="double">
        <color theme="0"/>
      </bottom>
      <diagonal/>
    </border>
    <border>
      <left style="medium">
        <color indexed="64"/>
      </left>
      <right/>
      <top style="thin">
        <color indexed="64"/>
      </top>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bottom style="hair">
        <color indexed="64"/>
      </bottom>
      <diagonal/>
    </border>
    <border>
      <left style="medium">
        <color rgb="FF00A498"/>
      </left>
      <right/>
      <top style="medium">
        <color rgb="FF00A498"/>
      </top>
      <bottom/>
      <diagonal/>
    </border>
    <border>
      <left/>
      <right/>
      <top style="medium">
        <color rgb="FF00A498"/>
      </top>
      <bottom/>
      <diagonal/>
    </border>
    <border>
      <left/>
      <right style="medium">
        <color rgb="FF00A498"/>
      </right>
      <top style="medium">
        <color rgb="FF00A498"/>
      </top>
      <bottom/>
      <diagonal/>
    </border>
    <border>
      <left style="medium">
        <color rgb="FF00A498"/>
      </left>
      <right/>
      <top/>
      <bottom style="medium">
        <color rgb="FF00A498"/>
      </bottom>
      <diagonal/>
    </border>
    <border>
      <left/>
      <right/>
      <top/>
      <bottom style="medium">
        <color rgb="FF00A498"/>
      </bottom>
      <diagonal/>
    </border>
    <border>
      <left/>
      <right style="medium">
        <color rgb="FF00A498"/>
      </right>
      <top/>
      <bottom style="medium">
        <color rgb="FF00A498"/>
      </bottom>
      <diagonal/>
    </border>
    <border>
      <left/>
      <right/>
      <top style="double">
        <color theme="0"/>
      </top>
      <bottom style="thin">
        <color theme="0"/>
      </bottom>
      <diagonal/>
    </border>
    <border>
      <left/>
      <right style="thin">
        <color theme="0"/>
      </right>
      <top style="double">
        <color theme="0"/>
      </top>
      <bottom style="thin">
        <color theme="0"/>
      </bottom>
      <diagonal/>
    </border>
    <border>
      <left/>
      <right/>
      <top style="double">
        <color theme="0"/>
      </top>
      <bottom style="double">
        <color theme="0"/>
      </bottom>
      <diagonal/>
    </border>
    <border>
      <left/>
      <right style="thin">
        <color theme="0"/>
      </right>
      <top style="double">
        <color theme="0"/>
      </top>
      <bottom style="double">
        <color theme="0"/>
      </bottom>
      <diagonal/>
    </border>
    <border>
      <left style="thin">
        <color theme="0"/>
      </left>
      <right style="thin">
        <color theme="0"/>
      </right>
      <top style="thin">
        <color theme="0"/>
      </top>
      <bottom style="double">
        <color theme="0"/>
      </bottom>
      <diagonal/>
    </border>
    <border>
      <left/>
      <right/>
      <top style="double">
        <color indexed="64"/>
      </top>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double">
        <color indexed="64"/>
      </top>
      <bottom style="hair">
        <color indexed="64"/>
      </bottom>
      <diagonal/>
    </border>
    <border>
      <left style="thin">
        <color theme="1" tint="0.34998626667073579"/>
      </left>
      <right/>
      <top style="thin">
        <color theme="1" tint="0.34998626667073579"/>
      </top>
      <bottom/>
      <diagonal/>
    </border>
    <border>
      <left/>
      <right style="thin">
        <color theme="1" tint="0.34998626667073579"/>
      </right>
      <top style="thin">
        <color theme="1" tint="0.34998626667073579"/>
      </top>
      <bottom/>
      <diagonal/>
    </border>
    <border>
      <left/>
      <right style="thin">
        <color theme="1" tint="0.34998626667073579"/>
      </right>
      <top/>
      <bottom/>
      <diagonal/>
    </border>
    <border>
      <left/>
      <right style="thin">
        <color theme="1" tint="0.34998626667073579"/>
      </right>
      <top/>
      <bottom style="thin">
        <color theme="1" tint="0.34998626667073579"/>
      </bottom>
      <diagonal/>
    </border>
    <border>
      <left/>
      <right/>
      <top/>
      <bottom style="double">
        <color indexed="64"/>
      </bottom>
      <diagonal/>
    </border>
    <border>
      <left style="thin">
        <color theme="0"/>
      </left>
      <right/>
      <top style="thin">
        <color theme="0"/>
      </top>
      <bottom style="hair">
        <color theme="0"/>
      </bottom>
      <diagonal/>
    </border>
    <border>
      <left style="medium">
        <color rgb="FFFF0000"/>
      </left>
      <right/>
      <top style="medium">
        <color rgb="FFFF0000"/>
      </top>
      <bottom style="thin">
        <color indexed="64"/>
      </bottom>
      <diagonal/>
    </border>
    <border>
      <left style="medium">
        <color rgb="FFFF0000"/>
      </left>
      <right/>
      <top/>
      <bottom style="thin">
        <color indexed="64"/>
      </bottom>
      <diagonal/>
    </border>
    <border>
      <left/>
      <right style="medium">
        <color rgb="FFFF0000"/>
      </right>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theme="0"/>
      </top>
      <bottom style="hair">
        <color theme="0"/>
      </bottom>
      <diagonal/>
    </border>
    <border>
      <left/>
      <right style="medium">
        <color rgb="FFFF0000"/>
      </right>
      <top style="thin">
        <color theme="0"/>
      </top>
      <bottom style="hair">
        <color theme="0"/>
      </bottom>
      <diagonal/>
    </border>
    <border>
      <left style="medium">
        <color rgb="FFFF0000"/>
      </left>
      <right/>
      <top style="hair">
        <color theme="0"/>
      </top>
      <bottom style="thin">
        <color theme="0"/>
      </bottom>
      <diagonal/>
    </border>
    <border>
      <left/>
      <right style="medium">
        <color rgb="FFFF0000"/>
      </right>
      <top style="hair">
        <color theme="0"/>
      </top>
      <bottom style="thin">
        <color theme="0"/>
      </bottom>
      <diagonal/>
    </border>
    <border>
      <left style="medium">
        <color rgb="FFFF0000"/>
      </left>
      <right/>
      <top style="thin">
        <color theme="0"/>
      </top>
      <bottom style="hair">
        <color indexed="64"/>
      </bottom>
      <diagonal/>
    </border>
    <border>
      <left/>
      <right style="medium">
        <color rgb="FFFF0000"/>
      </right>
      <top style="thin">
        <color theme="0"/>
      </top>
      <bottom style="hair">
        <color indexed="64"/>
      </bottom>
      <diagonal/>
    </border>
    <border>
      <left style="medium">
        <color rgb="FFFF0000"/>
      </left>
      <right/>
      <top style="hair">
        <color indexed="64"/>
      </top>
      <bottom style="medium">
        <color rgb="FFFF0000"/>
      </bottom>
      <diagonal/>
    </border>
    <border>
      <left/>
      <right/>
      <top style="hair">
        <color indexed="64"/>
      </top>
      <bottom style="medium">
        <color rgb="FFFF0000"/>
      </bottom>
      <diagonal/>
    </border>
    <border>
      <left style="thin">
        <color indexed="64"/>
      </left>
      <right/>
      <top style="hair">
        <color indexed="64"/>
      </top>
      <bottom style="medium">
        <color rgb="FFFF0000"/>
      </bottom>
      <diagonal/>
    </border>
    <border>
      <left/>
      <right style="thin">
        <color indexed="64"/>
      </right>
      <top style="hair">
        <color indexed="64"/>
      </top>
      <bottom style="medium">
        <color rgb="FFFF0000"/>
      </bottom>
      <diagonal/>
    </border>
    <border>
      <left/>
      <right style="medium">
        <color rgb="FFFF0000"/>
      </right>
      <top style="hair">
        <color indexed="64"/>
      </top>
      <bottom style="medium">
        <color rgb="FFFF0000"/>
      </bottom>
      <diagonal/>
    </border>
    <border>
      <left/>
      <right style="thin">
        <color indexed="64"/>
      </right>
      <top style="thin">
        <color theme="0"/>
      </top>
      <bottom style="hair">
        <color theme="0"/>
      </bottom>
      <diagonal/>
    </border>
    <border>
      <left/>
      <right style="thin">
        <color indexed="64"/>
      </right>
      <top style="hair">
        <color theme="0"/>
      </top>
      <bottom style="thin">
        <color theme="0"/>
      </bottom>
      <diagonal/>
    </border>
    <border>
      <left style="thin">
        <color indexed="64"/>
      </left>
      <right/>
      <top/>
      <bottom style="thin">
        <color theme="0"/>
      </bottom>
      <diagonal/>
    </border>
    <border>
      <left/>
      <right style="thin">
        <color indexed="64"/>
      </right>
      <top/>
      <bottom style="thin">
        <color theme="0"/>
      </bottom>
      <diagonal/>
    </border>
    <border>
      <left style="medium">
        <color rgb="FFFF0000"/>
      </left>
      <right/>
      <top style="thin">
        <color indexed="64"/>
      </top>
      <bottom/>
      <diagonal/>
    </border>
    <border>
      <left/>
      <right style="medium">
        <color rgb="FFFF0000"/>
      </right>
      <top style="thin">
        <color indexed="64"/>
      </top>
      <bottom/>
      <diagonal/>
    </border>
    <border>
      <left style="medium">
        <color rgb="FFFF0000"/>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indexed="64"/>
      </top>
      <bottom style="thin">
        <color theme="0"/>
      </bottom>
      <diagonal/>
    </border>
    <border>
      <left style="thin">
        <color indexed="64"/>
      </left>
      <right/>
      <top style="hair">
        <color indexed="64"/>
      </top>
      <bottom/>
      <diagonal/>
    </border>
    <border>
      <left/>
      <right/>
      <top style="thin">
        <color rgb="FFFFFFFF"/>
      </top>
      <bottom style="thin">
        <color theme="0"/>
      </bottom>
      <diagonal/>
    </border>
    <border>
      <left/>
      <right style="medium">
        <color rgb="FFFF0000"/>
      </right>
      <top/>
      <bottom/>
      <diagonal/>
    </border>
    <border>
      <left style="thin">
        <color indexed="64"/>
      </left>
      <right/>
      <top style="thin">
        <color theme="0"/>
      </top>
      <bottom style="thin">
        <color theme="0"/>
      </bottom>
      <diagonal/>
    </border>
    <border>
      <left/>
      <right style="medium">
        <color rgb="FFFF0000"/>
      </right>
      <top style="thin">
        <color theme="0"/>
      </top>
      <bottom style="thin">
        <color theme="0"/>
      </bottom>
      <diagonal/>
    </border>
    <border>
      <left style="thin">
        <color theme="1" tint="0.499984740745262"/>
      </left>
      <right style="thin">
        <color theme="1" tint="0.499984740745262"/>
      </right>
      <top style="thin">
        <color theme="1" tint="0.499984740745262"/>
      </top>
      <bottom/>
      <diagonal/>
    </border>
    <border>
      <left/>
      <right style="thin">
        <color theme="1" tint="0.499984740745262"/>
      </right>
      <top/>
      <bottom/>
      <diagonal/>
    </border>
    <border>
      <left style="thin">
        <color theme="1" tint="0.499984740745262"/>
      </left>
      <right/>
      <top/>
      <bottom/>
      <diagonal/>
    </border>
    <border>
      <left/>
      <right/>
      <top style="thin">
        <color rgb="FFFFFFFF"/>
      </top>
      <bottom style="thin">
        <color rgb="FFFFFFFF"/>
      </bottom>
      <diagonal/>
    </border>
    <border>
      <left/>
      <right/>
      <top/>
      <bottom style="double">
        <color rgb="FFFFFFFF"/>
      </bottom>
      <diagonal/>
    </border>
    <border>
      <left/>
      <right/>
      <top style="double">
        <color rgb="FFFFFFFF"/>
      </top>
      <bottom/>
      <diagonal/>
    </border>
    <border>
      <left/>
      <right/>
      <top style="double">
        <color rgb="FFFFFFFF"/>
      </top>
      <bottom style="thin">
        <color rgb="FFFFFFFF"/>
      </bottom>
      <diagonal/>
    </border>
    <border>
      <left/>
      <right/>
      <top/>
      <bottom style="thin">
        <color theme="1" tint="0.499984740745262"/>
      </bottom>
      <diagonal/>
    </border>
    <border>
      <left style="thin">
        <color theme="1" tint="0.499984740745262"/>
      </left>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hair">
        <color indexed="64"/>
      </right>
      <top style="thin">
        <color theme="1" tint="0.499984740745262"/>
      </top>
      <bottom style="thin">
        <color theme="1" tint="0.499984740745262"/>
      </bottom>
      <diagonal/>
    </border>
    <border>
      <left style="hair">
        <color indexed="64"/>
      </left>
      <right/>
      <top style="thin">
        <color theme="1" tint="0.499984740745262"/>
      </top>
      <bottom style="thin">
        <color theme="1" tint="0.499984740745262"/>
      </bottom>
      <diagonal/>
    </border>
    <border>
      <left/>
      <right style="thin">
        <color indexed="64"/>
      </right>
      <top style="thin">
        <color theme="1" tint="0.499984740745262"/>
      </top>
      <bottom style="thin">
        <color theme="1" tint="0.499984740745262"/>
      </bottom>
      <diagonal/>
    </border>
    <border>
      <left style="thin">
        <color indexed="64"/>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indexed="64"/>
      </right>
      <top style="thin">
        <color theme="1" tint="0.499984740745262"/>
      </top>
      <bottom/>
      <diagonal/>
    </border>
    <border>
      <left style="thin">
        <color indexed="64"/>
      </left>
      <right/>
      <top style="thin">
        <color theme="1" tint="0.499984740745262"/>
      </top>
      <bottom/>
      <diagonal/>
    </border>
    <border>
      <left style="thin">
        <color indexed="64"/>
      </left>
      <right style="thin">
        <color indexed="64"/>
      </right>
      <top style="thin">
        <color theme="1" tint="0.499984740745262"/>
      </top>
      <bottom/>
      <diagonal/>
    </border>
    <border>
      <left/>
      <right/>
      <top style="thin">
        <color theme="1" tint="0.499984740745262"/>
      </top>
      <bottom style="hair">
        <color indexed="64"/>
      </bottom>
      <diagonal/>
    </border>
    <border>
      <left style="thin">
        <color indexed="64"/>
      </left>
      <right style="thin">
        <color theme="1" tint="0.499984740745262"/>
      </right>
      <top style="thin">
        <color theme="1" tint="0.499984740745262"/>
      </top>
      <bottom/>
      <diagonal/>
    </border>
    <border>
      <left style="thin">
        <color indexed="64"/>
      </left>
      <right style="thin">
        <color theme="1" tint="0.499984740745262"/>
      </right>
      <top style="hair">
        <color indexed="64"/>
      </top>
      <bottom style="hair">
        <color indexed="64"/>
      </bottom>
      <diagonal/>
    </border>
    <border>
      <left style="thin">
        <color indexed="64"/>
      </left>
      <right style="thin">
        <color theme="1" tint="0.499984740745262"/>
      </right>
      <top/>
      <bottom/>
      <diagonal/>
    </border>
    <border>
      <left/>
      <right style="thin">
        <color indexed="64"/>
      </right>
      <top style="hair">
        <color indexed="64"/>
      </top>
      <bottom style="thin">
        <color theme="1" tint="0.499984740745262"/>
      </bottom>
      <diagonal/>
    </border>
    <border>
      <left style="thin">
        <color indexed="64"/>
      </left>
      <right style="thin">
        <color indexed="64"/>
      </right>
      <top style="hair">
        <color indexed="64"/>
      </top>
      <bottom style="thin">
        <color theme="1" tint="0.499984740745262"/>
      </bottom>
      <diagonal/>
    </border>
    <border>
      <left style="thin">
        <color indexed="64"/>
      </left>
      <right/>
      <top style="hair">
        <color indexed="64"/>
      </top>
      <bottom style="thin">
        <color theme="1" tint="0.499984740745262"/>
      </bottom>
      <diagonal/>
    </border>
    <border>
      <left/>
      <right/>
      <top style="hair">
        <color indexed="64"/>
      </top>
      <bottom style="thin">
        <color theme="1" tint="0.499984740745262"/>
      </bottom>
      <diagonal/>
    </border>
    <border>
      <left style="thin">
        <color indexed="64"/>
      </left>
      <right style="thin">
        <color theme="1" tint="0.499984740745262"/>
      </right>
      <top style="hair">
        <color indexed="64"/>
      </top>
      <bottom style="thin">
        <color theme="1" tint="0.499984740745262"/>
      </bottom>
      <diagonal/>
    </border>
    <border>
      <left style="thin">
        <color indexed="64"/>
      </left>
      <right style="thin">
        <color indexed="64"/>
      </right>
      <top/>
      <bottom style="thin">
        <color theme="1" tint="0.499984740745262"/>
      </bottom>
      <diagonal/>
    </border>
    <border>
      <left style="thin">
        <color theme="1" tint="0.499984740745262"/>
      </left>
      <right style="thin">
        <color indexed="64"/>
      </right>
      <top style="thin">
        <color theme="1" tint="0.499984740745262"/>
      </top>
      <bottom/>
      <diagonal/>
    </border>
    <border>
      <left style="thin">
        <color theme="1" tint="0.499984740745262"/>
      </left>
      <right style="thin">
        <color indexed="64"/>
      </right>
      <top style="hair">
        <color indexed="64"/>
      </top>
      <bottom style="hair">
        <color indexed="64"/>
      </bottom>
      <diagonal/>
    </border>
    <border>
      <left style="thin">
        <color theme="1" tint="0.499984740745262"/>
      </left>
      <right style="thin">
        <color indexed="64"/>
      </right>
      <top style="hair">
        <color indexed="64"/>
      </top>
      <bottom style="thin">
        <color theme="1" tint="0.499984740745262"/>
      </bottom>
      <diagonal/>
    </border>
    <border>
      <left style="thin">
        <color theme="1" tint="0.499984740745262"/>
      </left>
      <right style="thin">
        <color indexed="64"/>
      </right>
      <top/>
      <bottom style="hair">
        <color indexed="64"/>
      </bottom>
      <diagonal/>
    </border>
    <border>
      <left style="thin">
        <color indexed="64"/>
      </left>
      <right style="thin">
        <color theme="1" tint="0.499984740745262"/>
      </right>
      <top/>
      <bottom style="hair">
        <color indexed="64"/>
      </bottom>
      <diagonal/>
    </border>
    <border>
      <left style="thin">
        <color theme="1" tint="0.499984740745262"/>
      </left>
      <right style="thin">
        <color indexed="64"/>
      </right>
      <top style="hair">
        <color indexed="64"/>
      </top>
      <bottom/>
      <diagonal/>
    </border>
    <border>
      <left style="thin">
        <color indexed="64"/>
      </left>
      <right style="thin">
        <color theme="1" tint="0.499984740745262"/>
      </right>
      <top style="hair">
        <color indexed="64"/>
      </top>
      <bottom/>
      <diagonal/>
    </border>
    <border>
      <left style="thin">
        <color theme="1" tint="0.499984740745262"/>
      </left>
      <right style="hair">
        <color indexed="64"/>
      </right>
      <top style="thin">
        <color theme="1" tint="0.499984740745262"/>
      </top>
      <bottom style="thin">
        <color theme="1" tint="0.499984740745262"/>
      </bottom>
      <diagonal/>
    </border>
    <border>
      <left style="thin">
        <color theme="1" tint="0.499984740745262"/>
      </left>
      <right style="hair">
        <color indexed="64"/>
      </right>
      <top style="thin">
        <color theme="1" tint="0.499984740745262"/>
      </top>
      <bottom/>
      <diagonal/>
    </border>
    <border>
      <left style="thin">
        <color theme="1" tint="0.499984740745262"/>
      </left>
      <right style="hair">
        <color indexed="64"/>
      </right>
      <top style="thin">
        <color theme="1" tint="0.499984740745262"/>
      </top>
      <bottom style="hair">
        <color indexed="64"/>
      </bottom>
      <diagonal/>
    </border>
    <border>
      <left style="thin">
        <color theme="1" tint="0.499984740745262"/>
      </left>
      <right style="hair">
        <color indexed="64"/>
      </right>
      <top style="hair">
        <color indexed="64"/>
      </top>
      <bottom style="hair">
        <color indexed="64"/>
      </bottom>
      <diagonal/>
    </border>
    <border>
      <left style="thin">
        <color theme="1" tint="0.499984740745262"/>
      </left>
      <right style="hair">
        <color indexed="64"/>
      </right>
      <top style="hair">
        <color indexed="64"/>
      </top>
      <bottom style="thin">
        <color theme="1" tint="0.499984740745262"/>
      </bottom>
      <diagonal/>
    </border>
    <border>
      <left style="thin">
        <color theme="1" tint="0.499984740745262"/>
      </left>
      <right style="hair">
        <color indexed="64"/>
      </right>
      <top/>
      <bottom style="hair">
        <color indexed="64"/>
      </bottom>
      <diagonal/>
    </border>
    <border>
      <left style="thin">
        <color theme="1" tint="0.499984740745262"/>
      </left>
      <right style="hair">
        <color indexed="64"/>
      </right>
      <top style="hair">
        <color indexed="64"/>
      </top>
      <bottom/>
      <diagonal/>
    </border>
    <border>
      <left style="thin">
        <color theme="1" tint="0.499984740745262"/>
      </left>
      <right/>
      <top style="hair">
        <color indexed="64"/>
      </top>
      <bottom style="hair">
        <color indexed="64"/>
      </bottom>
      <diagonal/>
    </border>
    <border>
      <left/>
      <right/>
      <top style="hair">
        <color indexed="64"/>
      </top>
      <bottom/>
      <diagonal/>
    </border>
    <border>
      <left style="thin">
        <color theme="1" tint="0.499984740745262"/>
      </left>
      <right/>
      <top style="thin">
        <color theme="1" tint="0.499984740745262"/>
      </top>
      <bottom style="hair">
        <color indexed="64"/>
      </bottom>
      <diagonal/>
    </border>
    <border>
      <left style="thin">
        <color theme="1" tint="0.499984740745262"/>
      </left>
      <right/>
      <top style="hair">
        <color indexed="64"/>
      </top>
      <bottom style="thin">
        <color theme="1" tint="0.499984740745262"/>
      </bottom>
      <diagonal/>
    </border>
    <border>
      <left/>
      <right style="thin">
        <color theme="1" tint="0.499984740745262"/>
      </right>
      <top style="hair">
        <color indexed="64"/>
      </top>
      <bottom style="thin">
        <color theme="1" tint="0.499984740745262"/>
      </bottom>
      <diagonal/>
    </border>
    <border>
      <left style="hair">
        <color indexed="64"/>
      </left>
      <right/>
      <top/>
      <bottom style="hair">
        <color indexed="64"/>
      </bottom>
      <diagonal/>
    </border>
    <border>
      <left style="hair">
        <color indexed="64"/>
      </left>
      <right style="hair">
        <color indexed="64"/>
      </right>
      <top style="thin">
        <color theme="1" tint="0.499984740745262"/>
      </top>
      <bottom style="thin">
        <color theme="1" tint="0.499984740745262"/>
      </bottom>
      <diagonal/>
    </border>
    <border>
      <left style="thin">
        <color theme="1" tint="0.499984740745262"/>
      </left>
      <right/>
      <top/>
      <bottom style="hair">
        <color indexed="64"/>
      </bottom>
      <diagonal/>
    </border>
    <border>
      <left style="thin">
        <color theme="1" tint="0.499984740745262"/>
      </left>
      <right style="thin">
        <color indexed="64"/>
      </right>
      <top style="thin">
        <color theme="1" tint="0.499984740745262"/>
      </top>
      <bottom style="hair">
        <color indexed="64"/>
      </bottom>
      <diagonal/>
    </border>
    <border>
      <left style="thin">
        <color indexed="64"/>
      </left>
      <right style="thin">
        <color indexed="64"/>
      </right>
      <top style="thin">
        <color theme="1" tint="0.499984740745262"/>
      </top>
      <bottom style="hair">
        <color indexed="64"/>
      </bottom>
      <diagonal/>
    </border>
    <border>
      <left style="thin">
        <color indexed="64"/>
      </left>
      <right style="thin">
        <color theme="1" tint="0.499984740745262"/>
      </right>
      <top style="thin">
        <color theme="1" tint="0.499984740745262"/>
      </top>
      <bottom style="hair">
        <color indexed="64"/>
      </bottom>
      <diagonal/>
    </border>
    <border>
      <left style="thin">
        <color indexed="64"/>
      </left>
      <right style="thin">
        <color indexed="64"/>
      </right>
      <top style="thin">
        <color theme="1" tint="0.499984740745262"/>
      </top>
      <bottom style="thin">
        <color theme="1" tint="0.499984740745262"/>
      </bottom>
      <diagonal/>
    </border>
    <border>
      <left style="thin">
        <color theme="1" tint="0.499984740745262"/>
      </left>
      <right style="thin">
        <color indexed="64"/>
      </right>
      <top style="thin">
        <color theme="1" tint="0.499984740745262"/>
      </top>
      <bottom style="thin">
        <color theme="1" tint="0.499984740745262"/>
      </bottom>
      <diagonal/>
    </border>
    <border>
      <left style="thin">
        <color indexed="64"/>
      </left>
      <right style="thin">
        <color theme="1" tint="0.499984740745262"/>
      </right>
      <top style="thin">
        <color theme="1" tint="0.499984740745262"/>
      </top>
      <bottom style="thin">
        <color theme="1" tint="0.499984740745262"/>
      </bottom>
      <diagonal/>
    </border>
    <border>
      <left style="thin">
        <color theme="1" tint="0.499984740745262"/>
      </left>
      <right style="hair">
        <color indexed="64"/>
      </right>
      <top/>
      <bottom/>
      <diagonal/>
    </border>
    <border>
      <left style="thin">
        <color indexed="64"/>
      </left>
      <right style="thin">
        <color theme="1" tint="0.499984740745262"/>
      </right>
      <top/>
      <bottom style="thin">
        <color theme="1" tint="0.499984740745262"/>
      </bottom>
      <diagonal/>
    </border>
    <border>
      <left style="hair">
        <color indexed="64"/>
      </left>
      <right/>
      <top style="thin">
        <color theme="1" tint="0.499984740745262"/>
      </top>
      <bottom/>
      <diagonal/>
    </border>
    <border>
      <left style="hair">
        <color indexed="64"/>
      </left>
      <right style="thin">
        <color indexed="64"/>
      </right>
      <top style="thin">
        <color theme="1" tint="0.499984740745262"/>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theme="1" tint="0.499984740745262"/>
      </bottom>
      <diagonal/>
    </border>
    <border>
      <left style="hair">
        <color indexed="64"/>
      </left>
      <right style="thin">
        <color indexed="64"/>
      </right>
      <top/>
      <bottom style="thin">
        <color theme="1" tint="0.499984740745262"/>
      </bottom>
      <diagonal/>
    </border>
    <border>
      <left style="hair">
        <color indexed="64"/>
      </left>
      <right style="thin">
        <color indexed="64"/>
      </right>
      <top style="hair">
        <color indexed="64"/>
      </top>
      <bottom/>
      <diagonal/>
    </border>
    <border>
      <left style="hair">
        <color indexed="64"/>
      </left>
      <right/>
      <top style="hair">
        <color indexed="64"/>
      </top>
      <bottom style="thin">
        <color theme="1" tint="0.499984740745262"/>
      </bottom>
      <diagonal/>
    </border>
    <border>
      <left style="thin">
        <color theme="0" tint="-0.499984740745262"/>
      </left>
      <right style="thin">
        <color theme="0" tint="-0.499984740745262"/>
      </right>
      <top style="thin">
        <color theme="1" tint="0.499984740745262"/>
      </top>
      <bottom style="thin">
        <color theme="0" tint="-0.499984740745262"/>
      </bottom>
      <diagonal/>
    </border>
    <border>
      <left style="thin">
        <color theme="0"/>
      </left>
      <right/>
      <top/>
      <bottom style="hair">
        <color theme="0"/>
      </bottom>
      <diagonal/>
    </border>
    <border>
      <left/>
      <right style="medium">
        <color rgb="FFFF0000"/>
      </right>
      <top/>
      <bottom style="hair">
        <color theme="0"/>
      </bottom>
      <diagonal/>
    </border>
    <border>
      <left/>
      <right style="thin">
        <color theme="0"/>
      </right>
      <top/>
      <bottom style="hair">
        <color theme="0"/>
      </bottom>
      <diagonal/>
    </border>
    <border>
      <left/>
      <right style="medium">
        <color rgb="FFFF0000"/>
      </right>
      <top style="thin">
        <color indexed="64"/>
      </top>
      <bottom style="double">
        <color indexed="64"/>
      </bottom>
      <diagonal/>
    </border>
    <border>
      <left style="thin">
        <color indexed="64"/>
      </left>
      <right/>
      <top/>
      <bottom style="double">
        <color indexed="64"/>
      </bottom>
      <diagonal/>
    </border>
    <border>
      <left style="thin">
        <color indexed="64"/>
      </left>
      <right style="medium">
        <color rgb="FFFF0000"/>
      </right>
      <top/>
      <bottom style="thin">
        <color indexed="64"/>
      </bottom>
      <diagonal/>
    </border>
    <border>
      <left style="medium">
        <color rgb="FFFF0000"/>
      </left>
      <right/>
      <top style="double">
        <color indexed="64"/>
      </top>
      <bottom style="thin">
        <color indexed="64"/>
      </bottom>
      <diagonal/>
    </border>
    <border>
      <left/>
      <right style="thin">
        <color indexed="64"/>
      </right>
      <top/>
      <bottom style="double">
        <color indexed="64"/>
      </bottom>
      <diagonal/>
    </border>
    <border>
      <left/>
      <right style="medium">
        <color rgb="FFFF0000"/>
      </right>
      <top/>
      <bottom style="double">
        <color indexed="64"/>
      </bottom>
      <diagonal/>
    </border>
    <border>
      <left style="medium">
        <color rgb="FFFF0000"/>
      </left>
      <right/>
      <top/>
      <bottom style="double">
        <color indexed="64"/>
      </bottom>
      <diagonal/>
    </border>
    <border>
      <left style="thin">
        <color indexed="64"/>
      </left>
      <right style="medium">
        <color rgb="FFFF0000"/>
      </right>
      <top style="thin">
        <color indexed="64"/>
      </top>
      <bottom/>
      <diagonal/>
    </border>
    <border>
      <left/>
      <right style="medium">
        <color rgb="FFFF0000"/>
      </right>
      <top/>
      <bottom style="thin">
        <color theme="0"/>
      </bottom>
      <diagonal/>
    </border>
    <border>
      <left style="thin">
        <color indexed="64"/>
      </left>
      <right/>
      <top style="thin">
        <color theme="0"/>
      </top>
      <bottom/>
      <diagonal/>
    </border>
    <border>
      <left/>
      <right style="medium">
        <color rgb="FFFF0000"/>
      </right>
      <top style="thin">
        <color theme="0"/>
      </top>
      <bottom/>
      <diagonal/>
    </border>
    <border>
      <left style="medium">
        <color rgb="FFFF0000"/>
      </left>
      <right/>
      <top style="hair">
        <color indexed="64"/>
      </top>
      <bottom style="thin">
        <color indexed="64"/>
      </bottom>
      <diagonal/>
    </border>
    <border>
      <left/>
      <right/>
      <top style="medium">
        <color rgb="FFFF0000"/>
      </top>
      <bottom style="thin">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dashed">
        <color indexed="64"/>
      </left>
      <right/>
      <top style="medium">
        <color indexed="64"/>
      </top>
      <bottom/>
      <diagonal/>
    </border>
    <border>
      <left style="dashed">
        <color indexed="64"/>
      </left>
      <right/>
      <top/>
      <bottom/>
      <diagonal/>
    </border>
    <border>
      <left style="dashed">
        <color indexed="64"/>
      </left>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top style="double">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dashed">
        <color indexed="64"/>
      </left>
      <right/>
      <top style="thin">
        <color indexed="64"/>
      </top>
      <bottom style="thin">
        <color indexed="64"/>
      </bottom>
      <diagonal/>
    </border>
    <border>
      <left/>
      <right/>
      <top style="double">
        <color theme="0"/>
      </top>
      <bottom style="thin">
        <color theme="0" tint="-0.34998626667073579"/>
      </bottom>
      <diagonal/>
    </border>
    <border>
      <left style="thin">
        <color indexed="64"/>
      </left>
      <right style="thin">
        <color indexed="64"/>
      </right>
      <top style="medium">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diagonalDown="1">
      <left style="thin">
        <color indexed="64"/>
      </left>
      <right style="thin">
        <color indexed="64"/>
      </right>
      <top/>
      <bottom style="thin">
        <color indexed="64"/>
      </bottom>
      <diagonal style="thin">
        <color indexed="64"/>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diagonalDown="1">
      <left style="thin">
        <color indexed="64"/>
      </left>
      <right style="thin">
        <color indexed="64"/>
      </right>
      <top style="thin">
        <color indexed="64"/>
      </top>
      <bottom style="medium">
        <color indexed="64"/>
      </bottom>
      <diagonal style="thin">
        <color indexed="64"/>
      </diagonal>
    </border>
    <border>
      <left style="dashed">
        <color indexed="64"/>
      </left>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diagonalDown="1">
      <left style="thin">
        <color indexed="64"/>
      </left>
      <right style="thin">
        <color indexed="64"/>
      </right>
      <top style="thin">
        <color indexed="64"/>
      </top>
      <bottom style="double">
        <color indexed="64"/>
      </bottom>
      <diagonal style="thin">
        <color indexed="64"/>
      </diagonal>
    </border>
    <border>
      <left style="dotted">
        <color indexed="64"/>
      </left>
      <right style="thin">
        <color indexed="64"/>
      </right>
      <top style="thin">
        <color indexed="64"/>
      </top>
      <bottom style="thin">
        <color indexed="64"/>
      </bottom>
      <diagonal/>
    </border>
    <border>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medium">
        <color indexed="64"/>
      </right>
      <top style="hair">
        <color indexed="64"/>
      </top>
      <bottom/>
      <diagonal/>
    </border>
    <border>
      <left style="thin">
        <color theme="1" tint="0.34998626667073579"/>
      </left>
      <right style="thin">
        <color theme="1" tint="0.34998626667073579"/>
      </right>
      <top style="thin">
        <color theme="1" tint="0.34998626667073579"/>
      </top>
      <bottom style="hair">
        <color theme="1" tint="0.34998626667073579"/>
      </bottom>
      <diagonal/>
    </border>
    <border>
      <left style="thin">
        <color theme="1" tint="0.34998626667073579"/>
      </left>
      <right style="thin">
        <color theme="1" tint="0.34998626667073579"/>
      </right>
      <top/>
      <bottom style="dotted">
        <color theme="1" tint="0.34998626667073579"/>
      </bottom>
      <diagonal/>
    </border>
    <border>
      <left/>
      <right style="double">
        <color theme="0"/>
      </right>
      <top style="thin">
        <color theme="0"/>
      </top>
      <bottom style="thin">
        <color theme="0"/>
      </bottom>
      <diagonal/>
    </border>
    <border>
      <left style="thin">
        <color theme="0"/>
      </left>
      <right style="double">
        <color theme="0"/>
      </right>
      <top style="thin">
        <color theme="0"/>
      </top>
      <bottom style="thin">
        <color theme="0"/>
      </bottom>
      <diagonal/>
    </border>
    <border>
      <left/>
      <right style="double">
        <color theme="0"/>
      </right>
      <top style="thin">
        <color theme="0"/>
      </top>
      <bottom style="double">
        <color theme="0"/>
      </bottom>
      <diagonal/>
    </border>
    <border>
      <left/>
      <right style="double">
        <color theme="0"/>
      </right>
      <top/>
      <bottom style="thin">
        <color theme="0"/>
      </bottom>
      <diagonal/>
    </border>
    <border>
      <left style="hair">
        <color indexed="64"/>
      </left>
      <right/>
      <top style="thin">
        <color theme="1" tint="0.499984740745262"/>
      </top>
      <bottom style="hair">
        <color indexed="64"/>
      </bottom>
      <diagonal/>
    </border>
    <border>
      <left style="thin">
        <color theme="1" tint="0.499984740745262"/>
      </left>
      <right style="thin">
        <color indexed="64"/>
      </right>
      <top style="thin">
        <color indexed="64"/>
      </top>
      <bottom style="thin">
        <color indexed="64"/>
      </bottom>
      <diagonal/>
    </border>
    <border>
      <left style="thin">
        <color indexed="64"/>
      </left>
      <right style="thin">
        <color theme="1" tint="0.499984740745262"/>
      </right>
      <top style="thin">
        <color indexed="64"/>
      </top>
      <bottom style="thin">
        <color indexed="64"/>
      </bottom>
      <diagonal/>
    </border>
    <border>
      <left style="thin">
        <color theme="1" tint="0.499984740745262"/>
      </left>
      <right style="thin">
        <color indexed="64"/>
      </right>
      <top style="thin">
        <color indexed="64"/>
      </top>
      <bottom style="thin">
        <color theme="1" tint="0.499984740745262"/>
      </bottom>
      <diagonal/>
    </border>
    <border>
      <left style="thin">
        <color indexed="64"/>
      </left>
      <right style="thin">
        <color theme="1" tint="0.499984740745262"/>
      </right>
      <top style="thin">
        <color indexed="64"/>
      </top>
      <bottom style="thin">
        <color theme="1" tint="0.499984740745262"/>
      </bottom>
      <diagonal/>
    </border>
    <border>
      <left style="thin">
        <color theme="1" tint="0.499984740745262"/>
      </left>
      <right style="thin">
        <color indexed="64"/>
      </right>
      <top/>
      <bottom style="thin">
        <color indexed="64"/>
      </bottom>
      <diagonal/>
    </border>
    <border>
      <left style="thin">
        <color indexed="64"/>
      </left>
      <right style="thin">
        <color theme="1" tint="0.499984740745262"/>
      </right>
      <top/>
      <bottom style="thin">
        <color indexed="64"/>
      </bottom>
      <diagonal/>
    </border>
    <border>
      <left style="thin">
        <color theme="1" tint="0.34998626667073579"/>
      </left>
      <right style="thin">
        <color indexed="64"/>
      </right>
      <top style="thin">
        <color theme="1" tint="0.34998626667073579"/>
      </top>
      <bottom style="thin">
        <color theme="1" tint="0.34998626667073579"/>
      </bottom>
      <diagonal/>
    </border>
    <border>
      <left style="thin">
        <color indexed="64"/>
      </left>
      <right style="thin">
        <color theme="1" tint="0.34998626667073579"/>
      </right>
      <top style="thin">
        <color theme="1" tint="0.34998626667073579"/>
      </top>
      <bottom style="thin">
        <color theme="1" tint="0.34998626667073579"/>
      </bottom>
      <diagonal/>
    </border>
    <border>
      <left/>
      <right style="thin">
        <color theme="1" tint="0.499984740745262"/>
      </right>
      <top/>
      <bottom style="hair">
        <color indexed="64"/>
      </bottom>
      <diagonal/>
    </border>
    <border>
      <left/>
      <right style="thin">
        <color theme="1" tint="0.34998626667073579"/>
      </right>
      <top style="thin">
        <color theme="1" tint="0.499984740745262"/>
      </top>
      <bottom style="hair">
        <color indexed="64"/>
      </bottom>
      <diagonal/>
    </border>
    <border>
      <left/>
      <right style="thin">
        <color theme="1" tint="0.34998626667073579"/>
      </right>
      <top style="hair">
        <color indexed="64"/>
      </top>
      <bottom style="hair">
        <color indexed="64"/>
      </bottom>
      <diagonal/>
    </border>
    <border>
      <left style="thin">
        <color theme="1" tint="0.499984740745262"/>
      </left>
      <right/>
      <top/>
      <bottom style="thin">
        <color theme="1" tint="0.34998626667073579"/>
      </bottom>
      <diagonal/>
    </border>
    <border>
      <left/>
      <right style="thin">
        <color theme="1" tint="0.499984740745262"/>
      </right>
      <top/>
      <bottom style="thin">
        <color theme="1" tint="0.34998626667073579"/>
      </bottom>
      <diagonal/>
    </border>
    <border>
      <left style="thin">
        <color theme="1" tint="0.499984740745262"/>
      </left>
      <right style="thin">
        <color indexed="64"/>
      </right>
      <top/>
      <bottom/>
      <diagonal/>
    </border>
    <border>
      <left style="thin">
        <color theme="1" tint="0.499984740745262"/>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theme="1" tint="0.499984740745262"/>
      </right>
      <top style="hair">
        <color theme="1" tint="0.499984740745262"/>
      </top>
      <bottom style="hair">
        <color theme="1" tint="0.499984740745262"/>
      </bottom>
      <diagonal/>
    </border>
    <border>
      <left style="hair">
        <color indexed="64"/>
      </left>
      <right style="thin">
        <color indexed="64"/>
      </right>
      <top style="thin">
        <color theme="1" tint="0.499984740745262"/>
      </top>
      <bottom style="hair">
        <color indexed="64"/>
      </bottom>
      <diagonal/>
    </border>
    <border>
      <left/>
      <right style="thin">
        <color indexed="64"/>
      </right>
      <top/>
      <bottom style="thin">
        <color theme="1" tint="0.499984740745262"/>
      </bottom>
      <diagonal/>
    </border>
    <border>
      <left/>
      <right style="thin">
        <color theme="1" tint="0.34998626667073579"/>
      </right>
      <top style="hair">
        <color indexed="64"/>
      </top>
      <bottom style="thin">
        <color theme="1" tint="0.499984740745262"/>
      </bottom>
      <diagonal/>
    </border>
    <border>
      <left/>
      <right style="hair">
        <color indexed="64"/>
      </right>
      <top/>
      <bottom style="thin">
        <color theme="1" tint="0.499984740745262"/>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style="thin">
        <color rgb="FFFFFFFF"/>
      </right>
      <top style="thin">
        <color rgb="FFFFFFFF"/>
      </top>
      <bottom/>
      <diagonal/>
    </border>
    <border>
      <left/>
      <right style="thin">
        <color rgb="FFFFFFFF"/>
      </right>
      <top/>
      <bottom/>
      <diagonal/>
    </border>
    <border>
      <left/>
      <right style="thin">
        <color rgb="FFFFFFFF"/>
      </right>
      <top/>
      <bottom style="thin">
        <color theme="0"/>
      </bottom>
      <diagonal/>
    </border>
    <border>
      <left/>
      <right style="thin">
        <color rgb="FFFFFFFF"/>
      </right>
      <top style="thin">
        <color theme="0"/>
      </top>
      <bottom/>
      <diagonal/>
    </border>
    <border>
      <left style="thin">
        <color theme="0" tint="-0.499984740745262"/>
      </left>
      <right style="thin">
        <color theme="0" tint="-0.499984740745262"/>
      </right>
      <top style="thin">
        <color theme="0" tint="-0.499984740745262"/>
      </top>
      <bottom style="thin">
        <color theme="1" tint="0.499984740745262"/>
      </bottom>
      <diagonal/>
    </border>
    <border>
      <left style="thin">
        <color theme="1" tint="0.499984740745262"/>
      </left>
      <right style="thin">
        <color indexed="64"/>
      </right>
      <top/>
      <bottom style="hair">
        <color theme="1" tint="0.499984740745262"/>
      </bottom>
      <diagonal/>
    </border>
    <border>
      <left style="thin">
        <color indexed="64"/>
      </left>
      <right style="thin">
        <color indexed="64"/>
      </right>
      <top/>
      <bottom style="hair">
        <color theme="1" tint="0.499984740745262"/>
      </bottom>
      <diagonal/>
    </border>
    <border>
      <left style="thin">
        <color indexed="64"/>
      </left>
      <right style="thin">
        <color theme="1" tint="0.499984740745262"/>
      </right>
      <top/>
      <bottom style="hair">
        <color theme="1" tint="0.499984740745262"/>
      </bottom>
      <diagonal/>
    </border>
    <border>
      <left style="thin">
        <color theme="1" tint="0.499984740745262"/>
      </left>
      <right style="thin">
        <color indexed="64"/>
      </right>
      <top style="thin">
        <color theme="1" tint="0.499984740745262"/>
      </top>
      <bottom style="hair">
        <color theme="1" tint="0.499984740745262"/>
      </bottom>
      <diagonal/>
    </border>
    <border>
      <left style="thin">
        <color indexed="64"/>
      </left>
      <right style="thin">
        <color indexed="64"/>
      </right>
      <top style="thin">
        <color theme="1" tint="0.499984740745262"/>
      </top>
      <bottom style="hair">
        <color theme="1" tint="0.499984740745262"/>
      </bottom>
      <diagonal/>
    </border>
    <border>
      <left style="thin">
        <color indexed="64"/>
      </left>
      <right style="thin">
        <color theme="1" tint="0.499984740745262"/>
      </right>
      <top style="thin">
        <color theme="1" tint="0.499984740745262"/>
      </top>
      <bottom style="hair">
        <color theme="1" tint="0.499984740745262"/>
      </bottom>
      <diagonal/>
    </border>
    <border>
      <left style="thin">
        <color theme="1" tint="0.499984740745262"/>
      </left>
      <right style="thin">
        <color indexed="64"/>
      </right>
      <top style="hair">
        <color theme="1" tint="0.499984740745262"/>
      </top>
      <bottom style="thin">
        <color theme="1" tint="0.499984740745262"/>
      </bottom>
      <diagonal/>
    </border>
    <border>
      <left style="thin">
        <color indexed="64"/>
      </left>
      <right style="thin">
        <color indexed="64"/>
      </right>
      <top style="hair">
        <color theme="1" tint="0.499984740745262"/>
      </top>
      <bottom style="thin">
        <color theme="1" tint="0.499984740745262"/>
      </bottom>
      <diagonal/>
    </border>
    <border>
      <left style="thin">
        <color indexed="64"/>
      </left>
      <right style="thin">
        <color theme="1" tint="0.499984740745262"/>
      </right>
      <top style="hair">
        <color theme="1" tint="0.499984740745262"/>
      </top>
      <bottom style="thin">
        <color theme="1" tint="0.499984740745262"/>
      </bottom>
      <diagonal/>
    </border>
    <border>
      <left style="thin">
        <color theme="1" tint="0.499984740745262"/>
      </left>
      <right style="thin">
        <color indexed="64"/>
      </right>
      <top style="hair">
        <color theme="1" tint="0.499984740745262"/>
      </top>
      <bottom/>
      <diagonal/>
    </border>
    <border>
      <left style="thin">
        <color indexed="64"/>
      </left>
      <right style="thin">
        <color indexed="64"/>
      </right>
      <top style="hair">
        <color theme="1" tint="0.499984740745262"/>
      </top>
      <bottom/>
      <diagonal/>
    </border>
    <border>
      <left style="thin">
        <color indexed="64"/>
      </left>
      <right style="thin">
        <color theme="1" tint="0.499984740745262"/>
      </right>
      <top style="hair">
        <color theme="1" tint="0.499984740745262"/>
      </top>
      <bottom/>
      <diagonal/>
    </border>
    <border>
      <left style="thin">
        <color theme="1" tint="0.34998626667073579"/>
      </left>
      <right style="thin">
        <color indexed="64"/>
      </right>
      <top style="thin">
        <color theme="1" tint="0.34998626667073579"/>
      </top>
      <bottom style="hair">
        <color theme="1" tint="0.499984740745262"/>
      </bottom>
      <diagonal/>
    </border>
    <border>
      <left style="thin">
        <color indexed="64"/>
      </left>
      <right style="thin">
        <color indexed="64"/>
      </right>
      <top style="thin">
        <color theme="1" tint="0.34998626667073579"/>
      </top>
      <bottom style="hair">
        <color theme="1" tint="0.499984740745262"/>
      </bottom>
      <diagonal/>
    </border>
    <border>
      <left style="thin">
        <color indexed="64"/>
      </left>
      <right style="thin">
        <color theme="1" tint="0.499984740745262"/>
      </right>
      <top style="thin">
        <color theme="1" tint="0.34998626667073579"/>
      </top>
      <bottom style="hair">
        <color theme="1" tint="0.499984740745262"/>
      </bottom>
      <diagonal/>
    </border>
    <border>
      <left style="thin">
        <color theme="1" tint="0.34998626667073579"/>
      </left>
      <right style="thin">
        <color indexed="64"/>
      </right>
      <top style="hair">
        <color theme="1" tint="0.499984740745262"/>
      </top>
      <bottom style="hair">
        <color theme="1" tint="0.499984740745262"/>
      </bottom>
      <diagonal/>
    </border>
    <border>
      <left style="thin">
        <color theme="1" tint="0.34998626667073579"/>
      </left>
      <right style="thin">
        <color indexed="64"/>
      </right>
      <top style="hair">
        <color theme="1" tint="0.499984740745262"/>
      </top>
      <bottom style="thin">
        <color theme="1" tint="0.34998626667073579"/>
      </bottom>
      <diagonal/>
    </border>
    <border>
      <left style="thin">
        <color indexed="64"/>
      </left>
      <right style="thin">
        <color indexed="64"/>
      </right>
      <top style="hair">
        <color theme="1" tint="0.499984740745262"/>
      </top>
      <bottom style="thin">
        <color theme="1" tint="0.34998626667073579"/>
      </bottom>
      <diagonal/>
    </border>
    <border>
      <left style="thin">
        <color indexed="64"/>
      </left>
      <right style="thin">
        <color theme="1" tint="0.499984740745262"/>
      </right>
      <top style="hair">
        <color theme="1" tint="0.499984740745262"/>
      </top>
      <bottom style="thin">
        <color theme="1" tint="0.34998626667073579"/>
      </bottom>
      <diagonal/>
    </border>
    <border>
      <left/>
      <right/>
      <top style="hair">
        <color theme="0" tint="-0.14990691854609822"/>
      </top>
      <bottom style="dotted">
        <color theme="0" tint="-0.14993743705557422"/>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style="hair">
        <color indexed="64"/>
      </top>
      <bottom/>
      <diagonal/>
    </border>
  </borders>
  <cellStyleXfs count="1219">
    <xf numFmtId="0" fontId="0" fillId="0" borderId="0"/>
    <xf numFmtId="9" fontId="18" fillId="0" borderId="0" applyFont="0" applyFill="0" applyBorder="0" applyAlignment="0" applyProtection="0"/>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38" fontId="18" fillId="0" borderId="0" applyFont="0" applyFill="0" applyBorder="0" applyAlignment="0" applyProtection="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38" fontId="18" fillId="0" borderId="0" applyFont="0" applyFill="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8" fillId="0" borderId="0">
      <alignment vertical="center"/>
    </xf>
    <xf numFmtId="0" fontId="29" fillId="0" borderId="0">
      <alignment vertical="center"/>
    </xf>
    <xf numFmtId="0" fontId="28" fillId="0" borderId="0">
      <alignment vertical="center"/>
    </xf>
    <xf numFmtId="9" fontId="17" fillId="0" borderId="0" applyFont="0" applyFill="0" applyBorder="0" applyAlignment="0" applyProtection="0">
      <alignment vertical="center"/>
    </xf>
    <xf numFmtId="0" fontId="18" fillId="0" borderId="0"/>
    <xf numFmtId="0" fontId="17" fillId="0" borderId="0">
      <alignment vertical="center"/>
    </xf>
    <xf numFmtId="0" fontId="16" fillId="0" borderId="0">
      <alignment vertical="center"/>
    </xf>
    <xf numFmtId="38" fontId="16" fillId="0" borderId="0" applyFont="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0" fontId="18" fillId="0" borderId="0"/>
    <xf numFmtId="9" fontId="18" fillId="0" borderId="0" applyFont="0" applyFill="0" applyBorder="0" applyAlignment="0" applyProtection="0">
      <alignment vertical="center"/>
    </xf>
    <xf numFmtId="0" fontId="18" fillId="0" borderId="0"/>
    <xf numFmtId="0" fontId="18" fillId="0" borderId="0"/>
    <xf numFmtId="0" fontId="14" fillId="0" borderId="0">
      <alignment vertical="center"/>
    </xf>
    <xf numFmtId="38" fontId="14"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0" fontId="12" fillId="0" borderId="0">
      <alignment vertical="center"/>
    </xf>
    <xf numFmtId="0" fontId="12" fillId="0" borderId="0">
      <alignment vertical="center"/>
    </xf>
    <xf numFmtId="38" fontId="12" fillId="0" borderId="0" applyFont="0" applyFill="0" applyBorder="0" applyAlignment="0" applyProtection="0">
      <alignment vertical="center"/>
    </xf>
    <xf numFmtId="9" fontId="11" fillId="0" borderId="0" applyFont="0" applyFill="0" applyBorder="0" applyAlignment="0" applyProtection="0">
      <alignment vertical="center"/>
    </xf>
    <xf numFmtId="0" fontId="11" fillId="0" borderId="0">
      <alignment vertical="center"/>
    </xf>
    <xf numFmtId="0" fontId="11" fillId="0" borderId="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9" fontId="18" fillId="0" borderId="0" applyFont="0" applyFill="0" applyBorder="0" applyAlignment="0" applyProtection="0"/>
    <xf numFmtId="9" fontId="28" fillId="0" borderId="0" applyFont="0" applyFill="0" applyBorder="0" applyAlignment="0" applyProtection="0">
      <alignment vertical="center"/>
    </xf>
    <xf numFmtId="9" fontId="18" fillId="0" borderId="0" applyFont="0" applyFill="0" applyBorder="0" applyAlignment="0" applyProtection="0">
      <alignment vertical="center"/>
    </xf>
    <xf numFmtId="3" fontId="29" fillId="0" borderId="0" applyFont="0" applyFill="0" applyBorder="0" applyAlignment="0" applyProtection="0">
      <alignment vertical="center"/>
    </xf>
    <xf numFmtId="38" fontId="28" fillId="0" borderId="0" applyFont="0" applyFill="0" applyBorder="0" applyAlignment="0" applyProtection="0">
      <alignment vertical="center"/>
    </xf>
    <xf numFmtId="3" fontId="29" fillId="0" borderId="0" applyFont="0" applyFill="0" applyBorder="0" applyAlignment="0" applyProtection="0">
      <alignment vertical="center"/>
    </xf>
    <xf numFmtId="0" fontId="28" fillId="0" borderId="0">
      <alignment vertical="center"/>
    </xf>
    <xf numFmtId="0" fontId="18" fillId="0" borderId="0"/>
    <xf numFmtId="0" fontId="28" fillId="0" borderId="0"/>
    <xf numFmtId="0" fontId="29" fillId="0" borderId="0">
      <alignment vertical="center"/>
    </xf>
    <xf numFmtId="0" fontId="10" fillId="0" borderId="0">
      <alignment vertical="center"/>
    </xf>
    <xf numFmtId="0" fontId="10" fillId="0" borderId="0">
      <alignment vertical="center"/>
    </xf>
    <xf numFmtId="0" fontId="44" fillId="0" borderId="0">
      <alignment vertical="center"/>
    </xf>
    <xf numFmtId="0" fontId="21" fillId="0" borderId="0"/>
    <xf numFmtId="0" fontId="9" fillId="0" borderId="0">
      <alignment vertical="center"/>
    </xf>
    <xf numFmtId="0" fontId="9" fillId="0" borderId="0">
      <alignment vertical="center"/>
    </xf>
    <xf numFmtId="9" fontId="1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6" fillId="0" borderId="0"/>
    <xf numFmtId="9" fontId="18" fillId="0" borderId="0" applyFont="0" applyFill="0" applyBorder="0" applyAlignment="0" applyProtection="0">
      <alignment vertical="center"/>
    </xf>
    <xf numFmtId="9" fontId="28" fillId="0" borderId="0" applyFont="0" applyFill="0" applyBorder="0" applyAlignment="0" applyProtection="0">
      <alignment vertical="center"/>
    </xf>
    <xf numFmtId="9" fontId="7" fillId="0" borderId="0" applyFont="0" applyFill="0" applyBorder="0" applyAlignment="0" applyProtection="0">
      <alignment vertical="center"/>
    </xf>
    <xf numFmtId="38" fontId="18" fillId="0" borderId="0" applyFont="0" applyFill="0" applyBorder="0" applyAlignment="0" applyProtection="0">
      <alignment vertical="center"/>
    </xf>
    <xf numFmtId="38" fontId="7" fillId="0" borderId="0" applyFont="0" applyFill="0" applyBorder="0" applyAlignment="0" applyProtection="0">
      <alignment vertical="center"/>
    </xf>
    <xf numFmtId="38" fontId="28"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8" fillId="0" borderId="0"/>
    <xf numFmtId="0" fontId="28" fillId="0" borderId="0">
      <alignment vertical="center"/>
    </xf>
    <xf numFmtId="0" fontId="2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15" fillId="28" borderId="0" applyNumberFormat="0" applyBorder="0" applyAlignment="0" applyProtection="0">
      <alignment vertical="center"/>
    </xf>
    <xf numFmtId="0" fontId="119" fillId="0" borderId="0">
      <alignment vertical="center"/>
    </xf>
    <xf numFmtId="0" fontId="18" fillId="0" borderId="0"/>
    <xf numFmtId="38" fontId="18"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9" fontId="18"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8" fillId="0" borderId="0"/>
    <xf numFmtId="38" fontId="18"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18"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cellStyleXfs>
  <cellXfs count="3063">
    <xf numFmtId="0" fontId="0" fillId="0" borderId="0" xfId="0"/>
    <xf numFmtId="0" fontId="0" fillId="0" borderId="0" xfId="0" applyProtection="1"/>
    <xf numFmtId="49" fontId="31" fillId="0" borderId="0" xfId="0" applyNumberFormat="1" applyFont="1" applyFill="1" applyAlignment="1" applyProtection="1">
      <alignment horizontal="left" vertical="center"/>
    </xf>
    <xf numFmtId="0" fontId="32"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1" fillId="0" borderId="0" xfId="0" applyFont="1" applyFill="1" applyBorder="1" applyAlignment="1" applyProtection="1">
      <alignment horizontal="center" vertical="center"/>
    </xf>
    <xf numFmtId="49" fontId="31" fillId="0" borderId="0" xfId="0" applyNumberFormat="1" applyFont="1" applyFill="1" applyAlignment="1" applyProtection="1">
      <alignment horizontal="right" vertical="center"/>
    </xf>
    <xf numFmtId="0" fontId="22" fillId="0" borderId="0" xfId="0" applyFont="1" applyFill="1" applyBorder="1" applyAlignment="1" applyProtection="1">
      <alignment horizontal="center"/>
    </xf>
    <xf numFmtId="49" fontId="31" fillId="0" borderId="0" xfId="0" applyNumberFormat="1" applyFont="1" applyFill="1" applyAlignment="1" applyProtection="1">
      <alignment vertical="center"/>
    </xf>
    <xf numFmtId="49" fontId="22" fillId="0" borderId="0" xfId="0" applyNumberFormat="1" applyFont="1" applyFill="1" applyAlignment="1" applyProtection="1">
      <alignment horizontal="right" vertical="center"/>
    </xf>
    <xf numFmtId="0" fontId="22" fillId="0" borderId="0" xfId="0" applyFont="1" applyFill="1" applyBorder="1" applyAlignment="1" applyProtection="1">
      <alignmen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left" vertical="top"/>
    </xf>
    <xf numFmtId="38" fontId="22" fillId="0" borderId="0" xfId="13" applyFont="1" applyFill="1" applyBorder="1" applyAlignment="1" applyProtection="1">
      <alignment horizontal="center" vertical="center"/>
    </xf>
    <xf numFmtId="0" fontId="22" fillId="0" borderId="0" xfId="0" applyFont="1" applyFill="1" applyBorder="1" applyProtection="1"/>
    <xf numFmtId="0" fontId="22" fillId="0" borderId="0" xfId="0" applyFont="1" applyFill="1" applyBorder="1" applyAlignment="1" applyProtection="1">
      <alignment horizontal="center" vertical="center"/>
    </xf>
    <xf numFmtId="0" fontId="30" fillId="0" borderId="0" xfId="0" applyFont="1" applyFill="1" applyAlignment="1" applyProtection="1">
      <alignment vertical="center"/>
    </xf>
    <xf numFmtId="0" fontId="34" fillId="0" borderId="0" xfId="0" applyFont="1" applyFill="1" applyProtection="1"/>
    <xf numFmtId="0" fontId="22" fillId="0" borderId="0" xfId="0" applyFont="1" applyAlignment="1" applyProtection="1">
      <alignment horizontal="center" vertical="center"/>
    </xf>
    <xf numFmtId="38" fontId="22" fillId="0" borderId="0" xfId="0" applyNumberFormat="1" applyFont="1" applyFill="1" applyBorder="1" applyAlignment="1" applyProtection="1">
      <alignment horizontal="center" vertical="center" wrapText="1"/>
    </xf>
    <xf numFmtId="49" fontId="22" fillId="0" borderId="0" xfId="0" applyNumberFormat="1" applyFont="1" applyFill="1" applyAlignment="1" applyProtection="1">
      <alignment vertical="center"/>
    </xf>
    <xf numFmtId="0" fontId="25" fillId="0" borderId="0" xfId="0" applyFont="1" applyFill="1" applyProtection="1"/>
    <xf numFmtId="0" fontId="37" fillId="0" borderId="0" xfId="0" applyFont="1" applyAlignment="1" applyProtection="1">
      <alignment vertical="center"/>
    </xf>
    <xf numFmtId="0" fontId="32" fillId="17" borderId="120" xfId="0" applyFont="1" applyFill="1" applyBorder="1" applyAlignment="1" applyProtection="1">
      <alignment horizontal="center" vertical="center" wrapText="1" readingOrder="1"/>
    </xf>
    <xf numFmtId="0" fontId="38" fillId="17" borderId="120" xfId="0" applyFont="1" applyFill="1" applyBorder="1" applyAlignment="1" applyProtection="1">
      <alignment horizontal="center" vertical="center" wrapText="1" readingOrder="1"/>
    </xf>
    <xf numFmtId="0" fontId="32" fillId="7" borderId="120" xfId="0" applyFont="1" applyFill="1" applyBorder="1" applyAlignment="1" applyProtection="1">
      <alignment horizontal="center" vertical="center" wrapText="1" readingOrder="1"/>
    </xf>
    <xf numFmtId="0" fontId="48" fillId="9" borderId="120" xfId="0" applyFont="1" applyFill="1" applyBorder="1" applyAlignment="1" applyProtection="1">
      <alignment horizontal="center" vertical="center" wrapText="1" readingOrder="1"/>
    </xf>
    <xf numFmtId="0" fontId="32" fillId="7" borderId="122" xfId="0" applyFont="1" applyFill="1" applyBorder="1" applyAlignment="1" applyProtection="1">
      <alignment horizontal="center" vertical="center" wrapText="1" readingOrder="1"/>
    </xf>
    <xf numFmtId="0" fontId="48" fillId="9" borderId="122" xfId="0" applyFont="1" applyFill="1" applyBorder="1" applyAlignment="1" applyProtection="1">
      <alignment horizontal="center" vertical="center" wrapText="1" readingOrder="1"/>
    </xf>
    <xf numFmtId="0" fontId="32" fillId="7" borderId="124" xfId="0" applyFont="1" applyFill="1" applyBorder="1" applyAlignment="1" applyProtection="1">
      <alignment horizontal="center" vertical="center" wrapText="1" readingOrder="1"/>
    </xf>
    <xf numFmtId="0" fontId="48" fillId="9" borderId="124" xfId="0" applyFont="1" applyFill="1" applyBorder="1" applyAlignment="1" applyProtection="1">
      <alignment horizontal="center" vertical="center" wrapText="1" readingOrder="1"/>
    </xf>
    <xf numFmtId="0" fontId="32" fillId="7" borderId="127" xfId="0" applyFont="1" applyFill="1" applyBorder="1" applyAlignment="1" applyProtection="1">
      <alignment horizontal="center" vertical="center" wrapText="1" readingOrder="1"/>
    </xf>
    <xf numFmtId="0" fontId="48" fillId="9" borderId="127" xfId="0" applyFont="1" applyFill="1" applyBorder="1" applyAlignment="1" applyProtection="1">
      <alignment horizontal="center" vertical="center" wrapText="1" readingOrder="1"/>
    </xf>
    <xf numFmtId="0" fontId="32" fillId="18" borderId="127" xfId="0" applyFont="1" applyFill="1" applyBorder="1" applyAlignment="1" applyProtection="1">
      <alignment horizontal="left" vertical="center" wrapText="1" readingOrder="1"/>
    </xf>
    <xf numFmtId="0" fontId="32" fillId="7" borderId="131" xfId="0" applyFont="1" applyFill="1" applyBorder="1" applyAlignment="1" applyProtection="1">
      <alignment horizontal="center" vertical="center" wrapText="1" readingOrder="1"/>
    </xf>
    <xf numFmtId="0" fontId="32" fillId="0" borderId="124" xfId="0" applyFont="1" applyFill="1" applyBorder="1" applyAlignment="1" applyProtection="1">
      <alignment horizontal="center" vertical="center" wrapText="1" readingOrder="1"/>
    </xf>
    <xf numFmtId="0" fontId="48" fillId="9" borderId="131" xfId="0" applyFont="1" applyFill="1" applyBorder="1" applyAlignment="1" applyProtection="1">
      <alignment horizontal="center" vertical="center" wrapText="1" readingOrder="1"/>
    </xf>
    <xf numFmtId="0" fontId="32" fillId="18" borderId="131" xfId="0" applyFont="1" applyFill="1" applyBorder="1" applyAlignment="1" applyProtection="1">
      <alignment horizontal="center" vertical="center" wrapText="1" readingOrder="1"/>
    </xf>
    <xf numFmtId="0" fontId="32" fillId="18" borderId="122" xfId="0" applyFont="1" applyFill="1" applyBorder="1" applyAlignment="1" applyProtection="1">
      <alignment horizontal="center" vertical="center" wrapText="1" readingOrder="1"/>
    </xf>
    <xf numFmtId="0" fontId="48" fillId="0" borderId="122" xfId="0" applyFont="1" applyFill="1" applyBorder="1" applyAlignment="1" applyProtection="1">
      <alignment vertical="center" wrapText="1" readingOrder="1"/>
    </xf>
    <xf numFmtId="0" fontId="48" fillId="0" borderId="124" xfId="0" applyFont="1" applyFill="1" applyBorder="1" applyAlignment="1" applyProtection="1">
      <alignment vertical="center" wrapText="1" readingOrder="1"/>
    </xf>
    <xf numFmtId="0" fontId="48" fillId="0" borderId="131" xfId="0" applyFont="1" applyFill="1" applyBorder="1" applyAlignment="1" applyProtection="1">
      <alignment vertical="center" wrapText="1" readingOrder="1"/>
    </xf>
    <xf numFmtId="0" fontId="32" fillId="0" borderId="120" xfId="0" applyFont="1" applyFill="1" applyBorder="1" applyAlignment="1" applyProtection="1">
      <alignment vertical="top" wrapText="1" readingOrder="1"/>
    </xf>
    <xf numFmtId="0" fontId="32" fillId="0" borderId="129" xfId="0" applyFont="1" applyFill="1" applyBorder="1" applyAlignment="1" applyProtection="1">
      <alignment vertical="top" wrapText="1" readingOrder="1"/>
    </xf>
    <xf numFmtId="0" fontId="47" fillId="0" borderId="120" xfId="0" applyFont="1" applyFill="1" applyBorder="1" applyAlignment="1" applyProtection="1">
      <alignment horizontal="center" vertical="center" wrapText="1" readingOrder="1"/>
    </xf>
    <xf numFmtId="0" fontId="0" fillId="0" borderId="0" xfId="0" applyAlignment="1" applyProtection="1">
      <alignment vertical="center"/>
    </xf>
    <xf numFmtId="0" fontId="26" fillId="0" borderId="0" xfId="0" applyFont="1" applyAlignment="1" applyProtection="1">
      <alignment vertical="center"/>
    </xf>
    <xf numFmtId="0" fontId="26" fillId="0" borderId="0" xfId="0" applyFont="1" applyProtection="1"/>
    <xf numFmtId="0" fontId="38" fillId="0" borderId="0" xfId="0" applyFont="1" applyAlignment="1" applyProtection="1">
      <alignment vertical="center" readingOrder="1"/>
    </xf>
    <xf numFmtId="0" fontId="38" fillId="0" borderId="0" xfId="0" applyFont="1" applyAlignment="1" applyProtection="1">
      <alignment vertical="center"/>
    </xf>
    <xf numFmtId="0" fontId="26" fillId="0" borderId="0" xfId="0" applyFont="1" applyBorder="1" applyProtection="1"/>
    <xf numFmtId="0" fontId="38" fillId="0" borderId="0" xfId="0" applyFont="1" applyAlignment="1" applyProtection="1">
      <alignment vertical="top" readingOrder="1"/>
    </xf>
    <xf numFmtId="0" fontId="32" fillId="0" borderId="0" xfId="0" applyFont="1" applyFill="1" applyBorder="1" applyAlignment="1" applyProtection="1">
      <alignment horizontal="left" vertical="center" wrapText="1" readingOrder="1"/>
    </xf>
    <xf numFmtId="0" fontId="47" fillId="18" borderId="120" xfId="0" applyFont="1" applyFill="1" applyBorder="1" applyAlignment="1" applyProtection="1">
      <alignment horizontal="center" vertical="center" wrapText="1" readingOrder="1"/>
    </xf>
    <xf numFmtId="0" fontId="32" fillId="18" borderId="0" xfId="0" applyFont="1" applyFill="1" applyBorder="1" applyAlignment="1" applyProtection="1">
      <alignment horizontal="left" vertical="center" readingOrder="1"/>
    </xf>
    <xf numFmtId="0" fontId="25" fillId="7" borderId="7" xfId="11" applyFont="1" applyFill="1" applyBorder="1" applyAlignment="1" applyProtection="1">
      <alignment horizontal="center" vertical="center" wrapText="1"/>
    </xf>
    <xf numFmtId="0" fontId="36" fillId="9" borderId="27" xfId="11" applyFont="1" applyFill="1" applyBorder="1" applyAlignment="1" applyProtection="1">
      <alignment horizontal="center" vertical="center"/>
    </xf>
    <xf numFmtId="0" fontId="25" fillId="7" borderId="27" xfId="11" applyFont="1" applyFill="1" applyBorder="1" applyAlignment="1" applyProtection="1">
      <alignment horizontal="center" vertical="center" wrapText="1"/>
    </xf>
    <xf numFmtId="0" fontId="36" fillId="9" borderId="27" xfId="11" applyFont="1" applyFill="1" applyBorder="1" applyAlignment="1" applyProtection="1">
      <alignment horizontal="center" vertical="center" wrapText="1"/>
    </xf>
    <xf numFmtId="0" fontId="36" fillId="9" borderId="7" xfId="11" applyFont="1" applyFill="1" applyBorder="1" applyAlignment="1" applyProtection="1">
      <alignment horizontal="center" vertical="center" wrapText="1"/>
    </xf>
    <xf numFmtId="0" fontId="25" fillId="3" borderId="158" xfId="11" applyFont="1" applyFill="1" applyBorder="1" applyAlignment="1" applyProtection="1">
      <alignment horizontal="left" vertical="center" wrapText="1"/>
    </xf>
    <xf numFmtId="0" fontId="36" fillId="9" borderId="7" xfId="11" applyFont="1" applyFill="1" applyBorder="1" applyAlignment="1" applyProtection="1">
      <alignment horizontal="center" vertical="center"/>
    </xf>
    <xf numFmtId="0" fontId="36" fillId="9" borderId="26" xfId="0" applyFont="1" applyFill="1" applyBorder="1" applyAlignment="1" applyProtection="1">
      <alignment horizontal="center" vertical="center" wrapText="1"/>
    </xf>
    <xf numFmtId="0" fontId="22" fillId="2" borderId="0" xfId="0" applyFont="1" applyFill="1" applyProtection="1"/>
    <xf numFmtId="0" fontId="31" fillId="0" borderId="0" xfId="0" applyFont="1" applyFill="1" applyBorder="1" applyAlignment="1" applyProtection="1">
      <alignment vertical="center" wrapText="1"/>
    </xf>
    <xf numFmtId="0" fontId="22" fillId="0" borderId="0" xfId="0" applyFont="1" applyFill="1" applyAlignment="1" applyProtection="1">
      <alignment horizontal="center"/>
    </xf>
    <xf numFmtId="0" fontId="22" fillId="0" borderId="0" xfId="0" applyFont="1" applyFill="1" applyAlignment="1" applyProtection="1">
      <alignment vertical="top"/>
    </xf>
    <xf numFmtId="0" fontId="25" fillId="0" borderId="0" xfId="0" applyFont="1" applyAlignment="1" applyProtection="1">
      <alignment vertical="center"/>
    </xf>
    <xf numFmtId="0" fontId="32" fillId="0" borderId="0" xfId="0" applyFont="1" applyBorder="1" applyAlignment="1" applyProtection="1">
      <alignment horizontal="left" vertical="center"/>
    </xf>
    <xf numFmtId="0" fontId="32" fillId="0" borderId="0" xfId="0" applyFont="1" applyAlignment="1" applyProtection="1">
      <alignment horizontal="left" vertical="center"/>
    </xf>
    <xf numFmtId="0" fontId="32" fillId="0" borderId="0" xfId="0" applyFont="1" applyAlignment="1" applyProtection="1">
      <alignment horizontal="center" vertical="center"/>
    </xf>
    <xf numFmtId="0" fontId="32" fillId="0" borderId="19" xfId="67" applyFont="1" applyBorder="1" applyAlignment="1" applyProtection="1">
      <alignment horizontal="left"/>
    </xf>
    <xf numFmtId="0" fontId="32" fillId="0" borderId="19" xfId="67" applyFont="1" applyBorder="1" applyAlignment="1" applyProtection="1">
      <alignment vertical="center"/>
    </xf>
    <xf numFmtId="0" fontId="32" fillId="0" borderId="19" xfId="67" applyFont="1" applyBorder="1" applyAlignment="1" applyProtection="1"/>
    <xf numFmtId="0" fontId="32" fillId="0" borderId="0" xfId="67" applyFont="1" applyBorder="1" applyAlignment="1" applyProtection="1">
      <alignment vertical="center"/>
    </xf>
    <xf numFmtId="0" fontId="32" fillId="0" borderId="20" xfId="67" applyFont="1" applyBorder="1" applyAlignment="1" applyProtection="1">
      <alignment horizontal="left"/>
    </xf>
    <xf numFmtId="0" fontId="32" fillId="0" borderId="103" xfId="0" applyFont="1" applyBorder="1" applyAlignment="1" applyProtection="1">
      <alignment horizontal="center" vertical="center"/>
    </xf>
    <xf numFmtId="0" fontId="32" fillId="0" borderId="0" xfId="0" applyFont="1" applyAlignment="1" applyProtection="1">
      <alignment horizontal="distributed" vertical="center"/>
    </xf>
    <xf numFmtId="0" fontId="32" fillId="0" borderId="0" xfId="67" applyFont="1" applyBorder="1" applyAlignment="1" applyProtection="1">
      <alignment horizontal="center" vertical="center"/>
    </xf>
    <xf numFmtId="0" fontId="36" fillId="9" borderId="7" xfId="0" applyFont="1" applyFill="1" applyBorder="1" applyAlignment="1" applyProtection="1">
      <alignment horizontal="center" vertical="center"/>
    </xf>
    <xf numFmtId="0" fontId="31" fillId="0" borderId="0" xfId="0" applyFont="1" applyFill="1" applyAlignment="1" applyProtection="1">
      <alignment horizontal="left" vertical="center"/>
    </xf>
    <xf numFmtId="0" fontId="25"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xf>
    <xf numFmtId="0" fontId="55" fillId="0" borderId="0" xfId="0" applyFont="1" applyFill="1" applyAlignment="1" applyProtection="1">
      <alignment vertical="center"/>
    </xf>
    <xf numFmtId="0" fontId="24" fillId="0" borderId="0" xfId="0" applyFont="1" applyFill="1" applyProtection="1"/>
    <xf numFmtId="58" fontId="25" fillId="0" borderId="9" xfId="0" applyNumberFormat="1" applyFont="1" applyFill="1" applyBorder="1" applyAlignment="1" applyProtection="1">
      <alignment horizontal="center" vertical="center" wrapText="1"/>
    </xf>
    <xf numFmtId="0" fontId="56" fillId="0" borderId="0" xfId="0" applyFont="1" applyFill="1" applyBorder="1" applyAlignment="1" applyProtection="1">
      <alignment horizontal="center" vertical="center"/>
    </xf>
    <xf numFmtId="0" fontId="22" fillId="0" borderId="0" xfId="2" applyFont="1" applyFill="1" applyBorder="1" applyAlignment="1" applyProtection="1">
      <alignment horizontal="center" vertical="center" wrapText="1"/>
    </xf>
    <xf numFmtId="0" fontId="22" fillId="0" borderId="0" xfId="2" applyFont="1" applyFill="1" applyBorder="1" applyAlignment="1" applyProtection="1">
      <alignment horizontal="left" vertical="center" wrapText="1"/>
    </xf>
    <xf numFmtId="0" fontId="25" fillId="0" borderId="15" xfId="68" applyFont="1" applyFill="1" applyBorder="1" applyAlignment="1" applyProtection="1">
      <alignment horizontal="left" vertical="center"/>
      <protection locked="0"/>
    </xf>
    <xf numFmtId="0" fontId="25" fillId="0" borderId="19" xfId="68" applyFont="1" applyFill="1" applyBorder="1" applyAlignment="1" applyProtection="1">
      <alignment horizontal="left" vertical="center"/>
      <protection locked="0"/>
    </xf>
    <xf numFmtId="0" fontId="57" fillId="0" borderId="0" xfId="66" applyFont="1" applyFill="1" applyBorder="1" applyAlignment="1" applyProtection="1">
      <alignment horizontal="left" vertical="center"/>
      <protection locked="0"/>
    </xf>
    <xf numFmtId="0" fontId="25" fillId="0" borderId="12" xfId="68" applyFont="1" applyFill="1" applyBorder="1" applyAlignment="1" applyProtection="1">
      <alignment horizontal="left" vertical="center"/>
      <protection locked="0"/>
    </xf>
    <xf numFmtId="0" fontId="25" fillId="0" borderId="22" xfId="68" applyFont="1" applyFill="1" applyBorder="1" applyAlignment="1" applyProtection="1">
      <alignment horizontal="left" vertical="center"/>
      <protection locked="0"/>
    </xf>
    <xf numFmtId="0" fontId="25" fillId="0" borderId="36" xfId="68" applyFont="1" applyFill="1" applyBorder="1" applyAlignment="1" applyProtection="1">
      <alignment horizontal="left" vertical="center"/>
      <protection locked="0"/>
    </xf>
    <xf numFmtId="0" fontId="25" fillId="0" borderId="11" xfId="68" applyFont="1" applyFill="1" applyBorder="1" applyAlignment="1" applyProtection="1">
      <alignment horizontal="left" vertical="center"/>
      <protection locked="0"/>
    </xf>
    <xf numFmtId="0" fontId="9" fillId="0" borderId="0" xfId="68" applyProtection="1">
      <alignment vertical="center"/>
      <protection locked="0"/>
    </xf>
    <xf numFmtId="0" fontId="25" fillId="0" borderId="15" xfId="0" applyNumberFormat="1" applyFont="1" applyFill="1" applyBorder="1" applyAlignment="1" applyProtection="1">
      <alignment horizontal="left" vertical="center"/>
      <protection locked="0"/>
    </xf>
    <xf numFmtId="0" fontId="25" fillId="0" borderId="22" xfId="0" applyNumberFormat="1" applyFont="1" applyFill="1" applyBorder="1" applyAlignment="1" applyProtection="1">
      <alignment horizontal="left" vertical="center"/>
      <protection locked="0"/>
    </xf>
    <xf numFmtId="0" fontId="60" fillId="3" borderId="0" xfId="0" applyFont="1" applyFill="1" applyAlignment="1">
      <alignment horizontal="left" vertical="center"/>
    </xf>
    <xf numFmtId="0" fontId="60" fillId="3" borderId="0" xfId="0" applyFont="1" applyFill="1" applyAlignment="1">
      <alignment horizontal="right" vertical="center"/>
    </xf>
    <xf numFmtId="0" fontId="60" fillId="3" borderId="0" xfId="0" applyFont="1" applyFill="1" applyAlignment="1">
      <alignment horizontal="center" vertical="center" shrinkToFit="1"/>
    </xf>
    <xf numFmtId="0" fontId="60" fillId="3" borderId="0" xfId="0" applyFont="1" applyFill="1" applyAlignment="1">
      <alignment horizontal="left" vertical="center" shrinkToFit="1"/>
    </xf>
    <xf numFmtId="0" fontId="65" fillId="0" borderId="195" xfId="0" applyFont="1" applyFill="1" applyBorder="1" applyAlignment="1" applyProtection="1">
      <alignment horizontal="left" vertical="center" shrinkToFit="1"/>
      <protection locked="0"/>
    </xf>
    <xf numFmtId="0" fontId="31" fillId="0" borderId="0" xfId="0" applyNumberFormat="1" applyFont="1" applyFill="1" applyAlignment="1" applyProtection="1">
      <alignment horizontal="right" vertical="center"/>
    </xf>
    <xf numFmtId="0" fontId="31" fillId="0" borderId="0" xfId="0" applyNumberFormat="1" applyFont="1" applyFill="1" applyAlignment="1" applyProtection="1">
      <alignment vertical="center"/>
    </xf>
    <xf numFmtId="0" fontId="30" fillId="0" borderId="0" xfId="0" applyNumberFormat="1" applyFont="1" applyFill="1" applyAlignment="1" applyProtection="1">
      <alignment vertical="center"/>
    </xf>
    <xf numFmtId="0" fontId="22" fillId="0" borderId="0" xfId="0" applyNumberFormat="1" applyFont="1" applyFill="1" applyProtection="1"/>
    <xf numFmtId="0" fontId="25" fillId="0" borderId="15" xfId="0" applyNumberFormat="1" applyFont="1" applyFill="1" applyBorder="1" applyAlignment="1" applyProtection="1">
      <alignment vertical="center"/>
      <protection locked="0"/>
    </xf>
    <xf numFmtId="0" fontId="25" fillId="0" borderId="0" xfId="0" applyNumberFormat="1" applyFont="1" applyFill="1" applyBorder="1" applyAlignment="1" applyProtection="1">
      <alignment vertical="center"/>
      <protection locked="0"/>
    </xf>
    <xf numFmtId="0" fontId="25" fillId="0" borderId="12" xfId="0" applyNumberFormat="1" applyFont="1" applyFill="1" applyBorder="1" applyAlignment="1" applyProtection="1">
      <alignment vertical="center"/>
      <protection locked="0"/>
    </xf>
    <xf numFmtId="0" fontId="60" fillId="24" borderId="179" xfId="0" applyNumberFormat="1" applyFont="1" applyFill="1" applyBorder="1" applyAlignment="1" applyProtection="1">
      <alignment horizontal="left" vertical="center" shrinkToFit="1"/>
      <protection locked="0"/>
    </xf>
    <xf numFmtId="0" fontId="60" fillId="24" borderId="185" xfId="0" applyNumberFormat="1" applyFont="1" applyFill="1" applyBorder="1" applyAlignment="1" applyProtection="1">
      <alignment horizontal="left" vertical="center" shrinkToFit="1"/>
      <protection locked="0"/>
    </xf>
    <xf numFmtId="49" fontId="60" fillId="24" borderId="185" xfId="0" applyNumberFormat="1" applyFont="1" applyFill="1" applyBorder="1" applyAlignment="1" applyProtection="1">
      <alignment horizontal="left" vertical="center" shrinkToFit="1"/>
      <protection locked="0"/>
    </xf>
    <xf numFmtId="0" fontId="65" fillId="24" borderId="185" xfId="0" applyNumberFormat="1" applyFont="1" applyFill="1" applyBorder="1" applyAlignment="1" applyProtection="1">
      <alignment horizontal="left" vertical="center" shrinkToFit="1"/>
      <protection locked="0"/>
    </xf>
    <xf numFmtId="189" fontId="60" fillId="24" borderId="185" xfId="0" applyNumberFormat="1" applyFont="1" applyFill="1" applyBorder="1" applyAlignment="1" applyProtection="1">
      <alignment horizontal="right" vertical="center" shrinkToFit="1"/>
      <protection locked="0"/>
    </xf>
    <xf numFmtId="188" fontId="60" fillId="24" borderId="185" xfId="0" applyNumberFormat="1" applyFont="1" applyFill="1" applyBorder="1" applyAlignment="1" applyProtection="1">
      <alignment horizontal="right" vertical="center" shrinkToFit="1"/>
      <protection locked="0"/>
    </xf>
    <xf numFmtId="0" fontId="60" fillId="24" borderId="185" xfId="0" applyNumberFormat="1" applyFont="1" applyFill="1" applyBorder="1" applyAlignment="1" applyProtection="1">
      <alignment horizontal="left" vertical="center" wrapText="1" shrinkToFit="1"/>
      <protection locked="0"/>
    </xf>
    <xf numFmtId="190" fontId="60" fillId="24" borderId="179" xfId="0" applyNumberFormat="1" applyFont="1" applyFill="1" applyBorder="1" applyAlignment="1" applyProtection="1">
      <alignment horizontal="right" vertical="center" shrinkToFit="1"/>
      <protection locked="0"/>
    </xf>
    <xf numFmtId="190" fontId="60" fillId="24" borderId="179" xfId="13" applyNumberFormat="1" applyFont="1" applyFill="1" applyBorder="1" applyAlignment="1" applyProtection="1">
      <alignment horizontal="right" vertical="center" shrinkToFit="1"/>
      <protection locked="0"/>
    </xf>
    <xf numFmtId="10" fontId="60" fillId="24" borderId="185" xfId="0" applyNumberFormat="1" applyFont="1" applyFill="1" applyBorder="1" applyAlignment="1" applyProtection="1">
      <alignment horizontal="left" vertical="center" shrinkToFit="1"/>
      <protection locked="0"/>
    </xf>
    <xf numFmtId="0" fontId="86" fillId="0" borderId="0" xfId="0" applyFont="1" applyAlignment="1" applyProtection="1">
      <alignment horizontal="center"/>
    </xf>
    <xf numFmtId="0" fontId="86" fillId="0" borderId="0" xfId="0" applyFont="1" applyFill="1" applyBorder="1" applyAlignment="1" applyProtection="1">
      <alignment horizontal="center"/>
    </xf>
    <xf numFmtId="190" fontId="60" fillId="24" borderId="213" xfId="0" applyNumberFormat="1" applyFont="1" applyFill="1" applyBorder="1" applyAlignment="1" applyProtection="1">
      <alignment horizontal="right" vertical="center" shrinkToFit="1"/>
      <protection locked="0"/>
    </xf>
    <xf numFmtId="190" fontId="60" fillId="24" borderId="199" xfId="0" applyNumberFormat="1" applyFont="1" applyFill="1" applyBorder="1" applyAlignment="1" applyProtection="1">
      <alignment horizontal="right" vertical="center" shrinkToFit="1"/>
      <protection locked="0"/>
    </xf>
    <xf numFmtId="190" fontId="60" fillId="24" borderId="185" xfId="13" applyNumberFormat="1" applyFont="1" applyFill="1" applyBorder="1" applyAlignment="1" applyProtection="1">
      <alignment horizontal="right" vertical="center" shrinkToFit="1"/>
      <protection locked="0"/>
    </xf>
    <xf numFmtId="188" fontId="60" fillId="24" borderId="185" xfId="0" applyNumberFormat="1" applyFont="1" applyFill="1" applyBorder="1" applyAlignment="1" applyProtection="1">
      <alignment horizontal="left" vertical="center" shrinkToFit="1"/>
      <protection locked="0"/>
    </xf>
    <xf numFmtId="49" fontId="60" fillId="24" borderId="179" xfId="0" applyNumberFormat="1" applyFont="1" applyFill="1" applyBorder="1" applyAlignment="1" applyProtection="1">
      <alignment horizontal="left" vertical="center" wrapText="1" shrinkToFit="1"/>
      <protection locked="0"/>
    </xf>
    <xf numFmtId="0" fontId="25" fillId="3" borderId="26" xfId="11" applyFont="1" applyFill="1" applyBorder="1" applyAlignment="1" applyProtection="1">
      <alignment horizontal="center" vertical="center" wrapText="1"/>
    </xf>
    <xf numFmtId="0" fontId="60" fillId="2" borderId="0" xfId="0" applyFont="1" applyFill="1" applyBorder="1" applyAlignment="1" applyProtection="1">
      <alignment vertical="center"/>
    </xf>
    <xf numFmtId="0" fontId="60" fillId="0" borderId="0" xfId="0" applyFont="1" applyProtection="1"/>
    <xf numFmtId="0" fontId="60" fillId="0" borderId="0" xfId="0" applyFont="1" applyFill="1" applyProtection="1"/>
    <xf numFmtId="0" fontId="60" fillId="25" borderId="0" xfId="0" applyFont="1" applyFill="1" applyProtection="1"/>
    <xf numFmtId="0" fontId="92" fillId="0" borderId="0" xfId="0" applyFont="1" applyFill="1" applyProtection="1"/>
    <xf numFmtId="0" fontId="25" fillId="0" borderId="36" xfId="0" applyNumberFormat="1" applyFont="1" applyFill="1" applyBorder="1" applyAlignment="1" applyProtection="1">
      <alignment horizontal="left" vertical="center"/>
      <protection locked="0"/>
    </xf>
    <xf numFmtId="0" fontId="25" fillId="0" borderId="11" xfId="0" applyNumberFormat="1" applyFont="1" applyFill="1" applyBorder="1" applyAlignment="1" applyProtection="1">
      <alignment horizontal="left" vertical="center"/>
      <protection locked="0"/>
    </xf>
    <xf numFmtId="0" fontId="25" fillId="0" borderId="0" xfId="0" applyNumberFormat="1" applyFont="1" applyFill="1" applyBorder="1" applyAlignment="1" applyProtection="1">
      <alignment horizontal="left" vertical="center"/>
      <protection locked="0"/>
    </xf>
    <xf numFmtId="0" fontId="25" fillId="0" borderId="12" xfId="0" applyNumberFormat="1" applyFont="1" applyFill="1" applyBorder="1" applyAlignment="1" applyProtection="1">
      <alignment horizontal="left" vertical="center"/>
      <protection locked="0"/>
    </xf>
    <xf numFmtId="0" fontId="36" fillId="9" borderId="100" xfId="11" applyFont="1" applyFill="1" applyBorder="1" applyAlignment="1" applyProtection="1">
      <alignment horizontal="center" vertical="center" wrapText="1"/>
    </xf>
    <xf numFmtId="0" fontId="36" fillId="9" borderId="56" xfId="11" applyFont="1" applyFill="1" applyBorder="1" applyAlignment="1" applyProtection="1">
      <alignment horizontal="center" vertical="center" wrapText="1"/>
    </xf>
    <xf numFmtId="0" fontId="32" fillId="18" borderId="121" xfId="0" applyFont="1" applyFill="1" applyBorder="1" applyAlignment="1" applyProtection="1">
      <alignment vertical="top" wrapText="1" readingOrder="1"/>
    </xf>
    <xf numFmtId="0" fontId="32" fillId="18" borderId="123" xfId="0" applyFont="1" applyFill="1" applyBorder="1" applyAlignment="1" applyProtection="1">
      <alignment vertical="top" wrapText="1" readingOrder="1"/>
    </xf>
    <xf numFmtId="0" fontId="32" fillId="18" borderId="129" xfId="0" applyFont="1" applyFill="1" applyBorder="1" applyAlignment="1" applyProtection="1">
      <alignment vertical="top" wrapText="1" readingOrder="1"/>
    </xf>
    <xf numFmtId="0" fontId="25" fillId="0" borderId="0" xfId="68" applyFont="1" applyFill="1" applyBorder="1" applyAlignment="1" applyProtection="1">
      <alignment horizontal="left" vertical="center"/>
      <protection locked="0"/>
    </xf>
    <xf numFmtId="0" fontId="86" fillId="0" borderId="0" xfId="0" applyFont="1" applyAlignment="1" applyProtection="1">
      <alignment horizontal="center" shrinkToFit="1"/>
    </xf>
    <xf numFmtId="0" fontId="86" fillId="0" borderId="7" xfId="0" applyFont="1" applyBorder="1" applyAlignment="1" applyProtection="1">
      <alignment horizontal="center" shrinkToFit="1"/>
    </xf>
    <xf numFmtId="0" fontId="86" fillId="0" borderId="0" xfId="0" applyFont="1" applyBorder="1" applyAlignment="1" applyProtection="1">
      <alignment horizontal="center" shrinkToFit="1"/>
    </xf>
    <xf numFmtId="0" fontId="100" fillId="0" borderId="19" xfId="0" applyNumberFormat="1" applyFont="1" applyFill="1" applyBorder="1" applyAlignment="1" applyProtection="1">
      <alignment horizontal="center" vertical="center"/>
      <protection locked="0"/>
    </xf>
    <xf numFmtId="0" fontId="100" fillId="0" borderId="6" xfId="0" applyNumberFormat="1" applyFont="1" applyFill="1" applyBorder="1" applyAlignment="1" applyProtection="1">
      <alignment horizontal="center" vertical="center"/>
      <protection locked="0"/>
    </xf>
    <xf numFmtId="0" fontId="82" fillId="24" borderId="185" xfId="0" applyNumberFormat="1" applyFont="1" applyFill="1" applyBorder="1" applyAlignment="1" applyProtection="1">
      <alignment horizontal="left" vertical="center" shrinkToFit="1"/>
      <protection locked="0"/>
    </xf>
    <xf numFmtId="0" fontId="99" fillId="0" borderId="18" xfId="0" applyNumberFormat="1" applyFont="1" applyFill="1" applyBorder="1" applyAlignment="1" applyProtection="1">
      <alignment horizontal="center" vertical="center"/>
      <protection locked="0"/>
    </xf>
    <xf numFmtId="0" fontId="99" fillId="0" borderId="19" xfId="0" applyNumberFormat="1" applyFont="1" applyFill="1" applyBorder="1" applyAlignment="1" applyProtection="1">
      <alignment horizontal="center" vertical="center"/>
      <protection locked="0"/>
    </xf>
    <xf numFmtId="0" fontId="99" fillId="0" borderId="15" xfId="0" applyNumberFormat="1" applyFont="1" applyFill="1" applyBorder="1" applyAlignment="1" applyProtection="1">
      <alignment horizontal="center" vertical="center"/>
      <protection locked="0"/>
    </xf>
    <xf numFmtId="0" fontId="99" fillId="0" borderId="0" xfId="0" applyNumberFormat="1" applyFont="1" applyFill="1" applyBorder="1" applyAlignment="1" applyProtection="1">
      <alignment horizontal="center" vertical="center"/>
      <protection locked="0"/>
    </xf>
    <xf numFmtId="0" fontId="100" fillId="0" borderId="0" xfId="0" applyNumberFormat="1" applyFont="1" applyFill="1" applyBorder="1" applyAlignment="1" applyProtection="1">
      <alignment horizontal="center" vertical="center"/>
      <protection locked="0"/>
    </xf>
    <xf numFmtId="0" fontId="100" fillId="0" borderId="12" xfId="0" applyNumberFormat="1" applyFont="1" applyFill="1" applyBorder="1" applyAlignment="1" applyProtection="1">
      <alignment horizontal="center" vertical="center"/>
      <protection locked="0"/>
    </xf>
    <xf numFmtId="0" fontId="65" fillId="3" borderId="174" xfId="0" applyFont="1" applyFill="1" applyBorder="1" applyAlignment="1" applyProtection="1">
      <alignment horizontal="left" vertical="center"/>
    </xf>
    <xf numFmtId="0" fontId="60" fillId="0" borderId="0" xfId="0" applyFont="1" applyBorder="1" applyProtection="1"/>
    <xf numFmtId="0" fontId="60" fillId="25" borderId="0" xfId="0" applyFont="1" applyFill="1" applyBorder="1" applyProtection="1"/>
    <xf numFmtId="181" fontId="79" fillId="0" borderId="0" xfId="0" applyNumberFormat="1" applyFont="1" applyFill="1" applyBorder="1" applyAlignment="1" applyProtection="1">
      <alignment horizontal="left" vertical="center" indent="1" shrinkToFit="1"/>
    </xf>
    <xf numFmtId="0" fontId="22" fillId="0" borderId="0" xfId="0" applyFont="1" applyFill="1" applyProtection="1"/>
    <xf numFmtId="0" fontId="22" fillId="21" borderId="0" xfId="0" applyFont="1" applyFill="1" applyProtection="1"/>
    <xf numFmtId="0" fontId="68" fillId="21" borderId="0" xfId="2" applyFont="1" applyFill="1" applyAlignment="1" applyProtection="1">
      <alignment horizontal="left" vertical="center" wrapText="1"/>
    </xf>
    <xf numFmtId="0" fontId="25" fillId="3" borderId="156" xfId="11" applyFont="1" applyFill="1" applyBorder="1" applyAlignment="1" applyProtection="1">
      <alignment horizontal="left" vertical="center" wrapText="1"/>
    </xf>
    <xf numFmtId="0" fontId="36" fillId="9" borderId="26" xfId="11" applyFont="1" applyFill="1" applyBorder="1" applyAlignment="1" applyProtection="1">
      <alignment horizontal="center" vertical="center" wrapText="1"/>
    </xf>
    <xf numFmtId="0" fontId="69" fillId="3" borderId="0" xfId="0" applyFont="1" applyFill="1" applyBorder="1" applyAlignment="1">
      <alignment vertical="center"/>
    </xf>
    <xf numFmtId="191" fontId="60" fillId="6" borderId="185" xfId="13" applyNumberFormat="1" applyFont="1" applyFill="1" applyBorder="1" applyAlignment="1" applyProtection="1">
      <alignment horizontal="left" vertical="center" shrinkToFit="1"/>
      <protection locked="0"/>
    </xf>
    <xf numFmtId="49" fontId="65" fillId="24" borderId="185" xfId="0" applyNumberFormat="1" applyFont="1" applyFill="1" applyBorder="1" applyAlignment="1" applyProtection="1">
      <alignment horizontal="left" vertical="center" shrinkToFit="1"/>
      <protection locked="0"/>
    </xf>
    <xf numFmtId="0" fontId="108" fillId="0" borderId="0" xfId="0" applyFont="1" applyAlignment="1">
      <alignment vertical="center"/>
    </xf>
    <xf numFmtId="193" fontId="60" fillId="24" borderId="179" xfId="0" applyNumberFormat="1" applyFont="1" applyFill="1" applyBorder="1" applyAlignment="1" applyProtection="1">
      <alignment horizontal="left" vertical="center" shrinkToFit="1"/>
      <protection locked="0"/>
    </xf>
    <xf numFmtId="193" fontId="60" fillId="24" borderId="185" xfId="0" applyNumberFormat="1" applyFont="1" applyFill="1" applyBorder="1" applyAlignment="1" applyProtection="1">
      <alignment horizontal="left" vertical="center" shrinkToFit="1"/>
      <protection locked="0"/>
    </xf>
    <xf numFmtId="193" fontId="82" fillId="24" borderId="185" xfId="0" applyNumberFormat="1" applyFont="1" applyFill="1" applyBorder="1" applyAlignment="1" applyProtection="1">
      <alignment horizontal="left" vertical="center" shrinkToFit="1"/>
      <protection locked="0"/>
    </xf>
    <xf numFmtId="58" fontId="25" fillId="0" borderId="20" xfId="0" applyNumberFormat="1" applyFont="1" applyFill="1" applyBorder="1" applyAlignment="1" applyProtection="1">
      <alignment vertical="center" wrapText="1"/>
    </xf>
    <xf numFmtId="0" fontId="60" fillId="0" borderId="0" xfId="0" applyFont="1" applyFill="1" applyBorder="1" applyProtection="1"/>
    <xf numFmtId="0" fontId="62" fillId="0" borderId="0" xfId="0" applyFont="1" applyFill="1" applyBorder="1" applyAlignment="1" applyProtection="1">
      <alignment horizontal="left" vertical="center" indent="1"/>
    </xf>
    <xf numFmtId="183" fontId="35" fillId="3" borderId="0" xfId="13" applyNumberFormat="1" applyFont="1" applyFill="1" applyBorder="1" applyAlignment="1" applyProtection="1">
      <alignment vertical="center"/>
    </xf>
    <xf numFmtId="0" fontId="86" fillId="0" borderId="7" xfId="0" applyFont="1" applyFill="1" applyBorder="1" applyAlignment="1" applyProtection="1">
      <alignment horizontal="center" shrinkToFit="1"/>
    </xf>
    <xf numFmtId="14" fontId="86" fillId="0" borderId="7" xfId="0" applyNumberFormat="1" applyFont="1" applyBorder="1" applyAlignment="1" applyProtection="1">
      <alignment horizontal="center" shrinkToFit="1"/>
    </xf>
    <xf numFmtId="14" fontId="86" fillId="0" borderId="29" xfId="0" applyNumberFormat="1" applyFont="1" applyBorder="1" applyAlignment="1" applyProtection="1">
      <alignment horizontal="center" shrinkToFit="1"/>
    </xf>
    <xf numFmtId="0" fontId="86" fillId="0" borderId="29" xfId="0" applyFont="1" applyBorder="1" applyAlignment="1" applyProtection="1">
      <alignment horizontal="center" shrinkToFit="1"/>
    </xf>
    <xf numFmtId="14" fontId="86" fillId="0" borderId="29" xfId="0" applyNumberFormat="1" applyFont="1" applyFill="1" applyBorder="1" applyAlignment="1" applyProtection="1">
      <alignment horizontal="center" shrinkToFit="1"/>
    </xf>
    <xf numFmtId="0" fontId="86" fillId="0" borderId="7" xfId="0" applyFont="1" applyBorder="1" applyAlignment="1" applyProtection="1">
      <alignment horizontal="center"/>
    </xf>
    <xf numFmtId="193" fontId="82" fillId="24" borderId="273" xfId="0" applyNumberFormat="1" applyFont="1" applyFill="1" applyBorder="1" applyAlignment="1" applyProtection="1">
      <alignment horizontal="left" vertical="center" shrinkToFit="1"/>
      <protection locked="0"/>
    </xf>
    <xf numFmtId="10" fontId="60" fillId="24" borderId="195" xfId="0" applyNumberFormat="1" applyFont="1" applyFill="1" applyBorder="1" applyAlignment="1" applyProtection="1">
      <alignment horizontal="left" vertical="center" shrinkToFit="1"/>
      <protection locked="0"/>
    </xf>
    <xf numFmtId="10" fontId="60" fillId="24" borderId="273" xfId="0" applyNumberFormat="1" applyFont="1" applyFill="1" applyBorder="1" applyAlignment="1" applyProtection="1">
      <alignment horizontal="left" vertical="center" shrinkToFit="1"/>
      <protection locked="0"/>
    </xf>
    <xf numFmtId="193" fontId="82" fillId="24" borderId="195" xfId="0" applyNumberFormat="1" applyFont="1" applyFill="1" applyBorder="1" applyAlignment="1" applyProtection="1">
      <alignment horizontal="left" vertical="center" shrinkToFit="1"/>
      <protection locked="0"/>
    </xf>
    <xf numFmtId="0" fontId="60" fillId="0" borderId="275" xfId="0" applyFont="1" applyBorder="1" applyProtection="1"/>
    <xf numFmtId="38" fontId="104" fillId="0" borderId="0" xfId="0" applyNumberFormat="1" applyFont="1" applyFill="1" applyBorder="1" applyAlignment="1" applyProtection="1">
      <alignment horizontal="center"/>
    </xf>
    <xf numFmtId="0" fontId="60" fillId="22" borderId="291" xfId="0" applyFont="1" applyFill="1" applyBorder="1" applyAlignment="1" applyProtection="1">
      <alignment vertical="center" wrapText="1"/>
    </xf>
    <xf numFmtId="38" fontId="60" fillId="22" borderId="291" xfId="13" applyFont="1" applyFill="1" applyBorder="1" applyAlignment="1" applyProtection="1">
      <alignment vertical="center" wrapText="1"/>
    </xf>
    <xf numFmtId="38" fontId="60" fillId="22" borderId="291" xfId="13" applyFont="1" applyFill="1" applyBorder="1" applyAlignment="1" applyProtection="1">
      <alignment vertical="center"/>
    </xf>
    <xf numFmtId="0" fontId="60" fillId="22" borderId="313" xfId="0" applyFont="1" applyFill="1" applyBorder="1" applyAlignment="1" applyProtection="1">
      <alignment horizontal="center" vertical="center" shrinkToFit="1"/>
    </xf>
    <xf numFmtId="0" fontId="64" fillId="0" borderId="314" xfId="0" applyFont="1" applyFill="1" applyBorder="1" applyAlignment="1" applyProtection="1">
      <alignment horizontal="center" vertical="center" shrinkToFit="1"/>
    </xf>
    <xf numFmtId="0" fontId="64" fillId="0" borderId="315" xfId="0" applyFont="1" applyFill="1" applyBorder="1" applyAlignment="1" applyProtection="1">
      <alignment horizontal="center" vertical="center" shrinkToFit="1"/>
    </xf>
    <xf numFmtId="0" fontId="64" fillId="0" borderId="316" xfId="0" applyFont="1" applyFill="1" applyBorder="1" applyAlignment="1" applyProtection="1">
      <alignment horizontal="center" vertical="center" shrinkToFit="1"/>
    </xf>
    <xf numFmtId="0" fontId="64" fillId="0" borderId="317" xfId="0" applyFont="1" applyFill="1" applyBorder="1" applyAlignment="1" applyProtection="1">
      <alignment horizontal="center" vertical="center" shrinkToFit="1"/>
    </xf>
    <xf numFmtId="0" fontId="64" fillId="0" borderId="318" xfId="0" applyFont="1" applyFill="1" applyBorder="1" applyAlignment="1" applyProtection="1">
      <alignment horizontal="center" vertical="center" shrinkToFit="1"/>
    </xf>
    <xf numFmtId="0" fontId="64" fillId="6" borderId="195" xfId="0" applyFont="1" applyFill="1" applyBorder="1" applyAlignment="1" applyProtection="1">
      <alignment horizontal="left" vertical="center" shrinkToFit="1"/>
    </xf>
    <xf numFmtId="0" fontId="64" fillId="6" borderId="291" xfId="0" applyFont="1" applyFill="1" applyBorder="1" applyAlignment="1" applyProtection="1">
      <alignment horizontal="left" vertical="center" shrinkToFit="1"/>
    </xf>
    <xf numFmtId="0" fontId="64" fillId="0" borderId="313" xfId="0" applyFont="1" applyFill="1" applyBorder="1" applyAlignment="1" applyProtection="1">
      <alignment horizontal="center" vertical="center" shrinkToFit="1"/>
    </xf>
    <xf numFmtId="0" fontId="64" fillId="0" borderId="312" xfId="0" applyFont="1" applyFill="1" applyBorder="1" applyAlignment="1" applyProtection="1">
      <alignment horizontal="center" vertical="center" shrinkToFit="1"/>
    </xf>
    <xf numFmtId="0" fontId="64" fillId="0" borderId="333" xfId="0" applyFont="1" applyFill="1" applyBorder="1" applyAlignment="1" applyProtection="1">
      <alignment horizontal="center" vertical="center" shrinkToFit="1"/>
    </xf>
    <xf numFmtId="0" fontId="64" fillId="0" borderId="281" xfId="0" applyFont="1" applyFill="1" applyBorder="1" applyAlignment="1" applyProtection="1">
      <alignment vertical="center" shrinkToFit="1"/>
      <protection locked="0"/>
    </xf>
    <xf numFmtId="0" fontId="64" fillId="6" borderId="280" xfId="0" applyFont="1" applyFill="1" applyBorder="1" applyAlignment="1" applyProtection="1">
      <alignment horizontal="left" vertical="center" shrinkToFit="1"/>
    </xf>
    <xf numFmtId="0" fontId="64" fillId="0" borderId="280" xfId="0" applyFont="1" applyFill="1" applyBorder="1" applyAlignment="1" applyProtection="1">
      <alignment vertical="center" shrinkToFit="1"/>
      <protection locked="0"/>
    </xf>
    <xf numFmtId="0" fontId="64" fillId="6" borderId="291" xfId="0" applyFont="1" applyFill="1" applyBorder="1" applyAlignment="1" applyProtection="1">
      <alignment vertical="center" shrinkToFit="1"/>
    </xf>
    <xf numFmtId="0" fontId="60" fillId="24" borderId="199" xfId="0" applyNumberFormat="1" applyFont="1" applyFill="1" applyBorder="1" applyAlignment="1" applyProtection="1">
      <alignment horizontal="left" vertical="center" shrinkToFit="1"/>
      <protection locked="0"/>
    </xf>
    <xf numFmtId="193" fontId="60" fillId="24" borderId="342" xfId="0" applyNumberFormat="1" applyFont="1" applyFill="1" applyBorder="1" applyAlignment="1" applyProtection="1">
      <alignment horizontal="left" vertical="center" shrinkToFit="1"/>
      <protection locked="0"/>
    </xf>
    <xf numFmtId="0" fontId="30" fillId="0" borderId="0" xfId="0" applyFont="1" applyProtection="1"/>
    <xf numFmtId="0" fontId="122" fillId="2" borderId="0" xfId="0" applyFont="1" applyFill="1" applyBorder="1" applyAlignment="1" applyProtection="1">
      <alignment vertical="center"/>
    </xf>
    <xf numFmtId="0" fontId="24" fillId="2" borderId="0" xfId="0" applyFont="1" applyFill="1" applyBorder="1" applyAlignment="1" applyProtection="1">
      <alignment vertical="center" wrapText="1"/>
    </xf>
    <xf numFmtId="0" fontId="122" fillId="2" borderId="0" xfId="0" applyFont="1" applyFill="1" applyBorder="1" applyAlignment="1" applyProtection="1">
      <alignment horizontal="center" vertical="center"/>
    </xf>
    <xf numFmtId="0" fontId="34" fillId="0" borderId="0" xfId="0" applyFont="1" applyProtection="1"/>
    <xf numFmtId="0" fontId="50" fillId="2" borderId="0" xfId="0" applyFont="1" applyFill="1" applyBorder="1" applyAlignment="1" applyProtection="1">
      <alignment vertical="center"/>
    </xf>
    <xf numFmtId="0" fontId="34" fillId="0" borderId="19" xfId="0" applyFont="1" applyBorder="1" applyProtection="1"/>
    <xf numFmtId="0" fontId="122" fillId="2" borderId="0" xfId="0" applyFont="1" applyFill="1" applyBorder="1" applyAlignment="1" applyProtection="1">
      <alignment horizontal="left" vertical="center"/>
    </xf>
    <xf numFmtId="0" fontId="34" fillId="2" borderId="0" xfId="0" applyFont="1" applyFill="1" applyBorder="1" applyAlignment="1" applyProtection="1">
      <alignment vertical="center"/>
    </xf>
    <xf numFmtId="0" fontId="34" fillId="0" borderId="0" xfId="0" applyFont="1" applyBorder="1" applyProtection="1"/>
    <xf numFmtId="0" fontId="50" fillId="0" borderId="0" xfId="0" applyFont="1" applyFill="1" applyBorder="1" applyAlignment="1" applyProtection="1">
      <alignment vertical="center"/>
    </xf>
    <xf numFmtId="0" fontId="122" fillId="0" borderId="0" xfId="0" applyFont="1" applyFill="1" applyBorder="1" applyAlignment="1" applyProtection="1">
      <alignment vertical="center"/>
    </xf>
    <xf numFmtId="0" fontId="34" fillId="0" borderId="12" xfId="0" applyFont="1" applyBorder="1" applyProtection="1"/>
    <xf numFmtId="0" fontId="34" fillId="6" borderId="6" xfId="0" applyFont="1" applyFill="1" applyBorder="1" applyAlignment="1" applyProtection="1">
      <alignment vertical="center" shrinkToFit="1"/>
    </xf>
    <xf numFmtId="0" fontId="34" fillId="6" borderId="29" xfId="0" applyFont="1" applyFill="1" applyBorder="1" applyAlignment="1" applyProtection="1">
      <alignment vertical="center" shrinkToFit="1"/>
    </xf>
    <xf numFmtId="0" fontId="35" fillId="24" borderId="84" xfId="0" applyFont="1" applyFill="1" applyBorder="1" applyAlignment="1" applyProtection="1">
      <alignment horizontal="right" vertical="center" shrinkToFit="1"/>
    </xf>
    <xf numFmtId="0" fontId="34" fillId="6" borderId="9" xfId="0" applyFont="1" applyFill="1" applyBorder="1" applyAlignment="1" applyProtection="1">
      <alignment vertical="center" shrinkToFit="1"/>
    </xf>
    <xf numFmtId="0" fontId="35" fillId="24" borderId="84" xfId="0" applyFont="1" applyFill="1" applyBorder="1" applyAlignment="1" applyProtection="1">
      <alignment vertical="center" shrinkToFit="1"/>
    </xf>
    <xf numFmtId="0" fontId="34" fillId="6" borderId="9" xfId="0" applyFont="1" applyFill="1" applyBorder="1" applyAlignment="1" applyProtection="1">
      <alignment horizontal="left" vertical="center"/>
    </xf>
    <xf numFmtId="0" fontId="34" fillId="6" borderId="9" xfId="0" applyFont="1" applyFill="1" applyBorder="1" applyAlignment="1" applyProtection="1">
      <alignment vertical="center"/>
    </xf>
    <xf numFmtId="0" fontId="45" fillId="3" borderId="0" xfId="0" applyFont="1" applyFill="1" applyBorder="1" applyAlignment="1" applyProtection="1">
      <alignment vertical="center"/>
    </xf>
    <xf numFmtId="0" fontId="35" fillId="3" borderId="0" xfId="0" applyFont="1" applyFill="1" applyBorder="1" applyAlignment="1" applyProtection="1">
      <alignment vertical="center"/>
    </xf>
    <xf numFmtId="0" fontId="35" fillId="2" borderId="0" xfId="0" applyFont="1" applyFill="1" applyBorder="1" applyAlignment="1" applyProtection="1">
      <alignment vertical="center"/>
    </xf>
    <xf numFmtId="0" fontId="34" fillId="2" borderId="12" xfId="0" applyFont="1" applyFill="1" applyBorder="1" applyAlignment="1" applyProtection="1">
      <alignment vertical="center"/>
    </xf>
    <xf numFmtId="0" fontId="35" fillId="0" borderId="162" xfId="0" applyFont="1" applyFill="1" applyBorder="1" applyAlignment="1" applyProtection="1">
      <alignment horizontal="center" vertical="center" shrinkToFit="1"/>
    </xf>
    <xf numFmtId="0" fontId="35" fillId="0" borderId="168" xfId="0" applyFont="1" applyFill="1" applyBorder="1" applyAlignment="1" applyProtection="1">
      <alignment horizontal="center" vertical="center" shrinkToFit="1"/>
    </xf>
    <xf numFmtId="0" fontId="50" fillId="0" borderId="0" xfId="0" applyFont="1" applyFill="1" applyBorder="1" applyProtection="1"/>
    <xf numFmtId="0" fontId="34" fillId="16" borderId="18" xfId="0" applyFont="1" applyFill="1" applyBorder="1" applyAlignment="1" applyProtection="1">
      <alignment vertical="center"/>
    </xf>
    <xf numFmtId="0" fontId="35" fillId="0" borderId="79" xfId="0" applyFont="1" applyFill="1" applyBorder="1" applyAlignment="1" applyProtection="1">
      <alignment horizontal="center" vertical="center" shrinkToFit="1"/>
    </xf>
    <xf numFmtId="0" fontId="50" fillId="0" borderId="0" xfId="0" applyFont="1" applyFill="1" applyBorder="1" applyAlignment="1" applyProtection="1">
      <alignment horizontal="center" vertical="center"/>
    </xf>
    <xf numFmtId="0" fontId="126" fillId="3" borderId="0" xfId="0" applyFont="1" applyFill="1" applyAlignment="1" applyProtection="1">
      <alignment horizontal="left" vertical="center"/>
    </xf>
    <xf numFmtId="49" fontId="100" fillId="0" borderId="0" xfId="0" applyNumberFormat="1" applyFont="1" applyFill="1" applyBorder="1" applyAlignment="1" applyProtection="1">
      <alignment vertical="center" shrinkToFit="1"/>
    </xf>
    <xf numFmtId="187" fontId="34" fillId="0" borderId="0" xfId="0" applyNumberFormat="1" applyFont="1" applyProtection="1"/>
    <xf numFmtId="38" fontId="34" fillId="0" borderId="18" xfId="13" applyFont="1" applyFill="1" applyBorder="1" applyAlignment="1" applyProtection="1">
      <alignment vertical="center"/>
    </xf>
    <xf numFmtId="0" fontId="34" fillId="0" borderId="6" xfId="0" applyFont="1" applyBorder="1" applyProtection="1"/>
    <xf numFmtId="38" fontId="34" fillId="0" borderId="0" xfId="13" applyFont="1" applyFill="1" applyBorder="1" applyAlignment="1" applyProtection="1">
      <alignment vertical="center"/>
    </xf>
    <xf numFmtId="38" fontId="123" fillId="3" borderId="0" xfId="13" applyFont="1" applyFill="1" applyBorder="1" applyAlignment="1" applyProtection="1">
      <alignment vertical="center"/>
    </xf>
    <xf numFmtId="38" fontId="34" fillId="0" borderId="15" xfId="13" applyFont="1" applyFill="1" applyBorder="1" applyAlignment="1" applyProtection="1">
      <alignment vertical="center"/>
    </xf>
    <xf numFmtId="0" fontId="35" fillId="0" borderId="36" xfId="0" applyFont="1" applyFill="1" applyBorder="1" applyAlignment="1" applyProtection="1"/>
    <xf numFmtId="0" fontId="34" fillId="0" borderId="15" xfId="0" applyFont="1" applyBorder="1" applyProtection="1"/>
    <xf numFmtId="0" fontId="34" fillId="0" borderId="36" xfId="0" applyFont="1" applyBorder="1" applyProtection="1"/>
    <xf numFmtId="0" fontId="35" fillId="0" borderId="169" xfId="0" applyFont="1" applyFill="1" applyBorder="1" applyAlignment="1" applyProtection="1">
      <alignment horizontal="center" vertical="center" shrinkToFit="1"/>
    </xf>
    <xf numFmtId="0" fontId="34" fillId="6" borderId="7" xfId="0" applyFont="1" applyFill="1" applyBorder="1" applyAlignment="1" applyProtection="1">
      <alignment horizontal="left" vertical="center"/>
    </xf>
    <xf numFmtId="38" fontId="34" fillId="6" borderId="9" xfId="13" applyFont="1" applyFill="1" applyBorder="1" applyAlignment="1" applyProtection="1">
      <alignment vertical="center" wrapText="1"/>
    </xf>
    <xf numFmtId="38" fontId="34" fillId="6" borderId="9" xfId="13" applyFont="1" applyFill="1" applyBorder="1" applyAlignment="1" applyProtection="1">
      <alignment vertical="center"/>
    </xf>
    <xf numFmtId="0" fontId="34" fillId="6" borderId="9" xfId="0" applyFont="1" applyFill="1" applyBorder="1" applyAlignment="1" applyProtection="1">
      <alignment vertical="center" wrapText="1"/>
    </xf>
    <xf numFmtId="0" fontId="34" fillId="3" borderId="0" xfId="0" applyFont="1" applyFill="1" applyBorder="1" applyProtection="1"/>
    <xf numFmtId="0" fontId="35" fillId="0" borderId="19" xfId="0" applyFont="1" applyFill="1" applyBorder="1" applyAlignment="1" applyProtection="1">
      <alignment vertical="center" wrapText="1"/>
    </xf>
    <xf numFmtId="0" fontId="35" fillId="0" borderId="170" xfId="0" applyFont="1" applyFill="1" applyBorder="1" applyAlignment="1" applyProtection="1">
      <alignment horizontal="center" vertical="center" shrinkToFit="1"/>
    </xf>
    <xf numFmtId="0" fontId="35" fillId="0" borderId="74" xfId="0" applyFont="1" applyFill="1" applyBorder="1" applyAlignment="1" applyProtection="1">
      <alignment horizontal="center" vertical="center" shrinkToFit="1"/>
    </xf>
    <xf numFmtId="0" fontId="35" fillId="0" borderId="76" xfId="0" applyFont="1" applyFill="1" applyBorder="1" applyAlignment="1" applyProtection="1">
      <alignment horizontal="center" vertical="center" shrinkToFit="1"/>
    </xf>
    <xf numFmtId="0" fontId="35" fillId="0" borderId="20" xfId="0" applyFont="1" applyFill="1" applyBorder="1" applyAlignment="1" applyProtection="1">
      <alignment vertical="center" shrinkToFit="1"/>
    </xf>
    <xf numFmtId="0" fontId="35" fillId="0" borderId="29" xfId="0" applyFont="1" applyFill="1" applyBorder="1" applyAlignment="1" applyProtection="1">
      <alignment vertical="center" shrinkToFit="1"/>
    </xf>
    <xf numFmtId="0" fontId="35" fillId="6" borderId="93" xfId="0" applyFont="1" applyFill="1" applyBorder="1" applyAlignment="1" applyProtection="1">
      <alignment vertical="center" shrinkToFit="1"/>
    </xf>
    <xf numFmtId="38" fontId="128" fillId="3" borderId="0" xfId="13" applyFont="1" applyFill="1" applyBorder="1" applyAlignment="1" applyProtection="1"/>
    <xf numFmtId="177" fontId="138" fillId="0" borderId="27" xfId="13" applyNumberFormat="1" applyFont="1" applyBorder="1" applyAlignment="1" applyProtection="1">
      <alignment horizontal="right" vertical="center" shrinkToFit="1"/>
      <protection locked="0"/>
    </xf>
    <xf numFmtId="0" fontId="0" fillId="21" borderId="0" xfId="0" applyFill="1" applyAlignment="1">
      <alignment vertical="center"/>
    </xf>
    <xf numFmtId="0" fontId="70" fillId="21" borderId="0" xfId="0" applyFont="1" applyFill="1" applyAlignment="1">
      <alignment vertical="center"/>
    </xf>
    <xf numFmtId="0" fontId="0" fillId="21" borderId="0" xfId="0" applyFill="1" applyAlignment="1">
      <alignment horizontal="center" vertical="center"/>
    </xf>
    <xf numFmtId="176" fontId="0" fillId="21" borderId="0" xfId="0" applyNumberFormat="1" applyFill="1" applyAlignment="1">
      <alignment vertical="center"/>
    </xf>
    <xf numFmtId="176" fontId="0" fillId="21" borderId="0" xfId="0" applyNumberFormat="1" applyFill="1" applyAlignment="1">
      <alignment horizontal="center" vertical="center"/>
    </xf>
    <xf numFmtId="0" fontId="41" fillId="21" borderId="0" xfId="0" applyFont="1" applyFill="1" applyAlignment="1">
      <alignment horizontal="center" vertical="center" shrinkToFit="1"/>
    </xf>
    <xf numFmtId="0" fontId="0" fillId="0" borderId="0" xfId="0" applyAlignment="1">
      <alignment vertical="center"/>
    </xf>
    <xf numFmtId="0" fontId="0" fillId="21" borderId="0" xfId="0" applyFill="1" applyAlignment="1">
      <alignment vertical="center" shrinkToFit="1"/>
    </xf>
    <xf numFmtId="0" fontId="141" fillId="21" borderId="0" xfId="0" applyFont="1" applyFill="1" applyAlignment="1">
      <alignment vertical="center"/>
    </xf>
    <xf numFmtId="0" fontId="132" fillId="0" borderId="53" xfId="0" applyFont="1" applyBorder="1" applyAlignment="1">
      <alignment vertical="center" shrinkToFit="1"/>
    </xf>
    <xf numFmtId="0" fontId="132" fillId="0" borderId="53" xfId="0" applyFont="1" applyBorder="1" applyAlignment="1">
      <alignment horizontal="center" vertical="center" shrinkToFit="1"/>
    </xf>
    <xf numFmtId="176" fontId="132" fillId="0" borderId="53" xfId="0" applyNumberFormat="1" applyFont="1" applyBorder="1" applyAlignment="1">
      <alignment vertical="center" shrinkToFit="1"/>
    </xf>
    <xf numFmtId="176" fontId="132" fillId="0" borderId="53" xfId="0" applyNumberFormat="1" applyFont="1" applyBorder="1" applyAlignment="1">
      <alignment horizontal="center" vertical="center" shrinkToFit="1"/>
    </xf>
    <xf numFmtId="0" fontId="139" fillId="0" borderId="53" xfId="0" applyFont="1" applyBorder="1" applyAlignment="1">
      <alignment horizontal="center" vertical="center" shrinkToFit="1"/>
    </xf>
    <xf numFmtId="0" fontId="0" fillId="0" borderId="59" xfId="0" applyBorder="1" applyAlignment="1">
      <alignment vertical="center"/>
    </xf>
    <xf numFmtId="0" fontId="132" fillId="0" borderId="45" xfId="0" applyFont="1" applyBorder="1" applyAlignment="1">
      <alignment vertical="center" shrinkToFit="1"/>
    </xf>
    <xf numFmtId="0" fontId="132" fillId="0" borderId="361" xfId="0" applyFont="1" applyBorder="1" applyAlignment="1">
      <alignment vertical="center" shrinkToFit="1"/>
    </xf>
    <xf numFmtId="0" fontId="132" fillId="0" borderId="61" xfId="0" applyFont="1" applyBorder="1" applyAlignment="1">
      <alignment vertical="center" shrinkToFit="1"/>
    </xf>
    <xf numFmtId="0" fontId="132" fillId="0" borderId="40" xfId="0" applyFont="1" applyBorder="1" applyAlignment="1">
      <alignment horizontal="center" vertical="center" shrinkToFit="1"/>
    </xf>
    <xf numFmtId="0" fontId="132" fillId="0" borderId="15" xfId="0" applyFont="1" applyBorder="1" applyAlignment="1">
      <alignment horizontal="center" vertical="center" shrinkToFit="1"/>
    </xf>
    <xf numFmtId="0" fontId="132" fillId="0" borderId="362" xfId="0" applyFont="1" applyBorder="1" applyAlignment="1">
      <alignment horizontal="center" vertical="center" shrinkToFit="1"/>
    </xf>
    <xf numFmtId="0" fontId="132" fillId="0" borderId="62" xfId="0" applyFont="1" applyBorder="1" applyAlignment="1">
      <alignment horizontal="center" vertical="center" shrinkToFit="1"/>
    </xf>
    <xf numFmtId="0" fontId="132" fillId="0" borderId="8" xfId="0" applyFont="1" applyBorder="1" applyAlignment="1">
      <alignment horizontal="center" vertical="center" shrinkToFit="1"/>
    </xf>
    <xf numFmtId="0" fontId="132" fillId="0" borderId="60" xfId="0" applyFont="1" applyBorder="1" applyAlignment="1">
      <alignment vertical="center" shrinkToFit="1"/>
    </xf>
    <xf numFmtId="0" fontId="132" fillId="0" borderId="363" xfId="0" applyFont="1" applyBorder="1" applyAlignment="1">
      <alignment vertical="center" shrinkToFit="1"/>
    </xf>
    <xf numFmtId="0" fontId="132" fillId="0" borderId="63" xfId="0" applyFont="1" applyBorder="1" applyAlignment="1">
      <alignment vertical="center" shrinkToFit="1"/>
    </xf>
    <xf numFmtId="176" fontId="132" fillId="4" borderId="2" xfId="0" applyNumberFormat="1" applyFont="1" applyFill="1" applyBorder="1" applyAlignment="1">
      <alignment horizontal="center" vertical="center" shrinkToFit="1"/>
    </xf>
    <xf numFmtId="176" fontId="132" fillId="5" borderId="2" xfId="0" applyNumberFormat="1" applyFont="1" applyFill="1" applyBorder="1" applyAlignment="1">
      <alignment horizontal="center" vertical="center" shrinkToFit="1"/>
    </xf>
    <xf numFmtId="176" fontId="132" fillId="0" borderId="2" xfId="0" applyNumberFormat="1" applyFont="1" applyBorder="1" applyAlignment="1">
      <alignment horizontal="center" vertical="center" shrinkToFit="1"/>
    </xf>
    <xf numFmtId="176" fontId="132" fillId="0" borderId="44" xfId="0" applyNumberFormat="1" applyFont="1" applyBorder="1" applyAlignment="1">
      <alignment horizontal="center" vertical="center" shrinkToFit="1"/>
    </xf>
    <xf numFmtId="0" fontId="132" fillId="0" borderId="21" xfId="0" applyFont="1" applyBorder="1" applyAlignment="1">
      <alignment vertical="center" shrinkToFit="1"/>
    </xf>
    <xf numFmtId="176" fontId="143" fillId="0" borderId="12" xfId="0" applyNumberFormat="1" applyFont="1" applyBorder="1" applyAlignment="1">
      <alignment vertical="center" shrinkToFit="1"/>
    </xf>
    <xf numFmtId="176" fontId="143" fillId="4" borderId="3" xfId="0" applyNumberFormat="1" applyFont="1" applyFill="1" applyBorder="1" applyAlignment="1">
      <alignment vertical="center" shrinkToFit="1"/>
    </xf>
    <xf numFmtId="176" fontId="143" fillId="5" borderId="3" xfId="0" applyNumberFormat="1" applyFont="1" applyFill="1" applyBorder="1" applyAlignment="1">
      <alignment vertical="center" shrinkToFit="1"/>
    </xf>
    <xf numFmtId="176" fontId="143" fillId="0" borderId="3" xfId="0" applyNumberFormat="1" applyFont="1" applyBorder="1" applyAlignment="1">
      <alignment vertical="center" shrinkToFit="1"/>
    </xf>
    <xf numFmtId="176" fontId="143" fillId="0" borderId="17" xfId="0" applyNumberFormat="1" applyFont="1" applyBorder="1" applyAlignment="1">
      <alignment vertical="center" shrinkToFit="1"/>
    </xf>
    <xf numFmtId="0" fontId="132" fillId="0" borderId="59" xfId="0" applyFont="1" applyBorder="1" applyAlignment="1">
      <alignment vertical="center" shrinkToFit="1"/>
    </xf>
    <xf numFmtId="0" fontId="132" fillId="0" borderId="58" xfId="0" applyFont="1" applyBorder="1" applyAlignment="1">
      <alignment horizontal="center" vertical="center" shrinkToFit="1"/>
    </xf>
    <xf numFmtId="0" fontId="144" fillId="0" borderId="48" xfId="0" applyFont="1" applyBorder="1" applyAlignment="1">
      <alignment horizontal="left" vertical="center" shrinkToFit="1"/>
    </xf>
    <xf numFmtId="0" fontId="144" fillId="0" borderId="46" xfId="0" applyFont="1" applyBorder="1" applyAlignment="1">
      <alignment horizontal="left" vertical="center" shrinkToFit="1"/>
    </xf>
    <xf numFmtId="0" fontId="144" fillId="0" borderId="47" xfId="0" applyFont="1" applyBorder="1" applyAlignment="1">
      <alignment horizontal="left" vertical="center" shrinkToFit="1"/>
    </xf>
    <xf numFmtId="177" fontId="132" fillId="0" borderId="49" xfId="0" applyNumberFormat="1" applyFont="1" applyBorder="1" applyAlignment="1">
      <alignment horizontal="center" vertical="center" shrinkToFit="1"/>
    </xf>
    <xf numFmtId="176" fontId="143" fillId="0" borderId="47" xfId="0" applyNumberFormat="1" applyFont="1" applyBorder="1" applyAlignment="1" applyProtection="1">
      <alignment vertical="center" shrinkToFit="1"/>
      <protection locked="0"/>
    </xf>
    <xf numFmtId="176" fontId="145" fillId="4" borderId="32" xfId="0" applyNumberFormat="1" applyFont="1" applyFill="1" applyBorder="1" applyAlignment="1">
      <alignment vertical="center" shrinkToFit="1"/>
    </xf>
    <xf numFmtId="176" fontId="145" fillId="5" borderId="32" xfId="0" applyNumberFormat="1" applyFont="1" applyFill="1" applyBorder="1" applyAlignment="1">
      <alignment vertical="center" shrinkToFit="1"/>
    </xf>
    <xf numFmtId="176" fontId="143" fillId="0" borderId="32" xfId="0" applyNumberFormat="1" applyFont="1" applyBorder="1" applyAlignment="1">
      <alignment vertical="center" shrinkToFit="1"/>
    </xf>
    <xf numFmtId="176" fontId="145" fillId="0" borderId="49" xfId="0" applyNumberFormat="1" applyFont="1" applyBorder="1" applyAlignment="1">
      <alignment vertical="center" shrinkToFit="1"/>
    </xf>
    <xf numFmtId="0" fontId="132" fillId="0" borderId="33" xfId="0" applyFont="1" applyBorder="1" applyAlignment="1">
      <alignment vertical="center" shrinkToFit="1"/>
    </xf>
    <xf numFmtId="0" fontId="132" fillId="0" borderId="13" xfId="0" applyFont="1" applyBorder="1" applyAlignment="1">
      <alignment horizontal="center" vertical="center" shrinkToFit="1"/>
    </xf>
    <xf numFmtId="0" fontId="144" fillId="0" borderId="18" xfId="0" applyFont="1" applyBorder="1" applyAlignment="1">
      <alignment horizontal="right" vertical="center" shrinkToFit="1"/>
    </xf>
    <xf numFmtId="0" fontId="144" fillId="0" borderId="19" xfId="0" applyFont="1" applyBorder="1" applyAlignment="1">
      <alignment horizontal="right" vertical="center" shrinkToFit="1"/>
    </xf>
    <xf numFmtId="0" fontId="144" fillId="0" borderId="6" xfId="0" applyFont="1" applyBorder="1" applyAlignment="1">
      <alignment horizontal="right" vertical="center" shrinkToFit="1"/>
    </xf>
    <xf numFmtId="177" fontId="132" fillId="0" borderId="23" xfId="0" applyNumberFormat="1" applyFont="1" applyBorder="1" applyAlignment="1">
      <alignment horizontal="center" vertical="center" shrinkToFit="1"/>
    </xf>
    <xf numFmtId="176" fontId="143" fillId="0" borderId="6" xfId="0" applyNumberFormat="1" applyFont="1" applyBorder="1" applyAlignment="1">
      <alignment vertical="center" shrinkToFit="1"/>
    </xf>
    <xf numFmtId="176" fontId="143" fillId="4" borderId="4" xfId="0" applyNumberFormat="1" applyFont="1" applyFill="1" applyBorder="1" applyAlignment="1">
      <alignment vertical="center" shrinkToFit="1"/>
    </xf>
    <xf numFmtId="176" fontId="145" fillId="4" borderId="4" xfId="0" applyNumberFormat="1" applyFont="1" applyFill="1" applyBorder="1" applyAlignment="1">
      <alignment vertical="center" shrinkToFit="1"/>
    </xf>
    <xf numFmtId="176" fontId="143" fillId="5" borderId="4" xfId="0" applyNumberFormat="1" applyFont="1" applyFill="1" applyBorder="1" applyAlignment="1">
      <alignment vertical="center" shrinkToFit="1"/>
    </xf>
    <xf numFmtId="176" fontId="145" fillId="5" borderId="4" xfId="0" applyNumberFormat="1" applyFont="1" applyFill="1" applyBorder="1" applyAlignment="1">
      <alignment vertical="center" shrinkToFit="1"/>
    </xf>
    <xf numFmtId="176" fontId="143" fillId="0" borderId="0" xfId="0" applyNumberFormat="1" applyFont="1" applyAlignment="1">
      <alignment vertical="center" shrinkToFit="1"/>
    </xf>
    <xf numFmtId="176" fontId="145" fillId="0" borderId="23" xfId="0" applyNumberFormat="1" applyFont="1" applyBorder="1" applyAlignment="1">
      <alignment vertical="center" shrinkToFit="1"/>
    </xf>
    <xf numFmtId="0" fontId="132" fillId="0" borderId="5" xfId="0" applyFont="1" applyBorder="1" applyAlignment="1">
      <alignment vertical="center" shrinkToFit="1"/>
    </xf>
    <xf numFmtId="176" fontId="143" fillId="0" borderId="47" xfId="0" applyNumberFormat="1" applyFont="1" applyBorder="1" applyAlignment="1">
      <alignment vertical="center" shrinkToFit="1"/>
    </xf>
    <xf numFmtId="176" fontId="143" fillId="4" borderId="32" xfId="0" applyNumberFormat="1" applyFont="1" applyFill="1" applyBorder="1" applyAlignment="1">
      <alignment vertical="center" shrinkToFit="1"/>
    </xf>
    <xf numFmtId="176" fontId="143" fillId="5" borderId="32" xfId="0" applyNumberFormat="1" applyFont="1" applyFill="1" applyBorder="1" applyAlignment="1">
      <alignment vertical="center" shrinkToFit="1"/>
    </xf>
    <xf numFmtId="176" fontId="143" fillId="0" borderId="49" xfId="0" applyNumberFormat="1" applyFont="1" applyBorder="1" applyAlignment="1">
      <alignment vertical="center" shrinkToFit="1"/>
    </xf>
    <xf numFmtId="0" fontId="132" fillId="0" borderId="31" xfId="0" applyFont="1" applyBorder="1" applyAlignment="1" applyProtection="1">
      <alignment horizontal="center" vertical="center" shrinkToFit="1"/>
      <protection locked="0"/>
    </xf>
    <xf numFmtId="177" fontId="132" fillId="0" borderId="16" xfId="0" applyNumberFormat="1" applyFont="1" applyBorder="1" applyAlignment="1" applyProtection="1">
      <alignment horizontal="center" vertical="center" shrinkToFit="1"/>
      <protection locked="0"/>
    </xf>
    <xf numFmtId="176" fontId="143" fillId="0" borderId="9" xfId="0" applyNumberFormat="1" applyFont="1" applyBorder="1" applyAlignment="1" applyProtection="1">
      <alignment vertical="center" shrinkToFit="1"/>
      <protection locked="0"/>
    </xf>
    <xf numFmtId="176" fontId="143" fillId="4" borderId="7" xfId="0" applyNumberFormat="1" applyFont="1" applyFill="1" applyBorder="1" applyAlignment="1" applyProtection="1">
      <alignment vertical="center" shrinkToFit="1"/>
      <protection locked="0"/>
    </xf>
    <xf numFmtId="176" fontId="143" fillId="4" borderId="7" xfId="0" applyNumberFormat="1" applyFont="1" applyFill="1" applyBorder="1" applyAlignment="1">
      <alignment vertical="center" shrinkToFit="1"/>
    </xf>
    <xf numFmtId="176" fontId="143" fillId="5" borderId="7" xfId="0" applyNumberFormat="1" applyFont="1" applyFill="1" applyBorder="1" applyAlignment="1" applyProtection="1">
      <alignment vertical="center" shrinkToFit="1"/>
      <protection locked="0"/>
    </xf>
    <xf numFmtId="176" fontId="143" fillId="5" borderId="7" xfId="0" applyNumberFormat="1" applyFont="1" applyFill="1" applyBorder="1" applyAlignment="1">
      <alignment vertical="center" shrinkToFit="1"/>
    </xf>
    <xf numFmtId="176" fontId="143" fillId="0" borderId="7" xfId="0" applyNumberFormat="1" applyFont="1" applyBorder="1" applyAlignment="1" applyProtection="1">
      <alignment vertical="center" shrinkToFit="1"/>
      <protection locked="0"/>
    </xf>
    <xf numFmtId="176" fontId="143" fillId="0" borderId="16" xfId="0" applyNumberFormat="1" applyFont="1" applyBorder="1" applyAlignment="1">
      <alignment vertical="center" shrinkToFit="1"/>
    </xf>
    <xf numFmtId="0" fontId="132" fillId="0" borderId="8" xfId="0" applyFont="1" applyBorder="1" applyAlignment="1">
      <alignment vertical="center" shrinkToFit="1"/>
    </xf>
    <xf numFmtId="0" fontId="132" fillId="0" borderId="161" xfId="0" applyFont="1" applyBorder="1" applyAlignment="1" applyProtection="1">
      <alignment horizontal="center" vertical="center" shrinkToFit="1"/>
      <protection locked="0"/>
    </xf>
    <xf numFmtId="0" fontId="132" fillId="0" borderId="36" xfId="0" applyFont="1" applyBorder="1" applyAlignment="1" applyProtection="1">
      <alignment vertical="center" shrinkToFit="1"/>
      <protection locked="0"/>
    </xf>
    <xf numFmtId="177" fontId="132" fillId="0" borderId="364" xfId="0" applyNumberFormat="1" applyFont="1" applyBorder="1" applyAlignment="1" applyProtection="1">
      <alignment horizontal="center" vertical="center" shrinkToFit="1"/>
      <protection locked="0"/>
    </xf>
    <xf numFmtId="176" fontId="143" fillId="0" borderId="11" xfId="0" applyNumberFormat="1" applyFont="1" applyBorder="1" applyAlignment="1" applyProtection="1">
      <alignment vertical="center" shrinkToFit="1"/>
      <protection locked="0"/>
    </xf>
    <xf numFmtId="176" fontId="143" fillId="4" borderId="10" xfId="0" applyNumberFormat="1" applyFont="1" applyFill="1" applyBorder="1" applyAlignment="1" applyProtection="1">
      <alignment vertical="center" shrinkToFit="1"/>
      <protection locked="0"/>
    </xf>
    <xf numFmtId="176" fontId="143" fillId="4" borderId="10" xfId="0" applyNumberFormat="1" applyFont="1" applyFill="1" applyBorder="1" applyAlignment="1">
      <alignment vertical="center" shrinkToFit="1"/>
    </xf>
    <xf numFmtId="176" fontId="143" fillId="5" borderId="10" xfId="0" applyNumberFormat="1" applyFont="1" applyFill="1" applyBorder="1" applyAlignment="1" applyProtection="1">
      <alignment vertical="center" shrinkToFit="1"/>
      <protection locked="0"/>
    </xf>
    <xf numFmtId="176" fontId="143" fillId="5" borderId="10" xfId="0" applyNumberFormat="1" applyFont="1" applyFill="1" applyBorder="1" applyAlignment="1">
      <alignment vertical="center" shrinkToFit="1"/>
    </xf>
    <xf numFmtId="176" fontId="143" fillId="0" borderId="10" xfId="0" applyNumberFormat="1" applyFont="1" applyBorder="1" applyAlignment="1" applyProtection="1">
      <alignment vertical="center" shrinkToFit="1"/>
      <protection locked="0"/>
    </xf>
    <xf numFmtId="176" fontId="143" fillId="0" borderId="364" xfId="0" applyNumberFormat="1" applyFont="1" applyBorder="1" applyAlignment="1">
      <alignment vertical="center" shrinkToFit="1"/>
    </xf>
    <xf numFmtId="0" fontId="132" fillId="0" borderId="365" xfId="0" applyFont="1" applyBorder="1" applyAlignment="1">
      <alignment vertical="center" shrinkToFit="1"/>
    </xf>
    <xf numFmtId="0" fontId="144" fillId="0" borderId="46" xfId="0" applyFont="1" applyBorder="1" applyAlignment="1">
      <alignment horizontal="right" vertical="center" shrinkToFit="1"/>
    </xf>
    <xf numFmtId="177" fontId="144" fillId="0" borderId="49" xfId="0" applyNumberFormat="1" applyFont="1" applyBorder="1" applyAlignment="1">
      <alignment horizontal="center" vertical="center" shrinkToFit="1"/>
    </xf>
    <xf numFmtId="176" fontId="145" fillId="0" borderId="47" xfId="0" applyNumberFormat="1" applyFont="1" applyBorder="1" applyAlignment="1">
      <alignment vertical="center" shrinkToFit="1"/>
    </xf>
    <xf numFmtId="176" fontId="145" fillId="0" borderId="32" xfId="0" applyNumberFormat="1" applyFont="1" applyBorder="1" applyAlignment="1">
      <alignment vertical="center" shrinkToFit="1"/>
    </xf>
    <xf numFmtId="177" fontId="144" fillId="0" borderId="23" xfId="0" applyNumberFormat="1" applyFont="1" applyBorder="1" applyAlignment="1">
      <alignment horizontal="center" vertical="center" shrinkToFit="1"/>
    </xf>
    <xf numFmtId="176" fontId="145" fillId="0" borderId="6" xfId="0" applyNumberFormat="1" applyFont="1" applyBorder="1" applyAlignment="1">
      <alignment vertical="center" shrinkToFit="1"/>
    </xf>
    <xf numFmtId="176" fontId="145" fillId="0" borderId="4" xfId="0" applyNumberFormat="1" applyFont="1" applyBorder="1" applyAlignment="1">
      <alignment vertical="center" shrinkToFit="1"/>
    </xf>
    <xf numFmtId="176" fontId="145" fillId="0" borderId="9" xfId="0" applyNumberFormat="1" applyFont="1" applyBorder="1" applyAlignment="1" applyProtection="1">
      <alignment vertical="center" shrinkToFit="1"/>
      <protection locked="0"/>
    </xf>
    <xf numFmtId="0" fontId="132" fillId="0" borderId="31" xfId="0" applyFont="1" applyBorder="1" applyAlignment="1">
      <alignment horizontal="center" vertical="center" shrinkToFit="1"/>
    </xf>
    <xf numFmtId="0" fontId="132" fillId="0" borderId="20" xfId="0" applyFont="1" applyBorder="1" applyAlignment="1">
      <alignment horizontal="right" vertical="center" shrinkToFit="1"/>
    </xf>
    <xf numFmtId="0" fontId="132" fillId="0" borderId="20" xfId="0" applyFont="1" applyBorder="1" applyAlignment="1">
      <alignment horizontal="left" vertical="center" shrinkToFit="1"/>
    </xf>
    <xf numFmtId="0" fontId="132" fillId="0" borderId="9" xfId="0" applyFont="1" applyBorder="1" applyAlignment="1">
      <alignment horizontal="left" vertical="center" shrinkToFit="1"/>
    </xf>
    <xf numFmtId="177" fontId="132" fillId="0" borderId="16" xfId="0" applyNumberFormat="1" applyFont="1" applyBorder="1" applyAlignment="1">
      <alignment horizontal="center" vertical="center" shrinkToFit="1"/>
    </xf>
    <xf numFmtId="176" fontId="143" fillId="0" borderId="9" xfId="0" applyNumberFormat="1" applyFont="1" applyBorder="1" applyAlignment="1">
      <alignment vertical="center" shrinkToFit="1"/>
    </xf>
    <xf numFmtId="176" fontId="145" fillId="4" borderId="7" xfId="0" applyNumberFormat="1" applyFont="1" applyFill="1" applyBorder="1" applyAlignment="1">
      <alignment vertical="center" shrinkToFit="1"/>
    </xf>
    <xf numFmtId="176" fontId="145" fillId="5" borderId="7" xfId="0" applyNumberFormat="1" applyFont="1" applyFill="1" applyBorder="1" applyAlignment="1">
      <alignment vertical="center" shrinkToFit="1"/>
    </xf>
    <xf numFmtId="176" fontId="143" fillId="0" borderId="7" xfId="0" applyNumberFormat="1" applyFont="1" applyBorder="1" applyAlignment="1">
      <alignment vertical="center" shrinkToFit="1"/>
    </xf>
    <xf numFmtId="176" fontId="145" fillId="0" borderId="16" xfId="0" applyNumberFormat="1" applyFont="1" applyBorder="1" applyAlignment="1">
      <alignment vertical="center" shrinkToFit="1"/>
    </xf>
    <xf numFmtId="5" fontId="132" fillId="0" borderId="33" xfId="0" applyNumberFormat="1" applyFont="1" applyBorder="1" applyAlignment="1">
      <alignment vertical="center" shrinkToFit="1"/>
    </xf>
    <xf numFmtId="0" fontId="144" fillId="0" borderId="29" xfId="0" applyFont="1" applyBorder="1" applyAlignment="1">
      <alignment horizontal="right" vertical="center" shrinkToFit="1"/>
    </xf>
    <xf numFmtId="0" fontId="144" fillId="0" borderId="20" xfId="0" applyFont="1" applyBorder="1" applyAlignment="1">
      <alignment horizontal="left" vertical="center" shrinkToFit="1"/>
    </xf>
    <xf numFmtId="0" fontId="144" fillId="0" borderId="9" xfId="0" applyFont="1" applyBorder="1" applyAlignment="1">
      <alignment horizontal="left" vertical="center" shrinkToFit="1"/>
    </xf>
    <xf numFmtId="177" fontId="144" fillId="0" borderId="16" xfId="0" applyNumberFormat="1" applyFont="1" applyBorder="1" applyAlignment="1">
      <alignment horizontal="center" vertical="center" shrinkToFit="1"/>
    </xf>
    <xf numFmtId="176" fontId="145" fillId="0" borderId="9" xfId="0" applyNumberFormat="1" applyFont="1" applyBorder="1" applyAlignment="1">
      <alignment vertical="center" shrinkToFit="1"/>
    </xf>
    <xf numFmtId="176" fontId="145" fillId="0" borderId="7" xfId="0" applyNumberFormat="1" applyFont="1" applyBorder="1" applyAlignment="1">
      <alignment vertical="center" shrinkToFit="1"/>
    </xf>
    <xf numFmtId="5" fontId="132" fillId="0" borderId="8" xfId="0" applyNumberFormat="1" applyFont="1" applyBorder="1" applyAlignment="1">
      <alignment vertical="center" shrinkToFit="1"/>
    </xf>
    <xf numFmtId="0" fontId="132" fillId="0" borderId="64" xfId="0" applyFont="1" applyBorder="1" applyAlignment="1">
      <alignment horizontal="center" vertical="center" shrinkToFit="1"/>
    </xf>
    <xf numFmtId="0" fontId="132" fillId="0" borderId="65" xfId="0" applyFont="1" applyBorder="1" applyAlignment="1">
      <alignment vertical="center" shrinkToFit="1"/>
    </xf>
    <xf numFmtId="0" fontId="144" fillId="0" borderId="366" xfId="0" applyFont="1" applyBorder="1" applyAlignment="1">
      <alignment horizontal="left" vertical="center" shrinkToFit="1"/>
    </xf>
    <xf numFmtId="0" fontId="144" fillId="0" borderId="66" xfId="0" applyFont="1" applyBorder="1" applyAlignment="1">
      <alignment horizontal="left" vertical="center" shrinkToFit="1"/>
    </xf>
    <xf numFmtId="177" fontId="144" fillId="0" borderId="67" xfId="0" applyNumberFormat="1" applyFont="1" applyBorder="1" applyAlignment="1">
      <alignment horizontal="center" vertical="center" shrinkToFit="1"/>
    </xf>
    <xf numFmtId="176" fontId="145" fillId="0" borderId="66" xfId="0" applyNumberFormat="1" applyFont="1" applyBorder="1" applyAlignment="1">
      <alignment vertical="center" shrinkToFit="1"/>
    </xf>
    <xf numFmtId="176" fontId="145" fillId="4" borderId="68" xfId="0" applyNumberFormat="1" applyFont="1" applyFill="1" applyBorder="1" applyAlignment="1">
      <alignment vertical="center" shrinkToFit="1"/>
    </xf>
    <xf numFmtId="176" fontId="145" fillId="5" borderId="68" xfId="0" applyNumberFormat="1" applyFont="1" applyFill="1" applyBorder="1" applyAlignment="1">
      <alignment vertical="center" shrinkToFit="1"/>
    </xf>
    <xf numFmtId="176" fontId="145" fillId="0" borderId="68" xfId="0" applyNumberFormat="1" applyFont="1" applyBorder="1" applyAlignment="1">
      <alignment vertical="center" shrinkToFit="1"/>
    </xf>
    <xf numFmtId="176" fontId="145" fillId="0" borderId="67" xfId="0" applyNumberFormat="1" applyFont="1" applyBorder="1" applyAlignment="1">
      <alignment vertical="center" shrinkToFit="1"/>
    </xf>
    <xf numFmtId="0" fontId="132" fillId="0" borderId="69" xfId="0" applyFont="1" applyBorder="1" applyAlignment="1">
      <alignment vertical="center" shrinkToFit="1"/>
    </xf>
    <xf numFmtId="0" fontId="132" fillId="0" borderId="0" xfId="0" applyFont="1" applyAlignment="1">
      <alignment horizontal="center" vertical="center" shrinkToFit="1"/>
    </xf>
    <xf numFmtId="0" fontId="132" fillId="0" borderId="0" xfId="0" applyFont="1" applyAlignment="1">
      <alignment vertical="center" shrinkToFit="1"/>
    </xf>
    <xf numFmtId="177" fontId="132" fillId="0" borderId="0" xfId="0" applyNumberFormat="1" applyFont="1" applyAlignment="1">
      <alignment horizontal="center" vertical="center" shrinkToFit="1"/>
    </xf>
    <xf numFmtId="0" fontId="132" fillId="8" borderId="57" xfId="0" applyFont="1" applyFill="1" applyBorder="1" applyAlignment="1">
      <alignment horizontal="center" vertical="center" shrinkToFit="1"/>
    </xf>
    <xf numFmtId="0" fontId="144" fillId="8" borderId="39" xfId="0" applyFont="1" applyFill="1" applyBorder="1" applyAlignment="1">
      <alignment horizontal="left" vertical="center" shrinkToFit="1"/>
    </xf>
    <xf numFmtId="0" fontId="144" fillId="8" borderId="367" xfId="0" applyFont="1" applyFill="1" applyBorder="1" applyAlignment="1">
      <alignment horizontal="left" vertical="center" shrinkToFit="1"/>
    </xf>
    <xf numFmtId="0" fontId="144" fillId="8" borderId="38" xfId="0" applyFont="1" applyFill="1" applyBorder="1" applyAlignment="1">
      <alignment horizontal="left" vertical="center" shrinkToFit="1"/>
    </xf>
    <xf numFmtId="177" fontId="132" fillId="8" borderId="54" xfId="0" applyNumberFormat="1" applyFont="1" applyFill="1" applyBorder="1" applyAlignment="1">
      <alignment horizontal="center" vertical="center" shrinkToFit="1"/>
    </xf>
    <xf numFmtId="176" fontId="143" fillId="8" borderId="38" xfId="0" applyNumberFormat="1" applyFont="1" applyFill="1" applyBorder="1" applyAlignment="1">
      <alignment vertical="center" shrinkToFit="1"/>
    </xf>
    <xf numFmtId="176" fontId="143" fillId="8" borderId="34" xfId="0" applyNumberFormat="1" applyFont="1" applyFill="1" applyBorder="1" applyAlignment="1">
      <alignment vertical="center" shrinkToFit="1"/>
    </xf>
    <xf numFmtId="176" fontId="143" fillId="8" borderId="54" xfId="0" applyNumberFormat="1" applyFont="1" applyFill="1" applyBorder="1" applyAlignment="1">
      <alignment vertical="center" shrinkToFit="1"/>
    </xf>
    <xf numFmtId="0" fontId="132" fillId="8" borderId="40" xfId="0" applyFont="1" applyFill="1" applyBorder="1" applyAlignment="1">
      <alignment vertical="center" shrinkToFit="1"/>
    </xf>
    <xf numFmtId="0" fontId="132" fillId="8" borderId="31" xfId="0" applyFont="1" applyFill="1" applyBorder="1" applyAlignment="1" applyProtection="1">
      <alignment horizontal="center" vertical="center" shrinkToFit="1"/>
      <protection locked="0"/>
    </xf>
    <xf numFmtId="177" fontId="132" fillId="8" borderId="16" xfId="0" applyNumberFormat="1" applyFont="1" applyFill="1" applyBorder="1" applyAlignment="1" applyProtection="1">
      <alignment horizontal="center" vertical="center" shrinkToFit="1"/>
      <protection locked="0"/>
    </xf>
    <xf numFmtId="176" fontId="143" fillId="8" borderId="9" xfId="0" applyNumberFormat="1" applyFont="1" applyFill="1" applyBorder="1" applyAlignment="1" applyProtection="1">
      <alignment vertical="center" shrinkToFit="1"/>
      <protection locked="0"/>
    </xf>
    <xf numFmtId="176" fontId="143" fillId="8" borderId="7" xfId="0" applyNumberFormat="1" applyFont="1" applyFill="1" applyBorder="1" applyAlignment="1" applyProtection="1">
      <alignment vertical="center" shrinkToFit="1"/>
      <protection locked="0"/>
    </xf>
    <xf numFmtId="176" fontId="143" fillId="8" borderId="7" xfId="0" applyNumberFormat="1" applyFont="1" applyFill="1" applyBorder="1" applyAlignment="1">
      <alignment vertical="center" shrinkToFit="1"/>
    </xf>
    <xf numFmtId="176" fontId="143" fillId="8" borderId="16" xfId="0" applyNumberFormat="1" applyFont="1" applyFill="1" applyBorder="1" applyAlignment="1">
      <alignment vertical="center" shrinkToFit="1"/>
    </xf>
    <xf numFmtId="0" fontId="132" fillId="8" borderId="8" xfId="0" applyFont="1" applyFill="1" applyBorder="1" applyAlignment="1">
      <alignment vertical="center" shrinkToFit="1"/>
    </xf>
    <xf numFmtId="0" fontId="132" fillId="8" borderId="31" xfId="0" applyFont="1" applyFill="1" applyBorder="1" applyAlignment="1">
      <alignment horizontal="center" vertical="center" shrinkToFit="1"/>
    </xf>
    <xf numFmtId="0" fontId="132" fillId="8" borderId="29" xfId="0" applyFont="1" applyFill="1" applyBorder="1" applyAlignment="1">
      <alignment horizontal="right" vertical="center" shrinkToFit="1"/>
    </xf>
    <xf numFmtId="0" fontId="132" fillId="8" borderId="20" xfId="0" applyFont="1" applyFill="1" applyBorder="1" applyAlignment="1">
      <alignment horizontal="left" vertical="center" shrinkToFit="1"/>
    </xf>
    <xf numFmtId="0" fontId="132" fillId="8" borderId="9" xfId="0" applyFont="1" applyFill="1" applyBorder="1" applyAlignment="1">
      <alignment horizontal="left" vertical="center" shrinkToFit="1"/>
    </xf>
    <xf numFmtId="177" fontId="132" fillId="8" borderId="16" xfId="0" applyNumberFormat="1" applyFont="1" applyFill="1" applyBorder="1" applyAlignment="1">
      <alignment horizontal="center" vertical="center" shrinkToFit="1"/>
    </xf>
    <xf numFmtId="176" fontId="143" fillId="8" borderId="9" xfId="0" applyNumberFormat="1" applyFont="1" applyFill="1" applyBorder="1" applyAlignment="1">
      <alignment vertical="center" shrinkToFit="1"/>
    </xf>
    <xf numFmtId="176" fontId="145" fillId="8" borderId="7" xfId="0" applyNumberFormat="1" applyFont="1" applyFill="1" applyBorder="1" applyAlignment="1">
      <alignment vertical="center" shrinkToFit="1"/>
    </xf>
    <xf numFmtId="176" fontId="145" fillId="8" borderId="16" xfId="0" applyNumberFormat="1" applyFont="1" applyFill="1" applyBorder="1" applyAlignment="1">
      <alignment vertical="center" shrinkToFit="1"/>
    </xf>
    <xf numFmtId="0" fontId="132" fillId="8" borderId="64" xfId="0" applyFont="1" applyFill="1" applyBorder="1" applyAlignment="1">
      <alignment horizontal="center" vertical="center" shrinkToFit="1"/>
    </xf>
    <xf numFmtId="0" fontId="144" fillId="8" borderId="65" xfId="0" applyFont="1" applyFill="1" applyBorder="1" applyAlignment="1">
      <alignment horizontal="right" vertical="center" shrinkToFit="1"/>
    </xf>
    <xf numFmtId="0" fontId="144" fillId="8" borderId="366" xfId="0" applyFont="1" applyFill="1" applyBorder="1" applyAlignment="1">
      <alignment horizontal="right" vertical="center"/>
    </xf>
    <xf numFmtId="0" fontId="144" fillId="8" borderId="66" xfId="0" applyFont="1" applyFill="1" applyBorder="1" applyAlignment="1">
      <alignment horizontal="left" vertical="center" shrinkToFit="1"/>
    </xf>
    <xf numFmtId="177" fontId="144" fillId="8" borderId="67" xfId="0" applyNumberFormat="1" applyFont="1" applyFill="1" applyBorder="1" applyAlignment="1">
      <alignment horizontal="center" vertical="center" shrinkToFit="1"/>
    </xf>
    <xf numFmtId="176" fontId="145" fillId="8" borderId="66" xfId="0" applyNumberFormat="1" applyFont="1" applyFill="1" applyBorder="1" applyAlignment="1">
      <alignment vertical="center" shrinkToFit="1"/>
    </xf>
    <xf numFmtId="176" fontId="145" fillId="8" borderId="68" xfId="0" applyNumberFormat="1" applyFont="1" applyFill="1" applyBorder="1" applyAlignment="1">
      <alignment vertical="center" shrinkToFit="1"/>
    </xf>
    <xf numFmtId="176" fontId="145" fillId="8" borderId="67" xfId="0" applyNumberFormat="1" applyFont="1" applyFill="1" applyBorder="1" applyAlignment="1">
      <alignment vertical="center" shrinkToFit="1"/>
    </xf>
    <xf numFmtId="0" fontId="132" fillId="8" borderId="69" xfId="0" applyFont="1" applyFill="1" applyBorder="1" applyAlignment="1">
      <alignment vertical="center" shrinkToFit="1"/>
    </xf>
    <xf numFmtId="176" fontId="143" fillId="0" borderId="38" xfId="0" applyNumberFormat="1" applyFont="1" applyBorder="1" applyAlignment="1">
      <alignment vertical="center" shrinkToFit="1"/>
    </xf>
    <xf numFmtId="176" fontId="143" fillId="4" borderId="34" xfId="0" applyNumberFormat="1" applyFont="1" applyFill="1" applyBorder="1" applyAlignment="1">
      <alignment vertical="center" shrinkToFit="1"/>
    </xf>
    <xf numFmtId="176" fontId="143" fillId="5" borderId="34" xfId="0" applyNumberFormat="1" applyFont="1" applyFill="1" applyBorder="1" applyAlignment="1">
      <alignment vertical="center" shrinkToFit="1"/>
    </xf>
    <xf numFmtId="176" fontId="143" fillId="0" borderId="34" xfId="0" applyNumberFormat="1" applyFont="1" applyBorder="1" applyAlignment="1">
      <alignment vertical="center" shrinkToFit="1"/>
    </xf>
    <xf numFmtId="176" fontId="143" fillId="0" borderId="54" xfId="0" applyNumberFormat="1" applyFont="1" applyBorder="1" applyAlignment="1">
      <alignment vertical="center" shrinkToFit="1"/>
    </xf>
    <xf numFmtId="0" fontId="132" fillId="0" borderId="40" xfId="0" applyFont="1" applyBorder="1" applyAlignment="1">
      <alignment vertical="center" shrinkToFit="1"/>
    </xf>
    <xf numFmtId="0" fontId="144" fillId="0" borderId="29" xfId="0" applyFont="1" applyBorder="1" applyAlignment="1">
      <alignment horizontal="left" vertical="center" shrinkToFit="1"/>
    </xf>
    <xf numFmtId="0" fontId="132" fillId="0" borderId="29" xfId="0" applyFont="1" applyBorder="1" applyAlignment="1" applyProtection="1">
      <alignment horizontal="left" vertical="center" shrinkToFit="1"/>
      <protection locked="0"/>
    </xf>
    <xf numFmtId="0" fontId="132" fillId="0" borderId="20" xfId="0" applyFont="1" applyBorder="1" applyAlignment="1" applyProtection="1">
      <alignment horizontal="left" vertical="center" shrinkToFit="1"/>
      <protection locked="0"/>
    </xf>
    <xf numFmtId="0" fontId="132" fillId="0" borderId="9" xfId="0" applyFont="1" applyBorder="1" applyAlignment="1" applyProtection="1">
      <alignment horizontal="left" vertical="center" shrinkToFit="1"/>
      <protection locked="0"/>
    </xf>
    <xf numFmtId="0" fontId="132" fillId="0" borderId="50" xfId="0" applyFont="1" applyBorder="1" applyAlignment="1">
      <alignment horizontal="center" vertical="center" shrinkToFit="1"/>
    </xf>
    <xf numFmtId="0" fontId="144" fillId="0" borderId="43" xfId="0" applyFont="1" applyBorder="1" applyAlignment="1">
      <alignment horizontal="right" vertical="center" shrinkToFit="1"/>
    </xf>
    <xf numFmtId="0" fontId="144" fillId="0" borderId="1" xfId="0" applyFont="1" applyBorder="1" applyAlignment="1">
      <alignment horizontal="right" vertical="center" shrinkToFit="1"/>
    </xf>
    <xf numFmtId="0" fontId="144" fillId="0" borderId="42" xfId="0" applyFont="1" applyBorder="1" applyAlignment="1">
      <alignment vertical="center" shrinkToFit="1"/>
    </xf>
    <xf numFmtId="177" fontId="132" fillId="0" borderId="44" xfId="0" applyNumberFormat="1" applyFont="1" applyBorder="1" applyAlignment="1">
      <alignment horizontal="center" vertical="center" shrinkToFit="1"/>
    </xf>
    <xf numFmtId="176" fontId="143" fillId="0" borderId="42" xfId="0" applyNumberFormat="1" applyFont="1" applyBorder="1" applyAlignment="1">
      <alignment vertical="center" shrinkToFit="1"/>
    </xf>
    <xf numFmtId="176" fontId="143" fillId="4" borderId="2" xfId="0" applyNumberFormat="1" applyFont="1" applyFill="1" applyBorder="1" applyAlignment="1">
      <alignment vertical="center" shrinkToFit="1"/>
    </xf>
    <xf numFmtId="176" fontId="145" fillId="4" borderId="2" xfId="0" applyNumberFormat="1" applyFont="1" applyFill="1" applyBorder="1" applyAlignment="1">
      <alignment vertical="center" shrinkToFit="1"/>
    </xf>
    <xf numFmtId="176" fontId="143" fillId="5" borderId="2" xfId="0" applyNumberFormat="1" applyFont="1" applyFill="1" applyBorder="1" applyAlignment="1">
      <alignment vertical="center" shrinkToFit="1"/>
    </xf>
    <xf numFmtId="176" fontId="145" fillId="5" borderId="2" xfId="0" applyNumberFormat="1" applyFont="1" applyFill="1" applyBorder="1" applyAlignment="1">
      <alignment vertical="center" shrinkToFit="1"/>
    </xf>
    <xf numFmtId="176" fontId="143" fillId="0" borderId="2" xfId="0" applyNumberFormat="1" applyFont="1" applyBorder="1" applyAlignment="1">
      <alignment vertical="center" shrinkToFit="1"/>
    </xf>
    <xf numFmtId="176" fontId="145" fillId="0" borderId="44" xfId="0" applyNumberFormat="1" applyFont="1" applyBorder="1" applyAlignment="1">
      <alignment vertical="center" shrinkToFit="1"/>
    </xf>
    <xf numFmtId="0" fontId="132" fillId="0" borderId="161" xfId="0" applyFont="1" applyBorder="1" applyAlignment="1">
      <alignment horizontal="center" vertical="center" shrinkToFit="1"/>
    </xf>
    <xf numFmtId="0" fontId="132" fillId="0" borderId="22" xfId="0" applyFont="1" applyBorder="1" applyAlignment="1">
      <alignment horizontal="left" vertical="center" shrinkToFit="1"/>
    </xf>
    <xf numFmtId="0" fontId="132" fillId="0" borderId="36" xfId="0" applyFont="1" applyBorder="1" applyAlignment="1">
      <alignment horizontal="left" vertical="center" shrinkToFit="1"/>
    </xf>
    <xf numFmtId="0" fontId="132" fillId="0" borderId="11" xfId="0" applyFont="1" applyBorder="1" applyAlignment="1">
      <alignment horizontal="left" vertical="center" shrinkToFit="1"/>
    </xf>
    <xf numFmtId="177" fontId="132" fillId="0" borderId="364" xfId="0" applyNumberFormat="1" applyFont="1" applyBorder="1" applyAlignment="1">
      <alignment horizontal="center" vertical="center" shrinkToFit="1"/>
    </xf>
    <xf numFmtId="176" fontId="143" fillId="0" borderId="11" xfId="0" applyNumberFormat="1" applyFont="1" applyBorder="1" applyAlignment="1">
      <alignment vertical="center" shrinkToFit="1"/>
    </xf>
    <xf numFmtId="176" fontId="143" fillId="0" borderId="10" xfId="0" applyNumberFormat="1" applyFont="1" applyBorder="1" applyAlignment="1">
      <alignment vertical="center" shrinkToFit="1"/>
    </xf>
    <xf numFmtId="0" fontId="132" fillId="0" borderId="29" xfId="0" applyFont="1" applyBorder="1" applyAlignment="1" applyProtection="1">
      <alignment vertical="center" shrinkToFit="1"/>
      <protection locked="0"/>
    </xf>
    <xf numFmtId="0" fontId="132" fillId="0" borderId="369" xfId="0" applyFont="1" applyBorder="1" applyAlignment="1" applyProtection="1">
      <alignment vertical="center" shrinkToFit="1"/>
      <protection locked="0"/>
    </xf>
    <xf numFmtId="0" fontId="132" fillId="0" borderId="164" xfId="0" applyFont="1" applyBorder="1" applyAlignment="1" applyProtection="1">
      <alignment vertical="center" shrinkToFit="1"/>
      <protection locked="0"/>
    </xf>
    <xf numFmtId="0" fontId="144" fillId="0" borderId="20" xfId="0" applyFont="1" applyBorder="1" applyAlignment="1">
      <alignment horizontal="right" vertical="center" shrinkToFit="1"/>
    </xf>
    <xf numFmtId="0" fontId="132" fillId="0" borderId="50" xfId="0" applyFont="1" applyBorder="1" applyAlignment="1" applyProtection="1">
      <alignment horizontal="center" vertical="center" shrinkToFit="1"/>
      <protection locked="0"/>
    </xf>
    <xf numFmtId="0" fontId="144" fillId="0" borderId="42" xfId="0" applyFont="1" applyBorder="1" applyAlignment="1">
      <alignment horizontal="left" vertical="center" shrinkToFit="1"/>
    </xf>
    <xf numFmtId="176" fontId="143" fillId="5" borderId="34" xfId="0" applyNumberFormat="1" applyFont="1" applyFill="1" applyBorder="1" applyAlignment="1" applyProtection="1">
      <alignment vertical="center" shrinkToFit="1"/>
      <protection locked="0"/>
    </xf>
    <xf numFmtId="0" fontId="0" fillId="0" borderId="0" xfId="0" applyAlignment="1">
      <alignment horizontal="center" vertical="center"/>
    </xf>
    <xf numFmtId="0" fontId="0" fillId="0" borderId="0" xfId="0" applyAlignment="1">
      <alignment vertical="center" shrinkToFit="1"/>
    </xf>
    <xf numFmtId="176" fontId="0" fillId="0" borderId="0" xfId="0" applyNumberFormat="1" applyAlignment="1">
      <alignment vertical="center"/>
    </xf>
    <xf numFmtId="176" fontId="0" fillId="0" borderId="0" xfId="0" applyNumberFormat="1" applyAlignment="1">
      <alignment horizontal="center" vertical="center"/>
    </xf>
    <xf numFmtId="0" fontId="41" fillId="0" borderId="0" xfId="0" applyFont="1" applyAlignment="1">
      <alignment horizontal="center" vertical="center" shrinkToFit="1"/>
    </xf>
    <xf numFmtId="0" fontId="86" fillId="0" borderId="9" xfId="0" applyFont="1" applyBorder="1" applyAlignment="1" applyProtection="1">
      <alignment horizontal="center" shrinkToFit="1"/>
    </xf>
    <xf numFmtId="0" fontId="128" fillId="0" borderId="20" xfId="0" applyFont="1" applyFill="1" applyBorder="1" applyAlignment="1" applyProtection="1"/>
    <xf numFmtId="0" fontId="27" fillId="3" borderId="20" xfId="0" applyFont="1" applyFill="1" applyBorder="1" applyAlignment="1" applyProtection="1"/>
    <xf numFmtId="0" fontId="27" fillId="0" borderId="20" xfId="0" applyFont="1" applyBorder="1" applyAlignment="1" applyProtection="1"/>
    <xf numFmtId="0" fontId="27" fillId="0" borderId="20" xfId="0" applyFont="1" applyBorder="1" applyProtection="1"/>
    <xf numFmtId="0" fontId="27" fillId="2" borderId="36" xfId="0" applyFont="1" applyFill="1" applyBorder="1" applyAlignment="1" applyProtection="1">
      <alignment horizontal="left"/>
    </xf>
    <xf numFmtId="0" fontId="34" fillId="3" borderId="0" xfId="0" applyFont="1" applyFill="1" applyBorder="1" applyAlignment="1" applyProtection="1">
      <alignment vertical="center"/>
    </xf>
    <xf numFmtId="0" fontId="128" fillId="3" borderId="36" xfId="0" applyFont="1" applyFill="1" applyBorder="1" applyAlignment="1" applyProtection="1"/>
    <xf numFmtId="0" fontId="45" fillId="3" borderId="36" xfId="0" applyFont="1" applyFill="1" applyBorder="1" applyAlignment="1" applyProtection="1"/>
    <xf numFmtId="0" fontId="132" fillId="0" borderId="11" xfId="0" applyFont="1" applyBorder="1" applyAlignment="1" applyProtection="1">
      <alignment vertical="center" shrinkToFit="1"/>
      <protection locked="0"/>
    </xf>
    <xf numFmtId="183" fontId="35" fillId="3" borderId="36" xfId="13" applyNumberFormat="1" applyFont="1" applyFill="1" applyBorder="1" applyAlignment="1" applyProtection="1">
      <alignment vertical="center"/>
    </xf>
    <xf numFmtId="0" fontId="27" fillId="0" borderId="0" xfId="0" applyFont="1" applyAlignment="1" applyProtection="1"/>
    <xf numFmtId="0" fontId="144" fillId="0" borderId="46" xfId="0" applyFont="1" applyBorder="1" applyAlignment="1">
      <alignment horizontal="center" vertical="center" shrinkToFit="1"/>
    </xf>
    <xf numFmtId="0" fontId="144" fillId="0" borderId="19" xfId="0" applyFont="1" applyBorder="1" applyAlignment="1">
      <alignment horizontal="center" vertical="center" shrinkToFit="1"/>
    </xf>
    <xf numFmtId="0" fontId="132" fillId="0" borderId="372" xfId="0" applyFont="1" applyBorder="1" applyAlignment="1" applyProtection="1">
      <alignment horizontal="center" vertical="center" shrinkToFit="1"/>
      <protection locked="0"/>
    </xf>
    <xf numFmtId="0" fontId="132" fillId="0" borderId="20" xfId="0" applyFont="1" applyBorder="1" applyAlignment="1" applyProtection="1">
      <alignment horizontal="center" vertical="center" shrinkToFit="1"/>
      <protection locked="0"/>
    </xf>
    <xf numFmtId="0" fontId="144" fillId="0" borderId="20" xfId="0" applyFont="1" applyBorder="1" applyAlignment="1">
      <alignment horizontal="center" vertical="center" shrinkToFit="1"/>
    </xf>
    <xf numFmtId="0" fontId="144" fillId="0" borderId="366" xfId="0" applyFont="1" applyBorder="1" applyAlignment="1">
      <alignment horizontal="center" vertical="center" shrinkToFit="1"/>
    </xf>
    <xf numFmtId="0" fontId="144" fillId="8" borderId="367" xfId="0" applyFont="1" applyFill="1" applyBorder="1" applyAlignment="1">
      <alignment horizontal="center" vertical="center" shrinkToFit="1"/>
    </xf>
    <xf numFmtId="0" fontId="132" fillId="8" borderId="372" xfId="0" applyFont="1" applyFill="1" applyBorder="1" applyAlignment="1" applyProtection="1">
      <alignment horizontal="center" vertical="center" shrinkToFit="1"/>
      <protection locked="0"/>
    </xf>
    <xf numFmtId="0" fontId="132" fillId="8" borderId="20" xfId="0" applyFont="1" applyFill="1" applyBorder="1" applyAlignment="1" applyProtection="1">
      <alignment horizontal="center" vertical="center" shrinkToFit="1"/>
      <protection locked="0"/>
    </xf>
    <xf numFmtId="0" fontId="144" fillId="8" borderId="366" xfId="0" applyFont="1" applyFill="1" applyBorder="1" applyAlignment="1">
      <alignment horizontal="center" vertical="center" shrinkToFit="1"/>
    </xf>
    <xf numFmtId="0" fontId="132" fillId="0" borderId="20" xfId="0" applyFont="1" applyBorder="1" applyAlignment="1">
      <alignment horizontal="center" vertical="center" shrinkToFit="1"/>
    </xf>
    <xf numFmtId="0" fontId="144" fillId="0" borderId="1" xfId="0" applyFont="1" applyBorder="1" applyAlignment="1">
      <alignment horizontal="center" vertical="center" shrinkToFit="1"/>
    </xf>
    <xf numFmtId="0" fontId="132" fillId="0" borderId="36" xfId="0" applyFont="1" applyBorder="1" applyAlignment="1">
      <alignment horizontal="center" vertical="center" shrinkToFit="1"/>
    </xf>
    <xf numFmtId="0" fontId="132" fillId="0" borderId="373" xfId="0" applyFont="1" applyBorder="1" applyAlignment="1" applyProtection="1">
      <alignment horizontal="center" vertical="center" shrinkToFit="1"/>
      <protection locked="0"/>
    </xf>
    <xf numFmtId="38" fontId="116" fillId="0" borderId="0" xfId="13" applyFont="1" applyFill="1" applyBorder="1" applyAlignment="1" applyProtection="1">
      <alignment vertical="center"/>
    </xf>
    <xf numFmtId="0" fontId="64" fillId="0" borderId="0" xfId="0" applyFont="1" applyFill="1" applyBorder="1" applyAlignment="1" applyProtection="1">
      <alignment vertical="center"/>
      <protection locked="0"/>
    </xf>
    <xf numFmtId="0" fontId="64" fillId="0" borderId="0" xfId="0" applyFont="1" applyFill="1" applyBorder="1" applyAlignment="1" applyProtection="1">
      <alignment vertical="top" wrapText="1"/>
      <protection locked="0"/>
    </xf>
    <xf numFmtId="0" fontId="144" fillId="0" borderId="22" xfId="0" applyFont="1" applyBorder="1" applyAlignment="1">
      <alignment horizontal="right" vertical="center" shrinkToFit="1"/>
    </xf>
    <xf numFmtId="0" fontId="144" fillId="0" borderId="36" xfId="0" applyFont="1" applyBorder="1" applyAlignment="1">
      <alignment horizontal="right" vertical="center" shrinkToFit="1"/>
    </xf>
    <xf numFmtId="0" fontId="144" fillId="0" borderId="11" xfId="0" applyFont="1" applyBorder="1" applyAlignment="1">
      <alignment horizontal="left" vertical="center" shrinkToFit="1"/>
    </xf>
    <xf numFmtId="0" fontId="132" fillId="0" borderId="376" xfId="0" applyFont="1" applyBorder="1" applyAlignment="1" applyProtection="1">
      <alignment horizontal="center" vertical="center" shrinkToFit="1"/>
      <protection locked="0"/>
    </xf>
    <xf numFmtId="176" fontId="145" fillId="4" borderId="10" xfId="0" applyNumberFormat="1" applyFont="1" applyFill="1" applyBorder="1" applyAlignment="1">
      <alignment vertical="center" shrinkToFit="1"/>
    </xf>
    <xf numFmtId="176" fontId="145" fillId="5" borderId="10" xfId="0" applyNumberFormat="1" applyFont="1" applyFill="1" applyBorder="1" applyAlignment="1">
      <alignment vertical="center" shrinkToFit="1"/>
    </xf>
    <xf numFmtId="176" fontId="145" fillId="0" borderId="364" xfId="0" applyNumberFormat="1" applyFont="1" applyBorder="1" applyAlignment="1">
      <alignment vertical="center" shrinkToFit="1"/>
    </xf>
    <xf numFmtId="0" fontId="132" fillId="0" borderId="377" xfId="0" applyFont="1" applyBorder="1" applyAlignment="1" applyProtection="1">
      <alignment horizontal="center" vertical="center" shrinkToFit="1"/>
      <protection locked="0"/>
    </xf>
    <xf numFmtId="176" fontId="143" fillId="4" borderId="373" xfId="0" applyNumberFormat="1" applyFont="1" applyFill="1" applyBorder="1" applyAlignment="1">
      <alignment vertical="center" shrinkToFit="1"/>
    </xf>
    <xf numFmtId="176" fontId="143" fillId="5" borderId="373" xfId="0" applyNumberFormat="1" applyFont="1" applyFill="1" applyBorder="1" applyAlignment="1">
      <alignment vertical="center" shrinkToFit="1"/>
    </xf>
    <xf numFmtId="176" fontId="143" fillId="0" borderId="373" xfId="0" applyNumberFormat="1" applyFont="1" applyBorder="1" applyAlignment="1">
      <alignment vertical="center" shrinkToFit="1"/>
    </xf>
    <xf numFmtId="0" fontId="132" fillId="0" borderId="379" xfId="0" applyFont="1" applyBorder="1" applyAlignment="1">
      <alignment vertical="center" shrinkToFit="1"/>
    </xf>
    <xf numFmtId="0" fontId="132" fillId="0" borderId="380" xfId="0" applyFont="1" applyBorder="1" applyAlignment="1" applyProtection="1">
      <alignment horizontal="center" vertical="center" shrinkToFit="1"/>
      <protection locked="0"/>
    </xf>
    <xf numFmtId="49" fontId="144" fillId="0" borderId="29" xfId="0" applyNumberFormat="1" applyFont="1" applyBorder="1" applyAlignment="1">
      <alignment horizontal="right" vertical="center" shrinkToFit="1"/>
    </xf>
    <xf numFmtId="49" fontId="144" fillId="0" borderId="1" xfId="0" applyNumberFormat="1" applyFont="1" applyBorder="1" applyAlignment="1">
      <alignment horizontal="right" vertical="center" shrinkToFit="1"/>
    </xf>
    <xf numFmtId="176" fontId="145" fillId="4" borderId="373" xfId="0" applyNumberFormat="1" applyFont="1" applyFill="1" applyBorder="1" applyAlignment="1">
      <alignment vertical="center" shrinkToFit="1"/>
    </xf>
    <xf numFmtId="176" fontId="145" fillId="5" borderId="373" xfId="0" applyNumberFormat="1" applyFont="1" applyFill="1" applyBorder="1" applyAlignment="1">
      <alignment vertical="center" shrinkToFit="1"/>
    </xf>
    <xf numFmtId="176" fontId="145" fillId="0" borderId="378" xfId="0" applyNumberFormat="1" applyFont="1" applyBorder="1" applyAlignment="1">
      <alignment vertical="center" shrinkToFit="1"/>
    </xf>
    <xf numFmtId="49" fontId="144" fillId="0" borderId="22" xfId="0" applyNumberFormat="1" applyFont="1" applyBorder="1" applyAlignment="1">
      <alignment horizontal="right" vertical="center" shrinkToFit="1"/>
    </xf>
    <xf numFmtId="0" fontId="132" fillId="0" borderId="43" xfId="0" applyFont="1" applyBorder="1" applyAlignment="1" applyProtection="1">
      <alignment vertical="center" shrinkToFit="1"/>
      <protection locked="0"/>
    </xf>
    <xf numFmtId="0" fontId="132" fillId="0" borderId="381" xfId="0" applyFont="1" applyBorder="1" applyAlignment="1" applyProtection="1">
      <alignment vertical="center" shrinkToFit="1"/>
      <protection locked="0"/>
    </xf>
    <xf numFmtId="0" fontId="132" fillId="0" borderId="382" xfId="0" applyFont="1" applyBorder="1" applyAlignment="1" applyProtection="1">
      <alignment vertical="center" shrinkToFit="1"/>
      <protection locked="0"/>
    </xf>
    <xf numFmtId="0" fontId="132" fillId="0" borderId="1" xfId="0" applyFont="1" applyBorder="1" applyAlignment="1" applyProtection="1">
      <alignment horizontal="center" vertical="center" shrinkToFit="1"/>
      <protection locked="0"/>
    </xf>
    <xf numFmtId="177" fontId="132" fillId="0" borderId="44" xfId="0" applyNumberFormat="1" applyFont="1" applyBorder="1" applyAlignment="1" applyProtection="1">
      <alignment horizontal="center" vertical="center" shrinkToFit="1"/>
      <protection locked="0"/>
    </xf>
    <xf numFmtId="176" fontId="143" fillId="0" borderId="42" xfId="0" applyNumberFormat="1" applyFont="1" applyBorder="1" applyAlignment="1" applyProtection="1">
      <alignment vertical="center" shrinkToFit="1"/>
      <protection locked="0"/>
    </xf>
    <xf numFmtId="176" fontId="143" fillId="4" borderId="2" xfId="0" applyNumberFormat="1" applyFont="1" applyFill="1" applyBorder="1" applyAlignment="1" applyProtection="1">
      <alignment vertical="center" shrinkToFit="1"/>
      <protection locked="0"/>
    </xf>
    <xf numFmtId="176" fontId="143" fillId="5" borderId="2" xfId="0" applyNumberFormat="1" applyFont="1" applyFill="1" applyBorder="1" applyAlignment="1" applyProtection="1">
      <alignment vertical="center" shrinkToFit="1"/>
      <protection locked="0"/>
    </xf>
    <xf numFmtId="176" fontId="143" fillId="0" borderId="44" xfId="0" applyNumberFormat="1" applyFont="1" applyBorder="1" applyAlignment="1">
      <alignment vertical="center" shrinkToFit="1"/>
    </xf>
    <xf numFmtId="0" fontId="144" fillId="0" borderId="90" xfId="0" applyFont="1" applyBorder="1" applyAlignment="1">
      <alignment horizontal="right" vertical="center" shrinkToFit="1"/>
    </xf>
    <xf numFmtId="49" fontId="144" fillId="0" borderId="91" xfId="0" applyNumberFormat="1" applyFont="1" applyBorder="1" applyAlignment="1">
      <alignment horizontal="right" vertical="center" shrinkToFit="1"/>
    </xf>
    <xf numFmtId="0" fontId="144" fillId="0" borderId="92" xfId="0" applyFont="1" applyBorder="1" applyAlignment="1">
      <alignment horizontal="left" vertical="center" shrinkToFit="1"/>
    </xf>
    <xf numFmtId="0" fontId="132" fillId="0" borderId="383" xfId="0" applyFont="1" applyBorder="1" applyAlignment="1" applyProtection="1">
      <alignment horizontal="center" vertical="center" shrinkToFit="1"/>
      <protection locked="0"/>
    </xf>
    <xf numFmtId="177" fontId="132" fillId="0" borderId="378" xfId="0" applyNumberFormat="1" applyFont="1" applyBorder="1" applyAlignment="1">
      <alignment horizontal="center" vertical="center" shrinkToFit="1"/>
    </xf>
    <xf numFmtId="176" fontId="143" fillId="0" borderId="92" xfId="0" applyNumberFormat="1" applyFont="1" applyBorder="1" applyAlignment="1">
      <alignment vertical="center" shrinkToFit="1"/>
    </xf>
    <xf numFmtId="0" fontId="132" fillId="0" borderId="29" xfId="0" applyFont="1" applyBorder="1" applyAlignment="1" applyProtection="1">
      <alignment vertical="center" shrinkToFit="1"/>
      <protection locked="0"/>
    </xf>
    <xf numFmtId="0" fontId="144" fillId="0" borderId="91" xfId="0" applyFont="1" applyBorder="1" applyAlignment="1">
      <alignment horizontal="right" vertical="center" shrinkToFit="1"/>
    </xf>
    <xf numFmtId="0" fontId="132" fillId="0" borderId="384" xfId="0" applyFont="1" applyBorder="1" applyAlignment="1" applyProtection="1">
      <alignment vertical="center" shrinkToFit="1"/>
      <protection locked="0"/>
    </xf>
    <xf numFmtId="0" fontId="31" fillId="0" borderId="0" xfId="0" applyFont="1" applyFill="1" applyAlignment="1" applyProtection="1">
      <alignment horizontal="right" vertical="center"/>
    </xf>
    <xf numFmtId="0" fontId="31" fillId="0" borderId="0" xfId="0" applyFont="1" applyFill="1" applyAlignment="1" applyProtection="1">
      <alignment vertical="center"/>
    </xf>
    <xf numFmtId="0" fontId="24" fillId="0" borderId="0" xfId="0" applyFont="1" applyFill="1" applyAlignment="1" applyProtection="1">
      <alignment vertical="center"/>
    </xf>
    <xf numFmtId="0" fontId="32" fillId="0" borderId="0" xfId="0" applyFont="1" applyFill="1" applyAlignment="1" applyProtection="1">
      <alignment vertical="center"/>
    </xf>
    <xf numFmtId="0" fontId="31" fillId="0" borderId="0" xfId="0" applyFont="1" applyFill="1" applyAlignment="1" applyProtection="1">
      <alignment vertical="center"/>
      <protection locked="0"/>
    </xf>
    <xf numFmtId="0" fontId="22" fillId="0" borderId="0" xfId="0" applyFont="1" applyProtection="1">
      <protection locked="0"/>
    </xf>
    <xf numFmtId="0" fontId="31" fillId="0" borderId="29" xfId="0" applyFont="1" applyFill="1" applyBorder="1" applyAlignment="1" applyProtection="1">
      <alignment vertical="center" wrapText="1"/>
      <protection locked="0"/>
    </xf>
    <xf numFmtId="0" fontId="22" fillId="0" borderId="0" xfId="0" applyFont="1" applyProtection="1"/>
    <xf numFmtId="0" fontId="32" fillId="0" borderId="0" xfId="0" applyFont="1" applyFill="1" applyAlignment="1" applyProtection="1">
      <alignment vertical="center"/>
      <protection locked="0"/>
    </xf>
    <xf numFmtId="0" fontId="31" fillId="0" borderId="9" xfId="0" applyFont="1" applyFill="1" applyBorder="1" applyAlignment="1" applyProtection="1">
      <alignment vertical="center" wrapText="1"/>
      <protection locked="0"/>
    </xf>
    <xf numFmtId="0" fontId="31" fillId="0" borderId="20" xfId="0" applyFont="1" applyFill="1" applyBorder="1" applyAlignment="1" applyProtection="1">
      <alignment horizontal="center" vertical="center" wrapText="1"/>
      <protection locked="0"/>
    </xf>
    <xf numFmtId="0" fontId="0" fillId="21" borderId="0" xfId="0" applyFill="1" applyAlignment="1">
      <alignment vertical="center"/>
    </xf>
    <xf numFmtId="0" fontId="70" fillId="21" borderId="0" xfId="0" applyFont="1" applyFill="1" applyAlignment="1">
      <alignment vertical="center"/>
    </xf>
    <xf numFmtId="0" fontId="0" fillId="21" borderId="0" xfId="0" applyFill="1" applyAlignment="1">
      <alignment horizontal="center" vertical="center"/>
    </xf>
    <xf numFmtId="176" fontId="0" fillId="21" borderId="0" xfId="0" applyNumberFormat="1" applyFill="1" applyAlignment="1">
      <alignment vertical="center"/>
    </xf>
    <xf numFmtId="176" fontId="0" fillId="21" borderId="0" xfId="0" applyNumberFormat="1" applyFill="1" applyAlignment="1">
      <alignment horizontal="center" vertical="center"/>
    </xf>
    <xf numFmtId="0" fontId="41" fillId="21" borderId="0" xfId="0" applyFont="1" applyFill="1" applyAlignment="1">
      <alignment horizontal="center" vertical="center" shrinkToFit="1"/>
    </xf>
    <xf numFmtId="0" fontId="0" fillId="0" borderId="0" xfId="0" applyAlignment="1">
      <alignment vertical="center"/>
    </xf>
    <xf numFmtId="0" fontId="0" fillId="21" borderId="0" xfId="0" applyFill="1" applyAlignment="1">
      <alignment vertical="center" shrinkToFit="1"/>
    </xf>
    <xf numFmtId="0" fontId="141" fillId="21" borderId="0" xfId="0" applyFont="1" applyFill="1" applyAlignment="1">
      <alignment vertical="center"/>
    </xf>
    <xf numFmtId="0" fontId="132" fillId="0" borderId="53" xfId="0" applyFont="1" applyBorder="1" applyAlignment="1">
      <alignment vertical="center" shrinkToFit="1"/>
    </xf>
    <xf numFmtId="0" fontId="132" fillId="0" borderId="53" xfId="0" applyFont="1" applyBorder="1" applyAlignment="1">
      <alignment horizontal="center" vertical="center" shrinkToFit="1"/>
    </xf>
    <xf numFmtId="176" fontId="132" fillId="0" borderId="53" xfId="0" applyNumberFormat="1" applyFont="1" applyBorder="1" applyAlignment="1">
      <alignment vertical="center" shrinkToFit="1"/>
    </xf>
    <xf numFmtId="176" fontId="132" fillId="0" borderId="53" xfId="0" applyNumberFormat="1" applyFont="1" applyBorder="1" applyAlignment="1">
      <alignment horizontal="center" vertical="center" shrinkToFit="1"/>
    </xf>
    <xf numFmtId="0" fontId="139" fillId="0" borderId="53" xfId="0" applyFont="1" applyBorder="1" applyAlignment="1">
      <alignment horizontal="center" vertical="center" shrinkToFit="1"/>
    </xf>
    <xf numFmtId="0" fontId="0" fillId="0" borderId="59" xfId="0" applyBorder="1" applyAlignment="1">
      <alignment vertical="center"/>
    </xf>
    <xf numFmtId="0" fontId="132" fillId="0" borderId="45" xfId="0" applyFont="1" applyBorder="1" applyAlignment="1">
      <alignment vertical="center" shrinkToFit="1"/>
    </xf>
    <xf numFmtId="0" fontId="132" fillId="0" borderId="361" xfId="0" applyFont="1" applyBorder="1" applyAlignment="1">
      <alignment vertical="center" shrinkToFit="1"/>
    </xf>
    <xf numFmtId="0" fontId="132" fillId="0" borderId="61" xfId="0" applyFont="1" applyBorder="1" applyAlignment="1">
      <alignment vertical="center" shrinkToFit="1"/>
    </xf>
    <xf numFmtId="0" fontId="132" fillId="0" borderId="40" xfId="0" applyFont="1" applyBorder="1" applyAlignment="1">
      <alignment horizontal="center" vertical="center" shrinkToFit="1"/>
    </xf>
    <xf numFmtId="0" fontId="132" fillId="0" borderId="15" xfId="0" applyFont="1" applyBorder="1" applyAlignment="1">
      <alignment horizontal="center" vertical="center" shrinkToFit="1"/>
    </xf>
    <xf numFmtId="0" fontId="132" fillId="0" borderId="362" xfId="0" applyFont="1" applyBorder="1" applyAlignment="1">
      <alignment horizontal="center" vertical="center" shrinkToFit="1"/>
    </xf>
    <xf numFmtId="0" fontId="132" fillId="0" borderId="62" xfId="0" applyFont="1" applyBorder="1" applyAlignment="1">
      <alignment horizontal="center" vertical="center" shrinkToFit="1"/>
    </xf>
    <xf numFmtId="0" fontId="132" fillId="0" borderId="8" xfId="0" applyFont="1" applyBorder="1" applyAlignment="1">
      <alignment horizontal="center" vertical="center" shrinkToFit="1"/>
    </xf>
    <xf numFmtId="0" fontId="132" fillId="0" borderId="60" xfId="0" applyFont="1" applyBorder="1" applyAlignment="1">
      <alignment vertical="center" shrinkToFit="1"/>
    </xf>
    <xf numFmtId="0" fontId="132" fillId="0" borderId="363" xfId="0" applyFont="1" applyBorder="1" applyAlignment="1">
      <alignment vertical="center" shrinkToFit="1"/>
    </xf>
    <xf numFmtId="0" fontId="132" fillId="0" borderId="63" xfId="0" applyFont="1" applyBorder="1" applyAlignment="1">
      <alignment vertical="center" shrinkToFit="1"/>
    </xf>
    <xf numFmtId="176" fontId="132" fillId="4" borderId="2" xfId="0" applyNumberFormat="1" applyFont="1" applyFill="1" applyBorder="1" applyAlignment="1">
      <alignment horizontal="center" vertical="center" shrinkToFit="1"/>
    </xf>
    <xf numFmtId="176" fontId="132" fillId="5" borderId="2" xfId="0" applyNumberFormat="1" applyFont="1" applyFill="1" applyBorder="1" applyAlignment="1">
      <alignment horizontal="center" vertical="center" shrinkToFit="1"/>
    </xf>
    <xf numFmtId="176" fontId="132" fillId="0" borderId="2" xfId="0" applyNumberFormat="1" applyFont="1" applyBorder="1" applyAlignment="1">
      <alignment horizontal="center" vertical="center" shrinkToFit="1"/>
    </xf>
    <xf numFmtId="176" fontId="132" fillId="0" borderId="44" xfId="0" applyNumberFormat="1" applyFont="1" applyBorder="1" applyAlignment="1">
      <alignment horizontal="center" vertical="center" shrinkToFit="1"/>
    </xf>
    <xf numFmtId="0" fontId="132" fillId="0" borderId="21" xfId="0" applyFont="1" applyBorder="1" applyAlignment="1">
      <alignment vertical="center" shrinkToFit="1"/>
    </xf>
    <xf numFmtId="176" fontId="143" fillId="0" borderId="12" xfId="0" applyNumberFormat="1" applyFont="1" applyBorder="1" applyAlignment="1">
      <alignment vertical="center" shrinkToFit="1"/>
    </xf>
    <xf numFmtId="176" fontId="143" fillId="4" borderId="3" xfId="0" applyNumberFormat="1" applyFont="1" applyFill="1" applyBorder="1" applyAlignment="1">
      <alignment vertical="center" shrinkToFit="1"/>
    </xf>
    <xf numFmtId="176" fontId="143" fillId="5" borderId="3" xfId="0" applyNumberFormat="1" applyFont="1" applyFill="1" applyBorder="1" applyAlignment="1">
      <alignment vertical="center" shrinkToFit="1"/>
    </xf>
    <xf numFmtId="176" fontId="143" fillId="0" borderId="3" xfId="0" applyNumberFormat="1" applyFont="1" applyBorder="1" applyAlignment="1">
      <alignment vertical="center" shrinkToFit="1"/>
    </xf>
    <xf numFmtId="176" fontId="143" fillId="0" borderId="17" xfId="0" applyNumberFormat="1" applyFont="1" applyBorder="1" applyAlignment="1">
      <alignment vertical="center" shrinkToFit="1"/>
    </xf>
    <xf numFmtId="0" fontId="132" fillId="0" borderId="59" xfId="0" applyFont="1" applyBorder="1" applyAlignment="1">
      <alignment vertical="center" shrinkToFit="1"/>
    </xf>
    <xf numFmtId="0" fontId="132" fillId="0" borderId="58" xfId="0" applyFont="1" applyBorder="1" applyAlignment="1">
      <alignment horizontal="center" vertical="center" shrinkToFit="1"/>
    </xf>
    <xf numFmtId="0" fontId="144" fillId="0" borderId="48" xfId="0" applyFont="1" applyBorder="1" applyAlignment="1">
      <alignment horizontal="left" vertical="center" shrinkToFit="1"/>
    </xf>
    <xf numFmtId="0" fontId="144" fillId="0" borderId="46" xfId="0" applyFont="1" applyBorder="1" applyAlignment="1">
      <alignment horizontal="left" vertical="center" shrinkToFit="1"/>
    </xf>
    <xf numFmtId="0" fontId="144" fillId="0" borderId="47" xfId="0" applyFont="1" applyBorder="1" applyAlignment="1">
      <alignment horizontal="left" vertical="center" shrinkToFit="1"/>
    </xf>
    <xf numFmtId="177" fontId="132" fillId="0" borderId="49" xfId="0" applyNumberFormat="1" applyFont="1" applyBorder="1" applyAlignment="1">
      <alignment horizontal="center" vertical="center" shrinkToFit="1"/>
    </xf>
    <xf numFmtId="176" fontId="143" fillId="0" borderId="47" xfId="0" applyNumberFormat="1" applyFont="1" applyBorder="1" applyAlignment="1" applyProtection="1">
      <alignment vertical="center" shrinkToFit="1"/>
      <protection locked="0"/>
    </xf>
    <xf numFmtId="176" fontId="145" fillId="4" borderId="32" xfId="0" applyNumberFormat="1" applyFont="1" applyFill="1" applyBorder="1" applyAlignment="1">
      <alignment vertical="center" shrinkToFit="1"/>
    </xf>
    <xf numFmtId="176" fontId="145" fillId="5" borderId="32" xfId="0" applyNumberFormat="1" applyFont="1" applyFill="1" applyBorder="1" applyAlignment="1">
      <alignment vertical="center" shrinkToFit="1"/>
    </xf>
    <xf numFmtId="176" fontId="143" fillId="0" borderId="32" xfId="0" applyNumberFormat="1" applyFont="1" applyBorder="1" applyAlignment="1">
      <alignment vertical="center" shrinkToFit="1"/>
    </xf>
    <xf numFmtId="176" fontId="145" fillId="0" borderId="49" xfId="0" applyNumberFormat="1" applyFont="1" applyBorder="1" applyAlignment="1">
      <alignment vertical="center" shrinkToFit="1"/>
    </xf>
    <xf numFmtId="0" fontId="132" fillId="0" borderId="33" xfId="0" applyFont="1" applyBorder="1" applyAlignment="1">
      <alignment vertical="center" shrinkToFit="1"/>
    </xf>
    <xf numFmtId="0" fontId="132" fillId="0" borderId="13" xfId="0" applyFont="1" applyBorder="1" applyAlignment="1">
      <alignment horizontal="center" vertical="center" shrinkToFit="1"/>
    </xf>
    <xf numFmtId="0" fontId="144" fillId="0" borderId="18" xfId="0" applyFont="1" applyBorder="1" applyAlignment="1">
      <alignment horizontal="right" vertical="center" shrinkToFit="1"/>
    </xf>
    <xf numFmtId="0" fontId="144" fillId="0" borderId="19" xfId="0" applyFont="1" applyBorder="1" applyAlignment="1">
      <alignment horizontal="right" vertical="center" shrinkToFit="1"/>
    </xf>
    <xf numFmtId="0" fontId="144" fillId="0" borderId="6" xfId="0" applyFont="1" applyBorder="1" applyAlignment="1">
      <alignment horizontal="right" vertical="center" shrinkToFit="1"/>
    </xf>
    <xf numFmtId="177" fontId="132" fillId="0" borderId="23" xfId="0" applyNumberFormat="1" applyFont="1" applyBorder="1" applyAlignment="1">
      <alignment horizontal="center" vertical="center" shrinkToFit="1"/>
    </xf>
    <xf numFmtId="176" fontId="143" fillId="0" borderId="6" xfId="0" applyNumberFormat="1" applyFont="1" applyBorder="1" applyAlignment="1">
      <alignment vertical="center" shrinkToFit="1"/>
    </xf>
    <xf numFmtId="176" fontId="143" fillId="4" borderId="4" xfId="0" applyNumberFormat="1" applyFont="1" applyFill="1" applyBorder="1" applyAlignment="1">
      <alignment vertical="center" shrinkToFit="1"/>
    </xf>
    <xf numFmtId="176" fontId="145" fillId="4" borderId="4" xfId="0" applyNumberFormat="1" applyFont="1" applyFill="1" applyBorder="1" applyAlignment="1">
      <alignment vertical="center" shrinkToFit="1"/>
    </xf>
    <xf numFmtId="176" fontId="143" fillId="5" borderId="4" xfId="0" applyNumberFormat="1" applyFont="1" applyFill="1" applyBorder="1" applyAlignment="1">
      <alignment vertical="center" shrinkToFit="1"/>
    </xf>
    <xf numFmtId="176" fontId="145" fillId="5" borderId="4" xfId="0" applyNumberFormat="1" applyFont="1" applyFill="1" applyBorder="1" applyAlignment="1">
      <alignment vertical="center" shrinkToFit="1"/>
    </xf>
    <xf numFmtId="176" fontId="143" fillId="0" borderId="0" xfId="0" applyNumberFormat="1" applyFont="1" applyAlignment="1">
      <alignment vertical="center" shrinkToFit="1"/>
    </xf>
    <xf numFmtId="176" fontId="145" fillId="0" borderId="23" xfId="0" applyNumberFormat="1" applyFont="1" applyBorder="1" applyAlignment="1">
      <alignment vertical="center" shrinkToFit="1"/>
    </xf>
    <xf numFmtId="0" fontId="132" fillId="0" borderId="5" xfId="0" applyFont="1" applyBorder="1" applyAlignment="1">
      <alignment vertical="center" shrinkToFit="1"/>
    </xf>
    <xf numFmtId="176" fontId="143" fillId="0" borderId="47" xfId="0" applyNumberFormat="1" applyFont="1" applyBorder="1" applyAlignment="1">
      <alignment vertical="center" shrinkToFit="1"/>
    </xf>
    <xf numFmtId="176" fontId="143" fillId="4" borderId="32" xfId="0" applyNumberFormat="1" applyFont="1" applyFill="1" applyBorder="1" applyAlignment="1">
      <alignment vertical="center" shrinkToFit="1"/>
    </xf>
    <xf numFmtId="176" fontId="143" fillId="5" borderId="32" xfId="0" applyNumberFormat="1" applyFont="1" applyFill="1" applyBorder="1" applyAlignment="1">
      <alignment vertical="center" shrinkToFit="1"/>
    </xf>
    <xf numFmtId="176" fontId="143" fillId="0" borderId="49" xfId="0" applyNumberFormat="1" applyFont="1" applyBorder="1" applyAlignment="1">
      <alignment vertical="center" shrinkToFit="1"/>
    </xf>
    <xf numFmtId="0" fontId="132" fillId="0" borderId="31" xfId="0" applyFont="1" applyBorder="1" applyAlignment="1" applyProtection="1">
      <alignment horizontal="center" vertical="center" shrinkToFit="1"/>
      <protection locked="0"/>
    </xf>
    <xf numFmtId="177" fontId="132" fillId="0" borderId="16" xfId="0" applyNumberFormat="1" applyFont="1" applyBorder="1" applyAlignment="1" applyProtection="1">
      <alignment horizontal="center" vertical="center" shrinkToFit="1"/>
      <protection locked="0"/>
    </xf>
    <xf numFmtId="176" fontId="143" fillId="0" borderId="9" xfId="0" applyNumberFormat="1" applyFont="1" applyBorder="1" applyAlignment="1" applyProtection="1">
      <alignment vertical="center" shrinkToFit="1"/>
      <protection locked="0"/>
    </xf>
    <xf numFmtId="176" fontId="143" fillId="4" borderId="7" xfId="0" applyNumberFormat="1" applyFont="1" applyFill="1" applyBorder="1" applyAlignment="1" applyProtection="1">
      <alignment vertical="center" shrinkToFit="1"/>
      <protection locked="0"/>
    </xf>
    <xf numFmtId="176" fontId="143" fillId="4" borderId="7" xfId="0" applyNumberFormat="1" applyFont="1" applyFill="1" applyBorder="1" applyAlignment="1">
      <alignment vertical="center" shrinkToFit="1"/>
    </xf>
    <xf numFmtId="176" fontId="143" fillId="5" borderId="7" xfId="0" applyNumberFormat="1" applyFont="1" applyFill="1" applyBorder="1" applyAlignment="1" applyProtection="1">
      <alignment vertical="center" shrinkToFit="1"/>
      <protection locked="0"/>
    </xf>
    <xf numFmtId="176" fontId="143" fillId="5" borderId="7" xfId="0" applyNumberFormat="1" applyFont="1" applyFill="1" applyBorder="1" applyAlignment="1">
      <alignment vertical="center" shrinkToFit="1"/>
    </xf>
    <xf numFmtId="176" fontId="143" fillId="0" borderId="7" xfId="0" applyNumberFormat="1" applyFont="1" applyBorder="1" applyAlignment="1" applyProtection="1">
      <alignment vertical="center" shrinkToFit="1"/>
      <protection locked="0"/>
    </xf>
    <xf numFmtId="176" fontId="143" fillId="0" borderId="16" xfId="0" applyNumberFormat="1" applyFont="1" applyBorder="1" applyAlignment="1">
      <alignment vertical="center" shrinkToFit="1"/>
    </xf>
    <xf numFmtId="0" fontId="132" fillId="0" borderId="8" xfId="0" applyFont="1" applyBorder="1" applyAlignment="1">
      <alignment vertical="center" shrinkToFit="1"/>
    </xf>
    <xf numFmtId="0" fontId="132" fillId="0" borderId="161" xfId="0" applyFont="1" applyBorder="1" applyAlignment="1" applyProtection="1">
      <alignment horizontal="center" vertical="center" shrinkToFit="1"/>
      <protection locked="0"/>
    </xf>
    <xf numFmtId="0" fontId="132" fillId="0" borderId="36" xfId="0" applyFont="1" applyBorder="1" applyAlignment="1" applyProtection="1">
      <alignment vertical="center" shrinkToFit="1"/>
      <protection locked="0"/>
    </xf>
    <xf numFmtId="177" fontId="132" fillId="0" borderId="364" xfId="0" applyNumberFormat="1" applyFont="1" applyBorder="1" applyAlignment="1" applyProtection="1">
      <alignment horizontal="center" vertical="center" shrinkToFit="1"/>
      <protection locked="0"/>
    </xf>
    <xf numFmtId="176" fontId="143" fillId="0" borderId="11" xfId="0" applyNumberFormat="1" applyFont="1" applyBorder="1" applyAlignment="1" applyProtection="1">
      <alignment vertical="center" shrinkToFit="1"/>
      <protection locked="0"/>
    </xf>
    <xf numFmtId="176" fontId="143" fillId="4" borderId="10" xfId="0" applyNumberFormat="1" applyFont="1" applyFill="1" applyBorder="1" applyAlignment="1" applyProtection="1">
      <alignment vertical="center" shrinkToFit="1"/>
      <protection locked="0"/>
    </xf>
    <xf numFmtId="176" fontId="143" fillId="4" borderId="10" xfId="0" applyNumberFormat="1" applyFont="1" applyFill="1" applyBorder="1" applyAlignment="1">
      <alignment vertical="center" shrinkToFit="1"/>
    </xf>
    <xf numFmtId="176" fontId="143" fillId="5" borderId="10" xfId="0" applyNumberFormat="1" applyFont="1" applyFill="1" applyBorder="1" applyAlignment="1" applyProtection="1">
      <alignment vertical="center" shrinkToFit="1"/>
      <protection locked="0"/>
    </xf>
    <xf numFmtId="176" fontId="143" fillId="5" borderId="10" xfId="0" applyNumberFormat="1" applyFont="1" applyFill="1" applyBorder="1" applyAlignment="1">
      <alignment vertical="center" shrinkToFit="1"/>
    </xf>
    <xf numFmtId="176" fontId="143" fillId="0" borderId="10" xfId="0" applyNumberFormat="1" applyFont="1" applyBorder="1" applyAlignment="1" applyProtection="1">
      <alignment vertical="center" shrinkToFit="1"/>
      <protection locked="0"/>
    </xf>
    <xf numFmtId="176" fontId="143" fillId="0" borderId="364" xfId="0" applyNumberFormat="1" applyFont="1" applyBorder="1" applyAlignment="1">
      <alignment vertical="center" shrinkToFit="1"/>
    </xf>
    <xf numFmtId="0" fontId="132" fillId="0" borderId="365" xfId="0" applyFont="1" applyBorder="1" applyAlignment="1">
      <alignment vertical="center" shrinkToFit="1"/>
    </xf>
    <xf numFmtId="0" fontId="144" fillId="0" borderId="46" xfId="0" applyFont="1" applyBorder="1" applyAlignment="1">
      <alignment horizontal="right" vertical="center" shrinkToFit="1"/>
    </xf>
    <xf numFmtId="177" fontId="144" fillId="0" borderId="49" xfId="0" applyNumberFormat="1" applyFont="1" applyBorder="1" applyAlignment="1">
      <alignment horizontal="center" vertical="center" shrinkToFit="1"/>
    </xf>
    <xf numFmtId="176" fontId="145" fillId="0" borderId="47" xfId="0" applyNumberFormat="1" applyFont="1" applyBorder="1" applyAlignment="1">
      <alignment vertical="center" shrinkToFit="1"/>
    </xf>
    <xf numFmtId="176" fontId="145" fillId="0" borderId="32" xfId="0" applyNumberFormat="1" applyFont="1" applyBorder="1" applyAlignment="1">
      <alignment vertical="center" shrinkToFit="1"/>
    </xf>
    <xf numFmtId="177" fontId="144" fillId="0" borderId="23" xfId="0" applyNumberFormat="1" applyFont="1" applyBorder="1" applyAlignment="1">
      <alignment horizontal="center" vertical="center" shrinkToFit="1"/>
    </xf>
    <xf numFmtId="176" fontId="145" fillId="0" borderId="6" xfId="0" applyNumberFormat="1" applyFont="1" applyBorder="1" applyAlignment="1">
      <alignment vertical="center" shrinkToFit="1"/>
    </xf>
    <xf numFmtId="176" fontId="145" fillId="0" borderId="4" xfId="0" applyNumberFormat="1" applyFont="1" applyBorder="1" applyAlignment="1">
      <alignment vertical="center" shrinkToFit="1"/>
    </xf>
    <xf numFmtId="176" fontId="145" fillId="0" borderId="9" xfId="0" applyNumberFormat="1" applyFont="1" applyBorder="1" applyAlignment="1" applyProtection="1">
      <alignment vertical="center" shrinkToFit="1"/>
      <protection locked="0"/>
    </xf>
    <xf numFmtId="0" fontId="132" fillId="0" borderId="20" xfId="0" applyFont="1" applyBorder="1" applyAlignment="1">
      <alignment horizontal="right" vertical="center" shrinkToFit="1"/>
    </xf>
    <xf numFmtId="0" fontId="132" fillId="0" borderId="9" xfId="0" applyFont="1" applyBorder="1" applyAlignment="1">
      <alignment horizontal="left" vertical="center" shrinkToFit="1"/>
    </xf>
    <xf numFmtId="177" fontId="132" fillId="0" borderId="16" xfId="0" applyNumberFormat="1" applyFont="1" applyBorder="1" applyAlignment="1">
      <alignment horizontal="center" vertical="center" shrinkToFit="1"/>
    </xf>
    <xf numFmtId="176" fontId="143" fillId="0" borderId="9" xfId="0" applyNumberFormat="1" applyFont="1" applyBorder="1" applyAlignment="1">
      <alignment vertical="center" shrinkToFit="1"/>
    </xf>
    <xf numFmtId="176" fontId="145" fillId="4" borderId="7" xfId="0" applyNumberFormat="1" applyFont="1" applyFill="1" applyBorder="1" applyAlignment="1">
      <alignment vertical="center" shrinkToFit="1"/>
    </xf>
    <xf numFmtId="176" fontId="145" fillId="5" borderId="7" xfId="0" applyNumberFormat="1" applyFont="1" applyFill="1" applyBorder="1" applyAlignment="1">
      <alignment vertical="center" shrinkToFit="1"/>
    </xf>
    <xf numFmtId="176" fontId="143" fillId="0" borderId="7" xfId="0" applyNumberFormat="1" applyFont="1" applyBorder="1" applyAlignment="1">
      <alignment vertical="center" shrinkToFit="1"/>
    </xf>
    <xf numFmtId="176" fontId="145" fillId="0" borderId="16" xfId="0" applyNumberFormat="1" applyFont="1" applyBorder="1" applyAlignment="1">
      <alignment vertical="center" shrinkToFit="1"/>
    </xf>
    <xf numFmtId="5" fontId="132" fillId="0" borderId="33" xfId="0" applyNumberFormat="1" applyFont="1" applyBorder="1" applyAlignment="1">
      <alignment vertical="center" shrinkToFit="1"/>
    </xf>
    <xf numFmtId="0" fontId="144" fillId="0" borderId="29" xfId="0" applyFont="1" applyBorder="1" applyAlignment="1">
      <alignment horizontal="right" vertical="center" shrinkToFit="1"/>
    </xf>
    <xf numFmtId="0" fontId="144" fillId="0" borderId="20" xfId="0" applyFont="1" applyBorder="1" applyAlignment="1">
      <alignment horizontal="left" vertical="center" shrinkToFit="1"/>
    </xf>
    <xf numFmtId="0" fontId="144" fillId="0" borderId="9" xfId="0" applyFont="1" applyBorder="1" applyAlignment="1">
      <alignment horizontal="left" vertical="center" shrinkToFit="1"/>
    </xf>
    <xf numFmtId="177" fontId="144" fillId="0" borderId="16" xfId="0" applyNumberFormat="1" applyFont="1" applyBorder="1" applyAlignment="1">
      <alignment horizontal="center" vertical="center" shrinkToFit="1"/>
    </xf>
    <xf numFmtId="176" fontId="145" fillId="0" borderId="9" xfId="0" applyNumberFormat="1" applyFont="1" applyBorder="1" applyAlignment="1">
      <alignment vertical="center" shrinkToFit="1"/>
    </xf>
    <xf numFmtId="176" fontId="145" fillId="0" borderId="7" xfId="0" applyNumberFormat="1" applyFont="1" applyBorder="1" applyAlignment="1">
      <alignment vertical="center" shrinkToFit="1"/>
    </xf>
    <xf numFmtId="5" fontId="132" fillId="0" borderId="8" xfId="0" applyNumberFormat="1" applyFont="1" applyBorder="1" applyAlignment="1">
      <alignment vertical="center" shrinkToFit="1"/>
    </xf>
    <xf numFmtId="0" fontId="132" fillId="0" borderId="64" xfId="0" applyFont="1" applyBorder="1" applyAlignment="1">
      <alignment horizontal="center" vertical="center" shrinkToFit="1"/>
    </xf>
    <xf numFmtId="0" fontId="132" fillId="0" borderId="65" xfId="0" applyFont="1" applyBorder="1" applyAlignment="1">
      <alignment vertical="center" shrinkToFit="1"/>
    </xf>
    <xf numFmtId="0" fontId="144" fillId="0" borderId="366" xfId="0" applyFont="1" applyBorder="1" applyAlignment="1">
      <alignment horizontal="left" vertical="center" shrinkToFit="1"/>
    </xf>
    <xf numFmtId="0" fontId="144" fillId="0" borderId="66" xfId="0" applyFont="1" applyBorder="1" applyAlignment="1">
      <alignment horizontal="left" vertical="center" shrinkToFit="1"/>
    </xf>
    <xf numFmtId="177" fontId="144" fillId="0" borderId="67" xfId="0" applyNumberFormat="1" applyFont="1" applyBorder="1" applyAlignment="1">
      <alignment horizontal="center" vertical="center" shrinkToFit="1"/>
    </xf>
    <xf numFmtId="176" fontId="145" fillId="0" borderId="66" xfId="0" applyNumberFormat="1" applyFont="1" applyBorder="1" applyAlignment="1">
      <alignment vertical="center" shrinkToFit="1"/>
    </xf>
    <xf numFmtId="176" fontId="145" fillId="4" borderId="68" xfId="0" applyNumberFormat="1" applyFont="1" applyFill="1" applyBorder="1" applyAlignment="1">
      <alignment vertical="center" shrinkToFit="1"/>
    </xf>
    <xf numFmtId="176" fontId="145" fillId="5" borderId="68" xfId="0" applyNumberFormat="1" applyFont="1" applyFill="1" applyBorder="1" applyAlignment="1">
      <alignment vertical="center" shrinkToFit="1"/>
    </xf>
    <xf numFmtId="176" fontId="145" fillId="0" borderId="68" xfId="0" applyNumberFormat="1" applyFont="1" applyBorder="1" applyAlignment="1">
      <alignment vertical="center" shrinkToFit="1"/>
    </xf>
    <xf numFmtId="176" fontId="145" fillId="0" borderId="67" xfId="0" applyNumberFormat="1" applyFont="1" applyBorder="1" applyAlignment="1">
      <alignment vertical="center" shrinkToFit="1"/>
    </xf>
    <xf numFmtId="0" fontId="132" fillId="0" borderId="69" xfId="0" applyFont="1" applyBorder="1" applyAlignment="1">
      <alignment vertical="center" shrinkToFit="1"/>
    </xf>
    <xf numFmtId="0" fontId="132" fillId="0" borderId="0" xfId="0" applyFont="1" applyAlignment="1">
      <alignment horizontal="center" vertical="center" shrinkToFit="1"/>
    </xf>
    <xf numFmtId="0" fontId="132" fillId="0" borderId="0" xfId="0" applyFont="1" applyAlignment="1">
      <alignment vertical="center" shrinkToFit="1"/>
    </xf>
    <xf numFmtId="177" fontId="132" fillId="0" borderId="0" xfId="0" applyNumberFormat="1" applyFont="1" applyAlignment="1">
      <alignment horizontal="center" vertical="center" shrinkToFit="1"/>
    </xf>
    <xf numFmtId="0" fontId="132" fillId="8" borderId="57" xfId="0" applyFont="1" applyFill="1" applyBorder="1" applyAlignment="1">
      <alignment horizontal="center" vertical="center" shrinkToFit="1"/>
    </xf>
    <xf numFmtId="0" fontId="144" fillId="8" borderId="39" xfId="0" applyFont="1" applyFill="1" applyBorder="1" applyAlignment="1">
      <alignment horizontal="left" vertical="center" shrinkToFit="1"/>
    </xf>
    <xf numFmtId="0" fontId="144" fillId="8" borderId="367" xfId="0" applyFont="1" applyFill="1" applyBorder="1" applyAlignment="1">
      <alignment horizontal="left" vertical="center" shrinkToFit="1"/>
    </xf>
    <xf numFmtId="0" fontId="144" fillId="8" borderId="38" xfId="0" applyFont="1" applyFill="1" applyBorder="1" applyAlignment="1">
      <alignment horizontal="left" vertical="center" shrinkToFit="1"/>
    </xf>
    <xf numFmtId="177" fontId="132" fillId="8" borderId="54" xfId="0" applyNumberFormat="1" applyFont="1" applyFill="1" applyBorder="1" applyAlignment="1">
      <alignment horizontal="center" vertical="center" shrinkToFit="1"/>
    </xf>
    <xf numFmtId="176" fontId="143" fillId="8" borderId="38" xfId="0" applyNumberFormat="1" applyFont="1" applyFill="1" applyBorder="1" applyAlignment="1">
      <alignment vertical="center" shrinkToFit="1"/>
    </xf>
    <xf numFmtId="176" fontId="143" fillId="8" borderId="34" xfId="0" applyNumberFormat="1" applyFont="1" applyFill="1" applyBorder="1" applyAlignment="1">
      <alignment vertical="center" shrinkToFit="1"/>
    </xf>
    <xf numFmtId="176" fontId="143" fillId="8" borderId="54" xfId="0" applyNumberFormat="1" applyFont="1" applyFill="1" applyBorder="1" applyAlignment="1">
      <alignment vertical="center" shrinkToFit="1"/>
    </xf>
    <xf numFmtId="0" fontId="132" fillId="8" borderId="40" xfId="0" applyFont="1" applyFill="1" applyBorder="1" applyAlignment="1">
      <alignment vertical="center" shrinkToFit="1"/>
    </xf>
    <xf numFmtId="0" fontId="132" fillId="8" borderId="31" xfId="0" applyFont="1" applyFill="1" applyBorder="1" applyAlignment="1" applyProtection="1">
      <alignment horizontal="center" vertical="center" shrinkToFit="1"/>
      <protection locked="0"/>
    </xf>
    <xf numFmtId="177" fontId="132" fillId="8" borderId="16" xfId="0" applyNumberFormat="1" applyFont="1" applyFill="1" applyBorder="1" applyAlignment="1" applyProtection="1">
      <alignment horizontal="center" vertical="center" shrinkToFit="1"/>
      <protection locked="0"/>
    </xf>
    <xf numFmtId="176" fontId="143" fillId="8" borderId="9" xfId="0" applyNumberFormat="1" applyFont="1" applyFill="1" applyBorder="1" applyAlignment="1" applyProtection="1">
      <alignment vertical="center" shrinkToFit="1"/>
      <protection locked="0"/>
    </xf>
    <xf numFmtId="176" fontId="143" fillId="8" borderId="7" xfId="0" applyNumberFormat="1" applyFont="1" applyFill="1" applyBorder="1" applyAlignment="1" applyProtection="1">
      <alignment vertical="center" shrinkToFit="1"/>
      <protection locked="0"/>
    </xf>
    <xf numFmtId="176" fontId="143" fillId="8" borderId="7" xfId="0" applyNumberFormat="1" applyFont="1" applyFill="1" applyBorder="1" applyAlignment="1">
      <alignment vertical="center" shrinkToFit="1"/>
    </xf>
    <xf numFmtId="176" fontId="143" fillId="8" borderId="16" xfId="0" applyNumberFormat="1" applyFont="1" applyFill="1" applyBorder="1" applyAlignment="1">
      <alignment vertical="center" shrinkToFit="1"/>
    </xf>
    <xf numFmtId="0" fontId="132" fillId="8" borderId="8" xfId="0" applyFont="1" applyFill="1" applyBorder="1" applyAlignment="1">
      <alignment vertical="center" shrinkToFit="1"/>
    </xf>
    <xf numFmtId="0" fontId="132" fillId="8" borderId="31" xfId="0" applyFont="1" applyFill="1" applyBorder="1" applyAlignment="1">
      <alignment horizontal="center" vertical="center" shrinkToFit="1"/>
    </xf>
    <xf numFmtId="0" fontId="132" fillId="8" borderId="29" xfId="0" applyFont="1" applyFill="1" applyBorder="1" applyAlignment="1">
      <alignment horizontal="right" vertical="center" shrinkToFit="1"/>
    </xf>
    <xf numFmtId="0" fontId="132" fillId="8" borderId="20" xfId="0" applyFont="1" applyFill="1" applyBorder="1" applyAlignment="1">
      <alignment horizontal="left" vertical="center" shrinkToFit="1"/>
    </xf>
    <xf numFmtId="0" fontId="132" fillId="8" borderId="9" xfId="0" applyFont="1" applyFill="1" applyBorder="1" applyAlignment="1">
      <alignment horizontal="left" vertical="center" shrinkToFit="1"/>
    </xf>
    <xf numFmtId="177" fontId="132" fillId="8" borderId="16" xfId="0" applyNumberFormat="1" applyFont="1" applyFill="1" applyBorder="1" applyAlignment="1">
      <alignment horizontal="center" vertical="center" shrinkToFit="1"/>
    </xf>
    <xf numFmtId="176" fontId="143" fillId="8" borderId="9" xfId="0" applyNumberFormat="1" applyFont="1" applyFill="1" applyBorder="1" applyAlignment="1">
      <alignment vertical="center" shrinkToFit="1"/>
    </xf>
    <xf numFmtId="176" fontId="145" fillId="8" borderId="7" xfId="0" applyNumberFormat="1" applyFont="1" applyFill="1" applyBorder="1" applyAlignment="1">
      <alignment vertical="center" shrinkToFit="1"/>
    </xf>
    <xf numFmtId="176" fontId="145" fillId="8" borderId="16" xfId="0" applyNumberFormat="1" applyFont="1" applyFill="1" applyBorder="1" applyAlignment="1">
      <alignment vertical="center" shrinkToFit="1"/>
    </xf>
    <xf numFmtId="0" fontId="132" fillId="8" borderId="64" xfId="0" applyFont="1" applyFill="1" applyBorder="1" applyAlignment="1">
      <alignment horizontal="center" vertical="center" shrinkToFit="1"/>
    </xf>
    <xf numFmtId="0" fontId="144" fillId="8" borderId="65" xfId="0" applyFont="1" applyFill="1" applyBorder="1" applyAlignment="1">
      <alignment horizontal="right" vertical="center" shrinkToFit="1"/>
    </xf>
    <xf numFmtId="0" fontId="144" fillId="8" borderId="366" xfId="0" applyFont="1" applyFill="1" applyBorder="1" applyAlignment="1">
      <alignment horizontal="right" vertical="center"/>
    </xf>
    <xf numFmtId="0" fontId="144" fillId="8" borderId="66" xfId="0" applyFont="1" applyFill="1" applyBorder="1" applyAlignment="1">
      <alignment horizontal="left" vertical="center" shrinkToFit="1"/>
    </xf>
    <xf numFmtId="177" fontId="144" fillId="8" borderId="67" xfId="0" applyNumberFormat="1" applyFont="1" applyFill="1" applyBorder="1" applyAlignment="1">
      <alignment horizontal="center" vertical="center" shrinkToFit="1"/>
    </xf>
    <xf numFmtId="176" fontId="145" fillId="8" borderId="66" xfId="0" applyNumberFormat="1" applyFont="1" applyFill="1" applyBorder="1" applyAlignment="1">
      <alignment vertical="center" shrinkToFit="1"/>
    </xf>
    <xf numFmtId="176" fontId="145" fillId="8" borderId="68" xfId="0" applyNumberFormat="1" applyFont="1" applyFill="1" applyBorder="1" applyAlignment="1">
      <alignment vertical="center" shrinkToFit="1"/>
    </xf>
    <xf numFmtId="176" fontId="145" fillId="8" borderId="67" xfId="0" applyNumberFormat="1" applyFont="1" applyFill="1" applyBorder="1" applyAlignment="1">
      <alignment vertical="center" shrinkToFit="1"/>
    </xf>
    <xf numFmtId="0" fontId="132" fillId="8" borderId="69" xfId="0" applyFont="1" applyFill="1" applyBorder="1" applyAlignment="1">
      <alignment vertical="center" shrinkToFit="1"/>
    </xf>
    <xf numFmtId="176" fontId="143" fillId="0" borderId="38" xfId="0" applyNumberFormat="1" applyFont="1" applyBorder="1" applyAlignment="1">
      <alignment vertical="center" shrinkToFit="1"/>
    </xf>
    <xf numFmtId="176" fontId="143" fillId="4" borderId="34" xfId="0" applyNumberFormat="1" applyFont="1" applyFill="1" applyBorder="1" applyAlignment="1">
      <alignment vertical="center" shrinkToFit="1"/>
    </xf>
    <xf numFmtId="176" fontId="143" fillId="5" borderId="34" xfId="0" applyNumberFormat="1" applyFont="1" applyFill="1" applyBorder="1" applyAlignment="1">
      <alignment vertical="center" shrinkToFit="1"/>
    </xf>
    <xf numFmtId="176" fontId="143" fillId="0" borderId="34" xfId="0" applyNumberFormat="1" applyFont="1" applyBorder="1" applyAlignment="1">
      <alignment vertical="center" shrinkToFit="1"/>
    </xf>
    <xf numFmtId="176" fontId="143" fillId="0" borderId="54" xfId="0" applyNumberFormat="1" applyFont="1" applyBorder="1" applyAlignment="1">
      <alignment vertical="center" shrinkToFit="1"/>
    </xf>
    <xf numFmtId="0" fontId="132" fillId="0" borderId="40" xfId="0" applyFont="1" applyBorder="1" applyAlignment="1">
      <alignment vertical="center" shrinkToFit="1"/>
    </xf>
    <xf numFmtId="0" fontId="144" fillId="0" borderId="29" xfId="0" applyFont="1" applyBorder="1" applyAlignment="1">
      <alignment horizontal="left" vertical="center" shrinkToFit="1"/>
    </xf>
    <xf numFmtId="0" fontId="144" fillId="0" borderId="43" xfId="0" applyFont="1" applyBorder="1" applyAlignment="1">
      <alignment horizontal="right" vertical="center" shrinkToFit="1"/>
    </xf>
    <xf numFmtId="0" fontId="144" fillId="0" borderId="1" xfId="0" applyFont="1" applyBorder="1" applyAlignment="1">
      <alignment horizontal="right" vertical="center" shrinkToFit="1"/>
    </xf>
    <xf numFmtId="0" fontId="144" fillId="0" borderId="42" xfId="0" applyFont="1" applyBorder="1" applyAlignment="1">
      <alignment vertical="center" shrinkToFit="1"/>
    </xf>
    <xf numFmtId="177" fontId="132" fillId="0" borderId="44" xfId="0" applyNumberFormat="1" applyFont="1" applyBorder="1" applyAlignment="1">
      <alignment horizontal="center" vertical="center" shrinkToFit="1"/>
    </xf>
    <xf numFmtId="176" fontId="143" fillId="0" borderId="42" xfId="0" applyNumberFormat="1" applyFont="1" applyBorder="1" applyAlignment="1">
      <alignment vertical="center" shrinkToFit="1"/>
    </xf>
    <xf numFmtId="176" fontId="143" fillId="4" borderId="2" xfId="0" applyNumberFormat="1" applyFont="1" applyFill="1" applyBorder="1" applyAlignment="1">
      <alignment vertical="center" shrinkToFit="1"/>
    </xf>
    <xf numFmtId="176" fontId="145" fillId="4" borderId="2" xfId="0" applyNumberFormat="1" applyFont="1" applyFill="1" applyBorder="1" applyAlignment="1">
      <alignment vertical="center" shrinkToFit="1"/>
    </xf>
    <xf numFmtId="176" fontId="143" fillId="5" borderId="2" xfId="0" applyNumberFormat="1" applyFont="1" applyFill="1" applyBorder="1" applyAlignment="1">
      <alignment vertical="center" shrinkToFit="1"/>
    </xf>
    <xf numFmtId="176" fontId="145" fillId="5" borderId="2" xfId="0" applyNumberFormat="1" applyFont="1" applyFill="1" applyBorder="1" applyAlignment="1">
      <alignment vertical="center" shrinkToFit="1"/>
    </xf>
    <xf numFmtId="176" fontId="143" fillId="0" borderId="2" xfId="0" applyNumberFormat="1" applyFont="1" applyBorder="1" applyAlignment="1">
      <alignment vertical="center" shrinkToFit="1"/>
    </xf>
    <xf numFmtId="176" fontId="145" fillId="0" borderId="44" xfId="0" applyNumberFormat="1" applyFont="1" applyBorder="1" applyAlignment="1">
      <alignment vertical="center" shrinkToFit="1"/>
    </xf>
    <xf numFmtId="0" fontId="132" fillId="0" borderId="161" xfId="0" applyFont="1" applyBorder="1" applyAlignment="1">
      <alignment horizontal="center" vertical="center" shrinkToFit="1"/>
    </xf>
    <xf numFmtId="0" fontId="132" fillId="0" borderId="22" xfId="0" applyFont="1" applyBorder="1" applyAlignment="1">
      <alignment horizontal="left" vertical="center" shrinkToFit="1"/>
    </xf>
    <xf numFmtId="0" fontId="132" fillId="0" borderId="36" xfId="0" applyFont="1" applyBorder="1" applyAlignment="1">
      <alignment horizontal="left" vertical="center" shrinkToFit="1"/>
    </xf>
    <xf numFmtId="0" fontId="132" fillId="0" borderId="11" xfId="0" applyFont="1" applyBorder="1" applyAlignment="1">
      <alignment horizontal="left" vertical="center" shrinkToFit="1"/>
    </xf>
    <xf numFmtId="177" fontId="132" fillId="0" borderId="364" xfId="0" applyNumberFormat="1" applyFont="1" applyBorder="1" applyAlignment="1">
      <alignment horizontal="center" vertical="center" shrinkToFit="1"/>
    </xf>
    <xf numFmtId="176" fontId="143" fillId="0" borderId="11" xfId="0" applyNumberFormat="1" applyFont="1" applyBorder="1" applyAlignment="1">
      <alignment vertical="center" shrinkToFit="1"/>
    </xf>
    <xf numFmtId="176" fontId="143" fillId="0" borderId="10" xfId="0" applyNumberFormat="1" applyFont="1" applyBorder="1" applyAlignment="1">
      <alignment vertical="center" shrinkToFit="1"/>
    </xf>
    <xf numFmtId="0" fontId="132" fillId="0" borderId="369" xfId="0" applyFont="1" applyBorder="1" applyAlignment="1" applyProtection="1">
      <alignment vertical="center" shrinkToFit="1"/>
      <protection locked="0"/>
    </xf>
    <xf numFmtId="0" fontId="132" fillId="0" borderId="164" xfId="0" applyFont="1" applyBorder="1" applyAlignment="1" applyProtection="1">
      <alignment vertical="center" shrinkToFit="1"/>
      <protection locked="0"/>
    </xf>
    <xf numFmtId="0" fontId="144" fillId="0" borderId="20" xfId="0" applyFont="1" applyBorder="1" applyAlignment="1">
      <alignment horizontal="right" vertical="center" shrinkToFit="1"/>
    </xf>
    <xf numFmtId="0" fontId="132" fillId="0" borderId="50" xfId="0" applyFont="1" applyBorder="1" applyAlignment="1" applyProtection="1">
      <alignment horizontal="center" vertical="center" shrinkToFit="1"/>
      <protection locked="0"/>
    </xf>
    <xf numFmtId="0" fontId="144" fillId="0" borderId="42" xfId="0" applyFont="1" applyBorder="1" applyAlignment="1">
      <alignment horizontal="left" vertical="center" shrinkToFit="1"/>
    </xf>
    <xf numFmtId="176" fontId="143" fillId="5" borderId="34" xfId="0" applyNumberFormat="1" applyFont="1" applyFill="1" applyBorder="1" applyAlignment="1" applyProtection="1">
      <alignment vertical="center" shrinkToFit="1"/>
      <protection locked="0"/>
    </xf>
    <xf numFmtId="0" fontId="0" fillId="0" borderId="0" xfId="0" applyAlignment="1">
      <alignment horizontal="center" vertical="center"/>
    </xf>
    <xf numFmtId="0" fontId="0" fillId="0" borderId="0" xfId="0" applyAlignment="1">
      <alignment vertical="center" shrinkToFit="1"/>
    </xf>
    <xf numFmtId="176" fontId="0" fillId="0" borderId="0" xfId="0" applyNumberFormat="1" applyAlignment="1">
      <alignment vertical="center"/>
    </xf>
    <xf numFmtId="176" fontId="0" fillId="0" borderId="0" xfId="0" applyNumberFormat="1" applyAlignment="1">
      <alignment horizontal="center" vertical="center"/>
    </xf>
    <xf numFmtId="0" fontId="41" fillId="0" borderId="0" xfId="0" applyFont="1" applyAlignment="1">
      <alignment horizontal="center" vertical="center" shrinkToFit="1"/>
    </xf>
    <xf numFmtId="0" fontId="132" fillId="0" borderId="29" xfId="0" applyFont="1" applyBorder="1" applyAlignment="1" applyProtection="1">
      <alignment horizontal="left" vertical="center" shrinkToFit="1"/>
      <protection locked="0"/>
    </xf>
    <xf numFmtId="0" fontId="132" fillId="0" borderId="20" xfId="0" applyFont="1" applyBorder="1" applyAlignment="1" applyProtection="1">
      <alignment horizontal="left" vertical="center" shrinkToFit="1"/>
      <protection locked="0"/>
    </xf>
    <xf numFmtId="0" fontId="132" fillId="0" borderId="9" xfId="0" applyFont="1" applyBorder="1" applyAlignment="1" applyProtection="1">
      <alignment horizontal="left" vertical="center" shrinkToFit="1"/>
      <protection locked="0"/>
    </xf>
    <xf numFmtId="0" fontId="132" fillId="0" borderId="20" xfId="0" applyFont="1" applyBorder="1" applyAlignment="1">
      <alignment horizontal="left" vertical="center" shrinkToFit="1"/>
    </xf>
    <xf numFmtId="0" fontId="132" fillId="0" borderId="29" xfId="0" applyFont="1" applyBorder="1" applyAlignment="1" applyProtection="1">
      <alignment vertical="center" shrinkToFit="1"/>
      <protection locked="0"/>
    </xf>
    <xf numFmtId="0" fontId="132" fillId="0" borderId="31" xfId="0" applyFont="1" applyBorder="1" applyAlignment="1">
      <alignment horizontal="center" vertical="center" shrinkToFit="1"/>
    </xf>
    <xf numFmtId="0" fontId="132" fillId="0" borderId="50" xfId="0" applyFont="1" applyBorder="1" applyAlignment="1">
      <alignment horizontal="center" vertical="center" shrinkToFit="1"/>
    </xf>
    <xf numFmtId="0" fontId="25" fillId="3" borderId="7" xfId="0" applyFont="1" applyFill="1" applyBorder="1" applyAlignment="1" applyProtection="1">
      <alignment horizontal="left" vertical="center"/>
    </xf>
    <xf numFmtId="0" fontId="48" fillId="9" borderId="388" xfId="0" applyFont="1" applyFill="1" applyBorder="1" applyAlignment="1" applyProtection="1">
      <alignment horizontal="center" vertical="center" wrapText="1" readingOrder="1"/>
    </xf>
    <xf numFmtId="0" fontId="48" fillId="9" borderId="389" xfId="0" applyFont="1" applyFill="1" applyBorder="1" applyAlignment="1" applyProtection="1">
      <alignment horizontal="center" vertical="center" wrapText="1" readingOrder="1"/>
    </xf>
    <xf numFmtId="49" fontId="134" fillId="0" borderId="53" xfId="0" applyNumberFormat="1" applyFont="1" applyBorder="1" applyAlignment="1">
      <alignment horizontal="right" shrinkToFit="1"/>
    </xf>
    <xf numFmtId="49" fontId="134" fillId="0" borderId="53" xfId="0" applyNumberFormat="1" applyFont="1" applyBorder="1" applyAlignment="1">
      <alignment horizontal="left" shrinkToFit="1"/>
    </xf>
    <xf numFmtId="58" fontId="25" fillId="0" borderId="20" xfId="0" applyNumberFormat="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193" fontId="78" fillId="0" borderId="0" xfId="0" applyNumberFormat="1" applyFont="1" applyFill="1" applyBorder="1" applyAlignment="1" applyProtection="1">
      <alignment horizontal="center" vertical="center" shrinkToFit="1"/>
    </xf>
    <xf numFmtId="0" fontId="34" fillId="6" borderId="9" xfId="0" applyFont="1" applyFill="1" applyBorder="1" applyAlignment="1" applyProtection="1">
      <alignment horizontal="left" vertical="center" shrinkToFit="1"/>
    </xf>
    <xf numFmtId="0" fontId="113" fillId="0" borderId="0" xfId="0" applyFont="1" applyFill="1" applyBorder="1" applyAlignment="1" applyProtection="1">
      <alignment horizontal="left" wrapText="1"/>
    </xf>
    <xf numFmtId="0" fontId="82" fillId="0" borderId="0" xfId="0" applyFont="1" applyFill="1" applyProtection="1"/>
    <xf numFmtId="0" fontId="82" fillId="22" borderId="185" xfId="0" applyFont="1" applyFill="1" applyBorder="1" applyAlignment="1" applyProtection="1">
      <alignment horizontal="center" vertical="center"/>
    </xf>
    <xf numFmtId="0" fontId="128" fillId="3" borderId="20" xfId="0" applyFont="1" applyFill="1" applyBorder="1" applyAlignment="1" applyProtection="1"/>
    <xf numFmtId="0" fontId="100" fillId="6" borderId="7" xfId="0" applyFont="1" applyFill="1" applyBorder="1" applyAlignment="1" applyProtection="1">
      <alignment horizontal="center" vertical="center"/>
    </xf>
    <xf numFmtId="0" fontId="100" fillId="0" borderId="29" xfId="0" applyFont="1" applyFill="1" applyBorder="1" applyAlignment="1" applyProtection="1">
      <alignment vertical="center"/>
    </xf>
    <xf numFmtId="0" fontId="100" fillId="0" borderId="20" xfId="0" applyFont="1" applyFill="1" applyBorder="1" applyAlignment="1" applyProtection="1">
      <alignment vertical="center"/>
    </xf>
    <xf numFmtId="0" fontId="100" fillId="0" borderId="7" xfId="0" applyFont="1" applyFill="1" applyBorder="1" applyAlignment="1" applyProtection="1">
      <alignment vertical="center"/>
    </xf>
    <xf numFmtId="0" fontId="100" fillId="0" borderId="9" xfId="0" applyFont="1" applyFill="1" applyBorder="1" applyAlignment="1" applyProtection="1">
      <alignment vertical="center"/>
    </xf>
    <xf numFmtId="0" fontId="158" fillId="0" borderId="20" xfId="0" applyFont="1" applyFill="1" applyBorder="1" applyAlignment="1" applyProtection="1">
      <alignment vertical="center"/>
    </xf>
    <xf numFmtId="0" fontId="158" fillId="0" borderId="9" xfId="0" applyFont="1" applyFill="1" applyBorder="1" applyAlignment="1" applyProtection="1">
      <alignment vertical="center"/>
    </xf>
    <xf numFmtId="38" fontId="100" fillId="0" borderId="29" xfId="13" applyFont="1" applyFill="1" applyBorder="1" applyAlignment="1" applyProtection="1">
      <alignment vertical="center"/>
    </xf>
    <xf numFmtId="38" fontId="100" fillId="0" borderId="20" xfId="13" applyFont="1" applyFill="1" applyBorder="1" applyAlignment="1" applyProtection="1">
      <alignment vertical="center"/>
    </xf>
    <xf numFmtId="49" fontId="100" fillId="0" borderId="29" xfId="0" applyNumberFormat="1" applyFont="1" applyFill="1" applyBorder="1" applyAlignment="1" applyProtection="1">
      <alignment vertical="center"/>
    </xf>
    <xf numFmtId="49" fontId="82" fillId="0" borderId="286" xfId="0" applyNumberFormat="1" applyFont="1" applyFill="1" applyBorder="1" applyAlignment="1" applyProtection="1">
      <alignment vertical="center"/>
    </xf>
    <xf numFmtId="49" fontId="82" fillId="0" borderId="195" xfId="0" applyNumberFormat="1" applyFont="1" applyFill="1" applyBorder="1" applyAlignment="1" applyProtection="1">
      <alignment vertical="center"/>
    </xf>
    <xf numFmtId="49" fontId="82" fillId="0" borderId="291" xfId="0" applyNumberFormat="1" applyFont="1" applyFill="1" applyBorder="1" applyAlignment="1" applyProtection="1">
      <alignment vertical="center"/>
    </xf>
    <xf numFmtId="0" fontId="32" fillId="0" borderId="103" xfId="67" applyFont="1" applyBorder="1" applyAlignment="1" applyProtection="1">
      <alignment vertical="center" wrapText="1"/>
    </xf>
    <xf numFmtId="0" fontId="32" fillId="0" borderId="103" xfId="67" applyFont="1" applyBorder="1" applyAlignment="1" applyProtection="1">
      <alignment horizontal="center" vertical="center"/>
    </xf>
    <xf numFmtId="0" fontId="32" fillId="0" borderId="0" xfId="67" applyFont="1" applyBorder="1" applyAlignment="1" applyProtection="1">
      <alignment horizontal="left"/>
    </xf>
    <xf numFmtId="0" fontId="32" fillId="0" borderId="0" xfId="67" applyFont="1" applyBorder="1" applyAlignment="1" applyProtection="1">
      <alignment wrapText="1"/>
    </xf>
    <xf numFmtId="0" fontId="32" fillId="0" borderId="0" xfId="67" applyFont="1" applyBorder="1" applyAlignment="1" applyProtection="1">
      <alignment vertical="center" wrapText="1"/>
    </xf>
    <xf numFmtId="0" fontId="86" fillId="0" borderId="12" xfId="0" applyFont="1" applyBorder="1" applyAlignment="1" applyProtection="1">
      <alignment horizontal="center" shrinkToFit="1"/>
    </xf>
    <xf numFmtId="0" fontId="64" fillId="0" borderId="179" xfId="0" applyFont="1" applyFill="1" applyBorder="1" applyAlignment="1" applyProtection="1">
      <alignment vertical="center" shrinkToFit="1"/>
      <protection locked="0"/>
    </xf>
    <xf numFmtId="0" fontId="36" fillId="9" borderId="100" xfId="0" applyFont="1" applyFill="1" applyBorder="1" applyAlignment="1" applyProtection="1">
      <alignment horizontal="center" vertical="center" wrapText="1"/>
    </xf>
    <xf numFmtId="49" fontId="161" fillId="0" borderId="29" xfId="0" applyNumberFormat="1" applyFont="1" applyFill="1" applyBorder="1" applyAlignment="1" applyProtection="1">
      <alignment vertical="center"/>
    </xf>
    <xf numFmtId="0" fontId="60" fillId="25" borderId="0" xfId="0" applyFont="1" applyFill="1" applyAlignment="1">
      <alignment horizontal="left" vertical="center"/>
    </xf>
    <xf numFmtId="0" fontId="60" fillId="0" borderId="0" xfId="0" applyFont="1" applyFill="1" applyBorder="1" applyAlignment="1" applyProtection="1">
      <alignment vertical="center"/>
    </xf>
    <xf numFmtId="0" fontId="92" fillId="0" borderId="0" xfId="0" applyFont="1" applyFill="1" applyBorder="1" applyAlignment="1" applyProtection="1">
      <alignment vertical="center"/>
    </xf>
    <xf numFmtId="0" fontId="22" fillId="0" borderId="0" xfId="0" applyFont="1" applyFill="1" applyAlignment="1" applyProtection="1">
      <alignment horizontal="center" vertical="center"/>
    </xf>
    <xf numFmtId="0" fontId="22" fillId="0" borderId="0" xfId="0" applyFont="1" applyFill="1" applyAlignment="1" applyProtection="1">
      <alignment horizontal="left" vertical="center"/>
    </xf>
    <xf numFmtId="0" fontId="162" fillId="21" borderId="0" xfId="0" applyFont="1" applyFill="1" applyAlignment="1" applyProtection="1">
      <alignment vertical="center"/>
    </xf>
    <xf numFmtId="0" fontId="9" fillId="21" borderId="0" xfId="68" applyFill="1" applyProtection="1">
      <alignment vertical="center"/>
      <protection locked="0"/>
    </xf>
    <xf numFmtId="0" fontId="108" fillId="21" borderId="0" xfId="0" applyFont="1" applyFill="1" applyAlignment="1">
      <alignment vertical="center"/>
    </xf>
    <xf numFmtId="0" fontId="53" fillId="21" borderId="7" xfId="0" applyFont="1" applyFill="1" applyBorder="1" applyAlignment="1">
      <alignment horizontal="center" vertical="center" wrapText="1"/>
    </xf>
    <xf numFmtId="0" fontId="53" fillId="21" borderId="7" xfId="0" applyFont="1" applyFill="1" applyBorder="1" applyAlignment="1">
      <alignment horizontal="center" vertical="center"/>
    </xf>
    <xf numFmtId="0" fontId="108" fillId="21" borderId="7" xfId="0" applyFont="1" applyFill="1" applyBorder="1" applyAlignment="1">
      <alignment horizontal="center" vertical="center"/>
    </xf>
    <xf numFmtId="38" fontId="108" fillId="21" borderId="7" xfId="13" applyFont="1" applyFill="1" applyBorder="1" applyAlignment="1">
      <alignment vertical="center"/>
    </xf>
    <xf numFmtId="38" fontId="108" fillId="21" borderId="0" xfId="13" applyFont="1" applyFill="1" applyAlignment="1">
      <alignment vertical="center"/>
    </xf>
    <xf numFmtId="38" fontId="108" fillId="21" borderId="7" xfId="13" applyFont="1" applyFill="1" applyBorder="1" applyAlignment="1">
      <alignment horizontal="center" vertical="center"/>
    </xf>
    <xf numFmtId="49" fontId="134" fillId="0" borderId="53" xfId="0" applyNumberFormat="1" applyFont="1" applyFill="1" applyBorder="1" applyAlignment="1">
      <alignment horizontal="right" shrinkToFit="1"/>
    </xf>
    <xf numFmtId="49" fontId="134" fillId="0" borderId="53" xfId="0" applyNumberFormat="1" applyFont="1" applyFill="1" applyBorder="1" applyAlignment="1">
      <alignment horizontal="left" shrinkToFit="1"/>
    </xf>
    <xf numFmtId="0" fontId="132" fillId="0" borderId="53" xfId="0" applyFont="1" applyFill="1" applyBorder="1" applyAlignment="1">
      <alignment vertical="center" shrinkToFit="1"/>
    </xf>
    <xf numFmtId="0" fontId="132" fillId="0" borderId="53" xfId="0" applyFont="1" applyFill="1" applyBorder="1" applyAlignment="1">
      <alignment horizontal="center" vertical="center" shrinkToFit="1"/>
    </xf>
    <xf numFmtId="176" fontId="132" fillId="0" borderId="53" xfId="0" applyNumberFormat="1" applyFont="1" applyFill="1" applyBorder="1" applyAlignment="1">
      <alignment vertical="center" shrinkToFit="1"/>
    </xf>
    <xf numFmtId="176" fontId="132" fillId="0" borderId="53" xfId="0" applyNumberFormat="1" applyFont="1" applyFill="1" applyBorder="1" applyAlignment="1">
      <alignment horizontal="center" vertical="center" shrinkToFit="1"/>
    </xf>
    <xf numFmtId="0" fontId="139" fillId="0" borderId="53" xfId="0" applyFont="1" applyFill="1" applyBorder="1" applyAlignment="1">
      <alignment horizontal="center" vertical="center" shrinkToFit="1"/>
    </xf>
    <xf numFmtId="0" fontId="129" fillId="21" borderId="0" xfId="0" applyFont="1" applyFill="1" applyAlignment="1" applyProtection="1">
      <alignment vertical="center"/>
    </xf>
    <xf numFmtId="0" fontId="82" fillId="0" borderId="0" xfId="0" applyFont="1" applyFill="1" applyBorder="1" applyAlignment="1" applyProtection="1">
      <alignment horizontal="center" vertical="center" shrinkToFit="1"/>
    </xf>
    <xf numFmtId="188" fontId="86" fillId="0" borderId="7" xfId="0" applyNumberFormat="1" applyFont="1" applyBorder="1" applyAlignment="1" applyProtection="1">
      <alignment horizontal="center" shrinkToFit="1"/>
    </xf>
    <xf numFmtId="0" fontId="80" fillId="0" borderId="0" xfId="0" applyFont="1" applyFill="1" applyBorder="1" applyAlignment="1" applyProtection="1">
      <alignment vertical="center"/>
    </xf>
    <xf numFmtId="0" fontId="84" fillId="0" borderId="0" xfId="0" applyFont="1" applyFill="1" applyBorder="1" applyAlignment="1" applyProtection="1">
      <alignment vertical="center"/>
    </xf>
    <xf numFmtId="0" fontId="82" fillId="0" borderId="0" xfId="0" applyFont="1" applyFill="1" applyBorder="1" applyAlignment="1" applyProtection="1">
      <alignment vertical="center"/>
    </xf>
    <xf numFmtId="0" fontId="83" fillId="0" borderId="0" xfId="0" applyFont="1" applyFill="1" applyBorder="1" applyProtection="1"/>
    <xf numFmtId="0" fontId="82" fillId="0" borderId="0" xfId="0" applyFont="1" applyFill="1" applyBorder="1" applyProtection="1"/>
    <xf numFmtId="0" fontId="83" fillId="0" borderId="0" xfId="0" applyFont="1" applyFill="1" applyBorder="1" applyAlignment="1" applyProtection="1">
      <alignment horizontal="left" vertical="center"/>
    </xf>
    <xf numFmtId="0" fontId="81" fillId="0" borderId="0" xfId="0" applyFont="1" applyFill="1" applyBorder="1" applyAlignment="1" applyProtection="1">
      <alignment horizontal="left" vertical="center"/>
    </xf>
    <xf numFmtId="14" fontId="86" fillId="0" borderId="6" xfId="0" applyNumberFormat="1" applyFont="1" applyBorder="1" applyAlignment="1" applyProtection="1">
      <alignment horizontal="center" shrinkToFit="1"/>
    </xf>
    <xf numFmtId="0" fontId="86" fillId="0" borderId="0" xfId="0" applyFont="1" applyAlignment="1" applyProtection="1">
      <alignment horizontal="center" vertical="center"/>
    </xf>
    <xf numFmtId="0" fontId="86" fillId="0" borderId="10" xfId="0" applyFont="1" applyBorder="1" applyAlignment="1" applyProtection="1">
      <alignment horizontal="center" shrinkToFit="1"/>
    </xf>
    <xf numFmtId="14" fontId="86" fillId="0" borderId="10" xfId="0" applyNumberFormat="1" applyFont="1" applyBorder="1" applyAlignment="1" applyProtection="1">
      <alignment horizontal="center" shrinkToFit="1"/>
    </xf>
    <xf numFmtId="14" fontId="86" fillId="0" borderId="22" xfId="0" applyNumberFormat="1" applyFont="1" applyBorder="1" applyAlignment="1" applyProtection="1">
      <alignment horizontal="center" shrinkToFit="1"/>
    </xf>
    <xf numFmtId="0" fontId="86" fillId="0" borderId="22" xfId="0" applyFont="1" applyBorder="1" applyAlignment="1" applyProtection="1">
      <alignment horizontal="center" shrinkToFit="1"/>
    </xf>
    <xf numFmtId="188" fontId="86" fillId="0" borderId="10" xfId="0" applyNumberFormat="1" applyFont="1" applyBorder="1" applyAlignment="1" applyProtection="1">
      <alignment horizontal="center" shrinkToFit="1"/>
    </xf>
    <xf numFmtId="0" fontId="82" fillId="0" borderId="11" xfId="0" applyFont="1" applyFill="1" applyBorder="1" applyAlignment="1" applyProtection="1">
      <alignment horizontal="center" vertical="center" shrinkToFit="1"/>
    </xf>
    <xf numFmtId="0" fontId="82" fillId="0" borderId="10" xfId="0" applyFont="1" applyFill="1" applyBorder="1" applyAlignment="1" applyProtection="1">
      <alignment horizontal="center" vertical="center" shrinkToFit="1"/>
    </xf>
    <xf numFmtId="0" fontId="86" fillId="30" borderId="7" xfId="0" applyFont="1" applyFill="1" applyBorder="1" applyAlignment="1" applyProtection="1">
      <alignment horizontal="center" vertical="center"/>
    </xf>
    <xf numFmtId="0" fontId="86" fillId="30" borderId="7" xfId="0" applyFont="1" applyFill="1" applyBorder="1" applyAlignment="1" applyProtection="1">
      <alignment horizontal="center" vertical="center" wrapText="1"/>
    </xf>
    <xf numFmtId="0" fontId="86" fillId="30" borderId="7" xfId="0" applyFont="1" applyFill="1" applyBorder="1" applyAlignment="1" applyProtection="1">
      <alignment horizontal="center" vertical="center" shrinkToFit="1"/>
    </xf>
    <xf numFmtId="0" fontId="86" fillId="30" borderId="7" xfId="0" applyFont="1" applyFill="1" applyBorder="1" applyAlignment="1" applyProtection="1">
      <alignment horizontal="center" vertical="center" wrapText="1" shrinkToFit="1"/>
    </xf>
    <xf numFmtId="0" fontId="96" fillId="30" borderId="7" xfId="0" applyFont="1" applyFill="1" applyBorder="1" applyAlignment="1" applyProtection="1">
      <alignment horizontal="center" vertical="center" wrapText="1" shrinkToFit="1"/>
    </xf>
    <xf numFmtId="0" fontId="82" fillId="30" borderId="7" xfId="0" applyFont="1" applyFill="1" applyBorder="1" applyAlignment="1" applyProtection="1">
      <alignment horizontal="center" vertical="center" shrinkToFit="1"/>
    </xf>
    <xf numFmtId="0" fontId="86" fillId="0" borderId="18" xfId="0" applyFont="1" applyBorder="1" applyAlignment="1" applyProtection="1">
      <alignment horizontal="center" shrinkToFit="1"/>
    </xf>
    <xf numFmtId="0" fontId="86" fillId="0" borderId="6" xfId="0" applyFont="1" applyBorder="1" applyAlignment="1" applyProtection="1">
      <alignment horizontal="center" shrinkToFit="1"/>
    </xf>
    <xf numFmtId="0" fontId="86" fillId="0" borderId="15" xfId="0" applyFont="1" applyBorder="1" applyAlignment="1" applyProtection="1">
      <alignment horizontal="center" shrinkToFit="1"/>
    </xf>
    <xf numFmtId="0" fontId="86" fillId="0" borderId="19" xfId="0" applyFont="1" applyBorder="1" applyAlignment="1" applyProtection="1">
      <alignment horizontal="center" shrinkToFit="1"/>
    </xf>
    <xf numFmtId="0" fontId="86" fillId="0" borderId="10" xfId="0" applyFont="1" applyFill="1" applyBorder="1" applyAlignment="1" applyProtection="1">
      <alignment horizontal="center" shrinkToFit="1"/>
    </xf>
    <xf numFmtId="0" fontId="86" fillId="30" borderId="7" xfId="0" applyFont="1" applyFill="1" applyBorder="1" applyAlignment="1" applyProtection="1">
      <alignment horizontal="center" shrinkToFit="1"/>
    </xf>
    <xf numFmtId="0" fontId="86" fillId="30" borderId="10" xfId="0" applyFont="1" applyFill="1" applyBorder="1" applyAlignment="1" applyProtection="1">
      <alignment horizontal="center" vertical="center"/>
    </xf>
    <xf numFmtId="0" fontId="86" fillId="0" borderId="15" xfId="0" applyFont="1" applyFill="1" applyBorder="1" applyAlignment="1" applyProtection="1">
      <alignment horizontal="center" vertical="center" shrinkToFit="1"/>
    </xf>
    <xf numFmtId="0" fontId="86" fillId="0" borderId="0" xfId="0" applyFont="1" applyFill="1" applyBorder="1" applyAlignment="1" applyProtection="1">
      <alignment horizontal="center" vertical="center"/>
    </xf>
    <xf numFmtId="0" fontId="86" fillId="0" borderId="0" xfId="0" applyFont="1" applyFill="1" applyBorder="1" applyAlignment="1" applyProtection="1">
      <alignment horizontal="center" vertical="center" shrinkToFit="1"/>
    </xf>
    <xf numFmtId="0" fontId="82" fillId="0" borderId="0" xfId="0" applyFont="1"/>
    <xf numFmtId="0" fontId="34" fillId="0" borderId="0" xfId="0" applyFont="1" applyFill="1" applyBorder="1" applyAlignment="1" applyProtection="1">
      <alignment vertical="center"/>
    </xf>
    <xf numFmtId="0" fontId="82" fillId="0" borderId="7" xfId="0" applyFont="1" applyBorder="1"/>
    <xf numFmtId="0" fontId="82" fillId="30" borderId="7" xfId="0" applyFont="1" applyFill="1" applyBorder="1" applyAlignment="1">
      <alignment horizontal="center"/>
    </xf>
    <xf numFmtId="0" fontId="82" fillId="0" borderId="7" xfId="0" applyFont="1" applyFill="1" applyBorder="1"/>
    <xf numFmtId="0" fontId="82" fillId="31" borderId="29" xfId="0" applyFont="1" applyFill="1" applyBorder="1" applyAlignment="1">
      <alignment horizontal="center"/>
    </xf>
    <xf numFmtId="0" fontId="82" fillId="31" borderId="7" xfId="0" applyFont="1" applyFill="1" applyBorder="1" applyAlignment="1">
      <alignment horizontal="center"/>
    </xf>
    <xf numFmtId="0" fontId="82" fillId="31" borderId="7" xfId="0" applyFont="1" applyFill="1" applyBorder="1" applyAlignment="1">
      <alignment horizontal="center" vertical="center"/>
    </xf>
    <xf numFmtId="0" fontId="113" fillId="0" borderId="0" xfId="0" applyFont="1"/>
    <xf numFmtId="0" fontId="82" fillId="31" borderId="29" xfId="0" applyFont="1" applyFill="1" applyBorder="1" applyAlignment="1">
      <alignment horizontal="center" vertical="center"/>
    </xf>
    <xf numFmtId="0" fontId="82" fillId="31" borderId="4" xfId="0" applyFont="1" applyFill="1" applyBorder="1" applyAlignment="1">
      <alignment horizontal="center" vertical="center"/>
    </xf>
    <xf numFmtId="0" fontId="82" fillId="31" borderId="7" xfId="0" applyFont="1" applyFill="1" applyBorder="1" applyAlignment="1">
      <alignment horizontal="center" vertical="center"/>
    </xf>
    <xf numFmtId="0" fontId="82" fillId="0" borderId="0" xfId="0" applyFont="1"/>
    <xf numFmtId="0" fontId="82" fillId="30" borderId="7" xfId="0" applyFont="1" applyFill="1" applyBorder="1" applyAlignment="1">
      <alignment horizontal="center" vertical="center"/>
    </xf>
    <xf numFmtId="0" fontId="86" fillId="0" borderId="7" xfId="0" applyFont="1" applyBorder="1" applyAlignment="1" applyProtection="1">
      <alignment horizontal="center" vertical="center" shrinkToFit="1"/>
    </xf>
    <xf numFmtId="0" fontId="64" fillId="6" borderId="285" xfId="0" applyFont="1" applyFill="1" applyBorder="1" applyAlignment="1" applyProtection="1">
      <alignment horizontal="left" vertical="center" shrinkToFit="1"/>
    </xf>
    <xf numFmtId="0" fontId="64" fillId="6" borderId="285" xfId="0" applyFont="1" applyFill="1" applyBorder="1" applyAlignment="1" applyProtection="1">
      <alignment vertical="center" shrinkToFit="1"/>
    </xf>
    <xf numFmtId="176" fontId="143" fillId="4" borderId="4" xfId="0" applyNumberFormat="1" applyFont="1" applyFill="1" applyBorder="1" applyAlignment="1" applyProtection="1">
      <alignment vertical="center" shrinkToFit="1"/>
      <protection locked="0"/>
    </xf>
    <xf numFmtId="176" fontId="143" fillId="5" borderId="4" xfId="0" applyNumberFormat="1" applyFont="1" applyFill="1" applyBorder="1" applyAlignment="1" applyProtection="1">
      <alignment vertical="center" shrinkToFit="1"/>
      <protection locked="0"/>
    </xf>
    <xf numFmtId="176" fontId="143" fillId="0" borderId="4" xfId="0" applyNumberFormat="1" applyFont="1" applyBorder="1" applyAlignment="1">
      <alignment vertical="center" shrinkToFit="1"/>
    </xf>
    <xf numFmtId="176" fontId="145" fillId="4" borderId="34" xfId="0" applyNumberFormat="1" applyFont="1" applyFill="1" applyBorder="1" applyAlignment="1">
      <alignment vertical="center" shrinkToFit="1"/>
    </xf>
    <xf numFmtId="176" fontId="145" fillId="5" borderId="34" xfId="0" applyNumberFormat="1" applyFont="1" applyFill="1" applyBorder="1" applyAlignment="1">
      <alignment vertical="center" shrinkToFit="1"/>
    </xf>
    <xf numFmtId="176" fontId="143" fillId="0" borderId="23" xfId="0" applyNumberFormat="1" applyFont="1" applyBorder="1" applyAlignment="1">
      <alignment vertical="center" shrinkToFit="1"/>
    </xf>
    <xf numFmtId="176" fontId="145" fillId="0" borderId="54" xfId="0" applyNumberFormat="1" applyFont="1" applyBorder="1" applyAlignment="1">
      <alignment vertical="center" shrinkToFit="1"/>
    </xf>
    <xf numFmtId="176" fontId="143" fillId="0" borderId="6" xfId="0" applyNumberFormat="1" applyFont="1" applyBorder="1" applyAlignment="1" applyProtection="1">
      <alignment vertical="center" shrinkToFit="1"/>
      <protection locked="0"/>
    </xf>
    <xf numFmtId="176" fontId="143" fillId="0" borderId="57" xfId="0" applyNumberFormat="1" applyFont="1" applyBorder="1" applyAlignment="1">
      <alignment vertical="center" shrinkToFit="1"/>
    </xf>
    <xf numFmtId="176" fontId="143" fillId="0" borderId="31" xfId="0" applyNumberFormat="1" applyFont="1" applyBorder="1" applyAlignment="1">
      <alignment vertical="center" shrinkToFit="1"/>
    </xf>
    <xf numFmtId="0" fontId="31" fillId="0" borderId="0" xfId="0" applyFont="1" applyFill="1" applyAlignment="1" applyProtection="1">
      <alignment horizontal="center" vertical="center"/>
    </xf>
    <xf numFmtId="0" fontId="156" fillId="0" borderId="19" xfId="0" applyFont="1" applyBorder="1" applyAlignment="1" applyProtection="1">
      <alignment vertical="center"/>
    </xf>
    <xf numFmtId="0" fontId="156" fillId="0" borderId="0" xfId="0" applyFont="1" applyBorder="1" applyAlignment="1" applyProtection="1">
      <alignment vertical="center"/>
    </xf>
    <xf numFmtId="0" fontId="100" fillId="0" borderId="18" xfId="0" applyFont="1" applyFill="1" applyBorder="1" applyAlignment="1" applyProtection="1">
      <alignment horizontal="center" vertical="center"/>
    </xf>
    <xf numFmtId="0" fontId="100" fillId="0" borderId="15" xfId="0" applyFont="1" applyFill="1" applyBorder="1" applyAlignment="1" applyProtection="1">
      <alignment horizontal="center" vertical="center"/>
    </xf>
    <xf numFmtId="0" fontId="25" fillId="0" borderId="7" xfId="0" applyFont="1" applyBorder="1" applyAlignment="1" applyProtection="1">
      <alignment horizontal="center" vertical="center" shrinkToFit="1"/>
      <protection locked="0"/>
    </xf>
    <xf numFmtId="185" fontId="25" fillId="0" borderId="7" xfId="0" applyNumberFormat="1" applyFont="1" applyBorder="1" applyAlignment="1" applyProtection="1">
      <alignment horizontal="center" vertical="center" shrinkToFit="1"/>
      <protection locked="0"/>
    </xf>
    <xf numFmtId="0" fontId="117" fillId="0" borderId="0" xfId="0" applyFont="1" applyFill="1" applyBorder="1" applyAlignment="1" applyProtection="1">
      <alignment horizontal="center" vertical="center" wrapText="1"/>
    </xf>
    <xf numFmtId="0" fontId="82" fillId="31" borderId="7" xfId="0" applyFont="1" applyFill="1" applyBorder="1" applyAlignment="1">
      <alignment horizontal="center" vertical="center"/>
    </xf>
    <xf numFmtId="0" fontId="82" fillId="0" borderId="0" xfId="0" applyFont="1"/>
    <xf numFmtId="193" fontId="60" fillId="24" borderId="429" xfId="0" applyNumberFormat="1" applyFont="1" applyFill="1" applyBorder="1" applyAlignment="1" applyProtection="1">
      <alignment horizontal="left" vertical="center" shrinkToFit="1"/>
      <protection locked="0"/>
    </xf>
    <xf numFmtId="38" fontId="82" fillId="0" borderId="275" xfId="13" applyFont="1" applyFill="1" applyBorder="1" applyAlignment="1" applyProtection="1">
      <alignment vertical="center"/>
    </xf>
    <xf numFmtId="38" fontId="82" fillId="0" borderId="0" xfId="13" applyFont="1" applyFill="1" applyBorder="1" applyAlignment="1" applyProtection="1">
      <alignment vertical="center"/>
    </xf>
    <xf numFmtId="0" fontId="98" fillId="0" borderId="275" xfId="0" applyFont="1" applyFill="1" applyBorder="1" applyAlignment="1" applyProtection="1">
      <alignment vertical="center"/>
      <protection locked="0"/>
    </xf>
    <xf numFmtId="0" fontId="98" fillId="0" borderId="0" xfId="0" applyFont="1" applyFill="1" applyBorder="1" applyAlignment="1" applyProtection="1">
      <alignment vertical="center"/>
      <protection locked="0"/>
    </xf>
    <xf numFmtId="0" fontId="98" fillId="0" borderId="275" xfId="0" applyFont="1" applyFill="1" applyBorder="1" applyAlignment="1" applyProtection="1">
      <alignment vertical="top" wrapText="1"/>
      <protection locked="0"/>
    </xf>
    <xf numFmtId="0" fontId="98" fillId="0" borderId="0" xfId="0" applyFont="1" applyFill="1" applyBorder="1" applyAlignment="1" applyProtection="1">
      <alignment vertical="top" wrapText="1"/>
      <protection locked="0"/>
    </xf>
    <xf numFmtId="0" fontId="82" fillId="0" borderId="282" xfId="0" applyFont="1" applyFill="1" applyBorder="1" applyAlignment="1" applyProtection="1">
      <alignment horizontal="center" vertical="center"/>
    </xf>
    <xf numFmtId="0" fontId="82" fillId="0" borderId="275" xfId="0" applyFont="1" applyFill="1" applyBorder="1" applyAlignment="1" applyProtection="1">
      <alignment horizontal="center" vertical="center"/>
    </xf>
    <xf numFmtId="0" fontId="84" fillId="32" borderId="19" xfId="0" applyFont="1" applyFill="1" applyBorder="1"/>
    <xf numFmtId="0" fontId="84" fillId="0" borderId="19" xfId="0" applyFont="1" applyBorder="1"/>
    <xf numFmtId="0" fontId="84" fillId="32" borderId="20" xfId="0" applyFont="1" applyFill="1" applyBorder="1"/>
    <xf numFmtId="0" fontId="163" fillId="30" borderId="0" xfId="0" applyFont="1" applyFill="1" applyBorder="1" applyAlignment="1">
      <alignment horizontal="center"/>
    </xf>
    <xf numFmtId="0" fontId="84" fillId="0" borderId="4" xfId="0" applyFont="1" applyFill="1" applyBorder="1"/>
    <xf numFmtId="0" fontId="84" fillId="0" borderId="7" xfId="0" applyFont="1" applyFill="1" applyBorder="1"/>
    <xf numFmtId="0" fontId="84" fillId="0" borderId="6" xfId="0" applyFont="1" applyFill="1" applyBorder="1"/>
    <xf numFmtId="0" fontId="84" fillId="0" borderId="9" xfId="0" applyFont="1" applyFill="1" applyBorder="1"/>
    <xf numFmtId="0" fontId="82" fillId="0" borderId="10" xfId="0" applyFont="1" applyFill="1" applyBorder="1"/>
    <xf numFmtId="0" fontId="84" fillId="0" borderId="12" xfId="0" applyFont="1" applyFill="1" applyBorder="1"/>
    <xf numFmtId="0" fontId="84" fillId="0" borderId="3" xfId="0" applyFont="1" applyFill="1" applyBorder="1"/>
    <xf numFmtId="0" fontId="84" fillId="0" borderId="20" xfId="0" applyFont="1" applyBorder="1"/>
    <xf numFmtId="0" fontId="163" fillId="30" borderId="36" xfId="0" applyFont="1" applyFill="1" applyBorder="1" applyAlignment="1">
      <alignment horizontal="center"/>
    </xf>
    <xf numFmtId="0" fontId="84" fillId="33" borderId="19" xfId="0" applyFont="1" applyFill="1" applyBorder="1"/>
    <xf numFmtId="0" fontId="163" fillId="30" borderId="0" xfId="0" applyFont="1" applyFill="1" applyBorder="1" applyAlignment="1">
      <alignment horizontal="center" vertical="center"/>
    </xf>
    <xf numFmtId="0" fontId="163" fillId="30" borderId="36" xfId="0" applyFont="1" applyFill="1" applyBorder="1" applyAlignment="1">
      <alignment horizontal="center" vertical="center"/>
    </xf>
    <xf numFmtId="0" fontId="82" fillId="30" borderId="11" xfId="0" applyFont="1" applyFill="1" applyBorder="1" applyAlignment="1" applyProtection="1">
      <alignment horizontal="center" vertical="center" shrinkToFit="1"/>
    </xf>
    <xf numFmtId="0" fontId="86" fillId="30" borderId="11" xfId="0" applyFont="1" applyFill="1" applyBorder="1" applyAlignment="1" applyProtection="1">
      <alignment horizontal="center" shrinkToFit="1"/>
    </xf>
    <xf numFmtId="0" fontId="82" fillId="0" borderId="19" xfId="0" applyFont="1" applyFill="1" applyBorder="1" applyAlignment="1" applyProtection="1">
      <alignment horizontal="center" vertical="center" shrinkToFit="1"/>
    </xf>
    <xf numFmtId="0" fontId="86" fillId="30" borderId="36" xfId="0" applyFont="1" applyFill="1" applyBorder="1" applyAlignment="1" applyProtection="1">
      <alignment horizontal="center" shrinkToFit="1"/>
    </xf>
    <xf numFmtId="0" fontId="86" fillId="0" borderId="20" xfId="0" applyFont="1" applyBorder="1" applyAlignment="1" applyProtection="1">
      <alignment horizontal="center" shrinkToFit="1"/>
    </xf>
    <xf numFmtId="0" fontId="62" fillId="0" borderId="0" xfId="0" applyFont="1" applyFill="1" applyBorder="1" applyAlignment="1" applyProtection="1">
      <alignment horizontal="left"/>
    </xf>
    <xf numFmtId="0" fontId="60" fillId="22" borderId="195" xfId="0" applyFont="1" applyFill="1" applyBorder="1" applyAlignment="1" applyProtection="1">
      <alignment horizontal="center" vertical="center" shrinkToFit="1"/>
    </xf>
    <xf numFmtId="0" fontId="60" fillId="22" borderId="275" xfId="0" applyFont="1" applyFill="1" applyBorder="1" applyAlignment="1" applyProtection="1">
      <alignment horizontal="center" vertical="center" shrinkToFit="1"/>
    </xf>
    <xf numFmtId="0" fontId="62" fillId="0" borderId="0" xfId="0" applyFont="1" applyFill="1" applyBorder="1" applyAlignment="1" applyProtection="1">
      <alignment horizontal="left" wrapText="1"/>
    </xf>
    <xf numFmtId="0" fontId="60" fillId="22" borderId="185" xfId="0" applyFont="1" applyFill="1" applyBorder="1" applyAlignment="1" applyProtection="1">
      <alignment horizontal="center" vertical="center"/>
    </xf>
    <xf numFmtId="0" fontId="60" fillId="22" borderId="375" xfId="0" applyFont="1" applyFill="1" applyBorder="1" applyAlignment="1" applyProtection="1">
      <alignment horizontal="center" vertical="center"/>
    </xf>
    <xf numFmtId="0" fontId="86" fillId="30" borderId="7" xfId="0" applyFont="1" applyFill="1" applyBorder="1" applyAlignment="1" applyProtection="1">
      <alignment horizontal="center" vertical="center"/>
    </xf>
    <xf numFmtId="0" fontId="32" fillId="0" borderId="120" xfId="0" applyFont="1" applyFill="1" applyBorder="1" applyAlignment="1" applyProtection="1">
      <alignment horizontal="center" vertical="center" wrapText="1" readingOrder="1"/>
    </xf>
    <xf numFmtId="0" fontId="32" fillId="18" borderId="122" xfId="0" applyFont="1" applyFill="1" applyBorder="1" applyAlignment="1" applyProtection="1">
      <alignment horizontal="left" vertical="center" wrapText="1" readingOrder="1"/>
    </xf>
    <xf numFmtId="0" fontId="32" fillId="0" borderId="120" xfId="0" applyFont="1" applyFill="1" applyBorder="1" applyAlignment="1" applyProtection="1">
      <alignment horizontal="left" vertical="top" wrapText="1" readingOrder="1"/>
    </xf>
    <xf numFmtId="0" fontId="32" fillId="0" borderId="129" xfId="0" applyFont="1" applyFill="1" applyBorder="1" applyAlignment="1" applyProtection="1">
      <alignment horizontal="center" vertical="center" wrapText="1" readingOrder="1"/>
    </xf>
    <xf numFmtId="0" fontId="48" fillId="9" borderId="129" xfId="0" applyFont="1" applyFill="1" applyBorder="1" applyAlignment="1" applyProtection="1">
      <alignment horizontal="center" vertical="center" wrapText="1" readingOrder="1"/>
    </xf>
    <xf numFmtId="0" fontId="32" fillId="0" borderId="122" xfId="0" applyFont="1" applyFill="1" applyBorder="1" applyAlignment="1" applyProtection="1">
      <alignment horizontal="center" vertical="center" wrapText="1" readingOrder="1"/>
    </xf>
    <xf numFmtId="0" fontId="32" fillId="0" borderId="131" xfId="0" applyFont="1" applyFill="1" applyBorder="1" applyAlignment="1" applyProtection="1">
      <alignment horizontal="center" vertical="center" wrapText="1" readingOrder="1"/>
    </xf>
    <xf numFmtId="0" fontId="32" fillId="0" borderId="120" xfId="0" applyFont="1" applyFill="1" applyBorder="1" applyAlignment="1" applyProtection="1">
      <alignment horizontal="left" vertical="center" wrapText="1" readingOrder="1"/>
    </xf>
    <xf numFmtId="0" fontId="32" fillId="0" borderId="122" xfId="0" applyFont="1" applyFill="1" applyBorder="1" applyAlignment="1" applyProtection="1">
      <alignment horizontal="left" vertical="center" wrapText="1" readingOrder="1"/>
    </xf>
    <xf numFmtId="0" fontId="32" fillId="18" borderId="129" xfId="0" applyFont="1" applyFill="1" applyBorder="1" applyAlignment="1" applyProtection="1">
      <alignment horizontal="left" vertical="center" wrapText="1" readingOrder="1"/>
    </xf>
    <xf numFmtId="0" fontId="32" fillId="18" borderId="131" xfId="0" applyFont="1" applyFill="1" applyBorder="1" applyAlignment="1" applyProtection="1">
      <alignment horizontal="left" vertical="center" wrapText="1" readingOrder="1"/>
    </xf>
    <xf numFmtId="0" fontId="32" fillId="18" borderId="124" xfId="0" applyFont="1" applyFill="1" applyBorder="1" applyAlignment="1" applyProtection="1">
      <alignment horizontal="left" vertical="center" wrapText="1" readingOrder="1"/>
    </xf>
    <xf numFmtId="0" fontId="32" fillId="18" borderId="120" xfId="0" applyFont="1" applyFill="1" applyBorder="1" applyAlignment="1" applyProtection="1">
      <alignment horizontal="left" vertical="center" wrapText="1" readingOrder="1"/>
    </xf>
    <xf numFmtId="0" fontId="47" fillId="17" borderId="120" xfId="0" applyFont="1" applyFill="1" applyBorder="1" applyAlignment="1" applyProtection="1">
      <alignment horizontal="center" vertical="center" wrapText="1" readingOrder="1"/>
    </xf>
    <xf numFmtId="0" fontId="25" fillId="0" borderId="0" xfId="0" applyFont="1" applyFill="1" applyBorder="1" applyAlignment="1" applyProtection="1">
      <alignment horizontal="left" vertical="center"/>
    </xf>
    <xf numFmtId="0" fontId="25" fillId="6" borderId="29" xfId="0" applyNumberFormat="1" applyFont="1" applyFill="1" applyBorder="1" applyAlignment="1" applyProtection="1">
      <alignment horizontal="center" vertical="center" wrapText="1"/>
    </xf>
    <xf numFmtId="0" fontId="25" fillId="6" borderId="22" xfId="0" applyFont="1" applyFill="1" applyBorder="1" applyAlignment="1" applyProtection="1">
      <alignment horizontal="center" vertical="center" wrapText="1"/>
    </xf>
    <xf numFmtId="0" fontId="25" fillId="0" borderId="20" xfId="0" applyFont="1" applyFill="1" applyBorder="1" applyAlignment="1" applyProtection="1">
      <alignment horizontal="center" vertical="center" wrapText="1"/>
      <protection locked="0"/>
    </xf>
    <xf numFmtId="0" fontId="25" fillId="6" borderId="22" xfId="0" applyNumberFormat="1" applyFont="1" applyFill="1" applyBorder="1" applyAlignment="1" applyProtection="1">
      <alignment horizontal="center" vertical="center" wrapText="1"/>
    </xf>
    <xf numFmtId="0" fontId="25" fillId="0" borderId="29" xfId="0" applyFont="1" applyFill="1" applyBorder="1" applyAlignment="1" applyProtection="1">
      <alignment horizontal="center" vertical="center" wrapText="1"/>
      <protection locked="0"/>
    </xf>
    <xf numFmtId="0" fontId="25" fillId="0" borderId="9" xfId="0" applyFont="1" applyFill="1" applyBorder="1" applyAlignment="1" applyProtection="1">
      <alignment horizontal="center" vertical="center" wrapText="1"/>
      <protection locked="0"/>
    </xf>
    <xf numFmtId="0" fontId="100" fillId="0" borderId="20" xfId="0" applyFont="1" applyBorder="1" applyAlignment="1" applyProtection="1">
      <alignment vertical="center"/>
    </xf>
    <xf numFmtId="0" fontId="100" fillId="6" borderId="7" xfId="0" applyFont="1" applyFill="1" applyBorder="1" applyAlignment="1" applyProtection="1">
      <alignment horizontal="center" vertical="top" wrapText="1"/>
    </xf>
    <xf numFmtId="0" fontId="100" fillId="6" borderId="10" xfId="0" applyFont="1" applyFill="1" applyBorder="1" applyAlignment="1" applyProtection="1">
      <alignment horizontal="center" vertical="top" wrapText="1"/>
    </xf>
    <xf numFmtId="0" fontId="60" fillId="3" borderId="0" xfId="0" applyFont="1" applyFill="1" applyAlignment="1" applyProtection="1">
      <alignment horizontal="left" vertical="center"/>
    </xf>
    <xf numFmtId="0" fontId="60" fillId="3" borderId="0" xfId="0" applyFont="1" applyFill="1" applyAlignment="1" applyProtection="1">
      <alignment horizontal="right" vertical="center"/>
    </xf>
    <xf numFmtId="0" fontId="60" fillId="3" borderId="0" xfId="0" applyFont="1" applyFill="1" applyAlignment="1" applyProtection="1">
      <alignment horizontal="center" vertical="center" shrinkToFit="1"/>
    </xf>
    <xf numFmtId="0" fontId="60" fillId="3" borderId="0" xfId="0" applyFont="1" applyFill="1" applyAlignment="1" applyProtection="1">
      <alignment horizontal="left" vertical="center" shrinkToFit="1"/>
    </xf>
    <xf numFmtId="0" fontId="64" fillId="3" borderId="0" xfId="0" applyFont="1" applyFill="1" applyAlignment="1" applyProtection="1">
      <alignment horizontal="left" vertical="center"/>
    </xf>
    <xf numFmtId="0" fontId="60" fillId="21" borderId="0" xfId="0" applyFont="1" applyFill="1" applyAlignment="1" applyProtection="1">
      <alignment horizontal="left" vertical="center"/>
    </xf>
    <xf numFmtId="0" fontId="60" fillId="3" borderId="171" xfId="0" applyFont="1" applyFill="1" applyBorder="1" applyAlignment="1" applyProtection="1">
      <alignment horizontal="left" vertical="center"/>
    </xf>
    <xf numFmtId="0" fontId="60" fillId="3" borderId="172" xfId="0" applyFont="1" applyFill="1" applyBorder="1" applyAlignment="1" applyProtection="1">
      <alignment horizontal="left" vertical="center"/>
    </xf>
    <xf numFmtId="0" fontId="82" fillId="3" borderId="172" xfId="0" applyFont="1" applyFill="1" applyBorder="1" applyAlignment="1" applyProtection="1">
      <alignment horizontal="right" vertical="center"/>
    </xf>
    <xf numFmtId="0" fontId="60" fillId="3" borderId="172" xfId="0" applyFont="1" applyFill="1" applyBorder="1" applyAlignment="1" applyProtection="1">
      <alignment horizontal="right" vertical="center"/>
    </xf>
    <xf numFmtId="0" fontId="60" fillId="3" borderId="172" xfId="0" applyFont="1" applyFill="1" applyBorder="1" applyAlignment="1" applyProtection="1">
      <alignment horizontal="center" vertical="center" shrinkToFit="1"/>
    </xf>
    <xf numFmtId="0" fontId="60" fillId="3" borderId="172" xfId="0" applyFont="1" applyFill="1" applyBorder="1" applyAlignment="1" applyProtection="1">
      <alignment horizontal="left" vertical="center" shrinkToFit="1"/>
    </xf>
    <xf numFmtId="0" fontId="64" fillId="3" borderId="172" xfId="0" applyFont="1" applyFill="1" applyBorder="1" applyAlignment="1" applyProtection="1">
      <alignment horizontal="left" vertical="center"/>
    </xf>
    <xf numFmtId="0" fontId="60" fillId="3" borderId="173" xfId="0" applyFont="1" applyFill="1" applyBorder="1" applyAlignment="1" applyProtection="1">
      <alignment horizontal="left" vertical="center"/>
    </xf>
    <xf numFmtId="0" fontId="60" fillId="3" borderId="174" xfId="0" applyFont="1" applyFill="1" applyBorder="1" applyAlignment="1" applyProtection="1">
      <alignment horizontal="left" vertical="center"/>
    </xf>
    <xf numFmtId="0" fontId="60" fillId="3" borderId="175" xfId="0" applyFont="1" applyFill="1" applyBorder="1" applyAlignment="1" applyProtection="1">
      <alignment horizontal="left" vertical="center"/>
    </xf>
    <xf numFmtId="0" fontId="60" fillId="3" borderId="0" xfId="0" applyFont="1" applyFill="1" applyBorder="1" applyAlignment="1" applyProtection="1">
      <alignment horizontal="left" vertical="center"/>
    </xf>
    <xf numFmtId="0" fontId="60" fillId="3" borderId="0" xfId="0" applyFont="1" applyFill="1" applyBorder="1" applyAlignment="1" applyProtection="1">
      <alignment horizontal="right" vertical="center"/>
    </xf>
    <xf numFmtId="0" fontId="60" fillId="3" borderId="0" xfId="0" applyFont="1" applyFill="1" applyBorder="1" applyAlignment="1" applyProtection="1">
      <alignment horizontal="center" vertical="center" shrinkToFit="1"/>
    </xf>
    <xf numFmtId="0" fontId="60" fillId="3" borderId="0" xfId="0" applyFont="1" applyFill="1" applyBorder="1" applyAlignment="1" applyProtection="1">
      <alignment horizontal="left" vertical="center" shrinkToFit="1"/>
    </xf>
    <xf numFmtId="0" fontId="64" fillId="3" borderId="0" xfId="0" applyFont="1" applyFill="1" applyBorder="1" applyAlignment="1" applyProtection="1">
      <alignment horizontal="left" vertical="center"/>
    </xf>
    <xf numFmtId="0" fontId="67" fillId="21" borderId="0" xfId="0" applyFont="1" applyFill="1" applyBorder="1" applyAlignment="1" applyProtection="1">
      <alignment horizontal="center" vertical="center" shrinkToFit="1"/>
    </xf>
    <xf numFmtId="0" fontId="73" fillId="21" borderId="0" xfId="0" applyFont="1" applyFill="1" applyAlignment="1" applyProtection="1">
      <alignment horizontal="left" vertical="center"/>
    </xf>
    <xf numFmtId="0" fontId="60" fillId="20" borderId="0" xfId="0" applyFont="1" applyFill="1" applyBorder="1" applyAlignment="1" applyProtection="1">
      <alignment horizontal="left" vertical="center"/>
    </xf>
    <xf numFmtId="0" fontId="62" fillId="3" borderId="0" xfId="0" applyFont="1" applyFill="1" applyBorder="1" applyAlignment="1" applyProtection="1">
      <alignment horizontal="left" vertical="center"/>
    </xf>
    <xf numFmtId="0" fontId="62" fillId="23" borderId="0" xfId="0" applyFont="1" applyFill="1" applyBorder="1" applyAlignment="1" applyProtection="1">
      <alignment horizontal="left" vertical="center"/>
    </xf>
    <xf numFmtId="0" fontId="64" fillId="3" borderId="0" xfId="0" applyFont="1" applyFill="1" applyBorder="1" applyAlignment="1" applyProtection="1">
      <alignment horizontal="center" vertical="center" shrinkToFit="1"/>
    </xf>
    <xf numFmtId="0" fontId="62" fillId="3" borderId="0" xfId="0" applyFont="1" applyFill="1" applyBorder="1" applyAlignment="1" applyProtection="1">
      <alignment horizontal="left" vertical="center" shrinkToFit="1"/>
    </xf>
    <xf numFmtId="0" fontId="63" fillId="3" borderId="0" xfId="0" applyFont="1" applyFill="1" applyBorder="1" applyAlignment="1" applyProtection="1">
      <alignment horizontal="left" vertical="center"/>
    </xf>
    <xf numFmtId="0" fontId="71" fillId="21" borderId="0" xfId="0" applyFont="1" applyFill="1" applyBorder="1" applyAlignment="1" applyProtection="1">
      <alignment horizontal="left" vertical="top" wrapText="1"/>
    </xf>
    <xf numFmtId="0" fontId="71" fillId="21" borderId="0" xfId="0" applyFont="1" applyFill="1" applyBorder="1" applyAlignment="1" applyProtection="1">
      <alignment horizontal="left" vertical="top"/>
    </xf>
    <xf numFmtId="0" fontId="60" fillId="6" borderId="0" xfId="0" applyFont="1" applyFill="1" applyBorder="1" applyAlignment="1" applyProtection="1">
      <alignment horizontal="right" vertical="center"/>
    </xf>
    <xf numFmtId="0" fontId="64" fillId="3" borderId="191" xfId="0" applyFont="1" applyFill="1" applyBorder="1" applyAlignment="1" applyProtection="1">
      <alignment horizontal="left" vertical="center"/>
    </xf>
    <xf numFmtId="0" fontId="68" fillId="21" borderId="0" xfId="0" applyFont="1" applyFill="1" applyAlignment="1" applyProtection="1">
      <alignment horizontal="left" vertical="center"/>
    </xf>
    <xf numFmtId="0" fontId="72" fillId="21" borderId="0" xfId="0" applyFont="1" applyFill="1" applyAlignment="1" applyProtection="1">
      <alignment horizontal="left" vertical="top"/>
    </xf>
    <xf numFmtId="0" fontId="64" fillId="3" borderId="192" xfId="0" applyFont="1" applyFill="1" applyBorder="1" applyAlignment="1" applyProtection="1">
      <alignment horizontal="left" vertical="center"/>
    </xf>
    <xf numFmtId="0" fontId="60" fillId="19" borderId="0" xfId="0" applyFont="1" applyFill="1" applyBorder="1" applyAlignment="1" applyProtection="1">
      <alignment horizontal="right" vertical="center"/>
    </xf>
    <xf numFmtId="14" fontId="72" fillId="21" borderId="0" xfId="0" applyNumberFormat="1" applyFont="1" applyFill="1" applyAlignment="1" applyProtection="1">
      <alignment horizontal="left" vertical="top"/>
    </xf>
    <xf numFmtId="0" fontId="98" fillId="3" borderId="192" xfId="0" applyFont="1" applyFill="1" applyBorder="1" applyAlignment="1" applyProtection="1">
      <alignment horizontal="left" vertical="center"/>
    </xf>
    <xf numFmtId="0" fontId="60" fillId="21" borderId="0" xfId="0" applyFont="1" applyFill="1" applyBorder="1" applyAlignment="1" applyProtection="1">
      <alignment horizontal="center" vertical="center" shrinkToFit="1"/>
    </xf>
    <xf numFmtId="0" fontId="71" fillId="21" borderId="0" xfId="0" applyFont="1" applyFill="1" applyAlignment="1" applyProtection="1">
      <alignment horizontal="left" vertical="center"/>
    </xf>
    <xf numFmtId="0" fontId="74" fillId="21" borderId="0" xfId="0" applyFont="1" applyFill="1" applyAlignment="1" applyProtection="1">
      <alignment horizontal="left" vertical="center"/>
    </xf>
    <xf numFmtId="0" fontId="60" fillId="22" borderId="187" xfId="0" applyFont="1" applyFill="1" applyBorder="1" applyAlignment="1" applyProtection="1">
      <alignment horizontal="center" vertical="center" shrinkToFit="1"/>
    </xf>
    <xf numFmtId="0" fontId="65" fillId="3" borderId="0" xfId="0" applyFont="1" applyFill="1" applyBorder="1" applyAlignment="1" applyProtection="1">
      <alignment horizontal="left" vertical="center"/>
    </xf>
    <xf numFmtId="0" fontId="65" fillId="3" borderId="175" xfId="0" applyFont="1" applyFill="1" applyBorder="1" applyAlignment="1" applyProtection="1">
      <alignment horizontal="left" vertical="center"/>
    </xf>
    <xf numFmtId="0" fontId="65" fillId="3" borderId="0" xfId="0" applyFont="1" applyFill="1" applyAlignment="1" applyProtection="1">
      <alignment horizontal="left" vertical="center"/>
    </xf>
    <xf numFmtId="0" fontId="65" fillId="21" borderId="0" xfId="0" applyFont="1" applyFill="1" applyAlignment="1" applyProtection="1">
      <alignment horizontal="left" vertical="center"/>
    </xf>
    <xf numFmtId="0" fontId="141" fillId="21" borderId="0" xfId="0" applyFont="1" applyFill="1" applyAlignment="1" applyProtection="1">
      <alignment horizontal="left" vertical="center"/>
    </xf>
    <xf numFmtId="0" fontId="68" fillId="21" borderId="0" xfId="0" applyFont="1" applyFill="1" applyAlignment="1" applyProtection="1">
      <alignment horizontal="left" vertical="center" wrapText="1"/>
    </xf>
    <xf numFmtId="0" fontId="64" fillId="3" borderId="193" xfId="0" applyFont="1" applyFill="1" applyBorder="1" applyAlignment="1" applyProtection="1">
      <alignment horizontal="left" vertical="center"/>
    </xf>
    <xf numFmtId="0" fontId="65" fillId="3" borderId="0" xfId="0" applyFont="1" applyFill="1" applyBorder="1" applyAlignment="1" applyProtection="1">
      <alignment horizontal="right" vertical="center"/>
    </xf>
    <xf numFmtId="0" fontId="60" fillId="3" borderId="190" xfId="0" applyFont="1" applyFill="1" applyBorder="1" applyAlignment="1" applyProtection="1">
      <alignment horizontal="center" vertical="center" shrinkToFit="1"/>
    </xf>
    <xf numFmtId="0" fontId="60" fillId="3" borderId="118" xfId="0" applyFont="1" applyFill="1" applyBorder="1" applyAlignment="1" applyProtection="1">
      <alignment horizontal="center" vertical="center" shrinkToFit="1"/>
    </xf>
    <xf numFmtId="0" fontId="65" fillId="3" borderId="0" xfId="0" applyFont="1" applyFill="1" applyBorder="1" applyAlignment="1" applyProtection="1">
      <alignment horizontal="left" vertical="center" shrinkToFit="1"/>
    </xf>
    <xf numFmtId="0" fontId="71" fillId="3" borderId="174" xfId="0" applyFont="1" applyFill="1" applyBorder="1" applyAlignment="1" applyProtection="1">
      <alignment horizontal="left" vertical="center"/>
    </xf>
    <xf numFmtId="0" fontId="71" fillId="3" borderId="0" xfId="0" applyFont="1" applyFill="1" applyBorder="1" applyAlignment="1" applyProtection="1">
      <alignment horizontal="left" vertical="center"/>
    </xf>
    <xf numFmtId="0" fontId="71" fillId="3" borderId="175" xfId="0" applyFont="1" applyFill="1" applyBorder="1" applyAlignment="1" applyProtection="1">
      <alignment horizontal="left" vertical="center"/>
    </xf>
    <xf numFmtId="0" fontId="71" fillId="3" borderId="0" xfId="0" applyFont="1" applyFill="1" applyAlignment="1" applyProtection="1">
      <alignment horizontal="left" vertical="center"/>
    </xf>
    <xf numFmtId="0" fontId="60" fillId="22" borderId="269" xfId="0" applyFont="1" applyFill="1" applyBorder="1" applyAlignment="1" applyProtection="1">
      <alignment vertical="center" shrinkToFit="1"/>
    </xf>
    <xf numFmtId="0" fontId="60" fillId="22" borderId="183" xfId="0" applyFont="1" applyFill="1" applyBorder="1" applyAlignment="1" applyProtection="1">
      <alignment vertical="center" shrinkToFit="1"/>
    </xf>
    <xf numFmtId="0" fontId="60" fillId="22" borderId="183" xfId="0" applyFont="1" applyFill="1" applyBorder="1" applyAlignment="1" applyProtection="1">
      <alignment vertical="center" wrapText="1" shrinkToFit="1"/>
    </xf>
    <xf numFmtId="0" fontId="64" fillId="3" borderId="449" xfId="0" applyFont="1" applyFill="1" applyBorder="1" applyAlignment="1" applyProtection="1">
      <alignment vertical="center"/>
    </xf>
    <xf numFmtId="0" fontId="60" fillId="22" borderId="186" xfId="0" applyFont="1" applyFill="1" applyBorder="1" applyAlignment="1" applyProtection="1">
      <alignment horizontal="center" vertical="center" shrinkToFit="1"/>
    </xf>
    <xf numFmtId="0" fontId="60" fillId="22" borderId="182" xfId="0" applyFont="1" applyFill="1" applyBorder="1" applyAlignment="1" applyProtection="1">
      <alignment vertical="center" wrapText="1" shrinkToFit="1"/>
    </xf>
    <xf numFmtId="0" fontId="60" fillId="6" borderId="0" xfId="0" applyFont="1" applyFill="1" applyBorder="1" applyAlignment="1" applyProtection="1">
      <alignment vertical="center"/>
    </xf>
    <xf numFmtId="0" fontId="60" fillId="19" borderId="0" xfId="0" applyFont="1" applyFill="1" applyBorder="1" applyAlignment="1" applyProtection="1">
      <alignment vertical="center"/>
    </xf>
    <xf numFmtId="0" fontId="60" fillId="22" borderId="118" xfId="0" applyFont="1" applyFill="1" applyBorder="1" applyAlignment="1" applyProtection="1">
      <alignment horizontal="center" vertical="center" wrapText="1" shrinkToFit="1"/>
    </xf>
    <xf numFmtId="0" fontId="66" fillId="22" borderId="118" xfId="0" applyFont="1" applyFill="1" applyBorder="1" applyAlignment="1" applyProtection="1">
      <alignment horizontal="center" vertical="center" wrapText="1" shrinkToFit="1"/>
    </xf>
    <xf numFmtId="0" fontId="60" fillId="22" borderId="118" xfId="0" applyFont="1" applyFill="1" applyBorder="1" applyAlignment="1" applyProtection="1">
      <alignment horizontal="center" vertical="center" shrinkToFit="1"/>
    </xf>
    <xf numFmtId="0" fontId="64" fillId="3" borderId="191" xfId="0" applyFont="1" applyFill="1" applyBorder="1" applyAlignment="1" applyProtection="1">
      <alignment horizontal="left" vertical="center" wrapText="1"/>
    </xf>
    <xf numFmtId="0" fontId="60" fillId="6" borderId="196" xfId="0" applyFont="1" applyFill="1" applyBorder="1" applyAlignment="1" applyProtection="1">
      <alignment vertical="center"/>
    </xf>
    <xf numFmtId="0" fontId="60" fillId="19" borderId="196" xfId="0" applyFont="1" applyFill="1" applyBorder="1" applyAlignment="1" applyProtection="1">
      <alignment vertical="center"/>
    </xf>
    <xf numFmtId="0" fontId="60" fillId="22" borderId="216" xfId="0" applyFont="1" applyFill="1" applyBorder="1" applyAlignment="1" applyProtection="1">
      <alignment horizontal="center" vertical="center" shrinkToFit="1"/>
    </xf>
    <xf numFmtId="0" fontId="60" fillId="6" borderId="215" xfId="0" applyFont="1" applyFill="1" applyBorder="1" applyAlignment="1" applyProtection="1">
      <alignment vertical="center"/>
    </xf>
    <xf numFmtId="0" fontId="60" fillId="19" borderId="215" xfId="0" applyFont="1" applyFill="1" applyBorder="1" applyAlignment="1" applyProtection="1">
      <alignment vertical="center"/>
    </xf>
    <xf numFmtId="0" fontId="60" fillId="22" borderId="232" xfId="0" applyFont="1" applyFill="1" applyBorder="1" applyAlignment="1" applyProtection="1">
      <alignment horizontal="center" vertical="center" shrinkToFit="1"/>
    </xf>
    <xf numFmtId="0" fontId="64" fillId="3" borderId="200" xfId="0" applyFont="1" applyFill="1" applyBorder="1" applyAlignment="1" applyProtection="1">
      <alignment horizontal="left" vertical="center"/>
    </xf>
    <xf numFmtId="0" fontId="60" fillId="3" borderId="184" xfId="0" applyFont="1" applyFill="1" applyBorder="1" applyAlignment="1" applyProtection="1">
      <alignment horizontal="center" vertical="center" shrinkToFit="1"/>
    </xf>
    <xf numFmtId="0" fontId="60" fillId="22" borderId="117" xfId="0" applyFont="1" applyFill="1" applyBorder="1" applyAlignment="1" applyProtection="1">
      <alignment horizontal="center" vertical="center" shrinkToFit="1"/>
    </xf>
    <xf numFmtId="0" fontId="60" fillId="6" borderId="278" xfId="0" applyFont="1" applyFill="1" applyBorder="1" applyAlignment="1" applyProtection="1">
      <alignment vertical="center"/>
    </xf>
    <xf numFmtId="0" fontId="60" fillId="19" borderId="278" xfId="0" applyFont="1" applyFill="1" applyBorder="1" applyAlignment="1" applyProtection="1">
      <alignment vertical="center"/>
    </xf>
    <xf numFmtId="0" fontId="65" fillId="3" borderId="274" xfId="0" applyFont="1" applyFill="1" applyBorder="1" applyAlignment="1" applyProtection="1">
      <alignment horizontal="left" vertical="center"/>
    </xf>
    <xf numFmtId="0" fontId="65" fillId="3" borderId="275" xfId="0" applyFont="1" applyFill="1" applyBorder="1" applyAlignment="1" applyProtection="1">
      <alignment horizontal="left" vertical="center"/>
    </xf>
    <xf numFmtId="0" fontId="60" fillId="3" borderId="283" xfId="0" applyFont="1" applyFill="1" applyBorder="1" applyAlignment="1" applyProtection="1">
      <alignment horizontal="left" vertical="center" shrinkToFit="1"/>
    </xf>
    <xf numFmtId="0" fontId="64" fillId="3" borderId="0" xfId="0" applyFont="1" applyFill="1" applyBorder="1" applyAlignment="1" applyProtection="1">
      <alignment vertical="center" shrinkToFit="1"/>
    </xf>
    <xf numFmtId="0" fontId="60" fillId="6" borderId="196" xfId="0" applyFont="1" applyFill="1" applyBorder="1" applyAlignment="1" applyProtection="1">
      <alignment horizontal="right" vertical="center"/>
    </xf>
    <xf numFmtId="0" fontId="60" fillId="19" borderId="196" xfId="0" applyFont="1" applyFill="1" applyBorder="1" applyAlignment="1" applyProtection="1">
      <alignment horizontal="right" vertical="center"/>
    </xf>
    <xf numFmtId="0" fontId="65" fillId="3" borderId="196" xfId="0" applyFont="1" applyFill="1" applyBorder="1" applyAlignment="1" applyProtection="1">
      <alignment horizontal="left" vertical="center"/>
    </xf>
    <xf numFmtId="0" fontId="65" fillId="6" borderId="230" xfId="0" applyFont="1" applyFill="1" applyBorder="1" applyAlignment="1" applyProtection="1">
      <alignment horizontal="right" vertical="center"/>
    </xf>
    <xf numFmtId="0" fontId="65" fillId="19" borderId="230" xfId="0" applyFont="1" applyFill="1" applyBorder="1" applyAlignment="1" applyProtection="1">
      <alignment horizontal="right" vertical="center"/>
    </xf>
    <xf numFmtId="0" fontId="65" fillId="6" borderId="215" xfId="0" applyFont="1" applyFill="1" applyBorder="1" applyAlignment="1" applyProtection="1">
      <alignment horizontal="right" vertical="center"/>
    </xf>
    <xf numFmtId="0" fontId="65" fillId="19" borderId="215" xfId="0" applyFont="1" applyFill="1" applyBorder="1" applyAlignment="1" applyProtection="1">
      <alignment horizontal="right" vertical="center"/>
    </xf>
    <xf numFmtId="0" fontId="65" fillId="6" borderId="0" xfId="0" applyFont="1" applyFill="1" applyBorder="1" applyAlignment="1" applyProtection="1">
      <alignment horizontal="right" vertical="center"/>
    </xf>
    <xf numFmtId="0" fontId="65" fillId="19" borderId="0" xfId="0" applyFont="1" applyFill="1" applyBorder="1" applyAlignment="1" applyProtection="1">
      <alignment horizontal="right" vertical="center"/>
    </xf>
    <xf numFmtId="0" fontId="65" fillId="6" borderId="196" xfId="0" applyFont="1" applyFill="1" applyBorder="1" applyAlignment="1" applyProtection="1">
      <alignment horizontal="right" vertical="center"/>
    </xf>
    <xf numFmtId="0" fontId="65" fillId="19" borderId="196" xfId="0" applyFont="1" applyFill="1" applyBorder="1" applyAlignment="1" applyProtection="1">
      <alignment horizontal="right" vertical="center"/>
    </xf>
    <xf numFmtId="0" fontId="60" fillId="6" borderId="0" xfId="0" applyFont="1" applyFill="1" applyBorder="1" applyAlignment="1" applyProtection="1">
      <alignment vertical="center" wrapText="1"/>
    </xf>
    <xf numFmtId="0" fontId="60" fillId="0" borderId="174" xfId="0" applyFont="1" applyFill="1" applyBorder="1" applyAlignment="1" applyProtection="1">
      <alignment horizontal="left" vertical="center"/>
    </xf>
    <xf numFmtId="0" fontId="60" fillId="0" borderId="0" xfId="0" applyFont="1" applyFill="1" applyBorder="1" applyAlignment="1" applyProtection="1">
      <alignment horizontal="right" vertical="center"/>
    </xf>
    <xf numFmtId="0" fontId="60" fillId="0" borderId="0" xfId="0" applyFont="1" applyFill="1" applyBorder="1" applyAlignment="1" applyProtection="1">
      <alignment vertical="center" wrapText="1"/>
    </xf>
    <xf numFmtId="0" fontId="65" fillId="0" borderId="0" xfId="0" applyFont="1" applyFill="1" applyBorder="1" applyAlignment="1" applyProtection="1">
      <alignment horizontal="right" vertical="center"/>
    </xf>
    <xf numFmtId="0" fontId="66" fillId="0" borderId="0" xfId="0" applyFont="1" applyFill="1" applyBorder="1" applyAlignment="1" applyProtection="1">
      <alignment horizontal="center" vertical="center" shrinkToFit="1"/>
    </xf>
    <xf numFmtId="0" fontId="60" fillId="0" borderId="0" xfId="0" applyFont="1" applyFill="1" applyBorder="1" applyAlignment="1" applyProtection="1">
      <alignment horizontal="left" vertical="center"/>
    </xf>
    <xf numFmtId="191" fontId="60" fillId="0" borderId="0" xfId="13" applyNumberFormat="1" applyFont="1" applyFill="1" applyBorder="1" applyAlignment="1" applyProtection="1">
      <alignment horizontal="left" vertical="center" shrinkToFit="1"/>
    </xf>
    <xf numFmtId="0" fontId="64" fillId="0" borderId="0" xfId="0" applyFont="1" applyFill="1" applyBorder="1" applyAlignment="1" applyProtection="1">
      <alignment horizontal="left" vertical="center"/>
    </xf>
    <xf numFmtId="0" fontId="60" fillId="0" borderId="175" xfId="0" applyFont="1" applyFill="1" applyBorder="1" applyAlignment="1" applyProtection="1">
      <alignment horizontal="left" vertical="center"/>
    </xf>
    <xf numFmtId="0" fontId="60" fillId="0" borderId="0" xfId="0" applyFont="1" applyFill="1" applyAlignment="1" applyProtection="1">
      <alignment horizontal="left" vertical="center"/>
    </xf>
    <xf numFmtId="0" fontId="60" fillId="22" borderId="391" xfId="0" applyFont="1" applyFill="1" applyBorder="1" applyAlignment="1" applyProtection="1">
      <alignment horizontal="center" vertical="center" shrinkToFit="1"/>
    </xf>
    <xf numFmtId="0" fontId="60" fillId="3" borderId="176" xfId="0" applyFont="1" applyFill="1" applyBorder="1" applyAlignment="1" applyProtection="1">
      <alignment horizontal="left" vertical="center"/>
    </xf>
    <xf numFmtId="0" fontId="60" fillId="3" borderId="177" xfId="0" applyFont="1" applyFill="1" applyBorder="1" applyAlignment="1" applyProtection="1">
      <alignment horizontal="left" vertical="center"/>
    </xf>
    <xf numFmtId="0" fontId="60" fillId="3" borderId="370" xfId="0" applyFont="1" applyFill="1" applyBorder="1" applyAlignment="1" applyProtection="1">
      <alignment horizontal="right" vertical="center"/>
    </xf>
    <xf numFmtId="0" fontId="60" fillId="3" borderId="177" xfId="0" applyFont="1" applyFill="1" applyBorder="1" applyAlignment="1" applyProtection="1">
      <alignment horizontal="right" vertical="center"/>
    </xf>
    <xf numFmtId="0" fontId="60" fillId="3" borderId="177" xfId="0" applyFont="1" applyFill="1" applyBorder="1" applyAlignment="1" applyProtection="1">
      <alignment horizontal="center" vertical="center" shrinkToFit="1"/>
    </xf>
    <xf numFmtId="0" fontId="60" fillId="3" borderId="177" xfId="0" applyFont="1" applyFill="1" applyBorder="1" applyAlignment="1" applyProtection="1">
      <alignment horizontal="left" vertical="center" shrinkToFit="1"/>
    </xf>
    <xf numFmtId="0" fontId="64" fillId="3" borderId="177" xfId="0" applyFont="1" applyFill="1" applyBorder="1" applyAlignment="1" applyProtection="1">
      <alignment horizontal="left" vertical="center"/>
    </xf>
    <xf numFmtId="0" fontId="60" fillId="3" borderId="178" xfId="0" applyFont="1" applyFill="1" applyBorder="1" applyAlignment="1" applyProtection="1">
      <alignment horizontal="left" vertical="center"/>
    </xf>
    <xf numFmtId="0" fontId="60" fillId="21" borderId="0" xfId="0" applyFont="1" applyFill="1" applyBorder="1" applyAlignment="1" applyProtection="1">
      <alignment horizontal="left" vertical="center"/>
    </xf>
    <xf numFmtId="0" fontId="60" fillId="21" borderId="0" xfId="0" applyFont="1" applyFill="1" applyAlignment="1" applyProtection="1">
      <alignment horizontal="right" vertical="center"/>
    </xf>
    <xf numFmtId="0" fontId="60" fillId="21" borderId="0" xfId="0" applyFont="1" applyFill="1" applyAlignment="1" applyProtection="1">
      <alignment horizontal="center" vertical="center" shrinkToFit="1"/>
    </xf>
    <xf numFmtId="0" fontId="60" fillId="21" borderId="0" xfId="0" applyFont="1" applyFill="1" applyAlignment="1" applyProtection="1">
      <alignment horizontal="left" vertical="center" shrinkToFit="1"/>
    </xf>
    <xf numFmtId="0" fontId="64" fillId="21" borderId="0" xfId="0" applyFont="1" applyFill="1" applyBorder="1" applyAlignment="1" applyProtection="1">
      <alignment horizontal="left" vertical="center"/>
    </xf>
    <xf numFmtId="0" fontId="59" fillId="21" borderId="0" xfId="0" applyFont="1" applyFill="1" applyBorder="1" applyAlignment="1" applyProtection="1">
      <alignment horizontal="left" vertical="center"/>
    </xf>
    <xf numFmtId="0" fontId="62" fillId="21" borderId="0" xfId="0" applyFont="1" applyFill="1" applyBorder="1" applyAlignment="1" applyProtection="1">
      <alignment horizontal="left" vertical="center"/>
    </xf>
    <xf numFmtId="0" fontId="64" fillId="21" borderId="0" xfId="0" applyFont="1" applyFill="1" applyBorder="1" applyAlignment="1" applyProtection="1">
      <alignment horizontal="center" vertical="center" shrinkToFit="1"/>
    </xf>
    <xf numFmtId="0" fontId="62" fillId="21" borderId="0" xfId="0" applyFont="1" applyFill="1" applyBorder="1" applyAlignment="1" applyProtection="1">
      <alignment horizontal="left" vertical="center" shrinkToFit="1"/>
    </xf>
    <xf numFmtId="0" fontId="63" fillId="21" borderId="0" xfId="0" applyFont="1" applyFill="1" applyBorder="1" applyAlignment="1" applyProtection="1">
      <alignment horizontal="left" vertical="center"/>
    </xf>
    <xf numFmtId="0" fontId="60" fillId="0" borderId="0" xfId="0" applyFont="1" applyFill="1" applyAlignment="1" applyProtection="1">
      <alignment horizontal="right" vertical="center"/>
    </xf>
    <xf numFmtId="0" fontId="60" fillId="0" borderId="0" xfId="0" applyFont="1" applyFill="1" applyAlignment="1" applyProtection="1">
      <alignment horizontal="center" vertical="center" shrinkToFit="1"/>
    </xf>
    <xf numFmtId="0" fontId="60" fillId="0" borderId="0" xfId="0" applyFont="1" applyFill="1" applyAlignment="1" applyProtection="1">
      <alignment horizontal="left" vertical="center" shrinkToFit="1"/>
    </xf>
    <xf numFmtId="0" fontId="73" fillId="0" borderId="0" xfId="0" applyFont="1" applyFill="1" applyAlignment="1" applyProtection="1">
      <alignment horizontal="left" vertical="center"/>
    </xf>
    <xf numFmtId="0" fontId="64" fillId="0" borderId="0" xfId="0" applyFont="1" applyFill="1" applyAlignment="1" applyProtection="1">
      <alignment horizontal="left" vertical="center"/>
    </xf>
    <xf numFmtId="0" fontId="0" fillId="0" borderId="0" xfId="0" applyAlignment="1" applyProtection="1">
      <alignment horizontal="left"/>
    </xf>
    <xf numFmtId="0" fontId="0" fillId="0" borderId="0" xfId="0" applyFill="1" applyProtection="1"/>
    <xf numFmtId="0" fontId="107" fillId="6" borderId="0" xfId="0" applyFont="1" applyFill="1" applyBorder="1" applyAlignment="1" applyProtection="1">
      <alignment horizontal="center" vertical="center"/>
    </xf>
    <xf numFmtId="0" fontId="107" fillId="0" borderId="0" xfId="0" applyFont="1" applyAlignment="1" applyProtection="1">
      <alignment horizontal="center" vertical="center"/>
    </xf>
    <xf numFmtId="0" fontId="82" fillId="0" borderId="0" xfId="0" applyFont="1" applyAlignment="1" applyProtection="1">
      <alignment horizontal="left" vertical="center" wrapText="1"/>
    </xf>
    <xf numFmtId="0" fontId="21" fillId="0" borderId="0" xfId="0" applyFont="1" applyAlignment="1" applyProtection="1">
      <alignment horizontal="left" vertical="center"/>
    </xf>
    <xf numFmtId="0" fontId="82" fillId="0" borderId="0" xfId="0" applyFont="1" applyAlignment="1" applyProtection="1">
      <alignment horizontal="left" vertical="center"/>
    </xf>
    <xf numFmtId="0" fontId="21" fillId="0" borderId="0" xfId="0" applyFont="1" applyFill="1" applyAlignment="1" applyProtection="1">
      <alignment horizontal="left" vertical="center"/>
    </xf>
    <xf numFmtId="0" fontId="108" fillId="0" borderId="0" xfId="0" applyFont="1" applyAlignment="1" applyProtection="1">
      <alignment horizontal="left" vertical="center"/>
    </xf>
    <xf numFmtId="0" fontId="82" fillId="0" borderId="0" xfId="0" applyFont="1" applyFill="1" applyAlignment="1" applyProtection="1">
      <alignment horizontal="left" vertical="center"/>
    </xf>
    <xf numFmtId="0" fontId="108" fillId="0" borderId="0" xfId="0" applyFont="1" applyAlignment="1" applyProtection="1">
      <alignment vertical="center"/>
    </xf>
    <xf numFmtId="0" fontId="108" fillId="0" borderId="0" xfId="0" applyFont="1" applyFill="1" applyProtection="1"/>
    <xf numFmtId="0" fontId="108" fillId="0" borderId="0" xfId="0" applyFont="1" applyProtection="1"/>
    <xf numFmtId="0" fontId="108" fillId="6" borderId="29" xfId="0" applyFont="1" applyFill="1" applyBorder="1" applyAlignment="1" applyProtection="1">
      <alignment horizontal="left" vertical="center"/>
    </xf>
    <xf numFmtId="0" fontId="108" fillId="0" borderId="0" xfId="0" applyFont="1" applyAlignment="1" applyProtection="1"/>
    <xf numFmtId="0" fontId="151" fillId="0" borderId="0" xfId="0" applyFont="1" applyFill="1" applyProtection="1"/>
    <xf numFmtId="0" fontId="82" fillId="0" borderId="15" xfId="0" applyFont="1" applyFill="1" applyBorder="1" applyAlignment="1" applyProtection="1">
      <alignment vertical="center"/>
    </xf>
    <xf numFmtId="0" fontId="82" fillId="0" borderId="0" xfId="0" applyFont="1" applyFill="1" applyBorder="1" applyAlignment="1" applyProtection="1">
      <alignment horizontal="center" vertical="center"/>
    </xf>
    <xf numFmtId="0" fontId="82" fillId="0" borderId="12" xfId="0" applyFont="1" applyFill="1" applyBorder="1" applyAlignment="1" applyProtection="1">
      <alignment vertical="center"/>
    </xf>
    <xf numFmtId="0" fontId="82" fillId="26" borderId="28" xfId="0" applyFont="1" applyFill="1" applyBorder="1" applyAlignment="1" applyProtection="1">
      <alignment horizontal="center" vertical="center"/>
    </xf>
    <xf numFmtId="0" fontId="0" fillId="26" borderId="95" xfId="0" applyFill="1" applyBorder="1" applyAlignment="1" applyProtection="1">
      <alignment horizontal="center" vertical="center"/>
    </xf>
    <xf numFmtId="0" fontId="0" fillId="26" borderId="94" xfId="0" applyFill="1" applyBorder="1" applyAlignment="1" applyProtection="1">
      <alignment horizontal="center" vertical="center"/>
    </xf>
    <xf numFmtId="0" fontId="108" fillId="0" borderId="12" xfId="0" applyFont="1" applyBorder="1" applyProtection="1"/>
    <xf numFmtId="0" fontId="109" fillId="0" borderId="15" xfId="0" applyFont="1" applyFill="1" applyBorder="1" applyAlignment="1" applyProtection="1">
      <alignment vertical="center"/>
    </xf>
    <xf numFmtId="0" fontId="109" fillId="0" borderId="0" xfId="0" applyFont="1" applyFill="1" applyBorder="1" applyAlignment="1" applyProtection="1">
      <alignment vertical="center"/>
    </xf>
    <xf numFmtId="0" fontId="108" fillId="0" borderId="0" xfId="0" applyFont="1" applyBorder="1" applyProtection="1"/>
    <xf numFmtId="0" fontId="108" fillId="6" borderId="19" xfId="0" applyFont="1" applyFill="1" applyBorder="1" applyAlignment="1" applyProtection="1">
      <alignment vertical="center"/>
    </xf>
    <xf numFmtId="0" fontId="108" fillId="0" borderId="15" xfId="0" applyFont="1" applyFill="1" applyBorder="1" applyAlignment="1" applyProtection="1">
      <alignment vertical="center"/>
    </xf>
    <xf numFmtId="0" fontId="108" fillId="0" borderId="0" xfId="0" applyFont="1" applyFill="1" applyBorder="1" applyAlignment="1" applyProtection="1">
      <alignment vertical="center"/>
    </xf>
    <xf numFmtId="0" fontId="112" fillId="0" borderId="15" xfId="0" applyFont="1" applyFill="1" applyBorder="1" applyAlignment="1" applyProtection="1">
      <alignment vertical="center"/>
    </xf>
    <xf numFmtId="0" fontId="112" fillId="0" borderId="0" xfId="0" applyFont="1" applyFill="1" applyBorder="1" applyAlignment="1" applyProtection="1">
      <alignment vertical="center"/>
    </xf>
    <xf numFmtId="0" fontId="108" fillId="6" borderId="20" xfId="0" applyFont="1" applyFill="1" applyBorder="1" applyAlignment="1" applyProtection="1">
      <alignment vertical="center"/>
    </xf>
    <xf numFmtId="0" fontId="82" fillId="0" borderId="19" xfId="0" applyFont="1" applyFill="1" applyBorder="1" applyAlignment="1" applyProtection="1">
      <alignment horizontal="center" vertical="center"/>
    </xf>
    <xf numFmtId="0" fontId="82" fillId="0" borderId="19" xfId="0" applyFont="1" applyFill="1" applyBorder="1" applyAlignment="1" applyProtection="1">
      <alignment vertical="center"/>
    </xf>
    <xf numFmtId="0" fontId="108" fillId="0" borderId="0" xfId="0" applyFont="1" applyFill="1" applyBorder="1" applyProtection="1"/>
    <xf numFmtId="0" fontId="84" fillId="33" borderId="36" xfId="0" applyFont="1" applyFill="1" applyBorder="1" applyProtection="1"/>
    <xf numFmtId="0" fontId="108" fillId="0" borderId="0" xfId="0" applyFont="1" applyFill="1" applyBorder="1" applyAlignment="1" applyProtection="1">
      <alignment horizontal="center"/>
    </xf>
    <xf numFmtId="0" fontId="82" fillId="0" borderId="6" xfId="0" applyFont="1" applyFill="1" applyBorder="1" applyAlignment="1" applyProtection="1">
      <alignment vertical="center"/>
    </xf>
    <xf numFmtId="0" fontId="108" fillId="0" borderId="0" xfId="0" applyFont="1" applyFill="1" applyBorder="1" applyAlignment="1" applyProtection="1"/>
    <xf numFmtId="0" fontId="108" fillId="0" borderId="12" xfId="0" applyFont="1" applyFill="1" applyBorder="1" applyAlignment="1" applyProtection="1"/>
    <xf numFmtId="0" fontId="82" fillId="0" borderId="0" xfId="0" applyFont="1" applyAlignment="1" applyProtection="1">
      <alignment vertical="center"/>
    </xf>
    <xf numFmtId="0" fontId="82" fillId="0" borderId="0" xfId="0" applyFont="1" applyFill="1" applyAlignment="1" applyProtection="1">
      <alignment horizontal="center" vertical="center"/>
    </xf>
    <xf numFmtId="0" fontId="95" fillId="0" borderId="0" xfId="0" applyFont="1" applyFill="1" applyBorder="1" applyAlignment="1" applyProtection="1">
      <alignment vertical="center"/>
    </xf>
    <xf numFmtId="0" fontId="108" fillId="0" borderId="240" xfId="0" applyFont="1" applyBorder="1" applyAlignment="1" applyProtection="1">
      <alignment horizontal="left" vertical="center"/>
    </xf>
    <xf numFmtId="0" fontId="108" fillId="6" borderId="20" xfId="0" applyFont="1" applyFill="1" applyBorder="1" applyAlignment="1" applyProtection="1">
      <alignment horizontal="left" vertical="center"/>
    </xf>
    <xf numFmtId="0" fontId="108" fillId="6" borderId="9" xfId="0" applyFont="1" applyFill="1" applyBorder="1" applyAlignment="1" applyProtection="1">
      <alignment horizontal="left" vertical="center"/>
    </xf>
    <xf numFmtId="0" fontId="82" fillId="0" borderId="0" xfId="0" applyFont="1" applyAlignment="1" applyProtection="1">
      <alignment horizontal="right"/>
    </xf>
    <xf numFmtId="0" fontId="108" fillId="0" borderId="0" xfId="0" applyFont="1" applyFill="1" applyAlignment="1" applyProtection="1">
      <alignment horizontal="left"/>
    </xf>
    <xf numFmtId="0" fontId="94" fillId="0" borderId="0" xfId="0" applyFont="1" applyFill="1" applyBorder="1" applyAlignment="1" applyProtection="1">
      <alignment horizontal="left" vertical="center" wrapText="1"/>
    </xf>
    <xf numFmtId="0" fontId="94" fillId="0" borderId="0" xfId="0" applyFont="1" applyFill="1" applyBorder="1" applyAlignment="1" applyProtection="1">
      <alignment vertical="center" wrapText="1"/>
    </xf>
    <xf numFmtId="0" fontId="94" fillId="0" borderId="0" xfId="0" applyFont="1" applyFill="1" applyBorder="1" applyAlignment="1" applyProtection="1">
      <alignment vertical="center"/>
    </xf>
    <xf numFmtId="0" fontId="0" fillId="0" borderId="0" xfId="0" applyFill="1" applyAlignment="1" applyProtection="1">
      <alignment horizontal="left" vertical="center"/>
    </xf>
    <xf numFmtId="0" fontId="40" fillId="0" borderId="0" xfId="0" applyFont="1" applyFill="1" applyAlignment="1" applyProtection="1">
      <alignment horizontal="left" vertical="center"/>
    </xf>
    <xf numFmtId="0" fontId="0" fillId="0" borderId="0" xfId="0" applyFill="1" applyAlignment="1" applyProtection="1">
      <alignment horizontal="left"/>
    </xf>
    <xf numFmtId="0" fontId="31" fillId="3" borderId="0" xfId="0" applyFont="1" applyFill="1" applyAlignment="1" applyProtection="1">
      <alignment horizontal="left" vertical="center"/>
    </xf>
    <xf numFmtId="0" fontId="31" fillId="0" borderId="0" xfId="0" applyFont="1" applyAlignment="1" applyProtection="1">
      <alignment horizontal="center" vertical="center"/>
    </xf>
    <xf numFmtId="58" fontId="31" fillId="0" borderId="0" xfId="0" applyNumberFormat="1" applyFont="1" applyAlignment="1" applyProtection="1">
      <alignment horizontal="center" vertical="center"/>
    </xf>
    <xf numFmtId="0" fontId="31" fillId="0" borderId="0" xfId="0" applyFont="1" applyAlignment="1" applyProtection="1">
      <alignment horizontal="center" vertical="center" wrapText="1"/>
    </xf>
    <xf numFmtId="0" fontId="31" fillId="0" borderId="0" xfId="0" applyFont="1" applyAlignment="1" applyProtection="1">
      <alignment horizontal="left" vertical="center"/>
    </xf>
    <xf numFmtId="0" fontId="31" fillId="3" borderId="0" xfId="0" applyFont="1" applyFill="1" applyAlignment="1" applyProtection="1">
      <alignment horizontal="center" vertical="center" wrapText="1"/>
    </xf>
    <xf numFmtId="0" fontId="31" fillId="3" borderId="0" xfId="0" applyFont="1" applyFill="1" applyAlignment="1" applyProtection="1">
      <alignment vertical="center"/>
    </xf>
    <xf numFmtId="49" fontId="31" fillId="0" borderId="0" xfId="0" applyNumberFormat="1" applyFont="1" applyAlignment="1" applyProtection="1">
      <alignment horizontal="center" vertical="center"/>
    </xf>
    <xf numFmtId="0" fontId="31" fillId="3" borderId="0" xfId="0" applyFont="1" applyFill="1" applyAlignment="1" applyProtection="1">
      <alignment vertical="center" wrapText="1"/>
    </xf>
    <xf numFmtId="12" fontId="31" fillId="0" borderId="20" xfId="0" applyNumberFormat="1" applyFont="1" applyBorder="1" applyAlignment="1" applyProtection="1">
      <alignment horizontal="center" vertical="center"/>
    </xf>
    <xf numFmtId="0" fontId="31" fillId="2" borderId="0" xfId="0" applyFont="1" applyFill="1" applyAlignment="1" applyProtection="1">
      <alignment horizontal="left" vertical="center"/>
    </xf>
    <xf numFmtId="0" fontId="56" fillId="0" borderId="0" xfId="0" applyFont="1" applyAlignment="1" applyProtection="1">
      <alignment horizontal="left" vertical="center"/>
    </xf>
    <xf numFmtId="0" fontId="31" fillId="0" borderId="0" xfId="0" applyFont="1" applyAlignment="1" applyProtection="1">
      <alignment vertical="center"/>
    </xf>
    <xf numFmtId="0" fontId="31" fillId="21" borderId="0" xfId="0" applyFont="1" applyFill="1" applyAlignment="1" applyProtection="1">
      <alignment horizontal="center" vertical="center"/>
    </xf>
    <xf numFmtId="0" fontId="164" fillId="21" borderId="0" xfId="0" applyFont="1" applyFill="1" applyAlignment="1" applyProtection="1">
      <alignment horizontal="left" vertical="center"/>
    </xf>
    <xf numFmtId="0" fontId="31" fillId="0" borderId="0" xfId="0" applyFont="1" applyAlignment="1" applyProtection="1">
      <alignment vertical="center" shrinkToFit="1"/>
    </xf>
    <xf numFmtId="185" fontId="31" fillId="0" borderId="0" xfId="0" applyNumberFormat="1" applyFont="1" applyAlignment="1" applyProtection="1">
      <alignment horizontal="center" vertical="center" shrinkToFit="1"/>
    </xf>
    <xf numFmtId="0" fontId="31" fillId="0" borderId="0" xfId="0" applyFont="1" applyAlignment="1" applyProtection="1">
      <alignment vertical="center" wrapText="1"/>
    </xf>
    <xf numFmtId="185" fontId="31" fillId="0" borderId="0" xfId="0" applyNumberFormat="1" applyFont="1" applyAlignment="1" applyProtection="1">
      <alignment horizontal="center" vertical="center"/>
    </xf>
    <xf numFmtId="0" fontId="31" fillId="2" borderId="0" xfId="0" applyFont="1" applyFill="1" applyAlignment="1" applyProtection="1">
      <alignment vertical="center"/>
    </xf>
    <xf numFmtId="0" fontId="31" fillId="0" borderId="0" xfId="0" applyFont="1" applyAlignment="1" applyProtection="1">
      <alignment vertical="top"/>
    </xf>
    <xf numFmtId="0" fontId="25" fillId="0" borderId="0" xfId="0" applyFont="1" applyAlignment="1" applyProtection="1">
      <alignment vertical="center" wrapText="1"/>
    </xf>
    <xf numFmtId="0" fontId="25" fillId="0" borderId="0" xfId="0" applyFont="1" applyAlignment="1" applyProtection="1">
      <alignment vertical="top" wrapText="1"/>
    </xf>
    <xf numFmtId="0" fontId="31" fillId="0" borderId="0" xfId="0" applyFont="1" applyAlignment="1" applyProtection="1">
      <alignment horizontal="left" vertical="top"/>
    </xf>
    <xf numFmtId="0" fontId="31" fillId="0" borderId="0" xfId="0" applyFont="1" applyAlignment="1" applyProtection="1">
      <alignment vertical="top" wrapText="1"/>
    </xf>
    <xf numFmtId="0" fontId="32" fillId="0" borderId="0" xfId="0" applyFont="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103" xfId="0" applyFont="1" applyBorder="1" applyAlignment="1" applyProtection="1">
      <alignment horizontal="center" vertical="center"/>
      <protection locked="0"/>
    </xf>
    <xf numFmtId="0" fontId="32" fillId="0" borderId="0" xfId="0" applyFont="1" applyBorder="1" applyAlignment="1" applyProtection="1">
      <alignment horizontal="right" vertical="center"/>
      <protection locked="0"/>
    </xf>
    <xf numFmtId="49" fontId="31" fillId="0" borderId="0" xfId="0" applyNumberFormat="1" applyFont="1" applyFill="1" applyAlignment="1" applyProtection="1">
      <alignment horizontal="right" vertical="center"/>
      <protection locked="0"/>
    </xf>
    <xf numFmtId="0" fontId="31" fillId="0" borderId="0" xfId="0" applyFont="1" applyFill="1" applyBorder="1" applyAlignment="1" applyProtection="1">
      <alignment vertical="center"/>
      <protection locked="0"/>
    </xf>
    <xf numFmtId="0" fontId="24" fillId="0" borderId="0" xfId="0" applyFont="1" applyFill="1" applyAlignment="1" applyProtection="1">
      <alignment vertical="center"/>
      <protection locked="0"/>
    </xf>
    <xf numFmtId="0" fontId="22" fillId="0" borderId="0" xfId="0" applyFont="1" applyFill="1" applyProtection="1">
      <protection locked="0"/>
    </xf>
    <xf numFmtId="0" fontId="31" fillId="0" borderId="0" xfId="0" applyFont="1" applyFill="1" applyAlignment="1" applyProtection="1">
      <alignment horizontal="right" vertical="center"/>
      <protection locked="0"/>
    </xf>
    <xf numFmtId="0" fontId="30" fillId="0" borderId="0" xfId="0" applyFont="1" applyFill="1" applyProtection="1">
      <protection locked="0"/>
    </xf>
    <xf numFmtId="0" fontId="22" fillId="0" borderId="0" xfId="0" applyFont="1" applyFill="1" applyBorder="1" applyAlignment="1" applyProtection="1">
      <alignment vertical="center"/>
      <protection locked="0"/>
    </xf>
    <xf numFmtId="0" fontId="22" fillId="0" borderId="0" xfId="0" applyFont="1" applyFill="1" applyBorder="1" applyAlignment="1" applyProtection="1">
      <alignment horizontal="left" vertical="center"/>
      <protection locked="0"/>
    </xf>
    <xf numFmtId="38" fontId="22" fillId="0" borderId="0" xfId="13" applyFont="1" applyFill="1" applyBorder="1" applyAlignment="1" applyProtection="1">
      <alignment horizontal="center" vertical="center"/>
      <protection locked="0"/>
    </xf>
    <xf numFmtId="58" fontId="25" fillId="0" borderId="0" xfId="0" applyNumberFormat="1" applyFont="1" applyFill="1" applyBorder="1" applyAlignment="1" applyProtection="1">
      <alignment horizontal="center" vertical="center" wrapText="1"/>
      <protection locked="0"/>
    </xf>
    <xf numFmtId="0" fontId="30" fillId="0" borderId="0" xfId="0" applyFont="1" applyFill="1" applyAlignment="1" applyProtection="1">
      <alignment horizontal="center"/>
      <protection locked="0"/>
    </xf>
    <xf numFmtId="0" fontId="22" fillId="0" borderId="0" xfId="0" applyFont="1" applyAlignment="1" applyProtection="1">
      <alignment horizontal="center"/>
      <protection locked="0"/>
    </xf>
    <xf numFmtId="0" fontId="22" fillId="0" borderId="0" xfId="0" applyFont="1" applyBorder="1" applyProtection="1">
      <protection locked="0"/>
    </xf>
    <xf numFmtId="0" fontId="25" fillId="0" borderId="0" xfId="0" applyFont="1" applyFill="1" applyAlignment="1" applyProtection="1">
      <alignment horizontal="right" vertical="center"/>
      <protection locked="0"/>
    </xf>
    <xf numFmtId="49" fontId="32" fillId="0" borderId="0" xfId="0" applyNumberFormat="1" applyFont="1" applyFill="1" applyAlignment="1" applyProtection="1">
      <alignment vertical="center"/>
      <protection locked="0"/>
    </xf>
    <xf numFmtId="0" fontId="22" fillId="0" borderId="0" xfId="0" applyFont="1" applyFill="1" applyAlignment="1" applyProtection="1">
      <alignment horizontal="left"/>
      <protection locked="0"/>
    </xf>
    <xf numFmtId="0" fontId="22" fillId="2" borderId="0" xfId="0" applyFont="1" applyFill="1" applyProtection="1">
      <protection locked="0"/>
    </xf>
    <xf numFmtId="0" fontId="34" fillId="21" borderId="0" xfId="0" applyFont="1" applyFill="1" applyProtection="1"/>
    <xf numFmtId="0" fontId="34" fillId="0" borderId="0" xfId="0" applyFont="1" applyBorder="1" applyAlignment="1" applyProtection="1">
      <alignment horizontal="center"/>
    </xf>
    <xf numFmtId="0" fontId="34" fillId="0" borderId="0" xfId="0" applyFont="1" applyAlignment="1" applyProtection="1"/>
    <xf numFmtId="0" fontId="141" fillId="21" borderId="0" xfId="0" applyFont="1" applyFill="1" applyAlignment="1" applyProtection="1">
      <alignment vertical="center"/>
      <protection locked="0"/>
    </xf>
    <xf numFmtId="0" fontId="101" fillId="0" borderId="0" xfId="68" applyFont="1" applyProtection="1">
      <alignment vertical="center"/>
      <protection locked="0"/>
    </xf>
    <xf numFmtId="0" fontId="30" fillId="0" borderId="36" xfId="68" applyFont="1" applyBorder="1" applyProtection="1">
      <alignment vertical="center"/>
      <protection locked="0"/>
    </xf>
    <xf numFmtId="0" fontId="35" fillId="0" borderId="36" xfId="66" applyFont="1" applyFill="1" applyBorder="1" applyAlignment="1" applyProtection="1">
      <alignment vertical="center"/>
      <protection locked="0"/>
    </xf>
    <xf numFmtId="0" fontId="52" fillId="0" borderId="36" xfId="66" applyFont="1" applyFill="1" applyBorder="1" applyAlignment="1" applyProtection="1">
      <alignment vertical="center"/>
      <protection locked="0"/>
    </xf>
    <xf numFmtId="0" fontId="30" fillId="0" borderId="36" xfId="66" applyFont="1" applyFill="1" applyBorder="1" applyAlignment="1" applyProtection="1">
      <alignment vertical="center"/>
      <protection locked="0"/>
    </xf>
    <xf numFmtId="0" fontId="27" fillId="0" borderId="0" xfId="66" applyFont="1" applyFill="1" applyBorder="1" applyAlignment="1" applyProtection="1">
      <alignment horizontal="center" vertical="center"/>
      <protection locked="0"/>
    </xf>
    <xf numFmtId="0" fontId="0" fillId="21" borderId="0" xfId="0" applyFill="1" applyProtection="1"/>
    <xf numFmtId="0" fontId="31" fillId="21" borderId="0" xfId="0" applyFont="1" applyFill="1" applyAlignment="1" applyProtection="1">
      <alignment vertical="center"/>
    </xf>
    <xf numFmtId="0" fontId="131" fillId="0" borderId="0" xfId="0" applyFont="1" applyAlignment="1" applyProtection="1">
      <alignment horizontal="right" vertical="center"/>
    </xf>
    <xf numFmtId="0" fontId="132" fillId="0" borderId="0" xfId="0" applyFont="1" applyProtection="1"/>
    <xf numFmtId="0" fontId="130" fillId="0" borderId="0" xfId="0" applyFont="1" applyAlignment="1" applyProtection="1">
      <alignment horizontal="right" vertical="center"/>
    </xf>
    <xf numFmtId="0" fontId="133" fillId="0" borderId="0" xfId="0" applyFont="1" applyAlignment="1" applyProtection="1">
      <alignment horizontal="right" vertical="center"/>
    </xf>
    <xf numFmtId="0" fontId="132" fillId="0" borderId="0" xfId="0" applyFont="1" applyAlignment="1" applyProtection="1">
      <alignment horizontal="right" vertical="center"/>
    </xf>
    <xf numFmtId="0" fontId="159" fillId="0" borderId="0" xfId="0" applyFont="1" applyAlignment="1" applyProtection="1">
      <alignment vertical="center"/>
    </xf>
    <xf numFmtId="0" fontId="132" fillId="0" borderId="0" xfId="0" applyFont="1" applyAlignment="1" applyProtection="1">
      <alignment horizontal="left" vertical="center"/>
    </xf>
    <xf numFmtId="0" fontId="132" fillId="0" borderId="0" xfId="0" applyFont="1" applyAlignment="1" applyProtection="1">
      <alignment horizontal="center"/>
    </xf>
    <xf numFmtId="0" fontId="131" fillId="6" borderId="7" xfId="0" applyFont="1" applyFill="1" applyBorder="1" applyAlignment="1" applyProtection="1">
      <alignment horizontal="center" vertical="center" wrapText="1"/>
    </xf>
    <xf numFmtId="0" fontId="135" fillId="4" borderId="7" xfId="0" applyFont="1" applyFill="1" applyBorder="1" applyAlignment="1" applyProtection="1">
      <alignment horizontal="center" vertical="center" wrapText="1"/>
    </xf>
    <xf numFmtId="0" fontId="135" fillId="5" borderId="7" xfId="0" applyFont="1" applyFill="1" applyBorder="1" applyAlignment="1" applyProtection="1">
      <alignment horizontal="center" vertical="center" wrapText="1"/>
    </xf>
    <xf numFmtId="0" fontId="135" fillId="0" borderId="7" xfId="0" applyFont="1" applyBorder="1" applyAlignment="1" applyProtection="1">
      <alignment horizontal="center" vertical="center" wrapText="1"/>
    </xf>
    <xf numFmtId="0" fontId="135" fillId="6" borderId="27" xfId="0" applyFont="1" applyFill="1" applyBorder="1" applyAlignment="1" applyProtection="1">
      <alignment horizontal="center" vertical="center"/>
    </xf>
    <xf numFmtId="176" fontId="136" fillId="4" borderId="30" xfId="13" quotePrefix="1" applyNumberFormat="1" applyFont="1" applyFill="1" applyBorder="1" applyAlignment="1" applyProtection="1">
      <alignment horizontal="right" vertical="center" shrinkToFit="1"/>
    </xf>
    <xf numFmtId="176" fontId="136" fillId="5" borderId="30" xfId="13" quotePrefix="1" applyNumberFormat="1" applyFont="1" applyFill="1" applyBorder="1" applyAlignment="1" applyProtection="1">
      <alignment horizontal="right" vertical="center" shrinkToFit="1"/>
    </xf>
    <xf numFmtId="176" fontId="136" fillId="0" borderId="27" xfId="13" quotePrefix="1" applyNumberFormat="1" applyFont="1" applyBorder="1" applyAlignment="1" applyProtection="1">
      <alignment horizontal="right" vertical="center" shrinkToFit="1"/>
    </xf>
    <xf numFmtId="0" fontId="135" fillId="6" borderId="26" xfId="0" applyFont="1" applyFill="1" applyBorder="1" applyAlignment="1" applyProtection="1">
      <alignment horizontal="center" vertical="center"/>
    </xf>
    <xf numFmtId="176" fontId="136" fillId="4" borderId="26" xfId="13" quotePrefix="1" applyNumberFormat="1" applyFont="1" applyFill="1" applyBorder="1" applyAlignment="1" applyProtection="1">
      <alignment horizontal="right" vertical="center" shrinkToFit="1"/>
    </xf>
    <xf numFmtId="176" fontId="136" fillId="5" borderId="28" xfId="13" quotePrefix="1" applyNumberFormat="1" applyFont="1" applyFill="1" applyBorder="1" applyAlignment="1" applyProtection="1">
      <alignment horizontal="right" vertical="center" shrinkToFit="1"/>
    </xf>
    <xf numFmtId="176" fontId="136" fillId="0" borderId="26" xfId="13" quotePrefix="1" applyNumberFormat="1" applyFont="1" applyBorder="1" applyAlignment="1" applyProtection="1">
      <alignment horizontal="right" vertical="center" shrinkToFit="1"/>
    </xf>
    <xf numFmtId="0" fontId="135" fillId="6" borderId="24" xfId="0" applyFont="1" applyFill="1" applyBorder="1" applyAlignment="1" applyProtection="1">
      <alignment horizontal="center" vertical="center"/>
    </xf>
    <xf numFmtId="176" fontId="136" fillId="4" borderId="359" xfId="13" quotePrefix="1" applyNumberFormat="1" applyFont="1" applyFill="1" applyBorder="1" applyAlignment="1" applyProtection="1">
      <alignment horizontal="right" vertical="center" shrinkToFit="1"/>
    </xf>
    <xf numFmtId="176" fontId="136" fillId="5" borderId="359" xfId="13" quotePrefix="1" applyNumberFormat="1" applyFont="1" applyFill="1" applyBorder="1" applyAlignment="1" applyProtection="1">
      <alignment horizontal="right" vertical="center" shrinkToFit="1"/>
    </xf>
    <xf numFmtId="176" fontId="136" fillId="0" borderId="360" xfId="13" quotePrefix="1" applyNumberFormat="1" applyFont="1" applyBorder="1" applyAlignment="1" applyProtection="1">
      <alignment horizontal="right" vertical="center" shrinkToFit="1"/>
    </xf>
    <xf numFmtId="0" fontId="135" fillId="6" borderId="32" xfId="0" applyFont="1" applyFill="1" applyBorder="1" applyAlignment="1" applyProtection="1">
      <alignment horizontal="center" vertical="center"/>
    </xf>
    <xf numFmtId="176" fontId="136" fillId="4" borderId="22" xfId="13" applyNumberFormat="1" applyFont="1" applyFill="1" applyBorder="1" applyAlignment="1" applyProtection="1">
      <alignment horizontal="right" vertical="center" shrinkToFit="1"/>
    </xf>
    <xf numFmtId="176" fontId="136" fillId="5" borderId="22" xfId="13" applyNumberFormat="1" applyFont="1" applyFill="1" applyBorder="1" applyAlignment="1" applyProtection="1">
      <alignment horizontal="right" vertical="center" shrinkToFit="1"/>
    </xf>
    <xf numFmtId="176" fontId="136" fillId="0" borderId="10" xfId="13" applyNumberFormat="1" applyFont="1" applyBorder="1" applyAlignment="1" applyProtection="1">
      <alignment horizontal="right" vertical="center" shrinkToFit="1"/>
    </xf>
    <xf numFmtId="0" fontId="132" fillId="0" borderId="0" xfId="0" applyFont="1" applyAlignment="1" applyProtection="1">
      <alignment horizontal="center" vertical="center"/>
    </xf>
    <xf numFmtId="0" fontId="54" fillId="21" borderId="0" xfId="0" applyFont="1" applyFill="1" applyAlignment="1" applyProtection="1">
      <alignment vertical="center"/>
    </xf>
    <xf numFmtId="10" fontId="136" fillId="0" borderId="25" xfId="0" applyNumberFormat="1" applyFont="1" applyBorder="1" applyAlignment="1" applyProtection="1">
      <alignment horizontal="center" vertical="center" shrinkToFit="1"/>
    </xf>
    <xf numFmtId="0" fontId="139" fillId="0" borderId="15" xfId="0" applyFont="1" applyBorder="1" applyAlignment="1" applyProtection="1">
      <alignment vertical="center"/>
    </xf>
    <xf numFmtId="0" fontId="159" fillId="0" borderId="0" xfId="0" applyFont="1" applyProtection="1"/>
    <xf numFmtId="0" fontId="137" fillId="0" borderId="0" xfId="0" applyFont="1" applyAlignment="1" applyProtection="1">
      <alignment horizontal="center" vertical="center"/>
    </xf>
    <xf numFmtId="38" fontId="140" fillId="0" borderId="0" xfId="13" applyFont="1" applyAlignment="1" applyProtection="1">
      <alignment horizontal="center" vertical="center"/>
    </xf>
    <xf numFmtId="176" fontId="136" fillId="4" borderId="27" xfId="13" applyNumberFormat="1" applyFont="1" applyFill="1" applyBorder="1" applyAlignment="1" applyProtection="1">
      <alignment horizontal="right" vertical="center" shrinkToFit="1"/>
    </xf>
    <xf numFmtId="176" fontId="136" fillId="5" borderId="27" xfId="13" applyNumberFormat="1" applyFont="1" applyFill="1" applyBorder="1" applyAlignment="1" applyProtection="1">
      <alignment horizontal="right" vertical="center" shrinkToFit="1"/>
    </xf>
    <xf numFmtId="176" fontId="136" fillId="0" borderId="27" xfId="13" applyNumberFormat="1" applyFont="1" applyBorder="1" applyAlignment="1" applyProtection="1">
      <alignment horizontal="right" vertical="center" shrinkToFit="1"/>
    </xf>
    <xf numFmtId="176" fontId="136" fillId="4" borderId="26" xfId="13" applyNumberFormat="1" applyFont="1" applyFill="1" applyBorder="1" applyAlignment="1" applyProtection="1">
      <alignment horizontal="right" vertical="center" shrinkToFit="1"/>
    </xf>
    <xf numFmtId="176" fontId="136" fillId="5" borderId="26" xfId="13" applyNumberFormat="1" applyFont="1" applyFill="1" applyBorder="1" applyAlignment="1" applyProtection="1">
      <alignment horizontal="right" vertical="center" shrinkToFit="1"/>
    </xf>
    <xf numFmtId="176" fontId="136" fillId="0" borderId="26" xfId="13" applyNumberFormat="1" applyFont="1" applyBorder="1" applyAlignment="1" applyProtection="1">
      <alignment horizontal="right" vertical="center" shrinkToFit="1"/>
    </xf>
    <xf numFmtId="176" fontId="136" fillId="4" borderId="360" xfId="13" applyNumberFormat="1" applyFont="1" applyFill="1" applyBorder="1" applyAlignment="1" applyProtection="1">
      <alignment horizontal="right" vertical="center" shrinkToFit="1"/>
    </xf>
    <xf numFmtId="176" fontId="136" fillId="5" borderId="360" xfId="13" applyNumberFormat="1" applyFont="1" applyFill="1" applyBorder="1" applyAlignment="1" applyProtection="1">
      <alignment horizontal="right" vertical="center" shrinkToFit="1"/>
    </xf>
    <xf numFmtId="176" fontId="136" fillId="0" borderId="360" xfId="13" applyNumberFormat="1" applyFont="1" applyBorder="1" applyAlignment="1" applyProtection="1">
      <alignment horizontal="right" vertical="center" shrinkToFit="1"/>
    </xf>
    <xf numFmtId="176" fontId="136" fillId="4" borderId="10" xfId="13" applyNumberFormat="1" applyFont="1" applyFill="1" applyBorder="1" applyAlignment="1" applyProtection="1">
      <alignment horizontal="right" vertical="center" shrinkToFit="1"/>
    </xf>
    <xf numFmtId="176" fontId="136" fillId="5" borderId="10" xfId="13" applyNumberFormat="1" applyFont="1" applyFill="1" applyBorder="1" applyAlignment="1" applyProtection="1">
      <alignment horizontal="right" vertical="center" shrinkToFit="1"/>
    </xf>
    <xf numFmtId="0" fontId="135" fillId="4" borderId="18" xfId="0" applyFont="1" applyFill="1" applyBorder="1" applyAlignment="1" applyProtection="1">
      <alignment horizontal="center" vertical="center" wrapText="1"/>
    </xf>
    <xf numFmtId="0" fontId="135" fillId="5" borderId="18" xfId="0" applyFont="1" applyFill="1" applyBorder="1" applyAlignment="1" applyProtection="1">
      <alignment horizontal="center" vertical="center" wrapText="1"/>
    </xf>
    <xf numFmtId="0" fontId="135" fillId="0" borderId="4" xfId="0" applyFont="1" applyBorder="1" applyAlignment="1" applyProtection="1">
      <alignment horizontal="center" vertical="center" wrapText="1"/>
    </xf>
    <xf numFmtId="0" fontId="22" fillId="21" borderId="0" xfId="0" applyFont="1" applyFill="1" applyAlignment="1" applyProtection="1">
      <alignment horizontal="center" vertical="center"/>
    </xf>
    <xf numFmtId="0" fontId="129" fillId="21" borderId="0" xfId="0" applyFont="1" applyFill="1" applyProtection="1"/>
    <xf numFmtId="49" fontId="159" fillId="0" borderId="0" xfId="0" applyNumberFormat="1" applyFont="1" applyAlignment="1" applyProtection="1">
      <alignment vertical="center"/>
    </xf>
    <xf numFmtId="49" fontId="147" fillId="0" borderId="0" xfId="0" applyNumberFormat="1" applyFont="1" applyAlignment="1" applyProtection="1">
      <alignment vertical="center"/>
    </xf>
    <xf numFmtId="0" fontId="84" fillId="0" borderId="19" xfId="0" applyFont="1" applyFill="1" applyBorder="1"/>
    <xf numFmtId="0" fontId="32" fillId="0" borderId="0" xfId="67" applyFont="1" applyAlignment="1" applyProtection="1">
      <alignment horizontal="left" vertical="center" wrapText="1"/>
    </xf>
    <xf numFmtId="0" fontId="31" fillId="3" borderId="0" xfId="0" applyFont="1" applyFill="1" applyAlignment="1" applyProtection="1">
      <alignment horizontal="center" vertical="center"/>
    </xf>
    <xf numFmtId="0" fontId="31" fillId="0" borderId="0" xfId="0" applyFont="1" applyAlignment="1" applyProtection="1">
      <alignment horizontal="left" vertical="center" wrapText="1"/>
    </xf>
    <xf numFmtId="0" fontId="31" fillId="0" borderId="0" xfId="0" applyFont="1" applyAlignment="1" applyProtection="1">
      <alignment horizontal="center" vertical="center" shrinkToFit="1"/>
    </xf>
    <xf numFmtId="0" fontId="33" fillId="0" borderId="7" xfId="0" applyFont="1" applyBorder="1" applyAlignment="1" applyProtection="1">
      <alignment horizontal="center" vertical="center"/>
    </xf>
    <xf numFmtId="12" fontId="31" fillId="0" borderId="9" xfId="0" applyNumberFormat="1" applyFont="1" applyBorder="1" applyAlignment="1" applyProtection="1">
      <alignment horizontal="center" vertical="center"/>
    </xf>
    <xf numFmtId="12" fontId="31" fillId="0" borderId="29" xfId="0" applyNumberFormat="1" applyFont="1" applyBorder="1" applyAlignment="1" applyProtection="1">
      <alignment horizontal="center" vertical="center"/>
    </xf>
    <xf numFmtId="0" fontId="31" fillId="0" borderId="0" xfId="0" applyFont="1" applyAlignment="1" applyProtection="1">
      <alignment horizontal="center" vertical="center"/>
    </xf>
    <xf numFmtId="0" fontId="31" fillId="0" borderId="0" xfId="0" applyFont="1" applyAlignment="1" applyProtection="1">
      <alignment horizontal="left" vertical="center"/>
    </xf>
    <xf numFmtId="38" fontId="31" fillId="3" borderId="0" xfId="13" applyFont="1" applyFill="1" applyAlignment="1" applyProtection="1">
      <alignment horizontal="left" vertical="center"/>
    </xf>
    <xf numFmtId="0" fontId="32" fillId="0" borderId="36" xfId="67" applyFont="1" applyBorder="1" applyAlignment="1" applyProtection="1">
      <alignment horizontal="left"/>
    </xf>
    <xf numFmtId="0" fontId="32" fillId="0" borderId="36" xfId="67" applyFont="1" applyBorder="1" applyAlignment="1" applyProtection="1">
      <alignment wrapText="1"/>
    </xf>
    <xf numFmtId="0" fontId="32" fillId="0" borderId="0" xfId="67" applyFont="1" applyBorder="1" applyAlignment="1" applyProtection="1">
      <alignment vertical="center"/>
      <protection locked="0"/>
    </xf>
    <xf numFmtId="0" fontId="32" fillId="0" borderId="103" xfId="67" applyFont="1" applyBorder="1" applyAlignment="1" applyProtection="1">
      <alignment horizontal="center" vertical="center"/>
      <protection locked="0"/>
    </xf>
    <xf numFmtId="0" fontId="32" fillId="0" borderId="0" xfId="67" applyFont="1" applyProtection="1">
      <alignment vertical="center"/>
    </xf>
    <xf numFmtId="0" fontId="32" fillId="0" borderId="0" xfId="67" applyFont="1" applyAlignment="1" applyProtection="1">
      <alignment vertical="center"/>
    </xf>
    <xf numFmtId="0" fontId="32" fillId="0" borderId="0" xfId="67" applyFont="1" applyAlignment="1" applyProtection="1">
      <alignment horizontal="center" vertical="center"/>
    </xf>
    <xf numFmtId="0" fontId="32" fillId="0" borderId="0" xfId="67" applyFont="1" applyBorder="1" applyAlignment="1" applyProtection="1">
      <alignment horizontal="distributed" vertical="center"/>
    </xf>
    <xf numFmtId="0" fontId="32" fillId="18" borderId="120" xfId="0" applyFont="1" applyFill="1" applyBorder="1" applyAlignment="1" applyProtection="1">
      <alignment horizontal="left" vertical="top" wrapText="1" readingOrder="1"/>
    </xf>
    <xf numFmtId="0" fontId="32" fillId="18" borderId="129" xfId="0" applyFont="1" applyFill="1" applyBorder="1" applyAlignment="1" applyProtection="1">
      <alignment horizontal="left" vertical="top" wrapText="1" readingOrder="1"/>
    </xf>
    <xf numFmtId="0" fontId="25" fillId="0" borderId="22" xfId="0" applyFont="1" applyBorder="1" applyAlignment="1" applyProtection="1">
      <alignment horizontal="left" vertical="center" wrapText="1"/>
    </xf>
    <xf numFmtId="0" fontId="36" fillId="9" borderId="4" xfId="0" applyFont="1" applyFill="1" applyBorder="1" applyAlignment="1" applyProtection="1">
      <alignment horizontal="center" vertical="center" wrapText="1"/>
    </xf>
    <xf numFmtId="0" fontId="36" fillId="9" borderId="10" xfId="0" applyFont="1" applyFill="1" applyBorder="1" applyAlignment="1" applyProtection="1">
      <alignment horizontal="center" vertical="center" wrapText="1"/>
    </xf>
    <xf numFmtId="0" fontId="36" fillId="9" borderId="119" xfId="0" applyFont="1" applyFill="1" applyBorder="1" applyAlignment="1" applyProtection="1">
      <alignment horizontal="center" vertical="center"/>
    </xf>
    <xf numFmtId="0" fontId="36" fillId="9" borderId="4" xfId="11" applyFont="1" applyFill="1" applyBorder="1" applyAlignment="1" applyProtection="1">
      <alignment horizontal="center" vertical="center" wrapText="1"/>
    </xf>
    <xf numFmtId="0" fontId="36" fillId="9" borderId="10" xfId="11" applyFont="1" applyFill="1" applyBorder="1" applyAlignment="1" applyProtection="1">
      <alignment horizontal="center" vertical="center" wrapText="1"/>
    </xf>
    <xf numFmtId="0" fontId="36" fillId="9" borderId="3" xfId="11" applyFont="1" applyFill="1" applyBorder="1" applyAlignment="1" applyProtection="1">
      <alignment horizontal="center" vertical="center" wrapText="1"/>
    </xf>
    <xf numFmtId="0" fontId="25" fillId="7" borderId="3" xfId="11" applyFont="1" applyFill="1" applyBorder="1" applyAlignment="1" applyProtection="1">
      <alignment horizontal="center" vertical="center" wrapText="1"/>
    </xf>
    <xf numFmtId="0" fontId="25" fillId="3" borderId="10" xfId="0" applyFont="1" applyFill="1" applyBorder="1" applyAlignment="1" applyProtection="1">
      <alignment horizontal="left" vertical="center"/>
    </xf>
    <xf numFmtId="0" fontId="36" fillId="9" borderId="10" xfId="11" applyFont="1" applyFill="1" applyBorder="1" applyAlignment="1" applyProtection="1">
      <alignment horizontal="center" vertical="center" shrinkToFit="1"/>
    </xf>
    <xf numFmtId="0" fontId="25" fillId="0" borderId="0" xfId="0" applyFont="1" applyAlignment="1" applyProtection="1">
      <alignment horizontal="left" vertical="top" wrapText="1"/>
    </xf>
    <xf numFmtId="0" fontId="25" fillId="0" borderId="7" xfId="0" applyFont="1" applyBorder="1" applyAlignment="1" applyProtection="1">
      <alignment horizontal="center" vertical="center"/>
    </xf>
    <xf numFmtId="0" fontId="150" fillId="0" borderId="145" xfId="11" applyFont="1" applyBorder="1" applyAlignment="1" applyProtection="1">
      <alignment horizontal="center" vertical="center" wrapText="1"/>
      <protection locked="0"/>
    </xf>
    <xf numFmtId="0" fontId="150" fillId="0" borderId="149" xfId="11" applyFont="1" applyBorder="1" applyAlignment="1" applyProtection="1">
      <alignment horizontal="center" vertical="center" wrapText="1"/>
      <protection locked="0"/>
    </xf>
    <xf numFmtId="0" fontId="150" fillId="0" borderId="146" xfId="11" applyFont="1" applyBorder="1" applyAlignment="1" applyProtection="1">
      <alignment horizontal="center" vertical="center" wrapText="1"/>
      <protection locked="0"/>
    </xf>
    <xf numFmtId="0" fontId="150" fillId="0" borderId="148" xfId="11" applyFont="1" applyBorder="1" applyAlignment="1" applyProtection="1">
      <alignment horizontal="center" vertical="center" wrapText="1"/>
      <protection locked="0"/>
    </xf>
    <xf numFmtId="0" fontId="150" fillId="0" borderId="150" xfId="11" applyFont="1" applyBorder="1" applyAlignment="1" applyProtection="1">
      <alignment horizontal="center" vertical="center" textRotation="255" wrapText="1"/>
      <protection locked="0"/>
    </xf>
    <xf numFmtId="0" fontId="150" fillId="0" borderId="146" xfId="11" applyFont="1" applyBorder="1" applyAlignment="1" applyProtection="1">
      <alignment horizontal="center" vertical="center" textRotation="255" wrapText="1"/>
      <protection locked="0"/>
    </xf>
    <xf numFmtId="0" fontId="150" fillId="0" borderId="151" xfId="11" applyFont="1" applyBorder="1" applyAlignment="1" applyProtection="1">
      <alignment horizontal="center" vertical="center" wrapText="1"/>
      <protection locked="0"/>
    </xf>
    <xf numFmtId="0" fontId="150" fillId="0" borderId="148" xfId="11" applyFont="1" applyBorder="1" applyAlignment="1" applyProtection="1">
      <alignment horizontal="center" vertical="center" textRotation="255" wrapText="1"/>
      <protection locked="0"/>
    </xf>
    <xf numFmtId="0" fontId="150" fillId="0" borderId="147" xfId="11" applyFont="1" applyBorder="1" applyAlignment="1" applyProtection="1">
      <alignment horizontal="center" vertical="center" textRotation="255" wrapText="1"/>
      <protection locked="0"/>
    </xf>
    <xf numFmtId="0" fontId="150" fillId="0" borderId="150" xfId="11" applyFont="1" applyBorder="1" applyAlignment="1" applyProtection="1">
      <alignment horizontal="center" vertical="center" wrapText="1"/>
      <protection locked="0"/>
    </xf>
    <xf numFmtId="0" fontId="150" fillId="0" borderId="147" xfId="11" applyFont="1" applyBorder="1" applyAlignment="1" applyProtection="1">
      <alignment horizontal="center" vertical="center" wrapText="1"/>
      <protection locked="0"/>
    </xf>
    <xf numFmtId="0" fontId="150" fillId="0" borderId="157" xfId="11" applyFont="1" applyBorder="1" applyAlignment="1" applyProtection="1">
      <alignment horizontal="center" vertical="center" wrapText="1"/>
      <protection locked="0"/>
    </xf>
    <xf numFmtId="0" fontId="150" fillId="0" borderId="386" xfId="11" applyFont="1" applyBorder="1" applyAlignment="1" applyProtection="1">
      <alignment horizontal="center" vertical="center" wrapText="1"/>
      <protection locked="0"/>
    </xf>
    <xf numFmtId="0" fontId="150" fillId="0" borderId="235" xfId="11" applyFont="1" applyBorder="1" applyAlignment="1" applyProtection="1">
      <alignment horizontal="center" vertical="center" wrapText="1"/>
      <protection locked="0"/>
    </xf>
    <xf numFmtId="0" fontId="150" fillId="0" borderId="159" xfId="11" applyFont="1" applyBorder="1" applyAlignment="1" applyProtection="1">
      <alignment horizontal="center" vertical="center" wrapText="1"/>
      <protection locked="0"/>
    </xf>
    <xf numFmtId="0" fontId="150" fillId="0" borderId="157" xfId="0" applyFont="1" applyBorder="1" applyAlignment="1" applyProtection="1">
      <alignment horizontal="center" vertical="center"/>
      <protection locked="0"/>
    </xf>
    <xf numFmtId="0" fontId="150" fillId="0" borderId="150" xfId="0" applyFont="1" applyBorder="1" applyAlignment="1" applyProtection="1">
      <alignment horizontal="center" vertical="center"/>
      <protection locked="0"/>
    </xf>
    <xf numFmtId="0" fontId="150" fillId="0" borderId="147" xfId="0" applyFont="1" applyBorder="1" applyAlignment="1" applyProtection="1">
      <alignment horizontal="center" vertical="center"/>
      <protection locked="0"/>
    </xf>
    <xf numFmtId="0" fontId="150" fillId="0" borderId="387" xfId="0" applyFont="1" applyBorder="1" applyAlignment="1" applyProtection="1">
      <alignment horizontal="center" vertical="center"/>
      <protection locked="0"/>
    </xf>
    <xf numFmtId="0" fontId="150" fillId="0" borderId="148" xfId="0" applyFont="1" applyBorder="1" applyAlignment="1" applyProtection="1">
      <alignment horizontal="center" vertical="center"/>
      <protection locked="0"/>
    </xf>
    <xf numFmtId="0" fontId="150" fillId="0" borderId="159" xfId="0" applyFont="1" applyBorder="1" applyAlignment="1" applyProtection="1">
      <alignment horizontal="center" vertical="center"/>
      <protection locked="0"/>
    </xf>
    <xf numFmtId="0" fontId="150" fillId="0" borderId="146" xfId="0" applyFont="1" applyBorder="1" applyAlignment="1" applyProtection="1">
      <alignment horizontal="center" vertical="center"/>
      <protection locked="0"/>
    </xf>
    <xf numFmtId="0" fontId="150" fillId="0" borderId="153" xfId="0" applyFont="1" applyBorder="1" applyAlignment="1" applyProtection="1">
      <alignment horizontal="center" vertical="center"/>
      <protection locked="0"/>
    </xf>
    <xf numFmtId="0" fontId="25" fillId="0" borderId="0" xfId="0" applyFont="1" applyAlignment="1" applyProtection="1">
      <alignment horizontal="left" vertical="center"/>
    </xf>
    <xf numFmtId="0" fontId="33" fillId="0" borderId="0" xfId="0" applyFont="1" applyAlignment="1" applyProtection="1">
      <alignment horizontal="left" vertical="center"/>
    </xf>
    <xf numFmtId="0" fontId="33" fillId="0" borderId="140" xfId="11" applyFont="1" applyBorder="1" applyAlignment="1" applyProtection="1">
      <alignment horizontal="center" vertical="center" wrapText="1"/>
    </xf>
    <xf numFmtId="0" fontId="25" fillId="0" borderId="0" xfId="0" applyFont="1" applyAlignment="1" applyProtection="1">
      <alignment horizontal="left" vertical="top"/>
    </xf>
    <xf numFmtId="0" fontId="32" fillId="0" borderId="138" xfId="0" applyFont="1" applyBorder="1" applyAlignment="1" applyProtection="1">
      <alignment vertical="center" wrapText="1"/>
    </xf>
    <xf numFmtId="0" fontId="25" fillId="0" borderId="220" xfId="0" applyFont="1" applyBorder="1" applyAlignment="1" applyProtection="1">
      <alignment horizontal="center" vertical="center"/>
    </xf>
    <xf numFmtId="0" fontId="25" fillId="0" borderId="143" xfId="11" applyFont="1" applyBorder="1" applyAlignment="1" applyProtection="1">
      <alignment horizontal="center" vertical="center"/>
    </xf>
    <xf numFmtId="0" fontId="25" fillId="0" borderId="143" xfId="11" applyFont="1" applyBorder="1" applyAlignment="1" applyProtection="1">
      <alignment horizontal="center" vertical="center" wrapText="1"/>
    </xf>
    <xf numFmtId="0" fontId="33" fillId="0" borderId="144" xfId="11" applyFont="1" applyBorder="1" applyAlignment="1" applyProtection="1">
      <alignment horizontal="center" vertical="center" wrapText="1"/>
    </xf>
    <xf numFmtId="0" fontId="48" fillId="0" borderId="58" xfId="11" applyFont="1" applyBorder="1" applyAlignment="1" applyProtection="1">
      <alignment vertical="center" wrapText="1"/>
    </xf>
    <xf numFmtId="0" fontId="25" fillId="0" borderId="32" xfId="11" applyFont="1" applyBorder="1" applyAlignment="1" applyProtection="1">
      <alignment vertical="center" wrapText="1"/>
    </xf>
    <xf numFmtId="0" fontId="25" fillId="0" borderId="11" xfId="11" applyFont="1" applyBorder="1" applyAlignment="1" applyProtection="1">
      <alignment horizontal="left" vertical="center" wrapText="1"/>
    </xf>
    <xf numFmtId="0" fontId="25" fillId="0" borderId="9" xfId="11" applyFont="1" applyBorder="1" applyAlignment="1" applyProtection="1">
      <alignment horizontal="left" vertical="center"/>
    </xf>
    <xf numFmtId="0" fontId="25" fillId="0" borderId="29" xfId="0" applyFont="1" applyBorder="1" applyAlignment="1" applyProtection="1">
      <alignment horizontal="left" vertical="center" wrapText="1"/>
    </xf>
    <xf numFmtId="0" fontId="25" fillId="0" borderId="4" xfId="11" applyFont="1" applyBorder="1" applyAlignment="1" applyProtection="1">
      <alignment horizontal="center" vertical="center" shrinkToFit="1"/>
    </xf>
    <xf numFmtId="0" fontId="25" fillId="0" borderId="30" xfId="0" applyFont="1" applyBorder="1" applyAlignment="1" applyProtection="1">
      <alignment horizontal="left" vertical="center" wrapText="1"/>
    </xf>
    <xf numFmtId="0" fontId="25" fillId="0" borderId="25" xfId="11" applyFont="1" applyBorder="1" applyAlignment="1" applyProtection="1">
      <alignment horizontal="center" vertical="center" shrinkToFit="1"/>
    </xf>
    <xf numFmtId="0" fontId="25" fillId="0" borderId="22" xfId="11" applyFont="1" applyBorder="1" applyAlignment="1" applyProtection="1">
      <alignment horizontal="left" vertical="center" wrapText="1"/>
    </xf>
    <xf numFmtId="0" fontId="36" fillId="0" borderId="14" xfId="11" applyFont="1" applyBorder="1" applyAlignment="1" applyProtection="1">
      <alignment vertical="top" textRotation="255" wrapText="1"/>
    </xf>
    <xf numFmtId="0" fontId="25" fillId="0" borderId="30" xfId="11" applyFont="1" applyBorder="1" applyAlignment="1" applyProtection="1">
      <alignment horizontal="left" vertical="center" wrapText="1"/>
    </xf>
    <xf numFmtId="0" fontId="36" fillId="0" borderId="14" xfId="11" applyFont="1" applyBorder="1" applyAlignment="1" applyProtection="1">
      <alignment vertical="center" textRotation="255" wrapText="1"/>
    </xf>
    <xf numFmtId="0" fontId="25" fillId="0" borderId="29" xfId="11" applyFont="1" applyBorder="1" applyAlignment="1" applyProtection="1">
      <alignment horizontal="left" vertical="center" wrapText="1"/>
    </xf>
    <xf numFmtId="0" fontId="25" fillId="0" borderId="25" xfId="11" applyFont="1" applyBorder="1" applyAlignment="1" applyProtection="1">
      <alignment horizontal="center" vertical="center"/>
    </xf>
    <xf numFmtId="0" fontId="25" fillId="0" borderId="56" xfId="11" applyFont="1" applyBorder="1" applyAlignment="1" applyProtection="1">
      <alignment horizontal="left" vertical="center" wrapText="1"/>
    </xf>
    <xf numFmtId="0" fontId="25" fillId="0" borderId="10" xfId="11" applyFont="1" applyBorder="1" applyAlignment="1" applyProtection="1">
      <alignment horizontal="left" vertical="center"/>
    </xf>
    <xf numFmtId="0" fontId="25" fillId="0" borderId="10" xfId="11" applyFont="1" applyBorder="1" applyAlignment="1" applyProtection="1">
      <alignment horizontal="left" vertical="center" shrinkToFit="1"/>
    </xf>
    <xf numFmtId="0" fontId="25" fillId="0" borderId="7" xfId="11" applyFont="1" applyBorder="1" applyAlignment="1" applyProtection="1">
      <alignment horizontal="left" vertical="center"/>
    </xf>
    <xf numFmtId="0" fontId="25" fillId="0" borderId="10" xfId="11" applyFont="1" applyBorder="1" applyAlignment="1" applyProtection="1">
      <alignment horizontal="left" vertical="center" wrapText="1"/>
    </xf>
    <xf numFmtId="0" fontId="25" fillId="0" borderId="7" xfId="11" applyFont="1" applyBorder="1" applyAlignment="1" applyProtection="1">
      <alignment horizontal="left" vertical="center" wrapText="1"/>
    </xf>
    <xf numFmtId="0" fontId="25" fillId="0" borderId="4" xfId="11" applyFont="1" applyBorder="1" applyAlignment="1" applyProtection="1">
      <alignment horizontal="left" vertical="center" wrapText="1"/>
    </xf>
    <xf numFmtId="0" fontId="25" fillId="0" borderId="23" xfId="11" applyFont="1" applyBorder="1" applyAlignment="1" applyProtection="1">
      <alignment horizontal="left" vertical="center" wrapText="1"/>
    </xf>
    <xf numFmtId="0" fontId="36" fillId="0" borderId="161" xfId="11" applyFont="1" applyBorder="1" applyAlignment="1" applyProtection="1">
      <alignment vertical="center" textRotation="255" wrapText="1"/>
    </xf>
    <xf numFmtId="49" fontId="25" fillId="0" borderId="4" xfId="11" applyNumberFormat="1" applyFont="1" applyBorder="1" applyAlignment="1" applyProtection="1">
      <alignment horizontal="left" vertical="center" wrapText="1"/>
    </xf>
    <xf numFmtId="49" fontId="25" fillId="0" borderId="3" xfId="11" applyNumberFormat="1" applyFont="1" applyBorder="1" applyAlignment="1" applyProtection="1">
      <alignment horizontal="left" vertical="center" wrapText="1"/>
    </xf>
    <xf numFmtId="0" fontId="36" fillId="0" borderId="14" xfId="11" applyFont="1" applyBorder="1" applyAlignment="1" applyProtection="1">
      <alignment horizontal="center" vertical="center" textRotation="255" wrapText="1"/>
    </xf>
    <xf numFmtId="0" fontId="25" fillId="0" borderId="18" xfId="11" applyFont="1" applyBorder="1" applyAlignment="1" applyProtection="1">
      <alignment horizontal="left" vertical="center" wrapText="1"/>
    </xf>
    <xf numFmtId="49" fontId="25" fillId="0" borderId="9" xfId="11" applyNumberFormat="1" applyFont="1" applyBorder="1" applyAlignment="1" applyProtection="1">
      <alignment horizontal="left" vertical="center" wrapText="1"/>
    </xf>
    <xf numFmtId="0" fontId="25" fillId="0" borderId="15" xfId="11" applyFont="1" applyBorder="1" applyAlignment="1" applyProtection="1">
      <alignment horizontal="left" vertical="center" wrapText="1"/>
    </xf>
    <xf numFmtId="0" fontId="25" fillId="0" borderId="155" xfId="11" applyFont="1" applyBorder="1" applyAlignment="1" applyProtection="1">
      <alignment horizontal="left" vertical="center" wrapText="1"/>
    </xf>
    <xf numFmtId="49" fontId="25" fillId="0" borderId="10" xfId="11" applyNumberFormat="1" applyFont="1" applyBorder="1" applyAlignment="1" applyProtection="1">
      <alignment horizontal="left" vertical="center" wrapText="1"/>
    </xf>
    <xf numFmtId="0" fontId="36" fillId="0" borderId="161" xfId="11" applyFont="1" applyBorder="1" applyAlignment="1" applyProtection="1">
      <alignment horizontal="center" vertical="center" textRotation="255" wrapText="1"/>
    </xf>
    <xf numFmtId="0" fontId="32" fillId="0" borderId="450" xfId="0" applyFont="1" applyBorder="1" applyAlignment="1" applyProtection="1">
      <alignment vertical="center" wrapText="1"/>
    </xf>
    <xf numFmtId="0" fontId="25" fillId="0" borderId="373" xfId="0" applyFont="1" applyBorder="1" applyAlignment="1" applyProtection="1">
      <alignment horizontal="center" vertical="center"/>
    </xf>
    <xf numFmtId="0" fontId="25" fillId="0" borderId="373" xfId="11" applyFont="1" applyBorder="1" applyAlignment="1" applyProtection="1">
      <alignment horizontal="center" vertical="center"/>
    </xf>
    <xf numFmtId="0" fontId="25" fillId="0" borderId="90" xfId="11" applyFont="1" applyBorder="1" applyAlignment="1" applyProtection="1">
      <alignment horizontal="center" vertical="center" wrapText="1"/>
    </xf>
    <xf numFmtId="0" fontId="33" fillId="0" borderId="451" xfId="11" applyFont="1" applyBorder="1" applyAlignment="1" applyProtection="1">
      <alignment horizontal="center" vertical="center" wrapText="1"/>
    </xf>
    <xf numFmtId="0" fontId="25" fillId="0" borderId="7" xfId="11" applyFont="1" applyBorder="1" applyAlignment="1" applyProtection="1">
      <alignment horizontal="center" vertical="center" wrapText="1"/>
    </xf>
    <xf numFmtId="0" fontId="25" fillId="0" borderId="4" xfId="11" applyFont="1" applyBorder="1" applyAlignment="1" applyProtection="1">
      <alignment horizontal="left" vertical="center"/>
    </xf>
    <xf numFmtId="0" fontId="25" fillId="0" borderId="55" xfId="11" applyFont="1" applyBorder="1" applyAlignment="1" applyProtection="1">
      <alignment horizontal="left" vertical="center" wrapText="1"/>
    </xf>
    <xf numFmtId="0" fontId="36" fillId="0" borderId="14" xfId="11" applyFont="1" applyBorder="1" applyAlignment="1" applyProtection="1">
      <alignment horizontal="left" vertical="center" textRotation="255" wrapText="1"/>
    </xf>
    <xf numFmtId="0" fontId="25" fillId="0" borderId="3" xfId="11" applyFont="1" applyBorder="1" applyAlignment="1" applyProtection="1">
      <alignment horizontal="left" vertical="center"/>
    </xf>
    <xf numFmtId="0" fontId="25" fillId="0" borderId="0" xfId="11" applyFont="1" applyAlignment="1" applyProtection="1">
      <alignment horizontal="left" vertical="center" wrapText="1"/>
    </xf>
    <xf numFmtId="0" fontId="25" fillId="0" borderId="15" xfId="11" applyFont="1" applyBorder="1" applyAlignment="1" applyProtection="1">
      <alignment vertical="center" wrapText="1" shrinkToFit="1"/>
    </xf>
    <xf numFmtId="0" fontId="25" fillId="0" borderId="158" xfId="11" applyFont="1" applyBorder="1" applyAlignment="1" applyProtection="1">
      <alignment horizontal="left" vertical="center" wrapText="1"/>
    </xf>
    <xf numFmtId="0" fontId="25" fillId="0" borderId="15" xfId="11" applyFont="1" applyBorder="1" applyAlignment="1" applyProtection="1">
      <alignment horizontal="left" vertical="center" wrapText="1" shrinkToFit="1"/>
    </xf>
    <xf numFmtId="0" fontId="25" fillId="0" borderId="16" xfId="11" applyFont="1" applyBorder="1" applyAlignment="1" applyProtection="1">
      <alignment horizontal="left" vertical="center" wrapText="1"/>
    </xf>
    <xf numFmtId="0" fontId="25" fillId="0" borderId="221" xfId="11" applyFont="1" applyBorder="1" applyAlignment="1" applyProtection="1">
      <alignment horizontal="left" vertical="center" wrapText="1"/>
    </xf>
    <xf numFmtId="0" fontId="25" fillId="3" borderId="452" xfId="11" applyFont="1" applyFill="1" applyBorder="1" applyAlignment="1" applyProtection="1">
      <alignment horizontal="left" vertical="center" wrapText="1"/>
    </xf>
    <xf numFmtId="0" fontId="25" fillId="0" borderId="3" xfId="11" applyFont="1" applyBorder="1" applyProtection="1">
      <alignment vertical="center"/>
    </xf>
    <xf numFmtId="0" fontId="25" fillId="0" borderId="22" xfId="11" applyFont="1" applyBorder="1" applyAlignment="1" applyProtection="1">
      <alignment vertical="center" wrapText="1"/>
    </xf>
    <xf numFmtId="0" fontId="25" fillId="0" borderId="7" xfId="11" applyFont="1" applyBorder="1" applyAlignment="1" applyProtection="1">
      <alignment horizontal="center" vertical="center" shrinkToFit="1"/>
    </xf>
    <xf numFmtId="0" fontId="25" fillId="0" borderId="156" xfId="11" applyFont="1" applyBorder="1" applyAlignment="1" applyProtection="1">
      <alignment horizontal="left" vertical="center" wrapText="1"/>
    </xf>
    <xf numFmtId="0" fontId="25" fillId="0" borderId="28" xfId="11" applyFont="1" applyBorder="1" applyAlignment="1" applyProtection="1">
      <alignment horizontal="left" vertical="center" wrapText="1"/>
    </xf>
    <xf numFmtId="0" fontId="36" fillId="0" borderId="180" xfId="11" applyFont="1" applyBorder="1" applyAlignment="1" applyProtection="1">
      <alignment horizontal="left" vertical="center" textRotation="255" wrapText="1"/>
    </xf>
    <xf numFmtId="0" fontId="36" fillId="0" borderId="161" xfId="11" applyFont="1" applyBorder="1" applyAlignment="1" applyProtection="1">
      <alignment horizontal="left" vertical="center" textRotation="255" wrapText="1"/>
    </xf>
    <xf numFmtId="0" fontId="25" fillId="0" borderId="37" xfId="11" applyFont="1" applyBorder="1" applyAlignment="1" applyProtection="1">
      <alignment horizontal="left" vertical="center" wrapText="1"/>
    </xf>
    <xf numFmtId="0" fontId="25" fillId="0" borderId="7" xfId="11" applyFont="1" applyBorder="1" applyAlignment="1" applyProtection="1">
      <alignment vertical="center" wrapText="1"/>
    </xf>
    <xf numFmtId="0" fontId="25" fillId="0" borderId="29" xfId="11" applyFont="1" applyBorder="1" applyAlignment="1" applyProtection="1">
      <alignment horizontal="left" vertical="center"/>
    </xf>
    <xf numFmtId="0" fontId="25" fillId="0" borderId="36" xfId="11" applyFont="1" applyBorder="1" applyAlignment="1" applyProtection="1">
      <alignment horizontal="left" vertical="center" wrapText="1"/>
    </xf>
    <xf numFmtId="0" fontId="25" fillId="0" borderId="15" xfId="11" applyFont="1" applyBorder="1" applyAlignment="1" applyProtection="1">
      <alignment horizontal="left" vertical="center"/>
    </xf>
    <xf numFmtId="0" fontId="25" fillId="0" borderId="7" xfId="11" applyFont="1" applyBorder="1" applyAlignment="1" applyProtection="1">
      <alignment horizontal="center" vertical="center"/>
    </xf>
    <xf numFmtId="0" fontId="25" fillId="0" borderId="10" xfId="11" applyFont="1" applyBorder="1" applyAlignment="1" applyProtection="1">
      <alignment horizontal="center" vertical="center"/>
    </xf>
    <xf numFmtId="0" fontId="25" fillId="0" borderId="52" xfId="11" applyFont="1" applyBorder="1" applyAlignment="1" applyProtection="1">
      <alignment horizontal="left" vertical="center" wrapText="1"/>
    </xf>
    <xf numFmtId="0" fontId="25" fillId="0" borderId="7" xfId="5" applyFont="1" applyBorder="1" applyAlignment="1" applyProtection="1">
      <alignment horizontal="center" vertical="center" shrinkToFit="1"/>
    </xf>
    <xf numFmtId="0" fontId="25" fillId="0" borderId="7" xfId="5" applyFont="1" applyBorder="1" applyAlignment="1" applyProtection="1">
      <alignment horizontal="center" vertical="center" wrapText="1"/>
    </xf>
    <xf numFmtId="0" fontId="25" fillId="0" borderId="7" xfId="0" applyFont="1" applyBorder="1" applyAlignment="1" applyProtection="1">
      <alignment horizontal="center" vertical="center" shrinkToFit="1"/>
    </xf>
    <xf numFmtId="0" fontId="25" fillId="0" borderId="4" xfId="5" applyFont="1" applyBorder="1" applyAlignment="1" applyProtection="1">
      <alignment horizontal="center" vertical="center" shrinkToFit="1"/>
    </xf>
    <xf numFmtId="0" fontId="25" fillId="0" borderId="4" xfId="5" applyFont="1" applyBorder="1" applyAlignment="1" applyProtection="1">
      <alignment horizontal="center" vertical="center" wrapText="1"/>
    </xf>
    <xf numFmtId="0" fontId="25" fillId="0" borderId="142" xfId="5" applyFont="1" applyBorder="1" applyAlignment="1" applyProtection="1">
      <alignment horizontal="left" vertical="center" textRotation="255" wrapText="1"/>
    </xf>
    <xf numFmtId="0" fontId="25" fillId="0" borderId="142" xfId="5" applyFont="1" applyBorder="1" applyAlignment="1" applyProtection="1">
      <alignment horizontal="left" vertical="center" wrapText="1"/>
    </xf>
    <xf numFmtId="0" fontId="32" fillId="0" borderId="142" xfId="5" applyFont="1" applyBorder="1" applyAlignment="1" applyProtection="1">
      <alignment horizontal="left" vertical="center" textRotation="255" wrapText="1"/>
    </xf>
    <xf numFmtId="0" fontId="25" fillId="0" borderId="142" xfId="11" applyFont="1" applyBorder="1" applyAlignment="1" applyProtection="1">
      <alignment horizontal="left" vertical="center" wrapText="1"/>
    </xf>
    <xf numFmtId="0" fontId="33" fillId="0" borderId="142" xfId="11" applyFont="1" applyBorder="1" applyAlignment="1" applyProtection="1">
      <alignment horizontal="left" vertical="center" wrapText="1"/>
    </xf>
    <xf numFmtId="0" fontId="33" fillId="0" borderId="0" xfId="11" applyFont="1" applyAlignment="1" applyProtection="1">
      <alignment horizontal="left" vertical="center" wrapText="1"/>
    </xf>
    <xf numFmtId="0" fontId="25" fillId="0" borderId="35" xfId="11" applyFont="1" applyBorder="1" applyAlignment="1" applyProtection="1">
      <alignment horizontal="left" vertical="center" wrapText="1"/>
    </xf>
    <xf numFmtId="0" fontId="25" fillId="0" borderId="51" xfId="0" applyFont="1" applyBorder="1" applyAlignment="1" applyProtection="1">
      <alignment vertical="center" wrapText="1"/>
    </xf>
    <xf numFmtId="0" fontId="25" fillId="0" borderId="234" xfId="11" applyFont="1" applyBorder="1" applyAlignment="1" applyProtection="1">
      <alignment horizontal="left" vertical="center" wrapText="1"/>
    </xf>
    <xf numFmtId="0" fontId="25" fillId="0" borderId="12" xfId="0" applyFont="1" applyBorder="1" applyAlignment="1" applyProtection="1">
      <alignment vertical="center" wrapText="1"/>
    </xf>
    <xf numFmtId="0" fontId="25" fillId="0" borderId="12" xfId="0" applyFont="1" applyBorder="1" applyAlignment="1" applyProtection="1">
      <alignment vertical="top" wrapText="1"/>
    </xf>
    <xf numFmtId="0" fontId="25" fillId="0" borderId="12" xfId="0" applyFont="1" applyBorder="1" applyAlignment="1" applyProtection="1">
      <alignment vertical="center"/>
    </xf>
    <xf numFmtId="0" fontId="25" fillId="0" borderId="156" xfId="0" applyFont="1" applyBorder="1" applyAlignment="1" applyProtection="1">
      <alignment horizontal="left" vertical="center" wrapText="1"/>
    </xf>
    <xf numFmtId="0" fontId="25" fillId="0" borderId="99" xfId="0" applyFont="1" applyBorder="1" applyAlignment="1" applyProtection="1">
      <alignment vertical="center"/>
    </xf>
    <xf numFmtId="0" fontId="36" fillId="0" borderId="156" xfId="0" applyFont="1" applyBorder="1" applyAlignment="1" applyProtection="1">
      <alignment horizontal="left" vertical="center" wrapText="1"/>
    </xf>
    <xf numFmtId="0" fontId="25" fillId="0" borderId="28" xfId="0" applyFont="1" applyBorder="1" applyAlignment="1" applyProtection="1">
      <alignment horizontal="left" vertical="top" wrapText="1"/>
    </xf>
    <xf numFmtId="0" fontId="25" fillId="0" borderId="95" xfId="0" applyFont="1" applyBorder="1" applyAlignment="1" applyProtection="1">
      <alignment horizontal="left" vertical="top" wrapText="1"/>
    </xf>
    <xf numFmtId="0" fontId="25" fillId="0" borderId="95" xfId="11" applyFont="1" applyBorder="1" applyAlignment="1" applyProtection="1">
      <alignment horizontal="left" vertical="center" wrapText="1"/>
    </xf>
    <xf numFmtId="0" fontId="25" fillId="0" borderId="28" xfId="11" applyFont="1" applyBorder="1" applyAlignment="1" applyProtection="1">
      <alignment horizontal="center" vertical="center" wrapText="1"/>
    </xf>
    <xf numFmtId="0" fontId="25" fillId="0" borderId="28" xfId="0" applyFont="1" applyBorder="1" applyAlignment="1" applyProtection="1">
      <alignment horizontal="left" vertical="center" wrapText="1"/>
    </xf>
    <xf numFmtId="0" fontId="25" fillId="0" borderId="56" xfId="0" applyFont="1" applyBorder="1" applyAlignment="1" applyProtection="1">
      <alignment horizontal="left" vertical="top" wrapText="1"/>
    </xf>
    <xf numFmtId="0" fontId="25" fillId="0" borderId="97" xfId="0" applyFont="1" applyBorder="1" applyAlignment="1" applyProtection="1">
      <alignment horizontal="left" vertical="top" wrapText="1"/>
    </xf>
    <xf numFmtId="0" fontId="25" fillId="0" borderId="97" xfId="11" applyFont="1" applyBorder="1" applyAlignment="1" applyProtection="1">
      <alignment horizontal="left" vertical="center" wrapText="1"/>
    </xf>
    <xf numFmtId="0" fontId="25" fillId="0" borderId="56" xfId="0" applyFont="1" applyBorder="1" applyAlignment="1" applyProtection="1">
      <alignment horizontal="left" vertical="center" wrapText="1"/>
    </xf>
    <xf numFmtId="0" fontId="36" fillId="0" borderId="14" xfId="0" applyFont="1" applyBorder="1" applyAlignment="1" applyProtection="1">
      <alignment horizontal="center" vertical="center" textRotation="255" wrapText="1"/>
    </xf>
    <xf numFmtId="0" fontId="25" fillId="0" borderId="15" xfId="0" applyFont="1" applyBorder="1" applyAlignment="1" applyProtection="1">
      <alignment horizontal="left" vertical="top" wrapText="1"/>
    </xf>
    <xf numFmtId="0" fontId="25" fillId="0" borderId="26" xfId="11" applyFont="1" applyBorder="1" applyAlignment="1" applyProtection="1">
      <alignment horizontal="center" vertical="center" wrapText="1"/>
    </xf>
    <xf numFmtId="0" fontId="25" fillId="0" borderId="15" xfId="0" applyFont="1" applyBorder="1" applyAlignment="1" applyProtection="1">
      <alignment horizontal="left" vertical="center" wrapText="1"/>
    </xf>
    <xf numFmtId="0" fontId="39" fillId="0" borderId="0" xfId="0" applyFont="1" applyAlignment="1" applyProtection="1">
      <alignment horizontal="left" vertical="top"/>
    </xf>
    <xf numFmtId="0" fontId="25" fillId="0" borderId="24" xfId="11" applyFont="1" applyBorder="1" applyAlignment="1" applyProtection="1">
      <alignment horizontal="center" vertical="center" wrapText="1"/>
    </xf>
    <xf numFmtId="0" fontId="25" fillId="0" borderId="268" xfId="0" applyFont="1" applyBorder="1" applyAlignment="1" applyProtection="1">
      <alignment horizontal="left" vertical="center" wrapText="1"/>
    </xf>
    <xf numFmtId="0" fontId="25" fillId="0" borderId="27" xfId="11" applyFont="1" applyBorder="1" applyAlignment="1" applyProtection="1">
      <alignment horizontal="center" vertical="center" wrapText="1"/>
    </xf>
    <xf numFmtId="0" fontId="25" fillId="0" borderId="52" xfId="0" applyFont="1" applyBorder="1" applyAlignment="1" applyProtection="1">
      <alignment horizontal="left" vertical="center" wrapText="1"/>
    </xf>
    <xf numFmtId="0" fontId="25" fillId="0" borderId="43" xfId="11" applyFont="1" applyBorder="1" applyAlignment="1" applyProtection="1">
      <alignment horizontal="left" vertical="center" wrapText="1"/>
    </xf>
    <xf numFmtId="0" fontId="51" fillId="0" borderId="0" xfId="0" applyFont="1" applyAlignment="1" applyProtection="1">
      <alignment horizontal="left" vertical="top" wrapText="1"/>
    </xf>
    <xf numFmtId="0" fontId="25" fillId="0" borderId="0" xfId="0" applyFont="1" applyAlignment="1" applyProtection="1">
      <alignment horizontal="left" vertical="center" textRotation="255"/>
    </xf>
    <xf numFmtId="0" fontId="33" fillId="0" borderId="0" xfId="0" applyFont="1" applyAlignment="1" applyProtection="1">
      <alignment horizontal="left" vertical="top"/>
    </xf>
    <xf numFmtId="0" fontId="150" fillId="0" borderId="385" xfId="11" applyFont="1" applyBorder="1" applyAlignment="1" applyProtection="1">
      <alignment horizontal="center" vertical="center" wrapText="1"/>
      <protection locked="0"/>
    </xf>
    <xf numFmtId="0" fontId="150" fillId="0" borderId="365" xfId="11" applyFont="1" applyBorder="1" applyAlignment="1" applyProtection="1">
      <alignment horizontal="center" vertical="center" wrapText="1"/>
      <protection locked="0"/>
    </xf>
    <xf numFmtId="0" fontId="36" fillId="9" borderId="4" xfId="11" applyFont="1" applyFill="1" applyBorder="1" applyAlignment="1" applyProtection="1">
      <alignment horizontal="center" vertical="center" wrapText="1"/>
    </xf>
    <xf numFmtId="0" fontId="25" fillId="7" borderId="4" xfId="11" applyFont="1" applyFill="1" applyBorder="1" applyAlignment="1" applyProtection="1">
      <alignment horizontal="center" vertical="center" wrapText="1"/>
    </xf>
    <xf numFmtId="38" fontId="0" fillId="0" borderId="7" xfId="0" applyNumberFormat="1" applyBorder="1" applyAlignment="1">
      <alignment vertical="center"/>
    </xf>
    <xf numFmtId="38" fontId="108" fillId="0" borderId="7" xfId="0" applyNumberFormat="1" applyFont="1" applyBorder="1" applyAlignment="1">
      <alignment vertical="center"/>
    </xf>
    <xf numFmtId="0" fontId="25" fillId="0" borderId="4" xfId="11" applyFont="1" applyBorder="1" applyAlignment="1" applyProtection="1">
      <alignment vertical="center" wrapText="1"/>
    </xf>
    <xf numFmtId="0" fontId="163" fillId="30" borderId="15" xfId="0" applyFont="1" applyFill="1" applyBorder="1" applyAlignment="1">
      <alignment horizontal="center" vertical="center"/>
    </xf>
    <xf numFmtId="0" fontId="84" fillId="32" borderId="18" xfId="0" applyFont="1" applyFill="1" applyBorder="1"/>
    <xf numFmtId="0" fontId="84" fillId="0" borderId="18" xfId="0" applyFont="1" applyBorder="1"/>
    <xf numFmtId="0" fontId="34" fillId="6" borderId="29" xfId="0" applyFont="1" applyFill="1" applyBorder="1" applyAlignment="1" applyProtection="1">
      <alignment horizontal="center" vertical="center" shrinkToFit="1"/>
    </xf>
    <xf numFmtId="0" fontId="34" fillId="6" borderId="7" xfId="0" applyFont="1" applyFill="1" applyBorder="1" applyAlignment="1" applyProtection="1">
      <alignment horizontal="center" vertical="center"/>
    </xf>
    <xf numFmtId="0" fontId="34" fillId="6" borderId="22" xfId="0" applyFont="1" applyFill="1" applyBorder="1" applyAlignment="1" applyProtection="1">
      <alignment horizontal="center" vertical="center" shrinkToFit="1"/>
    </xf>
    <xf numFmtId="0" fontId="34" fillId="6" borderId="20" xfId="0" applyFont="1" applyFill="1" applyBorder="1" applyAlignment="1" applyProtection="1">
      <alignment horizontal="center" vertical="center" shrinkToFit="1"/>
    </xf>
    <xf numFmtId="0" fontId="35" fillId="0" borderId="56" xfId="0" applyFont="1" applyFill="1" applyBorder="1" applyAlignment="1" applyProtection="1">
      <alignment horizontal="left" vertical="center" shrinkToFit="1"/>
    </xf>
    <xf numFmtId="0" fontId="35" fillId="6" borderId="93" xfId="0" applyFont="1" applyFill="1" applyBorder="1" applyAlignment="1" applyProtection="1">
      <alignment horizontal="left" vertical="center" shrinkToFit="1"/>
    </xf>
    <xf numFmtId="0" fontId="35" fillId="6" borderId="20" xfId="0" applyFont="1" applyFill="1" applyBorder="1" applyAlignment="1" applyProtection="1">
      <alignment horizontal="left" vertical="center" shrinkToFit="1"/>
    </xf>
    <xf numFmtId="0" fontId="35" fillId="6" borderId="9" xfId="0" applyFont="1" applyFill="1" applyBorder="1" applyAlignment="1" applyProtection="1">
      <alignment horizontal="left" vertical="center" shrinkToFit="1"/>
    </xf>
    <xf numFmtId="0" fontId="82" fillId="30" borderId="18" xfId="0" applyFont="1" applyFill="1" applyBorder="1" applyAlignment="1" applyProtection="1">
      <alignment horizontal="center" vertical="center" shrinkToFit="1"/>
    </xf>
    <xf numFmtId="0" fontId="82" fillId="30" borderId="19" xfId="0" applyFont="1" applyFill="1" applyBorder="1" applyAlignment="1" applyProtection="1">
      <alignment horizontal="center" vertical="center" shrinkToFit="1"/>
    </xf>
    <xf numFmtId="0" fontId="82" fillId="30" borderId="6" xfId="0" applyFont="1" applyFill="1" applyBorder="1" applyAlignment="1" applyProtection="1">
      <alignment horizontal="center" vertical="center" shrinkToFit="1"/>
    </xf>
    <xf numFmtId="0" fontId="86" fillId="30" borderId="29" xfId="0" applyFont="1" applyFill="1" applyBorder="1" applyAlignment="1" applyProtection="1">
      <alignment horizontal="center" vertical="center"/>
    </xf>
    <xf numFmtId="0" fontId="86" fillId="30" borderId="20" xfId="0" applyFont="1" applyFill="1" applyBorder="1" applyAlignment="1" applyProtection="1">
      <alignment horizontal="center" vertical="center"/>
    </xf>
    <xf numFmtId="0" fontId="86" fillId="30" borderId="9" xfId="0" applyFont="1" applyFill="1" applyBorder="1" applyAlignment="1" applyProtection="1">
      <alignment horizontal="center" vertical="center"/>
    </xf>
    <xf numFmtId="0" fontId="86" fillId="30" borderId="7" xfId="0" applyFont="1" applyFill="1" applyBorder="1" applyAlignment="1" applyProtection="1">
      <alignment horizontal="center" vertical="center"/>
    </xf>
    <xf numFmtId="0" fontId="82" fillId="31" borderId="29" xfId="0" applyFont="1" applyFill="1" applyBorder="1" applyAlignment="1">
      <alignment horizontal="center" vertical="center"/>
    </xf>
    <xf numFmtId="0" fontId="82" fillId="31" borderId="9" xfId="0" applyFont="1" applyFill="1" applyBorder="1" applyAlignment="1">
      <alignment horizontal="center" vertical="center"/>
    </xf>
    <xf numFmtId="0" fontId="82" fillId="31" borderId="18" xfId="0" applyFont="1" applyFill="1" applyBorder="1" applyAlignment="1">
      <alignment horizontal="center" vertical="center" wrapText="1"/>
    </xf>
    <xf numFmtId="0" fontId="82" fillId="31" borderId="6" xfId="0" applyFont="1" applyFill="1" applyBorder="1" applyAlignment="1">
      <alignment horizontal="center" vertical="center" wrapText="1"/>
    </xf>
    <xf numFmtId="0" fontId="82" fillId="31" borderId="15" xfId="0" applyFont="1" applyFill="1" applyBorder="1" applyAlignment="1">
      <alignment horizontal="center" vertical="center" wrapText="1"/>
    </xf>
    <xf numFmtId="0" fontId="82" fillId="31" borderId="12" xfId="0" applyFont="1" applyFill="1" applyBorder="1" applyAlignment="1">
      <alignment horizontal="center" vertical="center" wrapText="1"/>
    </xf>
    <xf numFmtId="0" fontId="82" fillId="31" borderId="22" xfId="0" applyFont="1" applyFill="1" applyBorder="1" applyAlignment="1">
      <alignment horizontal="center" vertical="center" wrapText="1"/>
    </xf>
    <xf numFmtId="0" fontId="82" fillId="31" borderId="11" xfId="0" applyFont="1" applyFill="1" applyBorder="1" applyAlignment="1">
      <alignment horizontal="center" vertical="center" wrapText="1"/>
    </xf>
    <xf numFmtId="0" fontId="82" fillId="31" borderId="4" xfId="0" applyFont="1" applyFill="1" applyBorder="1" applyAlignment="1">
      <alignment horizontal="center" vertical="center"/>
    </xf>
    <xf numFmtId="0" fontId="82" fillId="31" borderId="3" xfId="0" applyFont="1" applyFill="1" applyBorder="1" applyAlignment="1">
      <alignment horizontal="center" vertical="center"/>
    </xf>
    <xf numFmtId="0" fontId="82" fillId="31" borderId="10" xfId="0" applyFont="1" applyFill="1" applyBorder="1" applyAlignment="1">
      <alignment horizontal="center" vertical="center"/>
    </xf>
    <xf numFmtId="0" fontId="82" fillId="31" borderId="7" xfId="0" applyFont="1" applyFill="1" applyBorder="1" applyAlignment="1">
      <alignment horizontal="center" vertical="center"/>
    </xf>
    <xf numFmtId="0" fontId="82" fillId="31" borderId="7" xfId="0" applyFont="1" applyFill="1" applyBorder="1" applyAlignment="1">
      <alignment horizontal="center" vertical="center" wrapText="1"/>
    </xf>
    <xf numFmtId="0" fontId="82" fillId="31" borderId="4" xfId="0" applyFont="1" applyFill="1" applyBorder="1" applyAlignment="1">
      <alignment horizontal="center" vertical="center" wrapText="1"/>
    </xf>
    <xf numFmtId="0" fontId="82" fillId="31" borderId="3" xfId="0" applyFont="1" applyFill="1" applyBorder="1" applyAlignment="1">
      <alignment horizontal="center" vertical="center" wrapText="1"/>
    </xf>
    <xf numFmtId="0" fontId="82" fillId="31" borderId="10" xfId="0" applyFont="1" applyFill="1" applyBorder="1" applyAlignment="1">
      <alignment horizontal="center" vertical="center" wrapText="1"/>
    </xf>
    <xf numFmtId="0" fontId="93" fillId="22" borderId="188" xfId="0" applyFont="1" applyFill="1" applyBorder="1" applyAlignment="1" applyProtection="1">
      <alignment horizontal="center" vertical="center" wrapText="1" shrinkToFit="1"/>
    </xf>
    <xf numFmtId="0" fontId="93" fillId="22" borderId="190" xfId="0" applyFont="1" applyFill="1" applyBorder="1" applyAlignment="1" applyProtection="1">
      <alignment horizontal="center" vertical="center" wrapText="1" shrinkToFit="1"/>
    </xf>
    <xf numFmtId="0" fontId="60" fillId="6" borderId="0" xfId="0" applyFont="1" applyFill="1" applyBorder="1" applyAlignment="1" applyProtection="1">
      <alignment horizontal="right" vertical="center"/>
    </xf>
    <xf numFmtId="0" fontId="60" fillId="19" borderId="0" xfId="0" applyFont="1" applyFill="1" applyBorder="1" applyAlignment="1" applyProtection="1">
      <alignment horizontal="right" vertical="center"/>
    </xf>
    <xf numFmtId="0" fontId="59" fillId="19" borderId="0" xfId="0" applyFont="1" applyFill="1" applyBorder="1" applyAlignment="1" applyProtection="1">
      <alignment horizontal="left" vertical="center"/>
    </xf>
    <xf numFmtId="0" fontId="60" fillId="22" borderId="276" xfId="0" applyFont="1" applyFill="1" applyBorder="1" applyAlignment="1" applyProtection="1">
      <alignment horizontal="center" vertical="center" shrinkToFit="1"/>
    </xf>
    <xf numFmtId="0" fontId="60" fillId="6" borderId="0" xfId="0" applyFont="1" applyFill="1" applyBorder="1" applyAlignment="1" applyProtection="1">
      <alignment horizontal="center" vertical="center"/>
    </xf>
    <xf numFmtId="0" fontId="60" fillId="6" borderId="196" xfId="0" applyFont="1" applyFill="1" applyBorder="1" applyAlignment="1" applyProtection="1">
      <alignment horizontal="center" vertical="center"/>
    </xf>
    <xf numFmtId="0" fontId="60" fillId="22" borderId="188" xfId="0" applyFont="1" applyFill="1" applyBorder="1" applyAlignment="1" applyProtection="1">
      <alignment horizontal="center" vertical="center" shrinkToFit="1"/>
    </xf>
    <xf numFmtId="0" fontId="60" fillId="22" borderId="189" xfId="0" applyFont="1" applyFill="1" applyBorder="1" applyAlignment="1" applyProtection="1">
      <alignment horizontal="center" vertical="center" shrinkToFit="1"/>
    </xf>
    <xf numFmtId="0" fontId="60" fillId="22" borderId="190" xfId="0" applyFont="1" applyFill="1" applyBorder="1" applyAlignment="1" applyProtection="1">
      <alignment horizontal="center" vertical="center" shrinkToFit="1"/>
    </xf>
    <xf numFmtId="0" fontId="60" fillId="22" borderId="183" xfId="0" applyFont="1" applyFill="1" applyBorder="1" applyAlignment="1" applyProtection="1">
      <alignment horizontal="center" vertical="center" shrinkToFit="1"/>
    </xf>
    <xf numFmtId="0" fontId="60" fillId="22" borderId="186" xfId="0" applyFont="1" applyFill="1" applyBorder="1" applyAlignment="1" applyProtection="1">
      <alignment horizontal="center" vertical="center" shrinkToFit="1"/>
    </xf>
    <xf numFmtId="0" fontId="60" fillId="22" borderId="189" xfId="0" applyFont="1" applyFill="1" applyBorder="1" applyAlignment="1" applyProtection="1">
      <alignment horizontal="center" vertical="center" wrapText="1" shrinkToFit="1"/>
    </xf>
    <xf numFmtId="0" fontId="60" fillId="22" borderId="190" xfId="0" applyFont="1" applyFill="1" applyBorder="1" applyAlignment="1" applyProtection="1">
      <alignment horizontal="center" vertical="center" wrapText="1" shrinkToFit="1"/>
    </xf>
    <xf numFmtId="0" fontId="60" fillId="22" borderId="214" xfId="0" applyFont="1" applyFill="1" applyBorder="1" applyAlignment="1" applyProtection="1">
      <alignment horizontal="center" vertical="center" shrinkToFit="1"/>
    </xf>
    <xf numFmtId="0" fontId="60" fillId="22" borderId="198" xfId="0" applyFont="1" applyFill="1" applyBorder="1" applyAlignment="1" applyProtection="1">
      <alignment horizontal="center" vertical="center" shrinkToFit="1"/>
    </xf>
    <xf numFmtId="0" fontId="97" fillId="6" borderId="0" xfId="0" applyFont="1" applyFill="1" applyBorder="1" applyAlignment="1" applyProtection="1">
      <alignment horizontal="left" vertical="center" wrapText="1"/>
    </xf>
    <xf numFmtId="0" fontId="97" fillId="6" borderId="0" xfId="0" applyFont="1" applyFill="1" applyBorder="1" applyAlignment="1" applyProtection="1">
      <alignment horizontal="left" vertical="center"/>
    </xf>
    <xf numFmtId="0" fontId="59" fillId="21" borderId="0" xfId="0" applyFont="1" applyFill="1" applyBorder="1" applyAlignment="1" applyProtection="1">
      <alignment horizontal="left" vertical="center"/>
    </xf>
    <xf numFmtId="0" fontId="60" fillId="22" borderId="196" xfId="0" applyFont="1" applyFill="1" applyBorder="1" applyAlignment="1" applyProtection="1">
      <alignment horizontal="center" vertical="center" shrinkToFit="1"/>
    </xf>
    <xf numFmtId="0" fontId="60" fillId="22" borderId="197" xfId="0" applyFont="1" applyFill="1" applyBorder="1" applyAlignment="1" applyProtection="1">
      <alignment horizontal="center" vertical="center" shrinkToFit="1"/>
    </xf>
    <xf numFmtId="0" fontId="60" fillId="22" borderId="182" xfId="0" applyFont="1" applyFill="1" applyBorder="1" applyAlignment="1" applyProtection="1">
      <alignment horizontal="center" vertical="center" shrinkToFit="1"/>
    </xf>
    <xf numFmtId="0" fontId="64" fillId="3" borderId="193" xfId="0" applyFont="1" applyFill="1" applyBorder="1" applyAlignment="1" applyProtection="1">
      <alignment horizontal="left" vertical="center"/>
    </xf>
    <xf numFmtId="0" fontId="64" fillId="3" borderId="0" xfId="0" applyFont="1" applyFill="1" applyBorder="1" applyAlignment="1" applyProtection="1">
      <alignment horizontal="left" vertical="center"/>
    </xf>
    <xf numFmtId="0" fontId="60" fillId="22" borderId="188" xfId="0" applyFont="1" applyFill="1" applyBorder="1" applyAlignment="1" applyProtection="1">
      <alignment horizontal="center" vertical="center" wrapText="1" shrinkToFit="1"/>
    </xf>
    <xf numFmtId="0" fontId="60" fillId="6" borderId="278" xfId="0" applyFont="1" applyFill="1" applyBorder="1" applyAlignment="1" applyProtection="1">
      <alignment horizontal="center" vertical="center"/>
    </xf>
    <xf numFmtId="0" fontId="65" fillId="3" borderId="194" xfId="0" applyFont="1" applyFill="1" applyBorder="1" applyAlignment="1" applyProtection="1">
      <alignment horizontal="left" vertical="center"/>
    </xf>
    <xf numFmtId="0" fontId="60" fillId="6" borderId="215" xfId="0" applyFont="1" applyFill="1" applyBorder="1" applyAlignment="1" applyProtection="1">
      <alignment horizontal="center" vertical="center" wrapText="1"/>
    </xf>
    <xf numFmtId="0" fontId="60" fillId="6" borderId="0" xfId="0" applyFont="1" applyFill="1" applyBorder="1" applyAlignment="1" applyProtection="1">
      <alignment horizontal="center" vertical="center" wrapText="1"/>
    </xf>
    <xf numFmtId="0" fontId="60" fillId="6" borderId="196" xfId="0" applyFont="1" applyFill="1" applyBorder="1" applyAlignment="1" applyProtection="1">
      <alignment horizontal="center" vertical="center" wrapText="1"/>
    </xf>
    <xf numFmtId="0" fontId="71" fillId="6" borderId="196" xfId="0" applyFont="1" applyFill="1" applyBorder="1" applyAlignment="1" applyProtection="1">
      <alignment horizontal="center" vertical="center"/>
    </xf>
    <xf numFmtId="0" fontId="60" fillId="6" borderId="196" xfId="0" applyFont="1" applyFill="1" applyBorder="1" applyAlignment="1" applyProtection="1">
      <alignment horizontal="center" vertical="center" shrinkToFit="1"/>
    </xf>
    <xf numFmtId="0" fontId="153" fillId="8" borderId="0" xfId="0" applyFont="1" applyFill="1" applyBorder="1" applyAlignment="1" applyProtection="1">
      <alignment horizontal="left" vertical="center"/>
    </xf>
    <xf numFmtId="0" fontId="60" fillId="22" borderId="228" xfId="0" applyFont="1" applyFill="1" applyBorder="1" applyAlignment="1" applyProtection="1">
      <alignment horizontal="center" vertical="center" shrinkToFit="1"/>
    </xf>
    <xf numFmtId="0" fontId="60" fillId="22" borderId="229" xfId="0" applyFont="1" applyFill="1" applyBorder="1" applyAlignment="1" applyProtection="1">
      <alignment horizontal="center" vertical="center" shrinkToFit="1"/>
    </xf>
    <xf numFmtId="0" fontId="60" fillId="22" borderId="425" xfId="0" applyFont="1" applyFill="1" applyBorder="1" applyAlignment="1" applyProtection="1">
      <alignment horizontal="center" vertical="center" shrinkToFit="1"/>
    </xf>
    <xf numFmtId="0" fontId="60" fillId="22" borderId="426" xfId="0" applyFont="1" applyFill="1" applyBorder="1" applyAlignment="1" applyProtection="1">
      <alignment horizontal="center" vertical="center" shrinkToFit="1"/>
    </xf>
    <xf numFmtId="0" fontId="60" fillId="22" borderId="427" xfId="0" applyFont="1" applyFill="1" applyBorder="1" applyAlignment="1" applyProtection="1">
      <alignment horizontal="center" vertical="center" shrinkToFit="1"/>
    </xf>
    <xf numFmtId="0" fontId="60" fillId="22" borderId="428" xfId="0" applyFont="1" applyFill="1" applyBorder="1" applyAlignment="1" applyProtection="1">
      <alignment horizontal="center" vertical="center" shrinkToFit="1"/>
    </xf>
    <xf numFmtId="0" fontId="60" fillId="22" borderId="269" xfId="0" applyFont="1" applyFill="1" applyBorder="1" applyAlignment="1" applyProtection="1">
      <alignment horizontal="center" vertical="center" shrinkToFit="1"/>
    </xf>
    <xf numFmtId="0" fontId="60" fillId="22" borderId="184" xfId="0" applyFont="1" applyFill="1" applyBorder="1" applyAlignment="1" applyProtection="1">
      <alignment horizontal="center" vertical="center" shrinkToFit="1"/>
    </xf>
    <xf numFmtId="0" fontId="60" fillId="22" borderId="279" xfId="0" applyFont="1" applyFill="1" applyBorder="1" applyAlignment="1" applyProtection="1">
      <alignment horizontal="center" vertical="center" shrinkToFit="1"/>
    </xf>
    <xf numFmtId="0" fontId="60" fillId="22" borderId="0" xfId="0" applyFont="1" applyFill="1" applyBorder="1" applyAlignment="1" applyProtection="1">
      <alignment horizontal="center" vertical="center" shrinkToFit="1"/>
    </xf>
    <xf numFmtId="0" fontId="60" fillId="22" borderId="393" xfId="0" applyFont="1" applyFill="1" applyBorder="1" applyAlignment="1" applyProtection="1">
      <alignment horizontal="center" vertical="center" shrinkToFit="1"/>
    </xf>
    <xf numFmtId="0" fontId="60" fillId="22" borderId="390" xfId="0" applyFont="1" applyFill="1" applyBorder="1" applyAlignment="1" applyProtection="1">
      <alignment horizontal="center" vertical="center" shrinkToFit="1"/>
    </xf>
    <xf numFmtId="0" fontId="60" fillId="22" borderId="392" xfId="0" applyFont="1" applyFill="1" applyBorder="1" applyAlignment="1" applyProtection="1">
      <alignment horizontal="center" vertical="center" shrinkToFit="1"/>
    </xf>
    <xf numFmtId="0" fontId="60" fillId="6" borderId="230" xfId="0" applyFont="1" applyFill="1" applyBorder="1" applyAlignment="1" applyProtection="1">
      <alignment horizontal="center" vertical="center" wrapText="1"/>
    </xf>
    <xf numFmtId="0" fontId="60" fillId="22" borderId="230" xfId="0" applyFont="1" applyFill="1" applyBorder="1" applyAlignment="1" applyProtection="1">
      <alignment horizontal="center" vertical="center" shrinkToFit="1"/>
    </xf>
    <xf numFmtId="0" fontId="60" fillId="22" borderId="231" xfId="0" applyFont="1" applyFill="1" applyBorder="1" applyAlignment="1" applyProtection="1">
      <alignment horizontal="center" vertical="center" shrinkToFit="1"/>
    </xf>
    <xf numFmtId="0" fontId="60" fillId="22" borderId="184" xfId="0" applyFont="1" applyFill="1" applyBorder="1" applyAlignment="1" applyProtection="1">
      <alignment horizontal="center" vertical="center" wrapText="1" shrinkToFit="1"/>
    </xf>
    <xf numFmtId="0" fontId="60" fillId="22" borderId="0" xfId="0" applyFont="1" applyFill="1" applyBorder="1" applyAlignment="1" applyProtection="1">
      <alignment horizontal="center" vertical="center" wrapText="1" shrinkToFit="1"/>
    </xf>
    <xf numFmtId="0" fontId="60" fillId="6" borderId="215" xfId="0" applyFont="1" applyFill="1" applyBorder="1" applyAlignment="1" applyProtection="1">
      <alignment horizontal="center" vertical="center"/>
    </xf>
    <xf numFmtId="0" fontId="60" fillId="6" borderId="277" xfId="0" applyFont="1" applyFill="1" applyBorder="1" applyAlignment="1" applyProtection="1">
      <alignment horizontal="center" vertical="center"/>
    </xf>
    <xf numFmtId="0" fontId="60" fillId="22" borderId="117" xfId="0" applyFont="1" applyFill="1" applyBorder="1" applyAlignment="1" applyProtection="1">
      <alignment horizontal="center" vertical="center" shrinkToFit="1"/>
    </xf>
    <xf numFmtId="0" fontId="60" fillId="22" borderId="201" xfId="0" applyFont="1" applyFill="1" applyBorder="1" applyAlignment="1" applyProtection="1">
      <alignment horizontal="center" vertical="center" shrinkToFit="1"/>
    </xf>
    <xf numFmtId="0" fontId="60" fillId="22" borderId="118" xfId="0" applyFont="1" applyFill="1" applyBorder="1" applyAlignment="1" applyProtection="1">
      <alignment horizontal="center" vertical="center" shrinkToFit="1"/>
    </xf>
    <xf numFmtId="0" fontId="64" fillId="3" borderId="193" xfId="0" applyFont="1" applyFill="1" applyBorder="1" applyAlignment="1" applyProtection="1">
      <alignment horizontal="left" vertical="center" wrapText="1"/>
    </xf>
    <xf numFmtId="0" fontId="64" fillId="3" borderId="191" xfId="0" applyFont="1" applyFill="1" applyBorder="1" applyAlignment="1" applyProtection="1">
      <alignment horizontal="left" vertical="center"/>
    </xf>
    <xf numFmtId="0" fontId="66" fillId="22" borderId="182" xfId="0" applyFont="1" applyFill="1" applyBorder="1" applyAlignment="1" applyProtection="1">
      <alignment horizontal="center" vertical="center" shrinkToFit="1"/>
    </xf>
    <xf numFmtId="0" fontId="66" fillId="22" borderId="190" xfId="0" applyFont="1" applyFill="1" applyBorder="1" applyAlignment="1" applyProtection="1">
      <alignment horizontal="center" vertical="center" shrinkToFit="1"/>
    </xf>
    <xf numFmtId="0" fontId="60" fillId="22" borderId="187" xfId="0" applyFont="1" applyFill="1" applyBorder="1" applyAlignment="1" applyProtection="1">
      <alignment horizontal="center" vertical="center" shrinkToFit="1"/>
    </xf>
    <xf numFmtId="0" fontId="70" fillId="21" borderId="0" xfId="0" applyFont="1" applyFill="1" applyAlignment="1" applyProtection="1">
      <alignment horizontal="left" vertical="center" wrapText="1"/>
    </xf>
    <xf numFmtId="49" fontId="103" fillId="21" borderId="218" xfId="0" applyNumberFormat="1" applyFont="1" applyFill="1" applyBorder="1" applyAlignment="1" applyProtection="1">
      <alignment horizontal="center" vertical="center" shrinkToFit="1"/>
    </xf>
    <xf numFmtId="49" fontId="103" fillId="21" borderId="219" xfId="0" applyNumberFormat="1" applyFont="1" applyFill="1" applyBorder="1" applyAlignment="1" applyProtection="1">
      <alignment horizontal="center" vertical="center" shrinkToFit="1"/>
    </xf>
    <xf numFmtId="0" fontId="61" fillId="8" borderId="0" xfId="0" applyFont="1" applyFill="1" applyBorder="1" applyAlignment="1" applyProtection="1">
      <alignment horizontal="left" vertical="center"/>
    </xf>
    <xf numFmtId="0" fontId="88" fillId="21" borderId="0" xfId="0" applyFont="1" applyFill="1" applyAlignment="1" applyProtection="1">
      <alignment horizontal="center" vertical="center"/>
    </xf>
    <xf numFmtId="0" fontId="88" fillId="21" borderId="0" xfId="0" applyFont="1" applyFill="1" applyBorder="1" applyAlignment="1" applyProtection="1">
      <alignment horizontal="center" vertical="center"/>
    </xf>
    <xf numFmtId="0" fontId="76" fillId="3" borderId="0" xfId="0" applyFont="1" applyFill="1" applyBorder="1" applyAlignment="1" applyProtection="1">
      <alignment horizontal="left" vertical="center"/>
      <protection locked="0"/>
    </xf>
    <xf numFmtId="0" fontId="154" fillId="3" borderId="177" xfId="0" applyFont="1" applyFill="1" applyBorder="1" applyAlignment="1" applyProtection="1">
      <alignment horizontal="left" vertical="center"/>
    </xf>
    <xf numFmtId="0" fontId="64" fillId="3" borderId="177" xfId="0" applyFont="1" applyFill="1" applyBorder="1" applyAlignment="1" applyProtection="1">
      <alignment horizontal="left" vertical="center"/>
    </xf>
    <xf numFmtId="0" fontId="60" fillId="22" borderId="273" xfId="0" applyFont="1" applyFill="1" applyBorder="1" applyAlignment="1" applyProtection="1">
      <alignment horizontal="center" vertical="center"/>
    </xf>
    <xf numFmtId="0" fontId="60" fillId="22" borderId="374" xfId="0" applyFont="1" applyFill="1" applyBorder="1" applyAlignment="1" applyProtection="1">
      <alignment horizontal="center" vertical="center"/>
    </xf>
    <xf numFmtId="0" fontId="60" fillId="22" borderId="375" xfId="0" applyFont="1" applyFill="1" applyBorder="1" applyAlignment="1" applyProtection="1">
      <alignment horizontal="center" vertical="center"/>
    </xf>
    <xf numFmtId="0" fontId="64" fillId="0" borderId="282" xfId="0" applyFont="1" applyBorder="1" applyAlignment="1" applyProtection="1">
      <alignment horizontal="center" vertical="center"/>
    </xf>
    <xf numFmtId="0" fontId="64" fillId="0" borderId="284" xfId="0" applyFont="1" applyBorder="1" applyAlignment="1" applyProtection="1">
      <alignment horizontal="center" vertical="center"/>
    </xf>
    <xf numFmtId="0" fontId="64" fillId="0" borderId="275" xfId="0" applyFont="1" applyBorder="1" applyAlignment="1" applyProtection="1">
      <alignment horizontal="center" vertical="center"/>
    </xf>
    <xf numFmtId="0" fontId="64" fillId="0" borderId="274" xfId="0" applyFont="1" applyBorder="1" applyAlignment="1" applyProtection="1">
      <alignment horizontal="center" vertical="center"/>
    </xf>
    <xf numFmtId="0" fontId="64" fillId="0" borderId="281" xfId="0" applyFont="1" applyBorder="1" applyAlignment="1" applyProtection="1">
      <alignment horizontal="center" vertical="center"/>
    </xf>
    <xf numFmtId="0" fontId="64" fillId="0" borderId="285" xfId="0" applyFont="1" applyBorder="1" applyAlignment="1" applyProtection="1">
      <alignment horizontal="center" vertical="center"/>
    </xf>
    <xf numFmtId="49" fontId="60" fillId="0" borderId="286" xfId="0" applyNumberFormat="1" applyFont="1" applyFill="1" applyBorder="1" applyAlignment="1" applyProtection="1">
      <alignment horizontal="left" vertical="center"/>
    </xf>
    <xf numFmtId="49" fontId="60" fillId="0" borderId="195" xfId="0" applyNumberFormat="1" applyFont="1" applyFill="1" applyBorder="1" applyAlignment="1" applyProtection="1">
      <alignment horizontal="left" vertical="center"/>
    </xf>
    <xf numFmtId="49" fontId="60" fillId="0" borderId="291" xfId="0" applyNumberFormat="1" applyFont="1" applyFill="1" applyBorder="1" applyAlignment="1" applyProtection="1">
      <alignment horizontal="left" vertical="center"/>
    </xf>
    <xf numFmtId="0" fontId="60" fillId="0" borderId="282" xfId="0" applyFont="1" applyFill="1" applyBorder="1" applyAlignment="1" applyProtection="1">
      <alignment horizontal="center" vertical="center" wrapText="1"/>
    </xf>
    <xf numFmtId="0" fontId="60" fillId="0" borderId="283" xfId="0" applyFont="1" applyFill="1" applyBorder="1" applyAlignment="1" applyProtection="1">
      <alignment horizontal="center" vertical="center" wrapText="1"/>
    </xf>
    <xf numFmtId="0" fontId="60" fillId="0" borderId="284" xfId="0" applyFont="1" applyFill="1" applyBorder="1" applyAlignment="1" applyProtection="1">
      <alignment horizontal="center" vertical="center" wrapText="1"/>
    </xf>
    <xf numFmtId="0" fontId="60" fillId="0" borderId="275" xfId="0" applyFont="1" applyFill="1" applyBorder="1" applyAlignment="1" applyProtection="1">
      <alignment horizontal="center" vertical="center" wrapText="1"/>
    </xf>
    <xf numFmtId="0" fontId="60" fillId="0" borderId="0" xfId="0" applyFont="1" applyFill="1" applyBorder="1" applyAlignment="1" applyProtection="1">
      <alignment horizontal="center" vertical="center" wrapText="1"/>
    </xf>
    <xf numFmtId="0" fontId="60" fillId="0" borderId="274" xfId="0" applyFont="1" applyFill="1" applyBorder="1" applyAlignment="1" applyProtection="1">
      <alignment horizontal="center" vertical="center" wrapText="1"/>
    </xf>
    <xf numFmtId="0" fontId="60" fillId="0" borderId="281" xfId="0" applyFont="1" applyFill="1" applyBorder="1" applyAlignment="1" applyProtection="1">
      <alignment horizontal="center" vertical="center" wrapText="1"/>
    </xf>
    <xf numFmtId="0" fontId="60" fillId="0" borderId="280" xfId="0" applyFont="1" applyFill="1" applyBorder="1" applyAlignment="1" applyProtection="1">
      <alignment horizontal="center" vertical="center" wrapText="1"/>
    </xf>
    <xf numFmtId="0" fontId="60" fillId="0" borderId="285" xfId="0" applyFont="1" applyFill="1" applyBorder="1" applyAlignment="1" applyProtection="1">
      <alignment horizontal="center" vertical="center" wrapText="1"/>
    </xf>
    <xf numFmtId="0" fontId="60" fillId="22" borderId="282" xfId="0" applyFont="1" applyFill="1" applyBorder="1" applyAlignment="1" applyProtection="1">
      <alignment horizontal="center" vertical="center" wrapText="1" shrinkToFit="1"/>
    </xf>
    <xf numFmtId="0" fontId="60" fillId="22" borderId="283" xfId="0" applyFont="1" applyFill="1" applyBorder="1" applyAlignment="1" applyProtection="1">
      <alignment horizontal="center" vertical="center" wrapText="1" shrinkToFit="1"/>
    </xf>
    <xf numFmtId="0" fontId="60" fillId="22" borderId="284" xfId="0" applyFont="1" applyFill="1" applyBorder="1" applyAlignment="1" applyProtection="1">
      <alignment horizontal="center" vertical="center" wrapText="1" shrinkToFit="1"/>
    </xf>
    <xf numFmtId="0" fontId="60" fillId="22" borderId="275" xfId="0" applyFont="1" applyFill="1" applyBorder="1" applyAlignment="1" applyProtection="1">
      <alignment horizontal="center" vertical="center" wrapText="1" shrinkToFit="1"/>
    </xf>
    <xf numFmtId="0" fontId="60" fillId="22" borderId="274" xfId="0" applyFont="1" applyFill="1" applyBorder="1" applyAlignment="1" applyProtection="1">
      <alignment horizontal="center" vertical="center" wrapText="1" shrinkToFit="1"/>
    </xf>
    <xf numFmtId="0" fontId="64" fillId="0" borderId="409" xfId="0" applyFont="1" applyFill="1" applyBorder="1" applyAlignment="1" applyProtection="1">
      <alignment horizontal="left" vertical="center" shrinkToFit="1"/>
      <protection locked="0"/>
    </xf>
    <xf numFmtId="0" fontId="64" fillId="0" borderId="410" xfId="0" applyFont="1" applyFill="1" applyBorder="1" applyAlignment="1" applyProtection="1">
      <alignment horizontal="left" vertical="center" shrinkToFit="1"/>
      <protection locked="0"/>
    </xf>
    <xf numFmtId="0" fontId="64" fillId="0" borderId="411" xfId="0" applyFont="1" applyFill="1" applyBorder="1" applyAlignment="1" applyProtection="1">
      <alignment horizontal="left" vertical="center" shrinkToFit="1"/>
      <protection locked="0"/>
    </xf>
    <xf numFmtId="0" fontId="62" fillId="8" borderId="222" xfId="0" applyFont="1" applyFill="1" applyBorder="1" applyAlignment="1" applyProtection="1">
      <alignment horizontal="left" vertical="center" wrapText="1" indent="1"/>
    </xf>
    <xf numFmtId="0" fontId="62" fillId="8" borderId="223" xfId="0" applyFont="1" applyFill="1" applyBorder="1" applyAlignment="1" applyProtection="1">
      <alignment horizontal="left" vertical="center" wrapText="1" indent="1"/>
    </xf>
    <xf numFmtId="0" fontId="62" fillId="8" borderId="224" xfId="0" applyFont="1" applyFill="1" applyBorder="1" applyAlignment="1" applyProtection="1">
      <alignment horizontal="left" vertical="center" wrapText="1" indent="1"/>
    </xf>
    <xf numFmtId="0" fontId="62" fillId="8" borderId="225" xfId="0" applyFont="1" applyFill="1" applyBorder="1" applyAlignment="1" applyProtection="1">
      <alignment horizontal="left" vertical="center" wrapText="1" indent="1"/>
    </xf>
    <xf numFmtId="0" fontId="62" fillId="8" borderId="226" xfId="0" applyFont="1" applyFill="1" applyBorder="1" applyAlignment="1" applyProtection="1">
      <alignment horizontal="left" vertical="center" wrapText="1" indent="1"/>
    </xf>
    <xf numFmtId="0" fontId="62" fillId="8" borderId="227" xfId="0" applyFont="1" applyFill="1" applyBorder="1" applyAlignment="1" applyProtection="1">
      <alignment horizontal="left" vertical="center" wrapText="1" indent="1"/>
    </xf>
    <xf numFmtId="38" fontId="60" fillId="22" borderId="286" xfId="13" applyFont="1" applyFill="1" applyBorder="1" applyAlignment="1" applyProtection="1">
      <alignment horizontal="center" vertical="center" wrapText="1"/>
    </xf>
    <xf numFmtId="38" fontId="60" fillId="22" borderId="195" xfId="13" applyFont="1" applyFill="1" applyBorder="1" applyAlignment="1" applyProtection="1">
      <alignment horizontal="center" vertical="center" wrapText="1"/>
    </xf>
    <xf numFmtId="38" fontId="64" fillId="0" borderId="288" xfId="13" applyFont="1" applyFill="1" applyBorder="1" applyAlignment="1" applyProtection="1">
      <alignment horizontal="right" vertical="center" wrapText="1"/>
      <protection locked="0"/>
    </xf>
    <xf numFmtId="38" fontId="64" fillId="0" borderId="195" xfId="13" applyFont="1" applyFill="1" applyBorder="1" applyAlignment="1" applyProtection="1">
      <alignment horizontal="right" vertical="center" wrapText="1"/>
      <protection locked="0"/>
    </xf>
    <xf numFmtId="38" fontId="60" fillId="22" borderId="286" xfId="13" applyFont="1" applyFill="1" applyBorder="1" applyAlignment="1" applyProtection="1">
      <alignment horizontal="center" vertical="center" shrinkToFit="1"/>
    </xf>
    <xf numFmtId="38" fontId="60" fillId="22" borderId="195" xfId="13" applyFont="1" applyFill="1" applyBorder="1" applyAlignment="1" applyProtection="1">
      <alignment horizontal="center" vertical="center" shrinkToFit="1"/>
    </xf>
    <xf numFmtId="38" fontId="60" fillId="22" borderId="287" xfId="13" applyFont="1" applyFill="1" applyBorder="1" applyAlignment="1" applyProtection="1">
      <alignment horizontal="center" vertical="center" shrinkToFit="1"/>
    </xf>
    <xf numFmtId="38" fontId="64" fillId="24" borderId="288" xfId="13" applyFont="1" applyFill="1" applyBorder="1" applyAlignment="1" applyProtection="1">
      <alignment horizontal="right" vertical="center"/>
      <protection locked="0"/>
    </xf>
    <xf numFmtId="38" fontId="64" fillId="24" borderId="195" xfId="13" applyFont="1" applyFill="1" applyBorder="1" applyAlignment="1" applyProtection="1">
      <alignment horizontal="right" vertical="center"/>
      <protection locked="0"/>
    </xf>
    <xf numFmtId="0" fontId="60" fillId="22" borderId="286" xfId="0" applyFont="1" applyFill="1" applyBorder="1" applyAlignment="1" applyProtection="1">
      <alignment horizontal="center" vertical="center" wrapText="1"/>
    </xf>
    <xf numFmtId="0" fontId="60" fillId="22" borderId="195" xfId="0" applyFont="1" applyFill="1" applyBorder="1" applyAlignment="1" applyProtection="1">
      <alignment horizontal="center" vertical="center" wrapText="1"/>
    </xf>
    <xf numFmtId="0" fontId="60" fillId="22" borderId="287" xfId="0" applyFont="1" applyFill="1" applyBorder="1" applyAlignment="1" applyProtection="1">
      <alignment horizontal="center" vertical="center" wrapText="1"/>
    </xf>
    <xf numFmtId="0" fontId="62" fillId="0" borderId="0" xfId="0" applyFont="1" applyFill="1" applyBorder="1" applyAlignment="1" applyProtection="1">
      <alignment horizontal="left"/>
    </xf>
    <xf numFmtId="38" fontId="105" fillId="0" borderId="0" xfId="0" applyNumberFormat="1" applyFont="1" applyFill="1" applyBorder="1" applyAlignment="1" applyProtection="1">
      <alignment horizontal="center"/>
    </xf>
    <xf numFmtId="0" fontId="64" fillId="24" borderId="288" xfId="0" applyFont="1" applyFill="1" applyBorder="1" applyAlignment="1" applyProtection="1">
      <alignment horizontal="right" vertical="center" wrapText="1"/>
      <protection locked="0"/>
    </xf>
    <xf numFmtId="0" fontId="64" fillId="24" borderId="195" xfId="0" applyFont="1" applyFill="1" applyBorder="1" applyAlignment="1" applyProtection="1">
      <alignment horizontal="right" vertical="center" wrapText="1"/>
      <protection locked="0"/>
    </xf>
    <xf numFmtId="0" fontId="82" fillId="22" borderId="286" xfId="0" applyFont="1" applyFill="1" applyBorder="1" applyAlignment="1" applyProtection="1">
      <alignment horizontal="center" vertical="center"/>
    </xf>
    <xf numFmtId="0" fontId="82" fillId="22" borderId="195" xfId="0" applyFont="1" applyFill="1" applyBorder="1" applyAlignment="1" applyProtection="1">
      <alignment horizontal="center" vertical="center"/>
    </xf>
    <xf numFmtId="0" fontId="82" fillId="22" borderId="287" xfId="0" applyFont="1" applyFill="1" applyBorder="1" applyAlignment="1" applyProtection="1">
      <alignment horizontal="center" vertical="center"/>
    </xf>
    <xf numFmtId="0" fontId="98" fillId="24" borderId="288" xfId="0" applyFont="1" applyFill="1" applyBorder="1" applyAlignment="1" applyProtection="1">
      <alignment horizontal="center" vertical="center"/>
      <protection locked="0"/>
    </xf>
    <xf numFmtId="0" fontId="98" fillId="24" borderId="195" xfId="0" applyFont="1" applyFill="1" applyBorder="1" applyAlignment="1" applyProtection="1">
      <alignment horizontal="center" vertical="center"/>
      <protection locked="0"/>
    </xf>
    <xf numFmtId="0" fontId="64" fillId="0" borderId="94" xfId="0" applyFont="1" applyFill="1" applyBorder="1" applyAlignment="1" applyProtection="1">
      <alignment horizontal="center" vertical="center" shrinkToFit="1"/>
      <protection locked="0"/>
    </xf>
    <xf numFmtId="0" fontId="64" fillId="0" borderId="297" xfId="0" applyFont="1" applyFill="1" applyBorder="1" applyAlignment="1" applyProtection="1">
      <alignment horizontal="center" vertical="center" shrinkToFit="1"/>
      <protection locked="0"/>
    </xf>
    <xf numFmtId="0" fontId="64" fillId="0" borderId="337" xfId="0" applyFont="1" applyFill="1" applyBorder="1" applyAlignment="1" applyProtection="1">
      <alignment horizontal="left" vertical="center" shrinkToFit="1"/>
      <protection locked="0"/>
    </xf>
    <xf numFmtId="0" fontId="64" fillId="0" borderId="26" xfId="0" applyFont="1" applyFill="1" applyBorder="1" applyAlignment="1" applyProtection="1">
      <alignment horizontal="left" vertical="center" shrinkToFit="1"/>
      <protection locked="0"/>
    </xf>
    <xf numFmtId="0" fontId="64" fillId="0" borderId="297" xfId="0" applyFont="1" applyFill="1" applyBorder="1" applyAlignment="1" applyProtection="1">
      <alignment horizontal="left" vertical="center" shrinkToFit="1"/>
      <protection locked="0"/>
    </xf>
    <xf numFmtId="0" fontId="64" fillId="0" borderId="95" xfId="0" applyFont="1" applyFill="1" applyBorder="1" applyAlignment="1" applyProtection="1">
      <alignment horizontal="left" vertical="center" shrinkToFit="1"/>
      <protection locked="0"/>
    </xf>
    <xf numFmtId="0" fontId="64" fillId="0" borderId="306" xfId="0" applyFont="1" applyFill="1" applyBorder="1" applyAlignment="1" applyProtection="1">
      <alignment horizontal="center" vertical="center" shrinkToFit="1"/>
      <protection locked="0"/>
    </xf>
    <xf numFmtId="0" fontId="64" fillId="3" borderId="95" xfId="0" applyFont="1" applyFill="1" applyBorder="1" applyAlignment="1" applyProtection="1">
      <alignment horizontal="left" vertical="center" shrinkToFit="1"/>
      <protection locked="0"/>
    </xf>
    <xf numFmtId="0" fontId="160" fillId="3" borderId="0" xfId="0" applyFont="1" applyFill="1" applyBorder="1" applyAlignment="1">
      <alignment horizontal="left" vertical="center"/>
    </xf>
    <xf numFmtId="0" fontId="64" fillId="24" borderId="282" xfId="0" applyFont="1" applyFill="1" applyBorder="1" applyAlignment="1" applyProtection="1">
      <alignment horizontal="left" vertical="top" wrapText="1"/>
      <protection locked="0"/>
    </xf>
    <xf numFmtId="0" fontId="64" fillId="24" borderId="283" xfId="0" applyFont="1" applyFill="1" applyBorder="1" applyAlignment="1" applyProtection="1">
      <alignment horizontal="left" vertical="top" wrapText="1"/>
      <protection locked="0"/>
    </xf>
    <xf numFmtId="0" fontId="64" fillId="24" borderId="284" xfId="0" applyFont="1" applyFill="1" applyBorder="1" applyAlignment="1" applyProtection="1">
      <alignment horizontal="left" vertical="top" wrapText="1"/>
      <protection locked="0"/>
    </xf>
    <xf numFmtId="0" fontId="64" fillId="24" borderId="275" xfId="0" applyFont="1" applyFill="1" applyBorder="1" applyAlignment="1" applyProtection="1">
      <alignment horizontal="left" vertical="top" wrapText="1"/>
      <protection locked="0"/>
    </xf>
    <xf numFmtId="0" fontId="64" fillId="24" borderId="0" xfId="0" applyFont="1" applyFill="1" applyBorder="1" applyAlignment="1" applyProtection="1">
      <alignment horizontal="left" vertical="top" wrapText="1"/>
      <protection locked="0"/>
    </xf>
    <xf numFmtId="0" fontId="64" fillId="24" borderId="274" xfId="0" applyFont="1" applyFill="1" applyBorder="1" applyAlignment="1" applyProtection="1">
      <alignment horizontal="left" vertical="top" wrapText="1"/>
      <protection locked="0"/>
    </xf>
    <xf numFmtId="0" fontId="64" fillId="24" borderId="281" xfId="0" applyFont="1" applyFill="1" applyBorder="1" applyAlignment="1" applyProtection="1">
      <alignment horizontal="left" vertical="top" wrapText="1"/>
      <protection locked="0"/>
    </xf>
    <xf numFmtId="0" fontId="64" fillId="24" borderId="280" xfId="0" applyFont="1" applyFill="1" applyBorder="1" applyAlignment="1" applyProtection="1">
      <alignment horizontal="left" vertical="top" wrapText="1"/>
      <protection locked="0"/>
    </xf>
    <xf numFmtId="0" fontId="64" fillId="24" borderId="285" xfId="0" applyFont="1" applyFill="1" applyBorder="1" applyAlignment="1" applyProtection="1">
      <alignment horizontal="left" vertical="top" wrapText="1"/>
      <protection locked="0"/>
    </xf>
    <xf numFmtId="38" fontId="82" fillId="0" borderId="185" xfId="13" applyFont="1" applyFill="1" applyBorder="1" applyAlignment="1" applyProtection="1">
      <alignment horizontal="left" vertical="center"/>
    </xf>
    <xf numFmtId="0" fontId="82" fillId="0" borderId="185" xfId="0" applyFont="1" applyFill="1" applyBorder="1" applyAlignment="1" applyProtection="1">
      <alignment horizontal="left" vertical="center"/>
    </xf>
    <xf numFmtId="0" fontId="62" fillId="2" borderId="0" xfId="0" applyFont="1" applyFill="1" applyBorder="1" applyAlignment="1" applyProtection="1">
      <alignment horizontal="left"/>
    </xf>
    <xf numFmtId="0" fontId="82" fillId="22" borderId="185" xfId="0" applyFont="1" applyFill="1" applyBorder="1" applyAlignment="1" applyProtection="1">
      <alignment horizontal="center" vertical="center"/>
    </xf>
    <xf numFmtId="0" fontId="95" fillId="0" borderId="282" xfId="0" applyFont="1" applyFill="1" applyBorder="1" applyAlignment="1" applyProtection="1">
      <alignment horizontal="center" vertical="center" wrapText="1"/>
    </xf>
    <xf numFmtId="0" fontId="95" fillId="0" borderId="283" xfId="0" applyFont="1" applyFill="1" applyBorder="1" applyAlignment="1" applyProtection="1">
      <alignment horizontal="center" vertical="center" wrapText="1"/>
    </xf>
    <xf numFmtId="0" fontId="95" fillId="0" borderId="284" xfId="0" applyFont="1" applyFill="1" applyBorder="1" applyAlignment="1" applyProtection="1">
      <alignment horizontal="center" vertical="center" wrapText="1"/>
    </xf>
    <xf numFmtId="0" fontId="95" fillId="0" borderId="275" xfId="0" applyFont="1" applyFill="1" applyBorder="1" applyAlignment="1" applyProtection="1">
      <alignment horizontal="center" vertical="center" wrapText="1"/>
    </xf>
    <xf numFmtId="0" fontId="95" fillId="0" borderId="0" xfId="0" applyFont="1" applyFill="1" applyBorder="1" applyAlignment="1" applyProtection="1">
      <alignment horizontal="center" vertical="center" wrapText="1"/>
    </xf>
    <xf numFmtId="0" fontId="95" fillId="0" borderId="274" xfId="0" applyFont="1" applyFill="1" applyBorder="1" applyAlignment="1" applyProtection="1">
      <alignment horizontal="center" vertical="center" wrapText="1"/>
    </xf>
    <xf numFmtId="0" fontId="95" fillId="0" borderId="281" xfId="0" applyFont="1" applyFill="1" applyBorder="1" applyAlignment="1" applyProtection="1">
      <alignment horizontal="center" vertical="center" wrapText="1"/>
    </xf>
    <xf numFmtId="0" fontId="95" fillId="0" borderId="280" xfId="0" applyFont="1" applyFill="1" applyBorder="1" applyAlignment="1" applyProtection="1">
      <alignment horizontal="center" vertical="center" wrapText="1"/>
    </xf>
    <xf numFmtId="0" fontId="95" fillId="0" borderId="285" xfId="0" applyFont="1" applyFill="1" applyBorder="1" applyAlignment="1" applyProtection="1">
      <alignment horizontal="center" vertical="center" wrapText="1"/>
    </xf>
    <xf numFmtId="0" fontId="98" fillId="0" borderId="185" xfId="0" applyFont="1" applyBorder="1" applyAlignment="1" applyProtection="1">
      <alignment horizontal="center" vertical="center"/>
      <protection locked="0"/>
    </xf>
    <xf numFmtId="0" fontId="82" fillId="0" borderId="282" xfId="0" applyFont="1" applyFill="1" applyBorder="1" applyAlignment="1" applyProtection="1">
      <alignment horizontal="center" vertical="center" wrapText="1"/>
    </xf>
    <xf numFmtId="0" fontId="82" fillId="0" borderId="283" xfId="0" applyFont="1" applyFill="1" applyBorder="1" applyAlignment="1" applyProtection="1">
      <alignment horizontal="center" vertical="center" wrapText="1"/>
    </xf>
    <xf numFmtId="0" fontId="82" fillId="0" borderId="284" xfId="0" applyFont="1" applyFill="1" applyBorder="1" applyAlignment="1" applyProtection="1">
      <alignment horizontal="center" vertical="center" wrapText="1"/>
    </xf>
    <xf numFmtId="0" fontId="82" fillId="0" borderId="275" xfId="0" applyFont="1" applyFill="1" applyBorder="1" applyAlignment="1" applyProtection="1">
      <alignment horizontal="center" vertical="center" wrapText="1"/>
    </xf>
    <xf numFmtId="0" fontId="82" fillId="0" borderId="0" xfId="0" applyFont="1" applyFill="1" applyBorder="1" applyAlignment="1" applyProtection="1">
      <alignment horizontal="center" vertical="center" wrapText="1"/>
    </xf>
    <xf numFmtId="0" fontId="82" fillId="0" borderId="274" xfId="0" applyFont="1" applyFill="1" applyBorder="1" applyAlignment="1" applyProtection="1">
      <alignment horizontal="center" vertical="center" wrapText="1"/>
    </xf>
    <xf numFmtId="0" fontId="82" fillId="0" borderId="281" xfId="0" applyFont="1" applyFill="1" applyBorder="1" applyAlignment="1" applyProtection="1">
      <alignment horizontal="center" vertical="center" wrapText="1"/>
    </xf>
    <xf numFmtId="0" fontId="82" fillId="0" borderId="280" xfId="0" applyFont="1" applyFill="1" applyBorder="1" applyAlignment="1" applyProtection="1">
      <alignment horizontal="center" vertical="center" wrapText="1"/>
    </xf>
    <xf numFmtId="0" fontId="82" fillId="0" borderId="285" xfId="0" applyFont="1" applyFill="1" applyBorder="1" applyAlignment="1" applyProtection="1">
      <alignment horizontal="center" vertical="center" wrapText="1"/>
    </xf>
    <xf numFmtId="0" fontId="82" fillId="22" borderId="273" xfId="0" applyFont="1" applyFill="1" applyBorder="1" applyAlignment="1" applyProtection="1">
      <alignment horizontal="center" vertical="center"/>
    </xf>
    <xf numFmtId="0" fontId="82" fillId="22" borderId="374" xfId="0" applyFont="1" applyFill="1" applyBorder="1" applyAlignment="1" applyProtection="1">
      <alignment horizontal="center" vertical="center"/>
    </xf>
    <xf numFmtId="0" fontId="82" fillId="22" borderId="375" xfId="0" applyFont="1" applyFill="1" applyBorder="1" applyAlignment="1" applyProtection="1">
      <alignment horizontal="center" vertical="center"/>
    </xf>
    <xf numFmtId="0" fontId="98" fillId="0" borderId="282" xfId="0" applyFont="1" applyBorder="1" applyAlignment="1" applyProtection="1">
      <alignment horizontal="center" vertical="center"/>
    </xf>
    <xf numFmtId="0" fontId="98" fillId="0" borderId="284" xfId="0" applyFont="1" applyBorder="1" applyAlignment="1" applyProtection="1">
      <alignment horizontal="center" vertical="center"/>
    </xf>
    <xf numFmtId="0" fontId="98" fillId="0" borderId="275" xfId="0" applyFont="1" applyBorder="1" applyAlignment="1" applyProtection="1">
      <alignment horizontal="center" vertical="center"/>
    </xf>
    <xf numFmtId="0" fontId="98" fillId="0" borderId="274" xfId="0" applyFont="1" applyBorder="1" applyAlignment="1" applyProtection="1">
      <alignment horizontal="center" vertical="center"/>
    </xf>
    <xf numFmtId="0" fontId="98" fillId="0" borderId="281" xfId="0" applyFont="1" applyBorder="1" applyAlignment="1" applyProtection="1">
      <alignment horizontal="center" vertical="center"/>
    </xf>
    <xf numFmtId="0" fontId="98" fillId="0" borderId="285" xfId="0" applyFont="1" applyBorder="1" applyAlignment="1" applyProtection="1">
      <alignment horizontal="center" vertical="center"/>
    </xf>
    <xf numFmtId="0" fontId="66" fillId="22" borderId="185" xfId="0" applyFont="1" applyFill="1" applyBorder="1" applyAlignment="1" applyProtection="1">
      <alignment horizontal="center" vertical="center"/>
    </xf>
    <xf numFmtId="0" fontId="60" fillId="0" borderId="185" xfId="0" applyFont="1" applyFill="1" applyBorder="1" applyAlignment="1" applyProtection="1">
      <alignment horizontal="left" vertical="center"/>
    </xf>
    <xf numFmtId="0" fontId="64" fillId="0" borderId="283" xfId="0" applyFont="1" applyFill="1" applyBorder="1" applyAlignment="1" applyProtection="1">
      <alignment horizontal="left" vertical="center" shrinkToFit="1"/>
      <protection locked="0"/>
    </xf>
    <xf numFmtId="0" fontId="64" fillId="6" borderId="292" xfId="0" applyFont="1" applyFill="1" applyBorder="1" applyAlignment="1" applyProtection="1">
      <alignment horizontal="center" vertical="center" shrinkToFit="1"/>
    </xf>
    <xf numFmtId="0" fontId="64" fillId="6" borderId="296" xfId="0" applyFont="1" applyFill="1" applyBorder="1" applyAlignment="1" applyProtection="1">
      <alignment horizontal="center" vertical="center" shrinkToFit="1"/>
    </xf>
    <xf numFmtId="0" fontId="64" fillId="0" borderId="339" xfId="0" applyFont="1" applyFill="1" applyBorder="1" applyAlignment="1" applyProtection="1">
      <alignment horizontal="left" vertical="center" shrinkToFit="1"/>
      <protection locked="0"/>
    </xf>
    <xf numFmtId="0" fontId="64" fillId="0" borderId="304" xfId="0" applyFont="1" applyFill="1" applyBorder="1" applyAlignment="1" applyProtection="1">
      <alignment horizontal="left" vertical="center" shrinkToFit="1"/>
      <protection locked="0"/>
    </xf>
    <xf numFmtId="0" fontId="64" fillId="0" borderId="334" xfId="0" applyFont="1" applyFill="1" applyBorder="1" applyAlignment="1" applyProtection="1">
      <alignment horizontal="left" vertical="center" shrinkToFit="1"/>
      <protection locked="0"/>
    </xf>
    <xf numFmtId="0" fontId="64" fillId="6" borderId="307" xfId="0" applyFont="1" applyFill="1" applyBorder="1" applyAlignment="1" applyProtection="1">
      <alignment horizontal="center" vertical="center" shrinkToFit="1"/>
    </xf>
    <xf numFmtId="0" fontId="64" fillId="6" borderId="300" xfId="0" applyFont="1" applyFill="1" applyBorder="1" applyAlignment="1" applyProtection="1">
      <alignment horizontal="center" vertical="center" shrinkToFit="1"/>
    </xf>
    <xf numFmtId="0" fontId="64" fillId="6" borderId="303" xfId="0" applyFont="1" applyFill="1" applyBorder="1" applyAlignment="1" applyProtection="1">
      <alignment horizontal="center" vertical="center" shrinkToFit="1"/>
    </xf>
    <xf numFmtId="0" fontId="64" fillId="0" borderId="299" xfId="0" applyFont="1" applyFill="1" applyBorder="1" applyAlignment="1" applyProtection="1">
      <alignment horizontal="left" vertical="center" shrinkToFit="1"/>
      <protection locked="0"/>
    </xf>
    <xf numFmtId="0" fontId="64" fillId="0" borderId="300" xfId="0" applyFont="1" applyFill="1" applyBorder="1" applyAlignment="1" applyProtection="1">
      <alignment horizontal="left" vertical="center" shrinkToFit="1"/>
      <protection locked="0"/>
    </xf>
    <xf numFmtId="0" fontId="64" fillId="0" borderId="301" xfId="0" applyFont="1" applyFill="1" applyBorder="1" applyAlignment="1" applyProtection="1">
      <alignment horizontal="left" vertical="center" shrinkToFit="1"/>
      <protection locked="0"/>
    </xf>
    <xf numFmtId="0" fontId="64" fillId="0" borderId="307" xfId="0" applyFont="1" applyFill="1" applyBorder="1" applyAlignment="1" applyProtection="1">
      <alignment horizontal="center" vertical="center" shrinkToFit="1"/>
      <protection locked="0"/>
    </xf>
    <xf numFmtId="0" fontId="64" fillId="0" borderId="303" xfId="0" applyFont="1" applyFill="1" applyBorder="1" applyAlignment="1" applyProtection="1">
      <alignment horizontal="center" vertical="center" shrinkToFit="1"/>
      <protection locked="0"/>
    </xf>
    <xf numFmtId="0" fontId="64" fillId="3" borderId="0" xfId="0" applyFont="1" applyFill="1" applyBorder="1" applyAlignment="1" applyProtection="1">
      <alignment horizontal="left" vertical="center" shrinkToFit="1"/>
      <protection locked="0"/>
    </xf>
    <xf numFmtId="0" fontId="64" fillId="0" borderId="310" xfId="0" applyFont="1" applyFill="1" applyBorder="1" applyAlignment="1" applyProtection="1">
      <alignment horizontal="center" vertical="center" shrinkToFit="1"/>
      <protection locked="0"/>
    </xf>
    <xf numFmtId="0" fontId="64" fillId="0" borderId="311" xfId="0" applyFont="1" applyFill="1" applyBorder="1" applyAlignment="1" applyProtection="1">
      <alignment horizontal="center" vertical="center" shrinkToFit="1"/>
      <protection locked="0"/>
    </xf>
    <xf numFmtId="0" fontId="64" fillId="0" borderId="116" xfId="0" applyFont="1" applyFill="1" applyBorder="1" applyAlignment="1" applyProtection="1">
      <alignment horizontal="left" vertical="center" shrinkToFit="1"/>
      <protection locked="0"/>
    </xf>
    <xf numFmtId="0" fontId="64" fillId="0" borderId="3" xfId="0" applyFont="1" applyFill="1" applyBorder="1" applyAlignment="1" applyProtection="1">
      <alignment horizontal="left" vertical="center" shrinkToFit="1"/>
      <protection locked="0"/>
    </xf>
    <xf numFmtId="0" fontId="64" fillId="0" borderId="298" xfId="0" applyFont="1" applyFill="1" applyBorder="1" applyAlignment="1" applyProtection="1">
      <alignment horizontal="left" vertical="center" shrinkToFit="1"/>
      <protection locked="0"/>
    </xf>
    <xf numFmtId="0" fontId="64" fillId="0" borderId="409" xfId="0" applyNumberFormat="1" applyFont="1" applyFill="1" applyBorder="1" applyAlignment="1" applyProtection="1">
      <alignment horizontal="left" vertical="center" shrinkToFit="1"/>
      <protection locked="0"/>
    </xf>
    <xf numFmtId="0" fontId="64" fillId="0" borderId="410" xfId="0" applyNumberFormat="1" applyFont="1" applyFill="1" applyBorder="1" applyAlignment="1" applyProtection="1">
      <alignment horizontal="left" vertical="center" shrinkToFit="1"/>
      <protection locked="0"/>
    </xf>
    <xf numFmtId="0" fontId="64" fillId="0" borderId="411" xfId="0" applyNumberFormat="1" applyFont="1" applyFill="1" applyBorder="1" applyAlignment="1" applyProtection="1">
      <alignment horizontal="left" vertical="center" shrinkToFit="1"/>
      <protection locked="0"/>
    </xf>
    <xf numFmtId="0" fontId="60" fillId="22" borderId="283" xfId="0" applyFont="1" applyFill="1" applyBorder="1" applyAlignment="1" applyProtection="1">
      <alignment horizontal="center" vertical="center" shrinkToFit="1"/>
    </xf>
    <xf numFmtId="0" fontId="64" fillId="0" borderId="336" xfId="0" applyFont="1" applyFill="1" applyBorder="1" applyAlignment="1" applyProtection="1">
      <alignment horizontal="left" vertical="center" shrinkToFit="1"/>
      <protection locked="0"/>
    </xf>
    <xf numFmtId="0" fontId="64" fillId="0" borderId="294" xfId="0" applyFont="1" applyFill="1" applyBorder="1" applyAlignment="1" applyProtection="1">
      <alignment horizontal="left" vertical="center" shrinkToFit="1"/>
      <protection locked="0"/>
    </xf>
    <xf numFmtId="0" fontId="64" fillId="0" borderId="296" xfId="0" applyFont="1" applyFill="1" applyBorder="1" applyAlignment="1" applyProtection="1">
      <alignment horizontal="left" vertical="center" shrinkToFit="1"/>
      <protection locked="0"/>
    </xf>
    <xf numFmtId="0" fontId="64" fillId="0" borderId="305" xfId="0" applyFont="1" applyFill="1" applyBorder="1" applyAlignment="1" applyProtection="1">
      <alignment horizontal="left" vertical="center" shrinkToFit="1"/>
      <protection locked="0"/>
    </xf>
    <xf numFmtId="0" fontId="82" fillId="22" borderId="305" xfId="0" applyFont="1" applyFill="1" applyBorder="1" applyAlignment="1" applyProtection="1">
      <alignment horizontal="center" vertical="center" shrinkToFit="1"/>
    </xf>
    <xf numFmtId="0" fontId="82" fillId="22" borderId="296" xfId="0" applyFont="1" applyFill="1" applyBorder="1" applyAlignment="1" applyProtection="1">
      <alignment horizontal="center" vertical="center" shrinkToFit="1"/>
    </xf>
    <xf numFmtId="0" fontId="60" fillId="22" borderId="292" xfId="0" applyFont="1" applyFill="1" applyBorder="1" applyAlignment="1" applyProtection="1">
      <alignment horizontal="center" vertical="center" shrinkToFit="1"/>
    </xf>
    <xf numFmtId="0" fontId="60" fillId="22" borderId="296" xfId="0" applyFont="1" applyFill="1" applyBorder="1" applyAlignment="1" applyProtection="1">
      <alignment horizontal="center" vertical="center" shrinkToFit="1"/>
    </xf>
    <xf numFmtId="0" fontId="64" fillId="0" borderId="295" xfId="0" applyFont="1" applyFill="1" applyBorder="1" applyAlignment="1" applyProtection="1">
      <alignment horizontal="left" vertical="center" shrinkToFit="1"/>
      <protection locked="0"/>
    </xf>
    <xf numFmtId="0" fontId="64" fillId="0" borderId="305" xfId="0" applyFont="1" applyFill="1" applyBorder="1" applyAlignment="1" applyProtection="1">
      <alignment horizontal="center" vertical="center" shrinkToFit="1"/>
      <protection locked="0"/>
    </xf>
    <xf numFmtId="0" fontId="64" fillId="0" borderId="296" xfId="0" applyFont="1" applyFill="1" applyBorder="1" applyAlignment="1" applyProtection="1">
      <alignment horizontal="center" vertical="center" shrinkToFit="1"/>
      <protection locked="0"/>
    </xf>
    <xf numFmtId="0" fontId="64" fillId="0" borderId="292" xfId="0" applyFont="1" applyFill="1" applyBorder="1" applyAlignment="1" applyProtection="1">
      <alignment horizontal="center" vertical="center" shrinkToFit="1"/>
      <protection locked="0"/>
    </xf>
    <xf numFmtId="0" fontId="64" fillId="0" borderId="340" xfId="0" applyFont="1" applyFill="1" applyBorder="1" applyAlignment="1" applyProtection="1">
      <alignment horizontal="left" vertical="center" shrinkToFit="1"/>
      <protection locked="0"/>
    </xf>
    <xf numFmtId="0" fontId="64" fillId="0" borderId="24" xfId="0" applyFont="1" applyFill="1" applyBorder="1" applyAlignment="1" applyProtection="1">
      <alignment horizontal="left" vertical="center" shrinkToFit="1"/>
      <protection locked="0"/>
    </xf>
    <xf numFmtId="0" fontId="64" fillId="0" borderId="311" xfId="0" applyFont="1" applyFill="1" applyBorder="1" applyAlignment="1" applyProtection="1">
      <alignment horizontal="left" vertical="center" shrinkToFit="1"/>
      <protection locked="0"/>
    </xf>
    <xf numFmtId="0" fontId="64" fillId="0" borderId="96" xfId="0" applyFont="1" applyFill="1" applyBorder="1" applyAlignment="1" applyProtection="1">
      <alignment horizontal="center" vertical="center" shrinkToFit="1"/>
      <protection locked="0"/>
    </xf>
    <xf numFmtId="0" fontId="64" fillId="0" borderId="327" xfId="0" applyFont="1" applyFill="1" applyBorder="1" applyAlignment="1" applyProtection="1">
      <alignment horizontal="center" vertical="center" shrinkToFit="1"/>
      <protection locked="0"/>
    </xf>
    <xf numFmtId="0" fontId="64" fillId="0" borderId="329" xfId="0" applyFont="1" applyFill="1" applyBorder="1" applyAlignment="1" applyProtection="1">
      <alignment horizontal="center" vertical="center" shrinkToFit="1"/>
      <protection locked="0"/>
    </xf>
    <xf numFmtId="0" fontId="64" fillId="0" borderId="37" xfId="0" applyFont="1" applyFill="1" applyBorder="1" applyAlignment="1" applyProtection="1">
      <alignment horizontal="left" vertical="center" shrinkToFit="1"/>
      <protection locked="0"/>
    </xf>
    <xf numFmtId="0" fontId="64" fillId="0" borderId="412" xfId="0" applyFont="1" applyFill="1" applyBorder="1" applyAlignment="1" applyProtection="1">
      <alignment horizontal="left" vertical="center" shrinkToFit="1"/>
      <protection locked="0"/>
    </xf>
    <xf numFmtId="0" fontId="64" fillId="0" borderId="328" xfId="0" applyFont="1" applyFill="1" applyBorder="1" applyAlignment="1" applyProtection="1">
      <alignment horizontal="left" vertical="center" shrinkToFit="1"/>
      <protection locked="0"/>
    </xf>
    <xf numFmtId="0" fontId="64" fillId="0" borderId="329" xfId="0" applyFont="1" applyFill="1" applyBorder="1" applyAlignment="1" applyProtection="1">
      <alignment horizontal="left" vertical="center" shrinkToFit="1"/>
      <protection locked="0"/>
    </xf>
    <xf numFmtId="0" fontId="64" fillId="6" borderId="327" xfId="0" applyFont="1" applyFill="1" applyBorder="1" applyAlignment="1" applyProtection="1">
      <alignment horizontal="center" vertical="center" shrinkToFit="1"/>
    </xf>
    <xf numFmtId="0" fontId="64" fillId="6" borderId="328" xfId="0" applyFont="1" applyFill="1" applyBorder="1" applyAlignment="1" applyProtection="1">
      <alignment horizontal="center" vertical="center" shrinkToFit="1"/>
    </xf>
    <xf numFmtId="0" fontId="64" fillId="6" borderId="329" xfId="0" applyFont="1" applyFill="1" applyBorder="1" applyAlignment="1" applyProtection="1">
      <alignment horizontal="center" vertical="center" shrinkToFit="1"/>
    </xf>
    <xf numFmtId="0" fontId="64" fillId="0" borderId="12" xfId="0" applyFont="1" applyFill="1" applyBorder="1" applyAlignment="1" applyProtection="1">
      <alignment horizontal="center" vertical="center" shrinkToFit="1"/>
      <protection locked="0"/>
    </xf>
    <xf numFmtId="0" fontId="64" fillId="0" borderId="298" xfId="0" applyFont="1" applyFill="1" applyBorder="1" applyAlignment="1" applyProtection="1">
      <alignment horizontal="center" vertical="center" shrinkToFit="1"/>
      <protection locked="0"/>
    </xf>
    <xf numFmtId="0" fontId="64" fillId="0" borderId="430" xfId="0" applyNumberFormat="1" applyFont="1" applyFill="1" applyBorder="1" applyAlignment="1" applyProtection="1">
      <alignment horizontal="left" vertical="center" shrinkToFit="1"/>
      <protection locked="0"/>
    </xf>
    <xf numFmtId="0" fontId="64" fillId="0" borderId="431" xfId="0" applyNumberFormat="1" applyFont="1" applyFill="1" applyBorder="1" applyAlignment="1" applyProtection="1">
      <alignment horizontal="left" vertical="center" shrinkToFit="1"/>
      <protection locked="0"/>
    </xf>
    <xf numFmtId="0" fontId="64" fillId="0" borderId="432" xfId="0" applyNumberFormat="1" applyFont="1" applyFill="1" applyBorder="1" applyAlignment="1" applyProtection="1">
      <alignment horizontal="left" vertical="center" shrinkToFit="1"/>
      <protection locked="0"/>
    </xf>
    <xf numFmtId="0" fontId="64" fillId="0" borderId="299" xfId="0" applyFont="1" applyFill="1" applyBorder="1" applyAlignment="1" applyProtection="1">
      <alignment horizontal="center" vertical="center" shrinkToFit="1"/>
      <protection locked="0"/>
    </xf>
    <xf numFmtId="0" fontId="64" fillId="0" borderId="338" xfId="0" applyFont="1" applyFill="1" applyBorder="1" applyAlignment="1" applyProtection="1">
      <alignment horizontal="left" vertical="center" shrinkToFit="1"/>
      <protection locked="0"/>
    </xf>
    <xf numFmtId="0" fontId="64" fillId="0" borderId="303" xfId="0" applyFont="1" applyFill="1" applyBorder="1" applyAlignment="1" applyProtection="1">
      <alignment horizontal="left" vertical="center" shrinkToFit="1"/>
      <protection locked="0"/>
    </xf>
    <xf numFmtId="0" fontId="64" fillId="0" borderId="408" xfId="0" applyNumberFormat="1" applyFont="1" applyFill="1" applyBorder="1" applyAlignment="1" applyProtection="1">
      <alignment horizontal="left" vertical="center" shrinkToFit="1"/>
      <protection locked="0"/>
    </xf>
    <xf numFmtId="0" fontId="64" fillId="0" borderId="3" xfId="0" applyNumberFormat="1" applyFont="1" applyFill="1" applyBorder="1" applyAlignment="1" applyProtection="1">
      <alignment horizontal="left" vertical="center" shrinkToFit="1"/>
      <protection locked="0"/>
    </xf>
    <xf numFmtId="0" fontId="64" fillId="0" borderId="298" xfId="0" applyNumberFormat="1" applyFont="1" applyFill="1" applyBorder="1" applyAlignment="1" applyProtection="1">
      <alignment horizontal="left" vertical="center" shrinkToFit="1"/>
      <protection locked="0"/>
    </xf>
    <xf numFmtId="0" fontId="64" fillId="0" borderId="320" xfId="0" applyFont="1" applyFill="1" applyBorder="1" applyAlignment="1" applyProtection="1">
      <alignment horizontal="left" vertical="center" shrinkToFit="1"/>
      <protection locked="0"/>
    </xf>
    <xf numFmtId="0" fontId="64" fillId="6" borderId="299" xfId="0" applyFont="1" applyFill="1" applyBorder="1" applyAlignment="1" applyProtection="1">
      <alignment horizontal="center" vertical="center" shrinkToFit="1"/>
    </xf>
    <xf numFmtId="0" fontId="64" fillId="0" borderId="433" xfId="0" applyNumberFormat="1" applyFont="1" applyFill="1" applyBorder="1" applyAlignment="1" applyProtection="1">
      <alignment horizontal="left" vertical="center" shrinkToFit="1"/>
      <protection locked="0"/>
    </xf>
    <xf numFmtId="0" fontId="64" fillId="0" borderId="434" xfId="0" applyNumberFormat="1" applyFont="1" applyFill="1" applyBorder="1" applyAlignment="1" applyProtection="1">
      <alignment horizontal="left" vertical="center" shrinkToFit="1"/>
      <protection locked="0"/>
    </xf>
    <xf numFmtId="0" fontId="64" fillId="0" borderId="435" xfId="0" applyNumberFormat="1" applyFont="1" applyFill="1" applyBorder="1" applyAlignment="1" applyProtection="1">
      <alignment horizontal="left" vertical="center" shrinkToFit="1"/>
      <protection locked="0"/>
    </xf>
    <xf numFmtId="0" fontId="64" fillId="0" borderId="439" xfId="0" applyNumberFormat="1" applyFont="1" applyFill="1" applyBorder="1" applyAlignment="1" applyProtection="1">
      <alignment horizontal="left" vertical="center" shrinkToFit="1"/>
      <protection locked="0"/>
    </xf>
    <xf numFmtId="0" fontId="64" fillId="0" borderId="440" xfId="0" applyNumberFormat="1" applyFont="1" applyFill="1" applyBorder="1" applyAlignment="1" applyProtection="1">
      <alignment horizontal="left" vertical="center" shrinkToFit="1"/>
      <protection locked="0"/>
    </xf>
    <xf numFmtId="0" fontId="64" fillId="0" borderId="441" xfId="0" applyNumberFormat="1" applyFont="1" applyFill="1" applyBorder="1" applyAlignment="1" applyProtection="1">
      <alignment horizontal="left" vertical="center" shrinkToFit="1"/>
      <protection locked="0"/>
    </xf>
    <xf numFmtId="0" fontId="64" fillId="0" borderId="436" xfId="0" applyNumberFormat="1" applyFont="1" applyFill="1" applyBorder="1" applyAlignment="1" applyProtection="1">
      <alignment horizontal="left" vertical="center" shrinkToFit="1"/>
      <protection locked="0"/>
    </xf>
    <xf numFmtId="0" fontId="64" fillId="0" borderId="437" xfId="0" applyNumberFormat="1" applyFont="1" applyFill="1" applyBorder="1" applyAlignment="1" applyProtection="1">
      <alignment horizontal="left" vertical="center" shrinkToFit="1"/>
      <protection locked="0"/>
    </xf>
    <xf numFmtId="0" fontId="64" fillId="0" borderId="438" xfId="0" applyNumberFormat="1" applyFont="1" applyFill="1" applyBorder="1" applyAlignment="1" applyProtection="1">
      <alignment horizontal="left" vertical="center" shrinkToFit="1"/>
      <protection locked="0"/>
    </xf>
    <xf numFmtId="0" fontId="64" fillId="0" borderId="302" xfId="0" applyFont="1" applyFill="1" applyBorder="1" applyAlignment="1" applyProtection="1">
      <alignment horizontal="left" vertical="center" shrinkToFit="1"/>
      <protection locked="0"/>
    </xf>
    <xf numFmtId="0" fontId="64" fillId="0" borderId="308" xfId="0" applyFont="1" applyFill="1" applyBorder="1" applyAlignment="1" applyProtection="1">
      <alignment horizontal="center" vertical="center" shrinkToFit="1"/>
      <protection locked="0"/>
    </xf>
    <xf numFmtId="0" fontId="64" fillId="0" borderId="309" xfId="0" applyFont="1" applyFill="1" applyBorder="1" applyAlignment="1" applyProtection="1">
      <alignment horizontal="center" vertical="center" shrinkToFit="1"/>
      <protection locked="0"/>
    </xf>
    <xf numFmtId="0" fontId="64" fillId="0" borderId="394" xfId="0" applyFont="1" applyFill="1" applyBorder="1" applyAlignment="1" applyProtection="1">
      <alignment horizontal="left" vertical="center" shrinkToFit="1"/>
      <protection locked="0"/>
    </xf>
    <xf numFmtId="0" fontId="64" fillId="0" borderId="404" xfId="0" applyFont="1" applyFill="1" applyBorder="1" applyAlignment="1" applyProtection="1">
      <alignment horizontal="left" vertical="center" shrinkToFit="1"/>
      <protection locked="0"/>
    </xf>
    <xf numFmtId="0" fontId="64" fillId="0" borderId="409" xfId="0" applyFont="1" applyFill="1" applyBorder="1" applyAlignment="1" applyProtection="1">
      <alignment horizontal="center" vertical="center" shrinkToFit="1"/>
      <protection locked="0"/>
    </xf>
    <xf numFmtId="0" fontId="64" fillId="0" borderId="411" xfId="0" applyFont="1" applyFill="1" applyBorder="1" applyAlignment="1" applyProtection="1">
      <alignment horizontal="center" vertical="center" shrinkToFit="1"/>
      <protection locked="0"/>
    </xf>
    <xf numFmtId="0" fontId="64" fillId="0" borderId="442" xfId="0" applyNumberFormat="1" applyFont="1" applyFill="1" applyBorder="1" applyAlignment="1" applyProtection="1">
      <alignment horizontal="left" vertical="center" shrinkToFit="1"/>
      <protection locked="0"/>
    </xf>
    <xf numFmtId="0" fontId="64" fillId="0" borderId="443" xfId="0" applyNumberFormat="1" applyFont="1" applyFill="1" applyBorder="1" applyAlignment="1" applyProtection="1">
      <alignment horizontal="left" vertical="center" shrinkToFit="1"/>
      <protection locked="0"/>
    </xf>
    <xf numFmtId="0" fontId="64" fillId="0" borderId="444" xfId="0" applyNumberFormat="1" applyFont="1" applyFill="1" applyBorder="1" applyAlignment="1" applyProtection="1">
      <alignment horizontal="left" vertical="center" shrinkToFit="1"/>
      <protection locked="0"/>
    </xf>
    <xf numFmtId="0" fontId="64" fillId="0" borderId="445" xfId="0" applyNumberFormat="1" applyFont="1" applyFill="1" applyBorder="1" applyAlignment="1" applyProtection="1">
      <alignment horizontal="left" vertical="center" shrinkToFit="1"/>
      <protection locked="0"/>
    </xf>
    <xf numFmtId="0" fontId="64" fillId="0" borderId="413" xfId="0" applyFont="1" applyFill="1" applyBorder="1" applyAlignment="1" applyProtection="1">
      <alignment horizontal="center" vertical="center" shrinkToFit="1"/>
      <protection locked="0"/>
    </xf>
    <xf numFmtId="0" fontId="64" fillId="0" borderId="334" xfId="0" applyFont="1" applyFill="1" applyBorder="1" applyAlignment="1" applyProtection="1">
      <alignment horizontal="center" vertical="center" shrinkToFit="1"/>
      <protection locked="0"/>
    </xf>
    <xf numFmtId="0" fontId="64" fillId="0" borderId="307" xfId="0" applyFont="1" applyFill="1" applyBorder="1" applyAlignment="1" applyProtection="1">
      <alignment horizontal="left" vertical="center" shrinkToFit="1"/>
      <protection locked="0"/>
    </xf>
    <xf numFmtId="0" fontId="64" fillId="0" borderId="322" xfId="0" applyFont="1" applyFill="1" applyBorder="1" applyAlignment="1" applyProtection="1">
      <alignment horizontal="left" vertical="center" shrinkToFit="1"/>
      <protection locked="0"/>
    </xf>
    <xf numFmtId="0" fontId="64" fillId="0" borderId="99" xfId="0" applyFont="1" applyFill="1" applyBorder="1" applyAlignment="1" applyProtection="1">
      <alignment horizontal="center" vertical="center" shrinkToFit="1"/>
      <protection locked="0"/>
    </xf>
    <xf numFmtId="0" fontId="64" fillId="0" borderId="28" xfId="0" applyFont="1" applyFill="1" applyBorder="1" applyAlignment="1" applyProtection="1">
      <alignment horizontal="left" vertical="center" shrinkToFit="1"/>
      <protection locked="0"/>
    </xf>
    <xf numFmtId="0" fontId="64" fillId="0" borderId="308" xfId="0" applyFont="1" applyFill="1" applyBorder="1" applyAlignment="1" applyProtection="1">
      <alignment horizontal="left" vertical="center" shrinkToFit="1"/>
      <protection locked="0"/>
    </xf>
    <xf numFmtId="0" fontId="64" fillId="0" borderId="100" xfId="0" applyFont="1" applyFill="1" applyBorder="1" applyAlignment="1" applyProtection="1">
      <alignment horizontal="left" vertical="center" shrinkToFit="1"/>
      <protection locked="0"/>
    </xf>
    <xf numFmtId="0" fontId="64" fillId="0" borderId="52" xfId="0" applyFont="1" applyFill="1" applyBorder="1" applyAlignment="1" applyProtection="1">
      <alignment horizontal="left" vertical="center" shrinkToFit="1"/>
      <protection locked="0"/>
    </xf>
    <xf numFmtId="0" fontId="64" fillId="0" borderId="319" xfId="0" applyFont="1" applyFill="1" applyBorder="1" applyAlignment="1" applyProtection="1">
      <alignment horizontal="left" vertical="center" shrinkToFit="1"/>
      <protection locked="0"/>
    </xf>
    <xf numFmtId="0" fontId="64" fillId="0" borderId="94" xfId="0" applyFont="1" applyFill="1" applyBorder="1" applyAlignment="1" applyProtection="1">
      <alignment horizontal="left" vertical="center" shrinkToFit="1"/>
      <protection locked="0"/>
    </xf>
    <xf numFmtId="194" fontId="64" fillId="0" borderId="209" xfId="0" applyNumberFormat="1" applyFont="1" applyFill="1" applyBorder="1" applyAlignment="1" applyProtection="1">
      <alignment horizontal="right" vertical="center" shrinkToFit="1"/>
      <protection locked="0"/>
    </xf>
    <xf numFmtId="194" fontId="64" fillId="0" borderId="0" xfId="0" applyNumberFormat="1" applyFont="1" applyFill="1" applyBorder="1" applyAlignment="1" applyProtection="1">
      <alignment horizontal="right" vertical="center" shrinkToFit="1"/>
      <protection locked="0"/>
    </xf>
    <xf numFmtId="0" fontId="64" fillId="6" borderId="0" xfId="0" applyFont="1" applyFill="1" applyBorder="1" applyAlignment="1" applyProtection="1">
      <alignment horizontal="center" vertical="center" shrinkToFit="1"/>
    </xf>
    <xf numFmtId="0" fontId="64" fillId="6" borderId="208" xfId="0" applyFont="1" applyFill="1" applyBorder="1" applyAlignment="1" applyProtection="1">
      <alignment horizontal="center" vertical="center" shrinkToFit="1"/>
    </xf>
    <xf numFmtId="0" fontId="64" fillId="6" borderId="413" xfId="0" applyFont="1" applyFill="1" applyBorder="1" applyAlignment="1" applyProtection="1">
      <alignment horizontal="center" vertical="center" shrinkToFit="1"/>
    </xf>
    <xf numFmtId="0" fontId="64" fillId="6" borderId="334" xfId="0" applyFont="1" applyFill="1" applyBorder="1" applyAlignment="1" applyProtection="1">
      <alignment horizontal="center" vertical="center" shrinkToFit="1"/>
    </xf>
    <xf numFmtId="0" fontId="64" fillId="6" borderId="0" xfId="0" applyFont="1" applyFill="1" applyBorder="1" applyAlignment="1" applyProtection="1">
      <alignment horizontal="left" vertical="center" shrinkToFit="1"/>
    </xf>
    <xf numFmtId="0" fontId="64" fillId="6" borderId="324" xfId="0" applyFont="1" applyFill="1" applyBorder="1" applyAlignment="1" applyProtection="1">
      <alignment horizontal="center" vertical="center" shrinkToFit="1"/>
    </xf>
    <xf numFmtId="0" fontId="64" fillId="6" borderId="37" xfId="0" applyFont="1" applyFill="1" applyBorder="1" applyAlignment="1" applyProtection="1">
      <alignment horizontal="center" vertical="center" shrinkToFit="1"/>
    </xf>
    <xf numFmtId="0" fontId="64" fillId="0" borderId="326" xfId="0" applyFont="1" applyFill="1" applyBorder="1" applyAlignment="1" applyProtection="1">
      <alignment horizontal="center" vertical="center" shrinkToFit="1"/>
    </xf>
    <xf numFmtId="0" fontId="64" fillId="0" borderId="37" xfId="0" applyFont="1" applyFill="1" applyBorder="1" applyAlignment="1" applyProtection="1">
      <alignment horizontal="center" vertical="center" shrinkToFit="1"/>
    </xf>
    <xf numFmtId="0" fontId="64" fillId="0" borderId="403" xfId="0" applyFont="1" applyFill="1" applyBorder="1" applyAlignment="1" applyProtection="1">
      <alignment horizontal="center" vertical="center" shrinkToFit="1"/>
    </xf>
    <xf numFmtId="0" fontId="64" fillId="6" borderId="280" xfId="0" applyFont="1" applyFill="1" applyBorder="1" applyAlignment="1" applyProtection="1">
      <alignment horizontal="center" vertical="center" shrinkToFit="1"/>
    </xf>
    <xf numFmtId="0" fontId="64" fillId="6" borderId="415" xfId="0" applyFont="1" applyFill="1" applyBorder="1" applyAlignment="1" applyProtection="1">
      <alignment horizontal="center" vertical="center" shrinkToFit="1"/>
    </xf>
    <xf numFmtId="194" fontId="64" fillId="0" borderId="115" xfId="0" applyNumberFormat="1" applyFont="1" applyFill="1" applyBorder="1" applyAlignment="1" applyProtection="1">
      <alignment horizontal="right" vertical="center" shrinkToFit="1"/>
      <protection locked="0"/>
    </xf>
    <xf numFmtId="0" fontId="64" fillId="0" borderId="321" xfId="0" applyFont="1" applyFill="1" applyBorder="1" applyAlignment="1" applyProtection="1">
      <alignment horizontal="left" vertical="center" shrinkToFit="1"/>
      <protection locked="0"/>
    </xf>
    <xf numFmtId="0" fontId="64" fillId="6" borderId="281" xfId="0" applyFont="1" applyFill="1" applyBorder="1" applyAlignment="1" applyProtection="1">
      <alignment horizontal="center" vertical="center" shrinkToFit="1"/>
    </xf>
    <xf numFmtId="0" fontId="60" fillId="22" borderId="195" xfId="0" applyFont="1" applyFill="1" applyBorder="1" applyAlignment="1" applyProtection="1">
      <alignment horizontal="center" vertical="center" shrinkToFit="1"/>
    </xf>
    <xf numFmtId="0" fontId="60" fillId="22" borderId="291" xfId="0" applyFont="1" applyFill="1" applyBorder="1" applyAlignment="1" applyProtection="1">
      <alignment horizontal="center" vertical="center" shrinkToFit="1"/>
    </xf>
    <xf numFmtId="0" fontId="64" fillId="0" borderId="289" xfId="0" applyFont="1" applyFill="1" applyBorder="1" applyAlignment="1" applyProtection="1">
      <alignment horizontal="left" vertical="center" shrinkToFit="1"/>
      <protection locked="0"/>
    </xf>
    <xf numFmtId="0" fontId="64" fillId="0" borderId="330" xfId="0" applyFont="1" applyFill="1" applyBorder="1" applyAlignment="1" applyProtection="1">
      <alignment horizontal="left" vertical="center" shrinkToFit="1"/>
      <protection locked="0"/>
    </xf>
    <xf numFmtId="0" fontId="64" fillId="0" borderId="290" xfId="0" applyFont="1" applyFill="1" applyBorder="1" applyAlignment="1" applyProtection="1">
      <alignment horizontal="left" vertical="center" shrinkToFit="1"/>
      <protection locked="0"/>
    </xf>
    <xf numFmtId="0" fontId="64" fillId="0" borderId="331" xfId="0" applyFont="1" applyFill="1" applyBorder="1" applyAlignment="1" applyProtection="1">
      <alignment horizontal="left" vertical="center" shrinkToFit="1"/>
      <protection locked="0"/>
    </xf>
    <xf numFmtId="0" fontId="64" fillId="0" borderId="332" xfId="0" applyFont="1" applyFill="1" applyBorder="1" applyAlignment="1" applyProtection="1">
      <alignment horizontal="left" vertical="center" shrinkToFit="1"/>
      <protection locked="0"/>
    </xf>
    <xf numFmtId="0" fontId="64" fillId="6" borderId="286" xfId="0" applyFont="1" applyFill="1" applyBorder="1" applyAlignment="1" applyProtection="1">
      <alignment horizontal="center" vertical="center" shrinkToFit="1"/>
    </xf>
    <xf numFmtId="0" fontId="64" fillId="6" borderId="195" xfId="0" applyFont="1" applyFill="1" applyBorder="1" applyAlignment="1" applyProtection="1">
      <alignment horizontal="center" vertical="center" shrinkToFit="1"/>
    </xf>
    <xf numFmtId="0" fontId="64" fillId="6" borderId="287" xfId="0" applyFont="1" applyFill="1" applyBorder="1" applyAlignment="1" applyProtection="1">
      <alignment horizontal="center" vertical="center" shrinkToFit="1"/>
    </xf>
    <xf numFmtId="0" fontId="64" fillId="0" borderId="195" xfId="0" applyFont="1" applyFill="1" applyBorder="1" applyAlignment="1" applyProtection="1">
      <alignment horizontal="right" vertical="center" shrinkToFit="1"/>
      <protection locked="0"/>
    </xf>
    <xf numFmtId="0" fontId="64" fillId="0" borderId="325" xfId="0" applyFont="1" applyFill="1" applyBorder="1" applyAlignment="1" applyProtection="1">
      <alignment horizontal="right" vertical="center" shrinkToFit="1"/>
      <protection locked="0"/>
    </xf>
    <xf numFmtId="0" fontId="64" fillId="0" borderId="288" xfId="0" applyFont="1" applyFill="1" applyBorder="1" applyAlignment="1" applyProtection="1">
      <alignment horizontal="right" vertical="center" shrinkToFit="1"/>
      <protection locked="0"/>
    </xf>
    <xf numFmtId="0" fontId="64" fillId="0" borderId="185" xfId="0" applyFont="1" applyFill="1" applyBorder="1" applyAlignment="1" applyProtection="1">
      <alignment horizontal="center" vertical="center" shrinkToFit="1"/>
      <protection locked="0"/>
    </xf>
    <xf numFmtId="0" fontId="64" fillId="3" borderId="299" xfId="0" applyFont="1" applyFill="1" applyBorder="1" applyAlignment="1" applyProtection="1">
      <alignment horizontal="left" vertical="center" shrinkToFit="1"/>
      <protection locked="0"/>
    </xf>
    <xf numFmtId="0" fontId="64" fillId="3" borderId="300" xfId="0" applyFont="1" applyFill="1" applyBorder="1" applyAlignment="1" applyProtection="1">
      <alignment horizontal="left" vertical="center" shrinkToFit="1"/>
      <protection locked="0"/>
    </xf>
    <xf numFmtId="0" fontId="64" fillId="3" borderId="301" xfId="0" applyFont="1" applyFill="1" applyBorder="1" applyAlignment="1" applyProtection="1">
      <alignment horizontal="left" vertical="center" shrinkToFit="1"/>
      <protection locked="0"/>
    </xf>
    <xf numFmtId="0" fontId="64" fillId="0" borderId="436" xfId="0" applyFont="1" applyFill="1" applyBorder="1" applyAlignment="1" applyProtection="1">
      <alignment horizontal="left" vertical="center" shrinkToFit="1"/>
      <protection locked="0"/>
    </xf>
    <xf numFmtId="0" fontId="64" fillId="0" borderId="437" xfId="0" applyFont="1" applyFill="1" applyBorder="1" applyAlignment="1" applyProtection="1">
      <alignment horizontal="left" vertical="center" shrinkToFit="1"/>
      <protection locked="0"/>
    </xf>
    <xf numFmtId="0" fontId="64" fillId="0" borderId="438" xfId="0" applyFont="1" applyFill="1" applyBorder="1" applyAlignment="1" applyProtection="1">
      <alignment horizontal="left" vertical="center" shrinkToFit="1"/>
      <protection locked="0"/>
    </xf>
    <xf numFmtId="0" fontId="64" fillId="0" borderId="273" xfId="0" applyFont="1" applyFill="1" applyBorder="1" applyAlignment="1" applyProtection="1">
      <alignment horizontal="center" vertical="center" shrinkToFit="1"/>
      <protection locked="0"/>
    </xf>
    <xf numFmtId="0" fontId="64" fillId="0" borderId="331" xfId="0" applyFont="1" applyFill="1" applyBorder="1" applyAlignment="1" applyProtection="1">
      <alignment horizontal="center" vertical="center" shrinkToFit="1"/>
      <protection locked="0"/>
    </xf>
    <xf numFmtId="0" fontId="64" fillId="0" borderId="332" xfId="0" applyFont="1" applyFill="1" applyBorder="1" applyAlignment="1" applyProtection="1">
      <alignment horizontal="center" vertical="center" shrinkToFit="1"/>
      <protection locked="0"/>
    </xf>
    <xf numFmtId="0" fontId="64" fillId="0" borderId="280" xfId="0" applyFont="1" applyFill="1" applyBorder="1" applyAlignment="1" applyProtection="1">
      <alignment horizontal="right" vertical="center" shrinkToFit="1"/>
      <protection locked="0"/>
    </xf>
    <xf numFmtId="0" fontId="64" fillId="6" borderId="12" xfId="0" applyFont="1" applyFill="1" applyBorder="1" applyAlignment="1" applyProtection="1">
      <alignment horizontal="center" vertical="center" shrinkToFit="1"/>
    </xf>
    <xf numFmtId="0" fontId="64" fillId="6" borderId="298" xfId="0" applyFont="1" applyFill="1" applyBorder="1" applyAlignment="1" applyProtection="1">
      <alignment horizontal="center" vertical="center" shrinkToFit="1"/>
    </xf>
    <xf numFmtId="0" fontId="64" fillId="6" borderId="96" xfId="0" applyFont="1" applyFill="1" applyBorder="1" applyAlignment="1" applyProtection="1">
      <alignment horizontal="center" vertical="center" shrinkToFit="1"/>
    </xf>
    <xf numFmtId="0" fontId="64" fillId="6" borderId="311" xfId="0" applyFont="1" applyFill="1" applyBorder="1" applyAlignment="1" applyProtection="1">
      <alignment horizontal="center" vertical="center" shrinkToFit="1"/>
    </xf>
    <xf numFmtId="0" fontId="64" fillId="0" borderId="326" xfId="0" applyFont="1" applyFill="1" applyBorder="1" applyAlignment="1" applyProtection="1">
      <alignment horizontal="left" vertical="center" shrinkToFit="1"/>
      <protection locked="0"/>
    </xf>
    <xf numFmtId="49" fontId="82" fillId="0" borderId="286" xfId="0" applyNumberFormat="1" applyFont="1" applyFill="1" applyBorder="1" applyAlignment="1" applyProtection="1">
      <alignment horizontal="left" vertical="center"/>
    </xf>
    <xf numFmtId="49" fontId="82" fillId="0" borderId="195" xfId="0" applyNumberFormat="1" applyFont="1" applyFill="1" applyBorder="1" applyAlignment="1" applyProtection="1">
      <alignment horizontal="left" vertical="center"/>
    </xf>
    <xf numFmtId="49" fontId="82" fillId="0" borderId="291" xfId="0" applyNumberFormat="1" applyFont="1" applyFill="1" applyBorder="1" applyAlignment="1" applyProtection="1">
      <alignment horizontal="left" vertical="center"/>
    </xf>
    <xf numFmtId="0" fontId="64" fillId="6" borderId="280" xfId="0" applyFont="1" applyFill="1" applyBorder="1" applyAlignment="1" applyProtection="1">
      <alignment horizontal="left" vertical="center" shrinkToFit="1"/>
    </xf>
    <xf numFmtId="0" fontId="60" fillId="22" borderId="282" xfId="0" applyFont="1" applyFill="1" applyBorder="1" applyAlignment="1" applyProtection="1">
      <alignment horizontal="center" vertical="center" wrapText="1"/>
    </xf>
    <xf numFmtId="0" fontId="60" fillId="22" borderId="283" xfId="0" applyFont="1" applyFill="1" applyBorder="1" applyAlignment="1" applyProtection="1">
      <alignment horizontal="center" vertical="center" wrapText="1"/>
    </xf>
    <xf numFmtId="0" fontId="60" fillId="22" borderId="284" xfId="0" applyFont="1" applyFill="1" applyBorder="1" applyAlignment="1" applyProtection="1">
      <alignment horizontal="center" vertical="center" wrapText="1"/>
    </xf>
    <xf numFmtId="0" fontId="60" fillId="22" borderId="275" xfId="0" applyFont="1" applyFill="1" applyBorder="1" applyAlignment="1" applyProtection="1">
      <alignment horizontal="center" vertical="center" wrapText="1"/>
    </xf>
    <xf numFmtId="0" fontId="60" fillId="22" borderId="0" xfId="0" applyFont="1" applyFill="1" applyBorder="1" applyAlignment="1" applyProtection="1">
      <alignment horizontal="center" vertical="center" wrapText="1"/>
    </xf>
    <xf numFmtId="0" fontId="60" fillId="22" borderId="274" xfId="0" applyFont="1" applyFill="1" applyBorder="1" applyAlignment="1" applyProtection="1">
      <alignment horizontal="center" vertical="center" wrapText="1"/>
    </xf>
    <xf numFmtId="0" fontId="60" fillId="22" borderId="281" xfId="0" applyFont="1" applyFill="1" applyBorder="1" applyAlignment="1" applyProtection="1">
      <alignment horizontal="center" vertical="center" wrapText="1"/>
    </xf>
    <xf numFmtId="0" fontId="60" fillId="22" borderId="280" xfId="0" applyFont="1" applyFill="1" applyBorder="1" applyAlignment="1" applyProtection="1">
      <alignment horizontal="center" vertical="center" wrapText="1"/>
    </xf>
    <xf numFmtId="0" fontId="60" fillId="22" borderId="285" xfId="0" applyFont="1" applyFill="1" applyBorder="1" applyAlignment="1" applyProtection="1">
      <alignment horizontal="center" vertical="center" wrapText="1"/>
    </xf>
    <xf numFmtId="0" fontId="60" fillId="22" borderId="282" xfId="0" applyFont="1" applyFill="1" applyBorder="1" applyAlignment="1" applyProtection="1">
      <alignment horizontal="center" vertical="center" shrinkToFit="1"/>
    </xf>
    <xf numFmtId="0" fontId="60" fillId="22" borderId="284" xfId="0" applyFont="1" applyFill="1" applyBorder="1" applyAlignment="1" applyProtection="1">
      <alignment horizontal="center" vertical="center" shrinkToFit="1"/>
    </xf>
    <xf numFmtId="0" fontId="60" fillId="22" borderId="281" xfId="0" applyFont="1" applyFill="1" applyBorder="1" applyAlignment="1" applyProtection="1">
      <alignment horizontal="center" vertical="center" shrinkToFit="1"/>
    </xf>
    <xf numFmtId="0" fontId="60" fillId="22" borderId="280" xfId="0" applyFont="1" applyFill="1" applyBorder="1" applyAlignment="1" applyProtection="1">
      <alignment horizontal="center" vertical="center" shrinkToFit="1"/>
    </xf>
    <xf numFmtId="0" fontId="60" fillId="22" borderId="285" xfId="0" applyFont="1" applyFill="1" applyBorder="1" applyAlignment="1" applyProtection="1">
      <alignment horizontal="center" vertical="center" shrinkToFit="1"/>
    </xf>
    <xf numFmtId="0" fontId="60" fillId="22" borderId="275" xfId="0" applyFont="1" applyFill="1" applyBorder="1" applyAlignment="1" applyProtection="1">
      <alignment horizontal="center" vertical="center" shrinkToFit="1"/>
    </xf>
    <xf numFmtId="0" fontId="60" fillId="22" borderId="274" xfId="0" applyFont="1" applyFill="1" applyBorder="1" applyAlignment="1" applyProtection="1">
      <alignment horizontal="center" vertical="center" shrinkToFit="1"/>
    </xf>
    <xf numFmtId="0" fontId="60" fillId="22" borderId="335" xfId="0" applyFont="1" applyFill="1" applyBorder="1" applyAlignment="1" applyProtection="1">
      <alignment horizontal="center" vertical="center" shrinkToFit="1"/>
    </xf>
    <xf numFmtId="0" fontId="60" fillId="22" borderId="305" xfId="0" applyFont="1" applyFill="1" applyBorder="1" applyAlignment="1" applyProtection="1">
      <alignment horizontal="center" vertical="center" shrinkToFit="1"/>
    </xf>
    <xf numFmtId="0" fontId="60" fillId="22" borderId="294" xfId="0" applyFont="1" applyFill="1" applyBorder="1" applyAlignment="1" applyProtection="1">
      <alignment horizontal="center" vertical="center" shrinkToFit="1"/>
    </xf>
    <xf numFmtId="0" fontId="98" fillId="0" borderId="185" xfId="0" applyFont="1" applyBorder="1" applyAlignment="1" applyProtection="1">
      <alignment horizontal="center" vertical="center"/>
    </xf>
    <xf numFmtId="0" fontId="98" fillId="0" borderId="286" xfId="0" applyFont="1" applyBorder="1" applyAlignment="1" applyProtection="1">
      <alignment horizontal="center" vertical="center"/>
      <protection locked="0"/>
    </xf>
    <xf numFmtId="0" fontId="98" fillId="0" borderId="291" xfId="0" applyFont="1" applyBorder="1" applyAlignment="1" applyProtection="1">
      <alignment horizontal="center" vertical="center"/>
      <protection locked="0"/>
    </xf>
    <xf numFmtId="0" fontId="60" fillId="22" borderId="185" xfId="0" applyFont="1" applyFill="1" applyBorder="1" applyAlignment="1" applyProtection="1">
      <alignment horizontal="center" vertical="center"/>
    </xf>
    <xf numFmtId="38" fontId="66" fillId="22" borderId="286" xfId="13" applyFont="1" applyFill="1" applyBorder="1" applyAlignment="1" applyProtection="1">
      <alignment horizontal="center" vertical="center"/>
    </xf>
    <xf numFmtId="38" fontId="66" fillId="22" borderId="291" xfId="13" applyFont="1" applyFill="1" applyBorder="1" applyAlignment="1" applyProtection="1">
      <alignment horizontal="center" vertical="center"/>
    </xf>
    <xf numFmtId="38" fontId="95" fillId="22" borderId="286" xfId="13" applyFont="1" applyFill="1" applyBorder="1" applyAlignment="1" applyProtection="1">
      <alignment horizontal="center" vertical="center"/>
    </xf>
    <xf numFmtId="38" fontId="95" fillId="22" borderId="291" xfId="13" applyFont="1" applyFill="1" applyBorder="1" applyAlignment="1" applyProtection="1">
      <alignment horizontal="center" vertical="center"/>
    </xf>
    <xf numFmtId="0" fontId="95" fillId="22" borderId="185" xfId="0" applyFont="1" applyFill="1" applyBorder="1" applyAlignment="1" applyProtection="1">
      <alignment horizontal="center" vertical="center"/>
    </xf>
    <xf numFmtId="0" fontId="64" fillId="0" borderId="185" xfId="0" applyFont="1" applyBorder="1" applyAlignment="1" applyProtection="1">
      <alignment horizontal="center" vertical="center"/>
      <protection locked="0"/>
    </xf>
    <xf numFmtId="0" fontId="82" fillId="0" borderId="0" xfId="0" applyFont="1" applyFill="1" applyBorder="1" applyAlignment="1" applyProtection="1">
      <alignment horizontal="left" vertical="center"/>
    </xf>
    <xf numFmtId="0" fontId="98" fillId="0" borderId="0" xfId="0" applyFont="1" applyBorder="1" applyAlignment="1" applyProtection="1">
      <alignment horizontal="center" vertical="center"/>
      <protection locked="0"/>
    </xf>
    <xf numFmtId="0" fontId="60" fillId="0" borderId="283" xfId="0" applyFont="1" applyFill="1" applyBorder="1" applyAlignment="1" applyProtection="1">
      <alignment horizontal="center" vertical="center"/>
    </xf>
    <xf numFmtId="0" fontId="60" fillId="0" borderId="284" xfId="0" applyFont="1" applyFill="1" applyBorder="1" applyAlignment="1" applyProtection="1">
      <alignment horizontal="center" vertical="center"/>
    </xf>
    <xf numFmtId="0" fontId="60" fillId="0" borderId="275" xfId="0" applyFont="1" applyFill="1" applyBorder="1" applyAlignment="1" applyProtection="1">
      <alignment horizontal="center" vertical="center"/>
    </xf>
    <xf numFmtId="0" fontId="60" fillId="0" borderId="0" xfId="0" applyFont="1" applyFill="1" applyBorder="1" applyAlignment="1" applyProtection="1">
      <alignment horizontal="center" vertical="center"/>
    </xf>
    <xf numFmtId="0" fontId="60" fillId="0" borderId="274" xfId="0" applyFont="1" applyFill="1" applyBorder="1" applyAlignment="1" applyProtection="1">
      <alignment horizontal="center" vertical="center"/>
    </xf>
    <xf numFmtId="0" fontId="60" fillId="0" borderId="281" xfId="0" applyFont="1" applyFill="1" applyBorder="1" applyAlignment="1" applyProtection="1">
      <alignment horizontal="center" vertical="center"/>
    </xf>
    <xf numFmtId="0" fontId="60" fillId="0" borderId="280" xfId="0" applyFont="1" applyFill="1" applyBorder="1" applyAlignment="1" applyProtection="1">
      <alignment horizontal="center" vertical="center"/>
    </xf>
    <xf numFmtId="0" fontId="60" fillId="0" borderId="285" xfId="0" applyFont="1" applyFill="1" applyBorder="1" applyAlignment="1" applyProtection="1">
      <alignment horizontal="center" vertical="center"/>
    </xf>
    <xf numFmtId="0" fontId="64" fillId="0" borderId="374" xfId="0" applyFont="1" applyBorder="1" applyAlignment="1" applyProtection="1">
      <alignment horizontal="center" vertical="center"/>
      <protection locked="0"/>
    </xf>
    <xf numFmtId="0" fontId="60" fillId="22" borderId="399" xfId="0" applyFont="1" applyFill="1" applyBorder="1" applyAlignment="1" applyProtection="1">
      <alignment horizontal="center" vertical="center" textRotation="255" shrinkToFit="1"/>
    </xf>
    <xf numFmtId="0" fontId="60" fillId="22" borderId="400" xfId="0" applyFont="1" applyFill="1" applyBorder="1" applyAlignment="1" applyProtection="1">
      <alignment horizontal="center" vertical="center" textRotation="255" shrinkToFit="1"/>
    </xf>
    <xf numFmtId="0" fontId="60" fillId="22" borderId="395" xfId="0" applyFont="1" applyFill="1" applyBorder="1" applyAlignment="1" applyProtection="1">
      <alignment horizontal="center" vertical="center" textRotation="255" shrinkToFit="1"/>
    </xf>
    <xf numFmtId="0" fontId="60" fillId="22" borderId="396" xfId="0" applyFont="1" applyFill="1" applyBorder="1" applyAlignment="1" applyProtection="1">
      <alignment horizontal="center" vertical="center" textRotation="255" shrinkToFit="1"/>
    </xf>
    <xf numFmtId="0" fontId="60" fillId="22" borderId="397" xfId="0" applyFont="1" applyFill="1" applyBorder="1" applyAlignment="1" applyProtection="1">
      <alignment horizontal="center" vertical="center" textRotation="255" shrinkToFit="1"/>
    </xf>
    <xf numFmtId="0" fontId="60" fillId="22" borderId="398" xfId="0" applyFont="1" applyFill="1" applyBorder="1" applyAlignment="1" applyProtection="1">
      <alignment horizontal="center" vertical="center" textRotation="255" shrinkToFit="1"/>
    </xf>
    <xf numFmtId="0" fontId="60" fillId="22" borderId="401" xfId="0" applyFont="1" applyFill="1" applyBorder="1" applyAlignment="1" applyProtection="1">
      <alignment horizontal="center" vertical="center" shrinkToFit="1"/>
    </xf>
    <xf numFmtId="0" fontId="60" fillId="22" borderId="402" xfId="0" applyFont="1" applyFill="1" applyBorder="1" applyAlignment="1" applyProtection="1">
      <alignment horizontal="center" vertical="center" shrinkToFit="1"/>
    </xf>
    <xf numFmtId="0" fontId="60" fillId="22" borderId="275" xfId="0" applyFont="1" applyFill="1" applyBorder="1" applyAlignment="1" applyProtection="1">
      <alignment horizontal="center" vertical="center" textRotation="255" shrinkToFit="1"/>
    </xf>
    <xf numFmtId="0" fontId="60" fillId="22" borderId="274" xfId="0" applyFont="1" applyFill="1" applyBorder="1" applyAlignment="1" applyProtection="1">
      <alignment horizontal="center" vertical="center" textRotation="255" shrinkToFit="1"/>
    </xf>
    <xf numFmtId="0" fontId="60" fillId="22" borderId="406" xfId="0" applyFont="1" applyFill="1" applyBorder="1" applyAlignment="1" applyProtection="1">
      <alignment horizontal="center" vertical="center" textRotation="255" shrinkToFit="1"/>
    </xf>
    <xf numFmtId="0" fontId="60" fillId="22" borderId="407" xfId="0" applyFont="1" applyFill="1" applyBorder="1" applyAlignment="1" applyProtection="1">
      <alignment horizontal="center" vertical="center" textRotation="255" shrinkToFit="1"/>
    </xf>
    <xf numFmtId="0" fontId="60" fillId="22" borderId="281" xfId="0" applyFont="1" applyFill="1" applyBorder="1" applyAlignment="1" applyProtection="1">
      <alignment horizontal="center" vertical="center" wrapText="1" shrinkToFit="1"/>
    </xf>
    <xf numFmtId="0" fontId="60" fillId="22" borderId="280" xfId="0" applyFont="1" applyFill="1" applyBorder="1" applyAlignment="1" applyProtection="1">
      <alignment horizontal="center" vertical="center" wrapText="1" shrinkToFit="1"/>
    </xf>
    <xf numFmtId="0" fontId="60" fillId="22" borderId="285" xfId="0" applyFont="1" applyFill="1" applyBorder="1" applyAlignment="1" applyProtection="1">
      <alignment horizontal="center" vertical="center" wrapText="1" shrinkToFit="1"/>
    </xf>
    <xf numFmtId="0" fontId="64" fillId="3" borderId="292" xfId="0" applyFont="1" applyFill="1" applyBorder="1" applyAlignment="1" applyProtection="1">
      <alignment horizontal="left" vertical="center" shrinkToFit="1"/>
      <protection locked="0"/>
    </xf>
    <xf numFmtId="0" fontId="64" fillId="3" borderId="294" xfId="0" applyFont="1" applyFill="1" applyBorder="1" applyAlignment="1" applyProtection="1">
      <alignment horizontal="left" vertical="center" shrinkToFit="1"/>
      <protection locked="0"/>
    </xf>
    <xf numFmtId="0" fontId="64" fillId="3" borderId="293" xfId="0" applyFont="1" applyFill="1" applyBorder="1" applyAlignment="1" applyProtection="1">
      <alignment horizontal="left" vertical="center" shrinkToFit="1"/>
      <protection locked="0"/>
    </xf>
    <xf numFmtId="0" fontId="64" fillId="0" borderId="0" xfId="0" applyFont="1" applyFill="1" applyBorder="1" applyAlignment="1" applyProtection="1">
      <alignment horizontal="left" vertical="center" shrinkToFit="1"/>
      <protection locked="0"/>
    </xf>
    <xf numFmtId="0" fontId="64" fillId="0" borderId="211" xfId="0" applyFont="1" applyFill="1" applyBorder="1" applyAlignment="1" applyProtection="1">
      <alignment horizontal="left" vertical="center" shrinkToFit="1"/>
      <protection locked="0"/>
    </xf>
    <xf numFmtId="0" fontId="64" fillId="0" borderId="405" xfId="0" applyFont="1" applyFill="1" applyBorder="1" applyAlignment="1" applyProtection="1">
      <alignment horizontal="left" vertical="center" shrinkToFit="1"/>
      <protection locked="0"/>
    </xf>
    <xf numFmtId="0" fontId="64" fillId="0" borderId="341" xfId="0" applyFont="1" applyFill="1" applyBorder="1" applyAlignment="1" applyProtection="1">
      <alignment horizontal="left" vertical="center" shrinkToFit="1"/>
      <protection locked="0"/>
    </xf>
    <xf numFmtId="0" fontId="64" fillId="0" borderId="414" xfId="0" applyFont="1" applyFill="1" applyBorder="1" applyAlignment="1" applyProtection="1">
      <alignment horizontal="left" vertical="center" shrinkToFit="1"/>
      <protection locked="0"/>
    </xf>
    <xf numFmtId="0" fontId="64" fillId="6" borderId="291" xfId="0" applyFont="1" applyFill="1" applyBorder="1" applyAlignment="1" applyProtection="1">
      <alignment horizontal="center" vertical="center" shrinkToFit="1"/>
    </xf>
    <xf numFmtId="0" fontId="64" fillId="0" borderId="324" xfId="0" applyFont="1" applyFill="1" applyBorder="1" applyAlignment="1" applyProtection="1">
      <alignment horizontal="left" vertical="center" shrinkToFit="1"/>
      <protection locked="0"/>
    </xf>
    <xf numFmtId="0" fontId="64" fillId="0" borderId="403" xfId="0" applyFont="1" applyFill="1" applyBorder="1" applyAlignment="1" applyProtection="1">
      <alignment horizontal="left" vertical="center" shrinkToFit="1"/>
      <protection locked="0"/>
    </xf>
    <xf numFmtId="0" fontId="64" fillId="0" borderId="323" xfId="0" applyFont="1" applyFill="1" applyBorder="1" applyAlignment="1" applyProtection="1">
      <alignment horizontal="left" vertical="center" shrinkToFit="1"/>
      <protection locked="0"/>
    </xf>
    <xf numFmtId="0" fontId="64" fillId="0" borderId="446" xfId="0" applyNumberFormat="1" applyFont="1" applyFill="1" applyBorder="1" applyAlignment="1" applyProtection="1">
      <alignment horizontal="left" vertical="center" shrinkToFit="1"/>
      <protection locked="0"/>
    </xf>
    <xf numFmtId="0" fontId="64" fillId="0" borderId="447" xfId="0" applyNumberFormat="1" applyFont="1" applyFill="1" applyBorder="1" applyAlignment="1" applyProtection="1">
      <alignment horizontal="left" vertical="center" shrinkToFit="1"/>
      <protection locked="0"/>
    </xf>
    <xf numFmtId="0" fontId="64" fillId="0" borderId="448" xfId="0" applyNumberFormat="1" applyFont="1" applyFill="1" applyBorder="1" applyAlignment="1" applyProtection="1">
      <alignment horizontal="left" vertical="center" shrinkToFit="1"/>
      <protection locked="0"/>
    </xf>
    <xf numFmtId="0" fontId="64" fillId="0" borderId="185" xfId="0" applyFont="1" applyBorder="1" applyAlignment="1" applyProtection="1">
      <alignment horizontal="center" vertical="center"/>
    </xf>
    <xf numFmtId="0" fontId="64" fillId="0" borderId="286" xfId="0" applyFont="1" applyBorder="1" applyAlignment="1" applyProtection="1">
      <alignment horizontal="center" vertical="center"/>
      <protection locked="0"/>
    </xf>
    <xf numFmtId="0" fontId="64" fillId="0" borderId="291" xfId="0" applyFont="1" applyBorder="1" applyAlignment="1" applyProtection="1">
      <alignment horizontal="center" vertical="center"/>
      <protection locked="0"/>
    </xf>
    <xf numFmtId="0" fontId="98" fillId="0" borderId="0" xfId="0" applyFont="1" applyBorder="1" applyAlignment="1" applyProtection="1">
      <alignment horizontal="center" vertical="center"/>
    </xf>
    <xf numFmtId="38" fontId="60" fillId="0" borderId="185" xfId="13" applyFont="1" applyFill="1" applyBorder="1" applyAlignment="1" applyProtection="1">
      <alignment horizontal="left" vertical="center"/>
    </xf>
    <xf numFmtId="0" fontId="82" fillId="0" borderId="283" xfId="0" applyFont="1" applyFill="1" applyBorder="1" applyAlignment="1" applyProtection="1">
      <alignment horizontal="left" vertical="center"/>
    </xf>
    <xf numFmtId="0" fontId="98" fillId="0" borderId="283" xfId="0" applyFont="1" applyBorder="1" applyAlignment="1" applyProtection="1">
      <alignment horizontal="center" vertical="center"/>
      <protection locked="0"/>
    </xf>
    <xf numFmtId="0" fontId="98" fillId="0" borderId="283" xfId="0" applyFont="1" applyBorder="1" applyAlignment="1" applyProtection="1">
      <alignment horizontal="center" vertical="center"/>
    </xf>
    <xf numFmtId="0" fontId="60" fillId="0" borderId="286" xfId="0" applyFont="1" applyFill="1" applyBorder="1" applyAlignment="1" applyProtection="1">
      <alignment horizontal="left" vertical="center" wrapText="1"/>
    </xf>
    <xf numFmtId="0" fontId="60" fillId="0" borderId="195" xfId="0" applyFont="1" applyFill="1" applyBorder="1" applyAlignment="1" applyProtection="1">
      <alignment horizontal="left" vertical="center" wrapText="1"/>
    </xf>
    <xf numFmtId="0" fontId="60" fillId="0" borderId="291" xfId="0" applyFont="1" applyFill="1" applyBorder="1" applyAlignment="1" applyProtection="1">
      <alignment horizontal="left" vertical="center" wrapText="1"/>
    </xf>
    <xf numFmtId="0" fontId="112" fillId="27" borderId="7" xfId="0" applyFont="1" applyFill="1" applyBorder="1" applyAlignment="1" applyProtection="1">
      <alignment horizontal="center" vertical="center"/>
    </xf>
    <xf numFmtId="0" fontId="82" fillId="26" borderId="30" xfId="0" applyFont="1" applyFill="1" applyBorder="1" applyAlignment="1" applyProtection="1">
      <alignment horizontal="center" vertical="center"/>
    </xf>
    <xf numFmtId="0" fontId="82" fillId="26" borderId="55" xfId="0" applyFont="1" applyFill="1" applyBorder="1" applyAlignment="1" applyProtection="1">
      <alignment horizontal="center" vertical="center"/>
    </xf>
    <xf numFmtId="0" fontId="82" fillId="26" borderId="93" xfId="0" applyFont="1" applyFill="1" applyBorder="1" applyAlignment="1" applyProtection="1">
      <alignment horizontal="center" vertical="center"/>
    </xf>
    <xf numFmtId="0" fontId="82" fillId="26" borderId="28" xfId="0" applyFont="1" applyFill="1" applyBorder="1" applyAlignment="1" applyProtection="1">
      <alignment horizontal="center" vertical="center"/>
    </xf>
    <xf numFmtId="0" fontId="82" fillId="26" borderId="95" xfId="0" applyFont="1" applyFill="1" applyBorder="1" applyAlignment="1" applyProtection="1">
      <alignment horizontal="center" vertical="center"/>
    </xf>
    <xf numFmtId="0" fontId="82" fillId="26" borderId="94" xfId="0" applyFont="1" applyFill="1" applyBorder="1" applyAlignment="1" applyProtection="1">
      <alignment horizontal="center" vertical="center"/>
    </xf>
    <xf numFmtId="0" fontId="108" fillId="26" borderId="28" xfId="0" applyFont="1" applyFill="1" applyBorder="1" applyAlignment="1" applyProtection="1">
      <alignment horizontal="center"/>
    </xf>
    <xf numFmtId="0" fontId="108" fillId="26" borderId="95" xfId="0" applyFont="1" applyFill="1" applyBorder="1" applyAlignment="1" applyProtection="1">
      <alignment horizontal="center"/>
    </xf>
    <xf numFmtId="0" fontId="108" fillId="26" borderId="94" xfId="0" applyFont="1" applyFill="1" applyBorder="1" applyAlignment="1" applyProtection="1">
      <alignment horizontal="center"/>
    </xf>
    <xf numFmtId="0" fontId="108" fillId="6" borderId="20" xfId="0" applyFont="1" applyFill="1" applyBorder="1" applyAlignment="1" applyProtection="1">
      <alignment horizontal="left" vertical="center"/>
    </xf>
    <xf numFmtId="0" fontId="108" fillId="6" borderId="9" xfId="0" applyFont="1" applyFill="1" applyBorder="1" applyAlignment="1" applyProtection="1">
      <alignment horizontal="left" vertical="center"/>
    </xf>
    <xf numFmtId="0" fontId="108" fillId="26" borderId="56" xfId="0" applyFont="1" applyFill="1" applyBorder="1" applyAlignment="1" applyProtection="1">
      <alignment horizontal="center"/>
    </xf>
    <xf numFmtId="0" fontId="108" fillId="26" borderId="97" xfId="0" applyFont="1" applyFill="1" applyBorder="1" applyAlignment="1" applyProtection="1">
      <alignment horizontal="center"/>
    </xf>
    <xf numFmtId="0" fontId="108" fillId="26" borderId="98" xfId="0" applyFont="1" applyFill="1" applyBorder="1" applyAlignment="1" applyProtection="1">
      <alignment horizontal="center"/>
    </xf>
    <xf numFmtId="0" fontId="82" fillId="26" borderId="7" xfId="0" applyFont="1" applyFill="1" applyBorder="1" applyAlignment="1" applyProtection="1">
      <alignment horizontal="center" vertical="center"/>
    </xf>
    <xf numFmtId="0" fontId="82" fillId="26" borderId="29" xfId="0" applyFont="1" applyFill="1" applyBorder="1" applyAlignment="1" applyProtection="1">
      <alignment horizontal="center" vertical="center"/>
    </xf>
    <xf numFmtId="0" fontId="82" fillId="26" borderId="78" xfId="0" applyFont="1" applyFill="1" applyBorder="1" applyAlignment="1" applyProtection="1">
      <alignment horizontal="center" vertical="center"/>
    </xf>
    <xf numFmtId="0" fontId="84" fillId="34" borderId="28" xfId="0" applyFont="1" applyFill="1" applyBorder="1" applyAlignment="1" applyProtection="1">
      <alignment horizontal="center"/>
    </xf>
    <xf numFmtId="0" fontId="84" fillId="34" borderId="95" xfId="0" applyFont="1" applyFill="1" applyBorder="1" applyAlignment="1" applyProtection="1">
      <alignment horizontal="center"/>
    </xf>
    <xf numFmtId="0" fontId="84" fillId="34" borderId="94" xfId="0" applyFont="1" applyFill="1" applyBorder="1" applyAlignment="1" applyProtection="1">
      <alignment horizontal="center"/>
    </xf>
    <xf numFmtId="0" fontId="84" fillId="26" borderId="28" xfId="0" applyFont="1" applyFill="1" applyBorder="1" applyAlignment="1" applyProtection="1">
      <alignment horizontal="center"/>
    </xf>
    <xf numFmtId="0" fontId="84" fillId="26" borderId="95" xfId="0" applyFont="1" applyFill="1" applyBorder="1" applyAlignment="1" applyProtection="1">
      <alignment horizontal="center"/>
    </xf>
    <xf numFmtId="0" fontId="84" fillId="26" borderId="94" xfId="0" applyFont="1" applyFill="1" applyBorder="1" applyAlignment="1" applyProtection="1">
      <alignment horizontal="center"/>
    </xf>
    <xf numFmtId="0" fontId="112" fillId="27" borderId="29" xfId="0" applyFont="1" applyFill="1" applyBorder="1" applyAlignment="1" applyProtection="1">
      <alignment horizontal="center" vertical="center"/>
    </xf>
    <xf numFmtId="0" fontId="112" fillId="27" borderId="20" xfId="0" applyFont="1" applyFill="1" applyBorder="1" applyAlignment="1" applyProtection="1">
      <alignment horizontal="center" vertical="center"/>
    </xf>
    <xf numFmtId="0" fontId="112" fillId="27" borderId="9" xfId="0" applyFont="1" applyFill="1" applyBorder="1" applyAlignment="1" applyProtection="1">
      <alignment horizontal="center" vertical="center"/>
    </xf>
    <xf numFmtId="0" fontId="84" fillId="34" borderId="18" xfId="0" applyFont="1" applyFill="1" applyBorder="1" applyAlignment="1" applyProtection="1">
      <alignment horizontal="center"/>
    </xf>
    <xf numFmtId="0" fontId="84" fillId="34" borderId="19" xfId="0" applyFont="1" applyFill="1" applyBorder="1" applyAlignment="1" applyProtection="1">
      <alignment horizontal="center"/>
    </xf>
    <xf numFmtId="0" fontId="84" fillId="34" borderId="6" xfId="0" applyFont="1" applyFill="1" applyBorder="1" applyAlignment="1" applyProtection="1">
      <alignment horizontal="center"/>
    </xf>
    <xf numFmtId="0" fontId="82" fillId="26" borderId="28" xfId="0" applyFont="1" applyFill="1" applyBorder="1" applyAlignment="1" applyProtection="1">
      <alignment horizontal="center"/>
    </xf>
    <xf numFmtId="0" fontId="82" fillId="26" borderId="95" xfId="0" applyFont="1" applyFill="1" applyBorder="1" applyAlignment="1" applyProtection="1">
      <alignment horizontal="center"/>
    </xf>
    <xf numFmtId="0" fontId="82" fillId="26" borderId="94" xfId="0" applyFont="1" applyFill="1" applyBorder="1" applyAlignment="1" applyProtection="1">
      <alignment horizontal="center"/>
    </xf>
    <xf numFmtId="0" fontId="82" fillId="26" borderId="22" xfId="0" applyFont="1" applyFill="1" applyBorder="1" applyAlignment="1" applyProtection="1">
      <alignment horizontal="center"/>
    </xf>
    <xf numFmtId="0" fontId="82" fillId="26" borderId="36" xfId="0" applyFont="1" applyFill="1" applyBorder="1" applyAlignment="1" applyProtection="1">
      <alignment horizontal="center"/>
    </xf>
    <xf numFmtId="0" fontId="82" fillId="26" borderId="11" xfId="0" applyFont="1" applyFill="1" applyBorder="1" applyAlignment="1" applyProtection="1">
      <alignment horizontal="center"/>
    </xf>
    <xf numFmtId="0" fontId="82" fillId="26" borderId="18" xfId="0" applyFont="1" applyFill="1" applyBorder="1" applyAlignment="1" applyProtection="1">
      <alignment horizontal="center" vertical="center"/>
    </xf>
    <xf numFmtId="0" fontId="82" fillId="26" borderId="19" xfId="0" applyFont="1" applyFill="1" applyBorder="1" applyAlignment="1" applyProtection="1">
      <alignment horizontal="center" vertical="center"/>
    </xf>
    <xf numFmtId="0" fontId="82" fillId="26" borderId="6" xfId="0" applyFont="1" applyFill="1" applyBorder="1" applyAlignment="1" applyProtection="1">
      <alignment horizontal="center" vertical="center"/>
    </xf>
    <xf numFmtId="0" fontId="82" fillId="0" borderId="0" xfId="0" applyFont="1" applyProtection="1"/>
    <xf numFmtId="0" fontId="82" fillId="26" borderId="29" xfId="0" applyFont="1" applyFill="1" applyBorder="1" applyAlignment="1" applyProtection="1">
      <alignment horizontal="left" vertical="center"/>
    </xf>
    <xf numFmtId="0" fontId="82" fillId="26" borderId="9" xfId="0" applyFont="1" applyFill="1" applyBorder="1" applyAlignment="1" applyProtection="1">
      <alignment horizontal="left" vertical="center"/>
    </xf>
    <xf numFmtId="0" fontId="112" fillId="27" borderId="29" xfId="0" applyFont="1" applyFill="1" applyBorder="1" applyAlignment="1" applyProtection="1">
      <alignment horizontal="left" vertical="center"/>
    </xf>
    <xf numFmtId="0" fontId="112" fillId="27" borderId="20" xfId="0" applyFont="1" applyFill="1" applyBorder="1" applyAlignment="1" applyProtection="1">
      <alignment horizontal="left" vertical="center"/>
    </xf>
    <xf numFmtId="0" fontId="112" fillId="27" borderId="9" xfId="0" applyFont="1" applyFill="1" applyBorder="1" applyAlignment="1" applyProtection="1">
      <alignment horizontal="left" vertical="center"/>
    </xf>
    <xf numFmtId="0" fontId="95" fillId="26" borderId="26" xfId="0" applyFont="1" applyFill="1" applyBorder="1" applyAlignment="1" applyProtection="1">
      <alignment horizontal="left" vertical="center" shrinkToFit="1"/>
    </xf>
    <xf numFmtId="0" fontId="53" fillId="0" borderId="26" xfId="0" applyFont="1" applyFill="1" applyBorder="1" applyAlignment="1" applyProtection="1">
      <alignment horizontal="left" vertical="center" shrinkToFit="1"/>
    </xf>
    <xf numFmtId="0" fontId="95" fillId="26" borderId="24" xfId="0" applyFont="1" applyFill="1" applyBorder="1" applyAlignment="1" applyProtection="1">
      <alignment horizontal="left" vertical="center" shrinkToFit="1"/>
    </xf>
    <xf numFmtId="0" fontId="53" fillId="0" borderId="24" xfId="0" applyFont="1" applyFill="1" applyBorder="1" applyAlignment="1" applyProtection="1">
      <alignment horizontal="left" vertical="center" shrinkToFit="1"/>
    </xf>
    <xf numFmtId="0" fontId="95" fillId="26" borderId="27" xfId="0" applyFont="1" applyFill="1" applyBorder="1" applyAlignment="1" applyProtection="1">
      <alignment horizontal="left" vertical="center" shrinkToFit="1"/>
    </xf>
    <xf numFmtId="0" fontId="53" fillId="0" borderId="27" xfId="0" applyFont="1" applyFill="1" applyBorder="1" applyAlignment="1" applyProtection="1">
      <alignment horizontal="left" vertical="center" shrinkToFit="1"/>
    </xf>
    <xf numFmtId="0" fontId="53" fillId="0" borderId="28" xfId="0" applyFont="1" applyFill="1" applyBorder="1" applyAlignment="1" applyProtection="1">
      <alignment horizontal="left" vertical="center" shrinkToFit="1"/>
    </xf>
    <xf numFmtId="0" fontId="53" fillId="0" borderId="95" xfId="0" applyFont="1" applyFill="1" applyBorder="1" applyAlignment="1" applyProtection="1">
      <alignment horizontal="left" vertical="center" shrinkToFit="1"/>
    </xf>
    <xf numFmtId="0" fontId="53" fillId="0" borderId="94" xfId="0" applyFont="1" applyFill="1" applyBorder="1" applyAlignment="1" applyProtection="1">
      <alignment horizontal="left" vertical="center" shrinkToFit="1"/>
    </xf>
    <xf numFmtId="0" fontId="95" fillId="26" borderId="28" xfId="0" applyFont="1" applyFill="1" applyBorder="1" applyAlignment="1" applyProtection="1">
      <alignment horizontal="left" vertical="center" shrinkToFit="1"/>
    </xf>
    <xf numFmtId="0" fontId="95" fillId="26" borderId="95" xfId="0" applyFont="1" applyFill="1" applyBorder="1" applyAlignment="1" applyProtection="1">
      <alignment horizontal="left" vertical="center" shrinkToFit="1"/>
    </xf>
    <xf numFmtId="0" fontId="95" fillId="26" borderId="94" xfId="0" applyFont="1" applyFill="1" applyBorder="1" applyAlignment="1" applyProtection="1">
      <alignment horizontal="left" vertical="center" shrinkToFit="1"/>
    </xf>
    <xf numFmtId="0" fontId="95" fillId="26" borderId="56" xfId="0" applyFont="1" applyFill="1" applyBorder="1" applyAlignment="1" applyProtection="1">
      <alignment horizontal="left" vertical="center" shrinkToFit="1"/>
    </xf>
    <xf numFmtId="0" fontId="95" fillId="26" borderId="97" xfId="0" applyFont="1" applyFill="1" applyBorder="1" applyAlignment="1" applyProtection="1">
      <alignment horizontal="left" vertical="center" shrinkToFit="1"/>
    </xf>
    <xf numFmtId="0" fontId="95" fillId="26" borderId="98" xfId="0" applyFont="1" applyFill="1" applyBorder="1" applyAlignment="1" applyProtection="1">
      <alignment horizontal="left" vertical="center" shrinkToFit="1"/>
    </xf>
    <xf numFmtId="0" fontId="53" fillId="0" borderId="56" xfId="0" applyFont="1" applyFill="1" applyBorder="1" applyAlignment="1" applyProtection="1">
      <alignment horizontal="left" vertical="center" shrinkToFit="1"/>
    </xf>
    <xf numFmtId="0" fontId="53" fillId="0" borderId="97" xfId="0" applyFont="1" applyFill="1" applyBorder="1" applyAlignment="1" applyProtection="1">
      <alignment horizontal="left" vertical="center" shrinkToFit="1"/>
    </xf>
    <xf numFmtId="0" fontId="53" fillId="0" borderId="98" xfId="0" applyFont="1" applyFill="1" applyBorder="1" applyAlignment="1" applyProtection="1">
      <alignment horizontal="left" vertical="center" shrinkToFit="1"/>
    </xf>
    <xf numFmtId="0" fontId="95" fillId="26" borderId="30" xfId="0" applyFont="1" applyFill="1" applyBorder="1" applyAlignment="1" applyProtection="1">
      <alignment horizontal="left" vertical="center" shrinkToFit="1"/>
    </xf>
    <xf numFmtId="0" fontId="95" fillId="26" borderId="55" xfId="0" applyFont="1" applyFill="1" applyBorder="1" applyAlignment="1" applyProtection="1">
      <alignment horizontal="left" vertical="center" shrinkToFit="1"/>
    </xf>
    <xf numFmtId="0" fontId="95" fillId="26" borderId="93" xfId="0" applyFont="1" applyFill="1" applyBorder="1" applyAlignment="1" applyProtection="1">
      <alignment horizontal="left" vertical="center" shrinkToFit="1"/>
    </xf>
    <xf numFmtId="0" fontId="82" fillId="6" borderId="18" xfId="0" applyFont="1" applyFill="1" applyBorder="1" applyAlignment="1" applyProtection="1">
      <alignment horizontal="center" vertical="center"/>
    </xf>
    <xf numFmtId="0" fontId="82" fillId="6" borderId="19" xfId="0" applyFont="1" applyFill="1" applyBorder="1" applyAlignment="1" applyProtection="1">
      <alignment horizontal="center" vertical="center"/>
    </xf>
    <xf numFmtId="0" fontId="82" fillId="6" borderId="6" xfId="0" applyFont="1" applyFill="1" applyBorder="1" applyAlignment="1" applyProtection="1">
      <alignment horizontal="center" vertical="center"/>
    </xf>
    <xf numFmtId="0" fontId="82" fillId="6" borderId="22" xfId="0" applyFont="1" applyFill="1" applyBorder="1" applyAlignment="1" applyProtection="1">
      <alignment horizontal="center" vertical="center"/>
    </xf>
    <xf numFmtId="0" fontId="82" fillId="6" borderId="36" xfId="0" applyFont="1" applyFill="1" applyBorder="1" applyAlignment="1" applyProtection="1">
      <alignment horizontal="center" vertical="center"/>
    </xf>
    <xf numFmtId="0" fontId="82" fillId="6" borderId="11" xfId="0" applyFont="1" applyFill="1" applyBorder="1" applyAlignment="1" applyProtection="1">
      <alignment horizontal="center" vertical="center"/>
    </xf>
    <xf numFmtId="0" fontId="95" fillId="26" borderId="25" xfId="0" applyFont="1" applyFill="1" applyBorder="1" applyAlignment="1" applyProtection="1">
      <alignment horizontal="left" vertical="center" shrinkToFit="1"/>
    </xf>
    <xf numFmtId="0" fontId="53" fillId="0" borderId="25" xfId="0" applyFont="1" applyFill="1" applyBorder="1" applyAlignment="1" applyProtection="1">
      <alignment horizontal="left" vertical="center" shrinkToFit="1"/>
    </xf>
    <xf numFmtId="0" fontId="53" fillId="0" borderId="19" xfId="0" applyFont="1" applyFill="1" applyBorder="1" applyAlignment="1" applyProtection="1">
      <alignment horizontal="left" vertical="center" shrinkToFit="1"/>
    </xf>
    <xf numFmtId="0" fontId="53" fillId="0" borderId="6" xfId="0" applyFont="1" applyFill="1" applyBorder="1" applyAlignment="1" applyProtection="1">
      <alignment horizontal="left" vertical="center" shrinkToFit="1"/>
    </xf>
    <xf numFmtId="0" fontId="95" fillId="26" borderId="22" xfId="0" applyFont="1" applyFill="1" applyBorder="1" applyAlignment="1" applyProtection="1">
      <alignment horizontal="left" vertical="center" shrinkToFit="1"/>
    </xf>
    <xf numFmtId="0" fontId="95" fillId="26" borderId="36" xfId="0" applyFont="1" applyFill="1" applyBorder="1" applyAlignment="1" applyProtection="1">
      <alignment horizontal="left" vertical="center" shrinkToFit="1"/>
    </xf>
    <xf numFmtId="0" fontId="95" fillId="26" borderId="11" xfId="0" applyFont="1" applyFill="1" applyBorder="1" applyAlignment="1" applyProtection="1">
      <alignment horizontal="left" vertical="center" shrinkToFit="1"/>
    </xf>
    <xf numFmtId="0" fontId="53" fillId="0" borderId="36" xfId="0" applyFont="1" applyFill="1" applyBorder="1" applyAlignment="1" applyProtection="1">
      <alignment horizontal="left" vertical="center" shrinkToFit="1"/>
    </xf>
    <xf numFmtId="0" fontId="53" fillId="0" borderId="11" xfId="0" applyFont="1" applyFill="1" applyBorder="1" applyAlignment="1" applyProtection="1">
      <alignment horizontal="left" vertical="center" shrinkToFit="1"/>
    </xf>
    <xf numFmtId="0" fontId="53" fillId="0" borderId="30" xfId="0" applyFont="1" applyFill="1" applyBorder="1" applyAlignment="1" applyProtection="1">
      <alignment horizontal="left" vertical="center" shrinkToFit="1"/>
    </xf>
    <xf numFmtId="0" fontId="53" fillId="0" borderId="55" xfId="0" applyFont="1" applyFill="1" applyBorder="1" applyAlignment="1" applyProtection="1">
      <alignment horizontal="left" vertical="center" shrinkToFit="1"/>
    </xf>
    <xf numFmtId="0" fontId="53" fillId="0" borderId="93" xfId="0" applyFont="1" applyFill="1" applyBorder="1" applyAlignment="1" applyProtection="1">
      <alignment horizontal="left" vertical="center" shrinkToFit="1"/>
    </xf>
    <xf numFmtId="0" fontId="95" fillId="26" borderId="18" xfId="0" applyFont="1" applyFill="1" applyBorder="1" applyAlignment="1" applyProtection="1">
      <alignment horizontal="left" vertical="center" shrinkToFit="1"/>
    </xf>
    <xf numFmtId="0" fontId="95" fillId="26" borderId="19" xfId="0" applyFont="1" applyFill="1" applyBorder="1" applyAlignment="1" applyProtection="1">
      <alignment horizontal="left" vertical="center" shrinkToFit="1"/>
    </xf>
    <xf numFmtId="0" fontId="95" fillId="26" borderId="6" xfId="0" applyFont="1" applyFill="1" applyBorder="1" applyAlignment="1" applyProtection="1">
      <alignment horizontal="left" vertical="center" shrinkToFit="1"/>
    </xf>
    <xf numFmtId="0" fontId="53" fillId="0" borderId="18" xfId="0" applyFont="1" applyFill="1" applyBorder="1" applyAlignment="1" applyProtection="1">
      <alignment horizontal="left" vertical="center" shrinkToFit="1"/>
    </xf>
    <xf numFmtId="0" fontId="112" fillId="27" borderId="29" xfId="0" applyFont="1" applyFill="1" applyBorder="1" applyAlignment="1" applyProtection="1">
      <alignment vertical="center" shrinkToFit="1"/>
    </xf>
    <xf numFmtId="0" fontId="112" fillId="27" borderId="20" xfId="0" applyFont="1" applyFill="1" applyBorder="1" applyAlignment="1" applyProtection="1">
      <alignment vertical="center" shrinkToFit="1"/>
    </xf>
    <xf numFmtId="0" fontId="112" fillId="27" borderId="9" xfId="0" applyFont="1" applyFill="1" applyBorder="1" applyAlignment="1" applyProtection="1">
      <alignment vertical="center" shrinkToFit="1"/>
    </xf>
    <xf numFmtId="0" fontId="112" fillId="27" borderId="29" xfId="0" applyFont="1" applyFill="1" applyBorder="1" applyAlignment="1" applyProtection="1">
      <alignment horizontal="left" vertical="center" shrinkToFit="1"/>
    </xf>
    <xf numFmtId="0" fontId="112" fillId="27" borderId="20" xfId="0" applyFont="1" applyFill="1" applyBorder="1" applyAlignment="1" applyProtection="1">
      <alignment horizontal="left" vertical="center" shrinkToFit="1"/>
    </xf>
    <xf numFmtId="0" fontId="112" fillId="27" borderId="9" xfId="0" applyFont="1" applyFill="1" applyBorder="1" applyAlignment="1" applyProtection="1">
      <alignment horizontal="left" vertical="center" shrinkToFit="1"/>
    </xf>
    <xf numFmtId="0" fontId="82" fillId="6" borderId="83" xfId="0" applyFont="1" applyFill="1" applyBorder="1" applyAlignment="1" applyProtection="1">
      <alignment horizontal="right" vertical="center"/>
    </xf>
    <xf numFmtId="0" fontId="82" fillId="6" borderId="19" xfId="0" applyFont="1" applyFill="1" applyBorder="1" applyAlignment="1" applyProtection="1">
      <alignment horizontal="right" vertical="center"/>
    </xf>
    <xf numFmtId="0" fontId="82" fillId="6" borderId="209" xfId="0" applyFont="1" applyFill="1" applyBorder="1" applyAlignment="1" applyProtection="1">
      <alignment horizontal="right" vertical="center"/>
    </xf>
    <xf numFmtId="0" fontId="82" fillId="6" borderId="0" xfId="0" applyFont="1" applyFill="1" applyBorder="1" applyAlignment="1" applyProtection="1">
      <alignment horizontal="right" vertical="center"/>
    </xf>
    <xf numFmtId="0" fontId="82" fillId="6" borderId="19" xfId="0" applyFont="1" applyFill="1" applyBorder="1" applyAlignment="1" applyProtection="1">
      <alignment horizontal="left" vertical="center" indent="1"/>
    </xf>
    <xf numFmtId="0" fontId="82" fillId="6" borderId="6" xfId="0" applyFont="1" applyFill="1" applyBorder="1" applyAlignment="1" applyProtection="1">
      <alignment horizontal="left" vertical="center" indent="1"/>
    </xf>
    <xf numFmtId="0" fontId="82" fillId="6" borderId="0" xfId="0" applyFont="1" applyFill="1" applyBorder="1" applyAlignment="1" applyProtection="1">
      <alignment horizontal="left" vertical="center" indent="1"/>
    </xf>
    <xf numFmtId="0" fontId="82" fillId="6" borderId="12" xfId="0" applyFont="1" applyFill="1" applyBorder="1" applyAlignment="1" applyProtection="1">
      <alignment horizontal="left" vertical="center" indent="1"/>
    </xf>
    <xf numFmtId="0" fontId="53" fillId="0" borderId="4" xfId="0" applyFont="1" applyFill="1" applyBorder="1" applyAlignment="1" applyProtection="1">
      <alignment horizontal="left" vertical="center" shrinkToFit="1"/>
    </xf>
    <xf numFmtId="0" fontId="95" fillId="26" borderId="52" xfId="0" applyFont="1" applyFill="1" applyBorder="1" applyAlignment="1" applyProtection="1">
      <alignment horizontal="left" vertical="center" shrinkToFit="1"/>
    </xf>
    <xf numFmtId="0" fontId="95" fillId="26" borderId="37" xfId="0" applyFont="1" applyFill="1" applyBorder="1" applyAlignment="1" applyProtection="1">
      <alignment horizontal="left" vertical="center" shrinkToFit="1"/>
    </xf>
    <xf numFmtId="0" fontId="95" fillId="26" borderId="99" xfId="0" applyFont="1" applyFill="1" applyBorder="1" applyAlignment="1" applyProtection="1">
      <alignment horizontal="left" vertical="center" shrinkToFit="1"/>
    </xf>
    <xf numFmtId="0" fontId="53" fillId="0" borderId="52" xfId="0" applyFont="1" applyBorder="1" applyAlignment="1" applyProtection="1">
      <alignment horizontal="left" vertical="center" shrinkToFit="1"/>
    </xf>
    <xf numFmtId="0" fontId="53" fillId="0" borderId="37" xfId="0" applyFont="1" applyBorder="1" applyAlignment="1" applyProtection="1">
      <alignment horizontal="left" vertical="center" shrinkToFit="1"/>
    </xf>
    <xf numFmtId="0" fontId="53" fillId="0" borderId="99" xfId="0" applyFont="1" applyBorder="1" applyAlignment="1" applyProtection="1">
      <alignment horizontal="left" vertical="center" shrinkToFit="1"/>
    </xf>
    <xf numFmtId="0" fontId="82" fillId="6" borderId="83" xfId="0" applyFont="1" applyFill="1" applyBorder="1" applyAlignment="1" applyProtection="1">
      <alignment horizontal="center" vertical="center"/>
    </xf>
    <xf numFmtId="0" fontId="82" fillId="6" borderId="209" xfId="0" applyFont="1" applyFill="1" applyBorder="1" applyAlignment="1" applyProtection="1">
      <alignment horizontal="center" vertical="center"/>
    </xf>
    <xf numFmtId="0" fontId="82" fillId="6" borderId="0" xfId="0" applyFont="1" applyFill="1" applyBorder="1" applyAlignment="1" applyProtection="1">
      <alignment horizontal="center" vertical="center"/>
    </xf>
    <xf numFmtId="0" fontId="82" fillId="6" borderId="12" xfId="0" applyFont="1" applyFill="1" applyBorder="1" applyAlignment="1" applyProtection="1">
      <alignment horizontal="center" vertical="center"/>
    </xf>
    <xf numFmtId="0" fontId="95" fillId="26" borderId="28" xfId="0" applyFont="1" applyFill="1" applyBorder="1" applyAlignment="1" applyProtection="1">
      <alignment horizontal="left" vertical="center"/>
    </xf>
    <xf numFmtId="0" fontId="0" fillId="0" borderId="95" xfId="0" applyBorder="1" applyAlignment="1" applyProtection="1">
      <alignment horizontal="left" vertical="center"/>
    </xf>
    <xf numFmtId="0" fontId="0" fillId="0" borderId="94" xfId="0" applyBorder="1" applyAlignment="1" applyProtection="1">
      <alignment horizontal="left" vertical="center"/>
    </xf>
    <xf numFmtId="0" fontId="53" fillId="0" borderId="28" xfId="0" applyFont="1" applyFill="1" applyBorder="1" applyAlignment="1" applyProtection="1">
      <alignment horizontal="left" vertical="center"/>
    </xf>
    <xf numFmtId="0" fontId="95" fillId="26" borderId="268" xfId="0" applyFont="1" applyFill="1" applyBorder="1" applyAlignment="1" applyProtection="1">
      <alignment horizontal="left" vertical="center" shrinkToFit="1"/>
    </xf>
    <xf numFmtId="0" fontId="95" fillId="26" borderId="320" xfId="0" applyFont="1" applyFill="1" applyBorder="1" applyAlignment="1" applyProtection="1">
      <alignment horizontal="left" vertical="center" shrinkToFit="1"/>
    </xf>
    <xf numFmtId="0" fontId="95" fillId="26" borderId="96" xfId="0" applyFont="1" applyFill="1" applyBorder="1" applyAlignment="1" applyProtection="1">
      <alignment horizontal="left" vertical="center" shrinkToFit="1"/>
    </xf>
    <xf numFmtId="0" fontId="53" fillId="0" borderId="100" xfId="0" applyFont="1" applyFill="1" applyBorder="1" applyAlignment="1" applyProtection="1">
      <alignment horizontal="left" vertical="center" shrinkToFit="1"/>
    </xf>
    <xf numFmtId="0" fontId="82" fillId="6" borderId="7" xfId="0" applyFont="1" applyFill="1" applyBorder="1" applyAlignment="1" applyProtection="1">
      <alignment horizontal="center" vertical="center"/>
    </xf>
    <xf numFmtId="0" fontId="0" fillId="0" borderId="95" xfId="0" applyFont="1" applyBorder="1" applyAlignment="1" applyProtection="1">
      <alignment horizontal="left" vertical="center"/>
    </xf>
    <xf numFmtId="0" fontId="0" fillId="0" borderId="94" xfId="0" applyFont="1" applyBorder="1" applyAlignment="1" applyProtection="1">
      <alignment horizontal="left" vertical="center"/>
    </xf>
    <xf numFmtId="0" fontId="0" fillId="0" borderId="95" xfId="0" applyFill="1" applyBorder="1" applyAlignment="1" applyProtection="1">
      <alignment horizontal="left" vertical="center"/>
    </xf>
    <xf numFmtId="0" fontId="0" fillId="0" borderId="94" xfId="0" applyFill="1" applyBorder="1" applyAlignment="1" applyProtection="1">
      <alignment horizontal="left" vertical="center"/>
    </xf>
    <xf numFmtId="49" fontId="108" fillId="6" borderId="15" xfId="0" applyNumberFormat="1" applyFont="1" applyFill="1" applyBorder="1" applyAlignment="1" applyProtection="1">
      <alignment horizontal="center" vertical="top" textRotation="255" wrapText="1"/>
    </xf>
    <xf numFmtId="49" fontId="108" fillId="6" borderId="0" xfId="0" applyNumberFormat="1" applyFont="1" applyFill="1" applyBorder="1" applyAlignment="1" applyProtection="1">
      <alignment horizontal="center" vertical="top" textRotation="255" wrapText="1"/>
    </xf>
    <xf numFmtId="49" fontId="108" fillId="6" borderId="22" xfId="0" applyNumberFormat="1" applyFont="1" applyFill="1" applyBorder="1" applyAlignment="1" applyProtection="1">
      <alignment horizontal="center" vertical="top" textRotation="255" wrapText="1"/>
    </xf>
    <xf numFmtId="49" fontId="108" fillId="6" borderId="36" xfId="0" applyNumberFormat="1" applyFont="1" applyFill="1" applyBorder="1" applyAlignment="1" applyProtection="1">
      <alignment horizontal="center" vertical="top" textRotation="255" wrapText="1"/>
    </xf>
    <xf numFmtId="0" fontId="82" fillId="6" borderId="82" xfId="0" applyFont="1" applyFill="1" applyBorder="1" applyAlignment="1" applyProtection="1">
      <alignment horizontal="center" vertical="center"/>
    </xf>
    <xf numFmtId="49" fontId="108" fillId="6" borderId="18" xfId="0" applyNumberFormat="1" applyFont="1" applyFill="1" applyBorder="1" applyAlignment="1" applyProtection="1">
      <alignment horizontal="center" vertical="center" textRotation="255" wrapText="1"/>
    </xf>
    <xf numFmtId="49" fontId="108" fillId="6" borderId="19" xfId="0" applyNumberFormat="1" applyFont="1" applyFill="1" applyBorder="1" applyAlignment="1" applyProtection="1">
      <alignment horizontal="center" vertical="center" textRotation="255" wrapText="1"/>
    </xf>
    <xf numFmtId="49" fontId="108" fillId="6" borderId="15" xfId="0" applyNumberFormat="1" applyFont="1" applyFill="1" applyBorder="1" applyAlignment="1" applyProtection="1">
      <alignment horizontal="center" vertical="center" textRotation="255" wrapText="1"/>
    </xf>
    <xf numFmtId="49" fontId="108" fillId="6" borderId="0" xfId="0" applyNumberFormat="1" applyFont="1" applyFill="1" applyBorder="1" applyAlignment="1" applyProtection="1">
      <alignment horizontal="center" vertical="center" textRotation="255" wrapText="1"/>
    </xf>
    <xf numFmtId="49" fontId="108" fillId="6" borderId="15" xfId="0" quotePrefix="1" applyNumberFormat="1" applyFont="1" applyFill="1" applyBorder="1" applyAlignment="1" applyProtection="1">
      <alignment horizontal="center" vertical="center" shrinkToFit="1"/>
    </xf>
    <xf numFmtId="49" fontId="108" fillId="6" borderId="0" xfId="0" applyNumberFormat="1" applyFont="1" applyFill="1" applyBorder="1" applyAlignment="1" applyProtection="1">
      <alignment horizontal="center" vertical="center" shrinkToFit="1"/>
    </xf>
    <xf numFmtId="49" fontId="108" fillId="6" borderId="15" xfId="0" applyNumberFormat="1" applyFont="1" applyFill="1" applyBorder="1" applyAlignment="1" applyProtection="1">
      <alignment horizontal="center" vertical="center" shrinkToFit="1"/>
    </xf>
    <xf numFmtId="0" fontId="95" fillId="26" borderId="27" xfId="0" applyFont="1" applyFill="1" applyBorder="1" applyAlignment="1" applyProtection="1">
      <alignment vertical="center" shrinkToFit="1"/>
    </xf>
    <xf numFmtId="0" fontId="95" fillId="26" borderId="26" xfId="0" applyFont="1" applyFill="1" applyBorder="1" applyAlignment="1" applyProtection="1">
      <alignment vertical="center" shrinkToFit="1"/>
    </xf>
    <xf numFmtId="0" fontId="95" fillId="26" borderId="24" xfId="0" applyFont="1" applyFill="1" applyBorder="1" applyAlignment="1" applyProtection="1">
      <alignment vertical="center" shrinkToFit="1"/>
    </xf>
    <xf numFmtId="0" fontId="95" fillId="26" borderId="10" xfId="0" applyFont="1" applyFill="1" applyBorder="1" applyAlignment="1" applyProtection="1">
      <alignment vertical="center" shrinkToFit="1"/>
    </xf>
    <xf numFmtId="0" fontId="53" fillId="0" borderId="10" xfId="0" applyFont="1" applyFill="1" applyBorder="1" applyAlignment="1" applyProtection="1">
      <alignment horizontal="left" vertical="center" shrinkToFit="1"/>
    </xf>
    <xf numFmtId="0" fontId="95" fillId="26" borderId="25" xfId="0" applyFont="1" applyFill="1" applyBorder="1" applyAlignment="1" applyProtection="1">
      <alignment vertical="center" shrinkToFit="1"/>
    </xf>
    <xf numFmtId="0" fontId="82" fillId="0" borderId="0" xfId="0" applyFont="1" applyAlignment="1" applyProtection="1">
      <alignment horizontal="left" vertical="center" wrapText="1" indent="1"/>
    </xf>
    <xf numFmtId="0" fontId="82" fillId="0" borderId="0" xfId="0" applyFont="1" applyFill="1" applyAlignment="1" applyProtection="1">
      <alignment horizontal="center" vertical="center"/>
    </xf>
    <xf numFmtId="0" fontId="84" fillId="26" borderId="22" xfId="0" applyFont="1" applyFill="1" applyBorder="1" applyAlignment="1" applyProtection="1">
      <alignment horizontal="center"/>
    </xf>
    <xf numFmtId="0" fontId="84" fillId="26" borderId="36" xfId="0" applyFont="1" applyFill="1" applyBorder="1" applyAlignment="1" applyProtection="1">
      <alignment horizontal="center"/>
    </xf>
    <xf numFmtId="0" fontId="84" fillId="26" borderId="11" xfId="0" applyFont="1" applyFill="1" applyBorder="1" applyAlignment="1" applyProtection="1">
      <alignment horizontal="center"/>
    </xf>
    <xf numFmtId="0" fontId="84" fillId="34" borderId="56" xfId="0" applyFont="1" applyFill="1" applyBorder="1" applyAlignment="1" applyProtection="1">
      <alignment horizontal="center"/>
    </xf>
    <xf numFmtId="0" fontId="84" fillId="34" borderId="97" xfId="0" applyFont="1" applyFill="1" applyBorder="1" applyAlignment="1" applyProtection="1">
      <alignment horizontal="center"/>
    </xf>
    <xf numFmtId="0" fontId="84" fillId="34" borderId="98" xfId="0" applyFont="1" applyFill="1" applyBorder="1" applyAlignment="1" applyProtection="1">
      <alignment horizontal="center"/>
    </xf>
    <xf numFmtId="0" fontId="82" fillId="26" borderId="28" xfId="0" applyFont="1" applyFill="1" applyBorder="1" applyAlignment="1" applyProtection="1">
      <alignment horizontal="center" vertical="center" shrinkToFit="1"/>
    </xf>
    <xf numFmtId="0" fontId="82" fillId="26" borderId="95" xfId="0" applyFont="1" applyFill="1" applyBorder="1" applyAlignment="1" applyProtection="1">
      <alignment horizontal="center" vertical="center" shrinkToFit="1"/>
    </xf>
    <xf numFmtId="0" fontId="82" fillId="26" borderId="94" xfId="0" applyFont="1" applyFill="1" applyBorder="1" applyAlignment="1" applyProtection="1">
      <alignment horizontal="center" vertical="center" shrinkToFit="1"/>
    </xf>
    <xf numFmtId="0" fontId="82" fillId="26" borderId="56" xfId="0" applyFont="1" applyFill="1" applyBorder="1" applyAlignment="1" applyProtection="1">
      <alignment horizontal="center" vertical="center" shrinkToFit="1"/>
    </xf>
    <xf numFmtId="0" fontId="82" fillId="26" borderId="97" xfId="0" applyFont="1" applyFill="1" applyBorder="1" applyAlignment="1" applyProtection="1">
      <alignment horizontal="center" vertical="center" shrinkToFit="1"/>
    </xf>
    <xf numFmtId="0" fontId="82" fillId="26" borderId="98" xfId="0" applyFont="1" applyFill="1" applyBorder="1" applyAlignment="1" applyProtection="1">
      <alignment horizontal="center" vertical="center" shrinkToFit="1"/>
    </xf>
    <xf numFmtId="0" fontId="108" fillId="26" borderId="268" xfId="0" applyFont="1" applyFill="1" applyBorder="1" applyAlignment="1" applyProtection="1">
      <alignment horizontal="center"/>
    </xf>
    <xf numFmtId="0" fontId="108" fillId="26" borderId="320" xfId="0" applyFont="1" applyFill="1" applyBorder="1" applyAlignment="1" applyProtection="1">
      <alignment horizontal="center"/>
    </xf>
    <xf numFmtId="0" fontId="108" fillId="26" borderId="96" xfId="0" applyFont="1" applyFill="1" applyBorder="1" applyAlignment="1" applyProtection="1">
      <alignment horizontal="center"/>
    </xf>
    <xf numFmtId="0" fontId="84" fillId="26" borderId="15" xfId="0" applyFont="1" applyFill="1" applyBorder="1" applyAlignment="1" applyProtection="1">
      <alignment horizontal="center"/>
    </xf>
    <xf numFmtId="0" fontId="84" fillId="26" borderId="0" xfId="0" applyFont="1" applyFill="1" applyBorder="1" applyAlignment="1" applyProtection="1">
      <alignment horizontal="center"/>
    </xf>
    <xf numFmtId="0" fontId="84" fillId="26" borderId="12" xfId="0" applyFont="1" applyFill="1" applyBorder="1" applyAlignment="1" applyProtection="1">
      <alignment horizontal="center"/>
    </xf>
    <xf numFmtId="0" fontId="0" fillId="26" borderId="95" xfId="0" applyFill="1" applyBorder="1" applyAlignment="1" applyProtection="1">
      <alignment horizontal="center" vertical="center"/>
    </xf>
    <xf numFmtId="0" fontId="0" fillId="26" borderId="94" xfId="0" applyFill="1" applyBorder="1" applyAlignment="1" applyProtection="1">
      <alignment horizontal="center" vertical="center"/>
    </xf>
    <xf numFmtId="0" fontId="82" fillId="26" borderId="25" xfId="0" applyFont="1" applyFill="1" applyBorder="1" applyAlignment="1" applyProtection="1">
      <alignment horizontal="center" vertical="center" shrinkToFit="1"/>
    </xf>
    <xf numFmtId="0" fontId="84" fillId="34" borderId="22" xfId="0" applyFont="1" applyFill="1" applyBorder="1" applyAlignment="1" applyProtection="1">
      <alignment horizontal="center"/>
    </xf>
    <xf numFmtId="0" fontId="84" fillId="34" borderId="36" xfId="0" applyFont="1" applyFill="1" applyBorder="1" applyAlignment="1" applyProtection="1">
      <alignment horizontal="center"/>
    </xf>
    <xf numFmtId="0" fontId="84" fillId="34" borderId="11" xfId="0" applyFont="1" applyFill="1" applyBorder="1" applyAlignment="1" applyProtection="1">
      <alignment horizontal="center"/>
    </xf>
    <xf numFmtId="0" fontId="82" fillId="26" borderId="26" xfId="0" applyFont="1" applyFill="1" applyBorder="1" applyAlignment="1" applyProtection="1">
      <alignment horizontal="center" vertical="center" shrinkToFit="1"/>
    </xf>
    <xf numFmtId="0" fontId="82" fillId="26" borderId="30" xfId="0" applyFont="1" applyFill="1" applyBorder="1" applyAlignment="1" applyProtection="1">
      <alignment horizontal="center" vertical="center" shrinkToFit="1"/>
    </xf>
    <xf numFmtId="0" fontId="82" fillId="26" borderId="55" xfId="0" applyFont="1" applyFill="1" applyBorder="1" applyAlignment="1" applyProtection="1">
      <alignment horizontal="center" vertical="center" shrinkToFit="1"/>
    </xf>
    <xf numFmtId="0" fontId="82" fillId="26" borderId="93" xfId="0" applyFont="1" applyFill="1" applyBorder="1" applyAlignment="1" applyProtection="1">
      <alignment horizontal="center" vertical="center" shrinkToFit="1"/>
    </xf>
    <xf numFmtId="0" fontId="82" fillId="26" borderId="24" xfId="0" applyFont="1" applyFill="1" applyBorder="1" applyAlignment="1" applyProtection="1">
      <alignment horizontal="center" vertical="center" shrinkToFit="1"/>
    </xf>
    <xf numFmtId="0" fontId="82" fillId="26" borderId="268" xfId="0" applyFont="1" applyFill="1" applyBorder="1" applyAlignment="1" applyProtection="1">
      <alignment horizontal="center" vertical="center" shrinkToFit="1"/>
    </xf>
    <xf numFmtId="0" fontId="0" fillId="0" borderId="320" xfId="0" applyBorder="1" applyAlignment="1" applyProtection="1">
      <alignment horizontal="center" vertical="center" shrinkToFit="1"/>
    </xf>
    <xf numFmtId="0" fontId="0" fillId="0" borderId="96" xfId="0" applyBorder="1" applyAlignment="1" applyProtection="1">
      <alignment horizontal="center" vertical="center" shrinkToFit="1"/>
    </xf>
    <xf numFmtId="0" fontId="82" fillId="26" borderId="27" xfId="0" applyFont="1" applyFill="1" applyBorder="1" applyAlignment="1" applyProtection="1">
      <alignment horizontal="center" vertical="center" shrinkToFit="1"/>
    </xf>
    <xf numFmtId="0" fontId="83" fillId="26" borderId="26" xfId="0" applyFont="1" applyFill="1" applyBorder="1" applyAlignment="1" applyProtection="1">
      <alignment horizontal="center" vertical="center" shrinkToFit="1"/>
    </xf>
    <xf numFmtId="0" fontId="107" fillId="6" borderId="0" xfId="0" applyFont="1" applyFill="1" applyBorder="1" applyAlignment="1" applyProtection="1">
      <alignment horizontal="center" vertical="center" wrapText="1"/>
    </xf>
    <xf numFmtId="0" fontId="108" fillId="0" borderId="240" xfId="0" applyFont="1" applyBorder="1" applyAlignment="1" applyProtection="1">
      <alignment horizontal="left" vertical="center"/>
    </xf>
    <xf numFmtId="0" fontId="108" fillId="0" borderId="0" xfId="0" applyFont="1" applyAlignment="1" applyProtection="1">
      <alignment horizontal="left" vertical="center"/>
    </xf>
    <xf numFmtId="0" fontId="53" fillId="0" borderId="28" xfId="0" applyFont="1" applyBorder="1" applyAlignment="1" applyProtection="1">
      <alignment horizontal="left" vertical="center" shrinkToFit="1"/>
    </xf>
    <xf numFmtId="0" fontId="53" fillId="0" borderId="95" xfId="0" applyFont="1" applyBorder="1" applyAlignment="1" applyProtection="1">
      <alignment horizontal="left" vertical="center" shrinkToFit="1"/>
    </xf>
    <xf numFmtId="0" fontId="53" fillId="0" borderId="94" xfId="0" applyFont="1" applyBorder="1" applyAlignment="1" applyProtection="1">
      <alignment horizontal="left" vertical="center" shrinkToFit="1"/>
    </xf>
    <xf numFmtId="0" fontId="53" fillId="0" borderId="268" xfId="0" applyFont="1" applyFill="1" applyBorder="1" applyAlignment="1" applyProtection="1">
      <alignment horizontal="left" vertical="center" shrinkToFit="1"/>
    </xf>
    <xf numFmtId="0" fontId="53" fillId="0" borderId="320" xfId="0" applyFont="1" applyFill="1" applyBorder="1" applyAlignment="1" applyProtection="1">
      <alignment horizontal="left" vertical="center" shrinkToFit="1"/>
    </xf>
    <xf numFmtId="0" fontId="53" fillId="0" borderId="96" xfId="0" applyFont="1" applyFill="1" applyBorder="1" applyAlignment="1" applyProtection="1">
      <alignment horizontal="left" vertical="center" shrinkToFit="1"/>
    </xf>
    <xf numFmtId="0" fontId="53" fillId="0" borderId="52" xfId="0" applyFont="1" applyFill="1" applyBorder="1" applyAlignment="1" applyProtection="1">
      <alignment horizontal="left" vertical="center" shrinkToFit="1"/>
    </xf>
    <xf numFmtId="0" fontId="53" fillId="0" borderId="37" xfId="0" applyFont="1" applyFill="1" applyBorder="1" applyAlignment="1" applyProtection="1">
      <alignment horizontal="left" vertical="center" shrinkToFit="1"/>
    </xf>
    <xf numFmtId="0" fontId="53" fillId="0" borderId="99" xfId="0" applyFont="1" applyFill="1" applyBorder="1" applyAlignment="1" applyProtection="1">
      <alignment horizontal="left" vertical="center" shrinkToFit="1"/>
    </xf>
    <xf numFmtId="0" fontId="82" fillId="6" borderId="83" xfId="0" applyFont="1" applyFill="1" applyBorder="1" applyAlignment="1" applyProtection="1">
      <alignment horizontal="right" vertical="center" wrapText="1"/>
    </xf>
    <xf numFmtId="0" fontId="82" fillId="6" borderId="19" xfId="0" applyFont="1" applyFill="1" applyBorder="1" applyAlignment="1" applyProtection="1">
      <alignment horizontal="right" vertical="center" wrapText="1"/>
    </xf>
    <xf numFmtId="0" fontId="82" fillId="6" borderId="209" xfId="0" applyFont="1" applyFill="1" applyBorder="1" applyAlignment="1" applyProtection="1">
      <alignment horizontal="right" vertical="center" wrapText="1"/>
    </xf>
    <xf numFmtId="0" fontId="82" fillId="6" borderId="0" xfId="0" applyFont="1" applyFill="1" applyBorder="1" applyAlignment="1" applyProtection="1">
      <alignment horizontal="right" vertical="center" wrapText="1"/>
    </xf>
    <xf numFmtId="0" fontId="82" fillId="6" borderId="82" xfId="0" applyFont="1" applyFill="1" applyBorder="1" applyAlignment="1" applyProtection="1">
      <alignment horizontal="right" vertical="center" wrapText="1"/>
    </xf>
    <xf numFmtId="0" fontId="82" fillId="6" borderId="36" xfId="0" applyFont="1" applyFill="1" applyBorder="1" applyAlignment="1" applyProtection="1">
      <alignment horizontal="right" vertical="center" wrapText="1"/>
    </xf>
    <xf numFmtId="0" fontId="82" fillId="6" borderId="19" xfId="0" applyFont="1" applyFill="1" applyBorder="1" applyAlignment="1" applyProtection="1">
      <alignment horizontal="center" vertical="center" wrapText="1"/>
    </xf>
    <xf numFmtId="0" fontId="82" fillId="6" borderId="6" xfId="0" applyFont="1" applyFill="1" applyBorder="1" applyAlignment="1" applyProtection="1">
      <alignment horizontal="center" vertical="center" wrapText="1"/>
    </xf>
    <xf numFmtId="0" fontId="82" fillId="6" borderId="0" xfId="0" applyFont="1" applyFill="1" applyBorder="1" applyAlignment="1" applyProtection="1">
      <alignment horizontal="center" vertical="center" wrapText="1"/>
    </xf>
    <xf numFmtId="0" fontId="82" fillId="6" borderId="12" xfId="0" applyFont="1" applyFill="1" applyBorder="1" applyAlignment="1" applyProtection="1">
      <alignment horizontal="center" vertical="center" wrapText="1"/>
    </xf>
    <xf numFmtId="0" fontId="82" fillId="6" borderId="36" xfId="0" applyFont="1" applyFill="1" applyBorder="1" applyAlignment="1" applyProtection="1">
      <alignment horizontal="center" vertical="center" wrapText="1"/>
    </xf>
    <xf numFmtId="0" fontId="82" fillId="6" borderId="11" xfId="0" applyFont="1" applyFill="1" applyBorder="1" applyAlignment="1" applyProtection="1">
      <alignment horizontal="center" vertical="center" wrapText="1"/>
    </xf>
    <xf numFmtId="0" fontId="82" fillId="6" borderId="82" xfId="0" applyFont="1" applyFill="1" applyBorder="1" applyAlignment="1" applyProtection="1">
      <alignment horizontal="right" vertical="center"/>
    </xf>
    <xf numFmtId="0" fontId="82" fillId="6" borderId="36" xfId="0" applyFont="1" applyFill="1" applyBorder="1" applyAlignment="1" applyProtection="1">
      <alignment horizontal="right" vertical="center"/>
    </xf>
    <xf numFmtId="49" fontId="108" fillId="6" borderId="207" xfId="0" applyNumberFormat="1" applyFont="1" applyFill="1" applyBorder="1" applyAlignment="1" applyProtection="1">
      <alignment horizontal="center" vertical="center" textRotation="255" wrapText="1"/>
    </xf>
    <xf numFmtId="49" fontId="108" fillId="6" borderId="208" xfId="0" applyNumberFormat="1" applyFont="1" applyFill="1" applyBorder="1" applyAlignment="1" applyProtection="1">
      <alignment horizontal="center" vertical="center" textRotation="255" wrapText="1"/>
    </xf>
    <xf numFmtId="0" fontId="82" fillId="6" borderId="18" xfId="0" applyFont="1" applyFill="1" applyBorder="1" applyAlignment="1" applyProtection="1">
      <alignment horizontal="center" vertical="center" textRotation="255" wrapText="1"/>
    </xf>
    <xf numFmtId="0" fontId="82" fillId="6" borderId="207" xfId="0" applyFont="1" applyFill="1" applyBorder="1" applyAlignment="1" applyProtection="1">
      <alignment horizontal="center" vertical="center" textRotation="255" wrapText="1"/>
    </xf>
    <xf numFmtId="0" fontId="82" fillId="6" borderId="15" xfId="0" applyFont="1" applyFill="1" applyBorder="1" applyAlignment="1" applyProtection="1">
      <alignment horizontal="center" vertical="center" textRotation="255" wrapText="1"/>
    </xf>
    <xf numFmtId="0" fontId="82" fillId="6" borderId="208" xfId="0" applyFont="1" applyFill="1" applyBorder="1" applyAlignment="1" applyProtection="1">
      <alignment horizontal="center" vertical="center" textRotation="255" wrapText="1"/>
    </xf>
    <xf numFmtId="0" fontId="82" fillId="6" borderId="22" xfId="0" applyFont="1" applyFill="1" applyBorder="1" applyAlignment="1" applyProtection="1">
      <alignment horizontal="center" vertical="center" textRotation="255" wrapText="1"/>
    </xf>
    <xf numFmtId="0" fontId="82" fillId="6" borderId="210" xfId="0" applyFont="1" applyFill="1" applyBorder="1" applyAlignment="1" applyProtection="1">
      <alignment horizontal="center" vertical="center" textRotation="255" wrapText="1"/>
    </xf>
    <xf numFmtId="49" fontId="108" fillId="6" borderId="22" xfId="0" applyNumberFormat="1" applyFont="1" applyFill="1" applyBorder="1" applyAlignment="1" applyProtection="1">
      <alignment horizontal="center" vertical="center" textRotation="255" wrapText="1"/>
    </xf>
    <xf numFmtId="49" fontId="108" fillId="6" borderId="210" xfId="0" applyNumberFormat="1" applyFont="1" applyFill="1" applyBorder="1" applyAlignment="1" applyProtection="1">
      <alignment horizontal="center" vertical="center" textRotation="255" wrapText="1"/>
    </xf>
    <xf numFmtId="0" fontId="108" fillId="6" borderId="18" xfId="0" applyFont="1" applyFill="1" applyBorder="1" applyAlignment="1" applyProtection="1">
      <alignment horizontal="center" vertical="center" wrapText="1"/>
    </xf>
    <xf numFmtId="0" fontId="108" fillId="6" borderId="19" xfId="0" applyFont="1" applyFill="1" applyBorder="1" applyAlignment="1" applyProtection="1">
      <alignment horizontal="center" vertical="center" wrapText="1"/>
    </xf>
    <xf numFmtId="0" fontId="108" fillId="6" borderId="6" xfId="0" applyFont="1" applyFill="1" applyBorder="1" applyAlignment="1" applyProtection="1">
      <alignment horizontal="center" vertical="center" wrapText="1"/>
    </xf>
    <xf numFmtId="0" fontId="108" fillId="6" borderId="15" xfId="0" applyFont="1" applyFill="1" applyBorder="1" applyAlignment="1" applyProtection="1">
      <alignment horizontal="center" vertical="center" wrapText="1"/>
    </xf>
    <xf numFmtId="0" fontId="108" fillId="6" borderId="0" xfId="0" applyFont="1" applyFill="1" applyBorder="1" applyAlignment="1" applyProtection="1">
      <alignment horizontal="center" vertical="center" wrapText="1"/>
    </xf>
    <xf numFmtId="0" fontId="108" fillId="6" borderId="12" xfId="0" applyFont="1" applyFill="1" applyBorder="1" applyAlignment="1" applyProtection="1">
      <alignment horizontal="center" vertical="center" wrapText="1"/>
    </xf>
    <xf numFmtId="0" fontId="108" fillId="6" borderId="22" xfId="0" applyFont="1" applyFill="1" applyBorder="1" applyAlignment="1" applyProtection="1">
      <alignment horizontal="center" vertical="center" wrapText="1"/>
    </xf>
    <xf numFmtId="0" fontId="108" fillId="6" borderId="36" xfId="0" applyFont="1" applyFill="1" applyBorder="1" applyAlignment="1" applyProtection="1">
      <alignment horizontal="center" vertical="center" wrapText="1"/>
    </xf>
    <xf numFmtId="0" fontId="108" fillId="6" borderId="11" xfId="0" applyFont="1" applyFill="1" applyBorder="1" applyAlignment="1" applyProtection="1">
      <alignment horizontal="center" vertical="center" wrapText="1"/>
    </xf>
    <xf numFmtId="0" fontId="32" fillId="18" borderId="124" xfId="0" applyFont="1" applyFill="1" applyBorder="1" applyAlignment="1" applyProtection="1">
      <alignment horizontal="left" vertical="center" wrapText="1" readingOrder="1"/>
    </xf>
    <xf numFmtId="0" fontId="47" fillId="17" borderId="120" xfId="0" applyFont="1" applyFill="1" applyBorder="1" applyAlignment="1" applyProtection="1">
      <alignment horizontal="center" vertical="center" wrapText="1" readingOrder="1"/>
    </xf>
    <xf numFmtId="0" fontId="32" fillId="18" borderId="120" xfId="0" applyFont="1" applyFill="1" applyBorder="1" applyAlignment="1" applyProtection="1">
      <alignment horizontal="left" vertical="center" wrapText="1" readingOrder="1"/>
    </xf>
    <xf numFmtId="0" fontId="32" fillId="18" borderId="121" xfId="0" applyFont="1" applyFill="1" applyBorder="1" applyAlignment="1" applyProtection="1">
      <alignment horizontal="left" vertical="top" wrapText="1" readingOrder="1"/>
    </xf>
    <xf numFmtId="0" fontId="32" fillId="18" borderId="123" xfId="0" applyFont="1" applyFill="1" applyBorder="1" applyAlignment="1" applyProtection="1">
      <alignment horizontal="left" vertical="top" wrapText="1" readingOrder="1"/>
    </xf>
    <xf numFmtId="0" fontId="32" fillId="18" borderId="122" xfId="0" applyFont="1" applyFill="1" applyBorder="1" applyAlignment="1" applyProtection="1">
      <alignment horizontal="left" vertical="center" wrapText="1" readingOrder="1"/>
    </xf>
    <xf numFmtId="0" fontId="32" fillId="18" borderId="125" xfId="0" applyFont="1" applyFill="1" applyBorder="1" applyAlignment="1" applyProtection="1">
      <alignment horizontal="left" vertical="center" wrapText="1" readingOrder="1"/>
    </xf>
    <xf numFmtId="0" fontId="32" fillId="18" borderId="126" xfId="0" applyFont="1" applyFill="1" applyBorder="1" applyAlignment="1" applyProtection="1">
      <alignment horizontal="left" vertical="center" wrapText="1" readingOrder="1"/>
    </xf>
    <xf numFmtId="0" fontId="32" fillId="18" borderId="129" xfId="0" applyFont="1" applyFill="1" applyBorder="1" applyAlignment="1" applyProtection="1">
      <alignment horizontal="left" vertical="top" wrapText="1" readingOrder="1"/>
    </xf>
    <xf numFmtId="0" fontId="32" fillId="0" borderId="122" xfId="0" applyFont="1" applyFill="1" applyBorder="1" applyAlignment="1" applyProtection="1">
      <alignment horizontal="left" vertical="center" wrapText="1" readingOrder="1"/>
    </xf>
    <xf numFmtId="0" fontId="32" fillId="18" borderId="131" xfId="0" applyFont="1" applyFill="1" applyBorder="1" applyAlignment="1" applyProtection="1">
      <alignment horizontal="left" vertical="center" wrapText="1" readingOrder="1"/>
    </xf>
    <xf numFmtId="0" fontId="32" fillId="0" borderId="124" xfId="0" applyFont="1" applyFill="1" applyBorder="1" applyAlignment="1" applyProtection="1">
      <alignment horizontal="left" vertical="center" wrapText="1" readingOrder="1"/>
    </xf>
    <xf numFmtId="0" fontId="32" fillId="0" borderId="131" xfId="0" applyFont="1" applyFill="1" applyBorder="1" applyAlignment="1" applyProtection="1">
      <alignment horizontal="left" vertical="center" wrapText="1" readingOrder="1"/>
    </xf>
    <xf numFmtId="0" fontId="32" fillId="0" borderId="132" xfId="0" applyFont="1" applyFill="1" applyBorder="1" applyAlignment="1" applyProtection="1">
      <alignment horizontal="left" vertical="center" wrapText="1" readingOrder="1"/>
    </xf>
    <xf numFmtId="0" fontId="32" fillId="0" borderId="133" xfId="0" applyFont="1" applyFill="1" applyBorder="1" applyAlignment="1" applyProtection="1">
      <alignment horizontal="left" vertical="center" wrapText="1" readingOrder="1"/>
    </xf>
    <xf numFmtId="0" fontId="32" fillId="18" borderId="134" xfId="0" applyFont="1" applyFill="1" applyBorder="1" applyAlignment="1" applyProtection="1">
      <alignment horizontal="left" vertical="center" wrapText="1" readingOrder="1"/>
    </xf>
    <xf numFmtId="0" fontId="32" fillId="18" borderId="135" xfId="0" applyFont="1" applyFill="1" applyBorder="1" applyAlignment="1" applyProtection="1">
      <alignment horizontal="left" vertical="center" wrapText="1" readingOrder="1"/>
    </xf>
    <xf numFmtId="0" fontId="32" fillId="18" borderId="121" xfId="0" applyFont="1" applyFill="1" applyBorder="1" applyAlignment="1" applyProtection="1">
      <alignment horizontal="left" vertical="center" wrapText="1" readingOrder="1"/>
    </xf>
    <xf numFmtId="0" fontId="32" fillId="18" borderId="129" xfId="0" applyFont="1" applyFill="1" applyBorder="1" applyAlignment="1" applyProtection="1">
      <alignment horizontal="left" vertical="center" wrapText="1" readingOrder="1"/>
    </xf>
    <xf numFmtId="0" fontId="32" fillId="18" borderId="136" xfId="0" applyFont="1" applyFill="1" applyBorder="1" applyAlignment="1" applyProtection="1">
      <alignment horizontal="left" vertical="center" wrapText="1" readingOrder="1"/>
    </xf>
    <xf numFmtId="0" fontId="32" fillId="18" borderId="137" xfId="0" applyFont="1" applyFill="1" applyBorder="1" applyAlignment="1" applyProtection="1">
      <alignment horizontal="left" vertical="center" wrapText="1" readingOrder="1"/>
    </xf>
    <xf numFmtId="0" fontId="32" fillId="0" borderId="121" xfId="0" applyFont="1" applyFill="1" applyBorder="1" applyAlignment="1" applyProtection="1">
      <alignment horizontal="left" vertical="top" wrapText="1" readingOrder="1"/>
    </xf>
    <xf numFmtId="0" fontId="32" fillId="0" borderId="123" xfId="0" applyFont="1" applyFill="1" applyBorder="1" applyAlignment="1" applyProtection="1">
      <alignment horizontal="left" vertical="top" wrapText="1" readingOrder="1"/>
    </xf>
    <xf numFmtId="0" fontId="32" fillId="0" borderId="129" xfId="0" applyFont="1" applyFill="1" applyBorder="1" applyAlignment="1" applyProtection="1">
      <alignment horizontal="left" vertical="top" wrapText="1" readingOrder="1"/>
    </xf>
    <xf numFmtId="0" fontId="32" fillId="0" borderId="121" xfId="0" applyFont="1" applyFill="1" applyBorder="1" applyAlignment="1" applyProtection="1">
      <alignment horizontal="center" vertical="center" wrapText="1" readingOrder="1"/>
    </xf>
    <xf numFmtId="0" fontId="32" fillId="0" borderId="123" xfId="0" applyFont="1" applyFill="1" applyBorder="1" applyAlignment="1" applyProtection="1">
      <alignment horizontal="center" vertical="center" wrapText="1" readingOrder="1"/>
    </xf>
    <xf numFmtId="0" fontId="32" fillId="0" borderId="129" xfId="0" applyFont="1" applyFill="1" applyBorder="1" applyAlignment="1" applyProtection="1">
      <alignment horizontal="center" vertical="center" wrapText="1" readingOrder="1"/>
    </xf>
    <xf numFmtId="0" fontId="48" fillId="9" borderId="121" xfId="0" applyFont="1" applyFill="1" applyBorder="1" applyAlignment="1" applyProtection="1">
      <alignment horizontal="center" vertical="center" wrapText="1" readingOrder="1"/>
    </xf>
    <xf numFmtId="0" fontId="48" fillId="9" borderId="123" xfId="0" applyFont="1" applyFill="1" applyBorder="1" applyAlignment="1" applyProtection="1">
      <alignment horizontal="center" vertical="center" wrapText="1" readingOrder="1"/>
    </xf>
    <xf numFmtId="0" fontId="48" fillId="9" borderId="129" xfId="0" applyFont="1" applyFill="1" applyBorder="1" applyAlignment="1" applyProtection="1">
      <alignment horizontal="center" vertical="center" wrapText="1" readingOrder="1"/>
    </xf>
    <xf numFmtId="0" fontId="32" fillId="0" borderId="121" xfId="0" applyFont="1" applyFill="1" applyBorder="1" applyAlignment="1" applyProtection="1">
      <alignment vertical="center" wrapText="1" readingOrder="1"/>
    </xf>
    <xf numFmtId="0" fontId="32" fillId="0" borderId="123" xfId="0" applyFont="1" applyFill="1" applyBorder="1" applyAlignment="1" applyProtection="1">
      <alignment vertical="center" wrapText="1" readingOrder="1"/>
    </xf>
    <xf numFmtId="0" fontId="32" fillId="0" borderId="129" xfId="0" applyFont="1" applyFill="1" applyBorder="1" applyAlignment="1" applyProtection="1">
      <alignment vertical="center" wrapText="1" readingOrder="1"/>
    </xf>
    <xf numFmtId="0" fontId="32" fillId="0" borderId="121" xfId="0" applyFont="1" applyFill="1" applyBorder="1" applyAlignment="1" applyProtection="1">
      <alignment horizontal="left" vertical="center" wrapText="1" readingOrder="1"/>
    </xf>
    <xf numFmtId="0" fontId="32" fillId="0" borderId="122" xfId="0" applyFont="1" applyFill="1" applyBorder="1" applyAlignment="1" applyProtection="1">
      <alignment horizontal="center" vertical="center" wrapText="1" readingOrder="1"/>
    </xf>
    <xf numFmtId="0" fontId="32" fillId="0" borderId="131" xfId="0" applyFont="1" applyFill="1" applyBorder="1" applyAlignment="1" applyProtection="1">
      <alignment horizontal="center" vertical="center" wrapText="1" readingOrder="1"/>
    </xf>
    <xf numFmtId="0" fontId="32" fillId="0" borderId="120" xfId="0" applyFont="1" applyFill="1" applyBorder="1" applyAlignment="1" applyProtection="1">
      <alignment horizontal="left" vertical="center" wrapText="1" readingOrder="1"/>
    </xf>
    <xf numFmtId="0" fontId="32" fillId="0" borderId="120" xfId="0" applyFont="1" applyFill="1" applyBorder="1" applyAlignment="1" applyProtection="1">
      <alignment horizontal="center" vertical="center" wrapText="1" readingOrder="1"/>
    </xf>
    <xf numFmtId="0" fontId="32" fillId="18" borderId="120" xfId="0" applyFont="1" applyFill="1" applyBorder="1" applyAlignment="1" applyProtection="1">
      <alignment horizontal="left" vertical="top" wrapText="1" readingOrder="1"/>
    </xf>
    <xf numFmtId="0" fontId="32" fillId="0" borderId="120" xfId="0" applyFont="1" applyFill="1" applyBorder="1" applyAlignment="1" applyProtection="1">
      <alignment horizontal="left" vertical="top" wrapText="1" readingOrder="1"/>
    </xf>
    <xf numFmtId="0" fontId="32" fillId="0" borderId="236" xfId="0" applyFont="1" applyFill="1" applyBorder="1" applyAlignment="1" applyProtection="1">
      <alignment horizontal="left" vertical="center" wrapText="1" readingOrder="1"/>
    </xf>
    <xf numFmtId="0" fontId="32" fillId="0" borderId="237" xfId="0" applyFont="1" applyFill="1" applyBorder="1" applyAlignment="1" applyProtection="1">
      <alignment horizontal="left" vertical="center" wrapText="1" readingOrder="1"/>
    </xf>
    <xf numFmtId="0" fontId="32" fillId="0" borderId="128" xfId="0" applyFont="1" applyFill="1" applyBorder="1" applyAlignment="1" applyProtection="1">
      <alignment horizontal="left" vertical="center" wrapText="1" readingOrder="1"/>
    </xf>
    <xf numFmtId="0" fontId="32" fillId="0" borderId="238" xfId="0" applyFont="1" applyFill="1" applyBorder="1" applyAlignment="1" applyProtection="1">
      <alignment horizontal="left" vertical="center" wrapText="1" readingOrder="1"/>
    </xf>
    <xf numFmtId="0" fontId="32" fillId="0" borderId="130" xfId="0" applyFont="1" applyFill="1" applyBorder="1" applyAlignment="1" applyProtection="1">
      <alignment horizontal="left" vertical="center" wrapText="1" readingOrder="1"/>
    </xf>
    <xf numFmtId="0" fontId="32" fillId="0" borderId="239" xfId="0" applyFont="1" applyFill="1" applyBorder="1" applyAlignment="1" applyProtection="1">
      <alignment horizontal="left" vertical="center" wrapText="1" readingOrder="1"/>
    </xf>
    <xf numFmtId="0" fontId="25" fillId="0" borderId="41" xfId="11" applyFont="1" applyBorder="1" applyAlignment="1" applyProtection="1">
      <alignment horizontal="left" vertical="center" wrapText="1"/>
    </xf>
    <xf numFmtId="0" fontId="25" fillId="0" borderId="20" xfId="11" applyFont="1" applyBorder="1" applyAlignment="1" applyProtection="1">
      <alignment horizontal="left" vertical="center" wrapText="1"/>
    </xf>
    <xf numFmtId="0" fontId="25" fillId="0" borderId="8" xfId="11" applyFont="1" applyBorder="1" applyAlignment="1" applyProtection="1">
      <alignment horizontal="left" vertical="center" wrapText="1"/>
    </xf>
    <xf numFmtId="0" fontId="25" fillId="0" borderId="41" xfId="0" applyFont="1" applyBorder="1" applyAlignment="1" applyProtection="1">
      <alignment horizontal="left" vertical="center" wrapText="1"/>
    </xf>
    <xf numFmtId="0" fontId="25" fillId="0" borderId="20"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36" fillId="0" borderId="41" xfId="0" applyFont="1" applyBorder="1" applyAlignment="1" applyProtection="1">
      <alignment horizontal="left" vertical="center" wrapText="1"/>
    </xf>
    <xf numFmtId="0" fontId="36" fillId="0" borderId="20" xfId="0" applyFont="1" applyBorder="1" applyAlignment="1" applyProtection="1">
      <alignment horizontal="left" vertical="center" wrapText="1"/>
    </xf>
    <xf numFmtId="0" fontId="36" fillId="0" borderId="8" xfId="0" applyFont="1" applyBorder="1" applyAlignment="1" applyProtection="1">
      <alignment horizontal="left" vertical="center" wrapText="1"/>
    </xf>
    <xf numFmtId="0" fontId="25" fillId="0" borderId="217" xfId="0" applyFont="1" applyBorder="1" applyAlignment="1" applyProtection="1">
      <alignment horizontal="left" vertical="center" wrapText="1"/>
    </xf>
    <xf numFmtId="0" fontId="25" fillId="0" borderId="19" xfId="0" applyFont="1" applyBorder="1" applyAlignment="1" applyProtection="1">
      <alignment horizontal="left" vertical="center" wrapText="1"/>
    </xf>
    <xf numFmtId="0" fontId="25" fillId="0" borderId="5" xfId="0" applyFont="1" applyBorder="1" applyAlignment="1" applyProtection="1">
      <alignment horizontal="left" vertical="center" wrapText="1"/>
    </xf>
    <xf numFmtId="0" fontId="25" fillId="0" borderId="142" xfId="11" applyFont="1" applyBorder="1" applyAlignment="1" applyProtection="1">
      <alignment horizontal="left" vertical="center"/>
    </xf>
    <xf numFmtId="0" fontId="23" fillId="0" borderId="0" xfId="0" applyFont="1" applyAlignment="1" applyProtection="1">
      <alignment horizontal="left" vertical="top"/>
    </xf>
    <xf numFmtId="0" fontId="25" fillId="0" borderId="138" xfId="11" applyFont="1" applyBorder="1" applyAlignment="1" applyProtection="1">
      <alignment horizontal="left" vertical="center" wrapText="1"/>
    </xf>
    <xf numFmtId="0" fontId="25" fillId="0" borderId="139" xfId="11" applyFont="1" applyBorder="1" applyAlignment="1" applyProtection="1">
      <alignment horizontal="left" vertical="center" wrapText="1"/>
    </xf>
    <xf numFmtId="0" fontId="25" fillId="0" borderId="140" xfId="11" applyFont="1" applyBorder="1" applyAlignment="1" applyProtection="1">
      <alignment horizontal="left" vertical="center" wrapText="1"/>
    </xf>
    <xf numFmtId="0" fontId="25" fillId="0" borderId="141" xfId="11" applyFont="1" applyBorder="1" applyAlignment="1" applyProtection="1">
      <alignment horizontal="left" vertical="center" wrapText="1"/>
    </xf>
    <xf numFmtId="0" fontId="25" fillId="0" borderId="46" xfId="11" applyFont="1" applyBorder="1" applyAlignment="1" applyProtection="1">
      <alignment horizontal="left" vertical="center" wrapText="1"/>
    </xf>
    <xf numFmtId="0" fontId="25" fillId="0" borderId="33" xfId="11" applyFont="1" applyBorder="1" applyAlignment="1" applyProtection="1">
      <alignment horizontal="left" vertical="center" wrapText="1"/>
    </xf>
    <xf numFmtId="0" fontId="25" fillId="0" borderId="4" xfId="11" applyFont="1" applyBorder="1" applyAlignment="1" applyProtection="1">
      <alignment horizontal="left" vertical="center"/>
    </xf>
    <xf numFmtId="0" fontId="25" fillId="0" borderId="3" xfId="11" applyFont="1" applyBorder="1" applyAlignment="1" applyProtection="1">
      <alignment horizontal="left" vertical="center"/>
    </xf>
    <xf numFmtId="0" fontId="25" fillId="0" borderId="10" xfId="11" applyFont="1" applyBorder="1" applyAlignment="1" applyProtection="1">
      <alignment horizontal="left" vertical="center"/>
    </xf>
    <xf numFmtId="0" fontId="25" fillId="0" borderId="27" xfId="11" applyFont="1" applyBorder="1" applyAlignment="1" applyProtection="1">
      <alignment horizontal="left" vertical="center"/>
    </xf>
    <xf numFmtId="0" fontId="25" fillId="0" borderId="25" xfId="11" applyFont="1" applyBorder="1" applyAlignment="1" applyProtection="1">
      <alignment horizontal="left" vertical="center"/>
    </xf>
    <xf numFmtId="0" fontId="25" fillId="7" borderId="27" xfId="11" applyFont="1" applyFill="1" applyBorder="1" applyAlignment="1" applyProtection="1">
      <alignment horizontal="center" vertical="center"/>
    </xf>
    <xf numFmtId="0" fontId="25" fillId="7" borderId="26" xfId="11" applyFont="1" applyFill="1" applyBorder="1" applyAlignment="1" applyProtection="1">
      <alignment horizontal="center" vertical="center"/>
    </xf>
    <xf numFmtId="0" fontId="25" fillId="7" borderId="25" xfId="11" applyFont="1" applyFill="1" applyBorder="1" applyAlignment="1" applyProtection="1">
      <alignment horizontal="center" vertical="center"/>
    </xf>
    <xf numFmtId="0" fontId="36" fillId="9" borderId="4" xfId="11" applyFont="1" applyFill="1" applyBorder="1" applyAlignment="1" applyProtection="1">
      <alignment horizontal="center" vertical="center"/>
    </xf>
    <xf numFmtId="0" fontId="36" fillId="9" borderId="3" xfId="11" applyFont="1" applyFill="1" applyBorder="1" applyAlignment="1" applyProtection="1">
      <alignment horizontal="center" vertical="center"/>
    </xf>
    <xf numFmtId="0" fontId="36" fillId="9" borderId="10" xfId="11" applyFont="1" applyFill="1" applyBorder="1" applyAlignment="1" applyProtection="1">
      <alignment horizontal="center" vertical="center"/>
    </xf>
    <xf numFmtId="0" fontId="25" fillId="0" borderId="4" xfId="11" applyFont="1" applyBorder="1" applyAlignment="1" applyProtection="1">
      <alignment horizontal="left" vertical="center" wrapText="1"/>
    </xf>
    <xf numFmtId="0" fontId="25" fillId="0" borderId="10" xfId="11" applyFont="1" applyBorder="1" applyAlignment="1" applyProtection="1">
      <alignment horizontal="left" vertical="center" wrapText="1"/>
    </xf>
    <xf numFmtId="0" fontId="25" fillId="7" borderId="4" xfId="11" applyFont="1" applyFill="1" applyBorder="1" applyAlignment="1" applyProtection="1">
      <alignment horizontal="center" vertical="center" wrapText="1"/>
    </xf>
    <xf numFmtId="0" fontId="25" fillId="7" borderId="10" xfId="11" applyFont="1" applyFill="1" applyBorder="1" applyAlignment="1" applyProtection="1">
      <alignment horizontal="center" vertical="center" wrapText="1"/>
    </xf>
    <xf numFmtId="0" fontId="36" fillId="9" borderId="4" xfId="11" applyFont="1" applyFill="1" applyBorder="1" applyAlignment="1" applyProtection="1">
      <alignment horizontal="center" vertical="center" wrapText="1"/>
    </xf>
    <xf numFmtId="0" fontId="36" fillId="9" borderId="10" xfId="11" applyFont="1" applyFill="1" applyBorder="1" applyAlignment="1" applyProtection="1">
      <alignment horizontal="center" vertical="center" wrapText="1"/>
    </xf>
    <xf numFmtId="0" fontId="36" fillId="0" borderId="13" xfId="11" applyFont="1" applyBorder="1" applyAlignment="1" applyProtection="1">
      <alignment horizontal="center" vertical="center" textRotation="255" wrapText="1"/>
    </xf>
    <xf numFmtId="0" fontId="36" fillId="0" borderId="14" xfId="11" applyFont="1" applyBorder="1" applyAlignment="1" applyProtection="1">
      <alignment horizontal="center" vertical="center" textRotation="255" wrapText="1"/>
    </xf>
    <xf numFmtId="0" fontId="25" fillId="7" borderId="3" xfId="11" applyFont="1" applyFill="1" applyBorder="1" applyAlignment="1" applyProtection="1">
      <alignment horizontal="center" vertical="center" wrapText="1"/>
    </xf>
    <xf numFmtId="0" fontId="36" fillId="9" borderId="4" xfId="11" applyFont="1" applyFill="1" applyBorder="1" applyAlignment="1" applyProtection="1">
      <alignment horizontal="center" vertical="center" shrinkToFit="1"/>
    </xf>
    <xf numFmtId="0" fontId="36" fillId="9" borderId="3" xfId="11" applyFont="1" applyFill="1" applyBorder="1" applyAlignment="1" applyProtection="1">
      <alignment horizontal="center" vertical="center" shrinkToFit="1"/>
    </xf>
    <xf numFmtId="0" fontId="25" fillId="0" borderId="6" xfId="11" applyFont="1" applyBorder="1" applyAlignment="1" applyProtection="1">
      <alignment horizontal="left" vertical="center"/>
    </xf>
    <xf numFmtId="0" fontId="25" fillId="0" borderId="11" xfId="11" applyFont="1" applyBorder="1" applyAlignment="1" applyProtection="1">
      <alignment horizontal="left" vertical="center"/>
    </xf>
    <xf numFmtId="0" fontId="25" fillId="0" borderId="9" xfId="11" applyFont="1" applyBorder="1" applyAlignment="1" applyProtection="1">
      <alignment horizontal="left" vertical="center"/>
    </xf>
    <xf numFmtId="0" fontId="36" fillId="9" borderId="10" xfId="11" applyFont="1" applyFill="1" applyBorder="1" applyAlignment="1" applyProtection="1">
      <alignment horizontal="center" vertical="center" shrinkToFit="1"/>
    </xf>
    <xf numFmtId="0" fontId="25" fillId="0" borderId="6" xfId="11" applyFont="1" applyBorder="1" applyAlignment="1" applyProtection="1">
      <alignment horizontal="left" vertical="center" wrapText="1"/>
    </xf>
    <xf numFmtId="0" fontId="25" fillId="0" borderId="11" xfId="11" applyFont="1" applyBorder="1" applyAlignment="1" applyProtection="1">
      <alignment horizontal="left" vertical="center" wrapText="1"/>
    </xf>
    <xf numFmtId="0" fontId="25" fillId="0" borderId="18" xfId="11" applyFont="1" applyBorder="1" applyAlignment="1" applyProtection="1">
      <alignment horizontal="left" vertical="center" shrinkToFit="1"/>
    </xf>
    <xf numFmtId="0" fontId="25" fillId="0" borderId="6" xfId="11" applyFont="1" applyBorder="1" applyAlignment="1" applyProtection="1">
      <alignment horizontal="left" vertical="center" shrinkToFit="1"/>
    </xf>
    <xf numFmtId="0" fontId="25" fillId="0" borderId="15" xfId="11" applyFont="1" applyBorder="1" applyAlignment="1" applyProtection="1">
      <alignment horizontal="left" vertical="center" shrinkToFit="1"/>
    </xf>
    <xf numFmtId="0" fontId="25" fillId="0" borderId="12" xfId="11" applyFont="1" applyBorder="1" applyAlignment="1" applyProtection="1">
      <alignment horizontal="left" vertical="center" shrinkToFit="1"/>
    </xf>
    <xf numFmtId="0" fontId="25" fillId="7" borderId="4" xfId="0" applyFont="1" applyFill="1" applyBorder="1" applyAlignment="1" applyProtection="1">
      <alignment horizontal="center" vertical="center" wrapText="1"/>
    </xf>
    <xf numFmtId="0" fontId="25" fillId="7" borderId="3" xfId="0" applyFont="1" applyFill="1" applyBorder="1" applyAlignment="1" applyProtection="1">
      <alignment horizontal="center" vertical="center" wrapText="1"/>
    </xf>
    <xf numFmtId="0" fontId="25" fillId="7" borderId="10" xfId="0" applyFont="1" applyFill="1" applyBorder="1" applyAlignment="1" applyProtection="1">
      <alignment horizontal="center" vertical="center" wrapText="1"/>
    </xf>
    <xf numFmtId="0" fontId="36" fillId="9" borderId="4" xfId="0" applyFont="1" applyFill="1" applyBorder="1" applyAlignment="1" applyProtection="1">
      <alignment horizontal="center" vertical="center" wrapText="1"/>
    </xf>
    <xf numFmtId="0" fontId="36" fillId="9" borderId="3" xfId="0" applyFont="1" applyFill="1" applyBorder="1" applyAlignment="1" applyProtection="1">
      <alignment horizontal="center" vertical="center" wrapText="1"/>
    </xf>
    <xf numFmtId="0" fontId="36" fillId="9" borderId="10" xfId="0" applyFont="1" applyFill="1" applyBorder="1" applyAlignment="1" applyProtection="1">
      <alignment horizontal="center" vertical="center" wrapText="1"/>
    </xf>
    <xf numFmtId="0" fontId="25" fillId="3" borderId="4" xfId="0" applyFont="1" applyFill="1" applyBorder="1" applyAlignment="1" applyProtection="1">
      <alignment horizontal="left" vertical="center"/>
    </xf>
    <xf numFmtId="0" fontId="25" fillId="3" borderId="10" xfId="0" applyFont="1" applyFill="1" applyBorder="1" applyAlignment="1" applyProtection="1">
      <alignment horizontal="left" vertical="center"/>
    </xf>
    <xf numFmtId="0" fontId="25" fillId="0" borderId="3" xfId="11" applyFont="1" applyBorder="1" applyAlignment="1" applyProtection="1">
      <alignment horizontal="left" vertical="center" wrapText="1"/>
    </xf>
    <xf numFmtId="0" fontId="36" fillId="9" borderId="3" xfId="11" applyFont="1" applyFill="1" applyBorder="1" applyAlignment="1" applyProtection="1">
      <alignment horizontal="center" vertical="center" wrapText="1"/>
    </xf>
    <xf numFmtId="0" fontId="25" fillId="0" borderId="18" xfId="11" applyFont="1" applyBorder="1" applyAlignment="1" applyProtection="1">
      <alignment horizontal="left" vertical="center" wrapText="1"/>
    </xf>
    <xf numFmtId="0" fontId="25" fillId="0" borderId="15" xfId="11" applyFont="1" applyBorder="1" applyAlignment="1" applyProtection="1">
      <alignment horizontal="left" vertical="center" wrapText="1"/>
    </xf>
    <xf numFmtId="0" fontId="25" fillId="0" borderId="4" xfId="11" applyFont="1" applyBorder="1" applyProtection="1">
      <alignment vertical="center"/>
    </xf>
    <xf numFmtId="0" fontId="25" fillId="0" borderId="10" xfId="11" applyFont="1" applyBorder="1" applyProtection="1">
      <alignment vertical="center"/>
    </xf>
    <xf numFmtId="0" fontId="25" fillId="7" borderId="4" xfId="11" applyFont="1" applyFill="1" applyBorder="1" applyAlignment="1" applyProtection="1">
      <alignment horizontal="center" vertical="center"/>
    </xf>
    <xf numFmtId="0" fontId="25" fillId="7" borderId="10" xfId="11" applyFont="1" applyFill="1" applyBorder="1" applyAlignment="1" applyProtection="1">
      <alignment horizontal="center" vertical="center"/>
    </xf>
    <xf numFmtId="0" fontId="25" fillId="0" borderId="12" xfId="11" applyFont="1" applyBorder="1" applyAlignment="1" applyProtection="1">
      <alignment horizontal="left" vertical="center" wrapText="1"/>
    </xf>
    <xf numFmtId="0" fontId="25" fillId="7" borderId="3" xfId="11" applyFont="1" applyFill="1" applyBorder="1" applyAlignment="1" applyProtection="1">
      <alignment horizontal="center" vertical="center"/>
    </xf>
    <xf numFmtId="49" fontId="25" fillId="0" borderId="18" xfId="11" applyNumberFormat="1" applyFont="1" applyBorder="1" applyAlignment="1" applyProtection="1">
      <alignment horizontal="left" vertical="center" wrapText="1"/>
    </xf>
    <xf numFmtId="49" fontId="25" fillId="0" borderId="6" xfId="11" applyNumberFormat="1" applyFont="1" applyBorder="1" applyAlignment="1" applyProtection="1">
      <alignment horizontal="left" vertical="center" wrapText="1"/>
    </xf>
    <xf numFmtId="49" fontId="25" fillId="0" borderId="15" xfId="11" applyNumberFormat="1" applyFont="1" applyBorder="1" applyAlignment="1" applyProtection="1">
      <alignment horizontal="left" vertical="center" wrapText="1"/>
    </xf>
    <xf numFmtId="49" fontId="25" fillId="0" borderId="12" xfId="11" applyNumberFormat="1" applyFont="1" applyBorder="1" applyAlignment="1" applyProtection="1">
      <alignment horizontal="left" vertical="center" wrapText="1"/>
    </xf>
    <xf numFmtId="49" fontId="25" fillId="0" borderId="22" xfId="11" applyNumberFormat="1" applyFont="1" applyBorder="1" applyAlignment="1" applyProtection="1">
      <alignment horizontal="left" vertical="center" wrapText="1"/>
    </xf>
    <xf numFmtId="49" fontId="25" fillId="0" borderId="11" xfId="11" applyNumberFormat="1" applyFont="1" applyBorder="1" applyAlignment="1" applyProtection="1">
      <alignment horizontal="left" vertical="center" wrapText="1"/>
    </xf>
    <xf numFmtId="0" fontId="25" fillId="0" borderId="22" xfId="11" applyFont="1" applyBorder="1" applyAlignment="1" applyProtection="1">
      <alignment horizontal="left" vertical="center" wrapText="1"/>
    </xf>
    <xf numFmtId="0" fontId="25" fillId="7" borderId="4" xfId="0" applyFont="1" applyFill="1" applyBorder="1" applyAlignment="1" applyProtection="1">
      <alignment horizontal="center" vertical="center"/>
    </xf>
    <xf numFmtId="0" fontId="25" fillId="7" borderId="3" xfId="0" applyFont="1" applyFill="1" applyBorder="1" applyAlignment="1" applyProtection="1">
      <alignment horizontal="center" vertical="center"/>
    </xf>
    <xf numFmtId="0" fontId="25" fillId="7" borderId="10" xfId="0" applyFont="1" applyFill="1" applyBorder="1" applyAlignment="1" applyProtection="1">
      <alignment horizontal="center" vertical="center"/>
    </xf>
    <xf numFmtId="0" fontId="36" fillId="9" borderId="4" xfId="0" applyFont="1" applyFill="1" applyBorder="1" applyAlignment="1" applyProtection="1">
      <alignment horizontal="center" vertical="center"/>
    </xf>
    <xf numFmtId="0" fontId="36" fillId="9" borderId="3" xfId="0" applyFont="1" applyFill="1" applyBorder="1" applyAlignment="1" applyProtection="1">
      <alignment horizontal="center" vertical="center"/>
    </xf>
    <xf numFmtId="0" fontId="36" fillId="9" borderId="10" xfId="0" applyFont="1" applyFill="1" applyBorder="1" applyAlignment="1" applyProtection="1">
      <alignment horizontal="center" vertical="center"/>
    </xf>
    <xf numFmtId="0" fontId="25" fillId="0" borderId="161" xfId="11" applyFont="1" applyBorder="1" applyAlignment="1" applyProtection="1">
      <alignment horizontal="center" vertical="center" textRotation="255" wrapText="1"/>
    </xf>
    <xf numFmtId="0" fontId="25" fillId="0" borderId="15" xfId="11" applyFont="1" applyBorder="1" applyAlignment="1" applyProtection="1">
      <alignment horizontal="left" vertical="center"/>
    </xf>
    <xf numFmtId="0" fontId="25" fillId="0" borderId="12" xfId="11" applyFont="1" applyBorder="1" applyAlignment="1" applyProtection="1">
      <alignment horizontal="left" vertical="center"/>
    </xf>
    <xf numFmtId="0" fontId="25" fillId="0" borderId="22" xfId="11" applyFont="1" applyBorder="1" applyAlignment="1" applyProtection="1">
      <alignment horizontal="left" vertical="center"/>
    </xf>
    <xf numFmtId="0" fontId="25" fillId="0" borderId="3" xfId="11" applyFont="1" applyBorder="1" applyAlignment="1" applyProtection="1">
      <alignment horizontal="center" vertical="center" wrapText="1"/>
    </xf>
    <xf numFmtId="0" fontId="25" fillId="0" borderId="10" xfId="11" applyFont="1" applyBorder="1" applyAlignment="1" applyProtection="1">
      <alignment horizontal="center" vertical="center" wrapText="1"/>
    </xf>
    <xf numFmtId="0" fontId="36" fillId="0" borderId="161" xfId="11" applyFont="1" applyBorder="1" applyAlignment="1" applyProtection="1">
      <alignment horizontal="center" vertical="center" textRotation="255" wrapText="1"/>
    </xf>
    <xf numFmtId="0" fontId="25" fillId="0" borderId="7" xfId="11" applyFont="1" applyBorder="1" applyAlignment="1" applyProtection="1">
      <alignment vertical="center" wrapText="1"/>
    </xf>
    <xf numFmtId="0" fontId="25" fillId="0" borderId="4" xfId="0" applyFont="1" applyBorder="1" applyAlignment="1" applyProtection="1">
      <alignment horizontal="center" vertical="center"/>
    </xf>
    <xf numFmtId="0" fontId="25" fillId="0" borderId="3" xfId="0" applyFont="1" applyBorder="1" applyAlignment="1" applyProtection="1">
      <alignment horizontal="center" vertical="center"/>
    </xf>
    <xf numFmtId="0" fontId="25" fillId="0" borderId="10" xfId="0" applyFont="1" applyBorder="1" applyAlignment="1" applyProtection="1">
      <alignment horizontal="center" vertical="center"/>
    </xf>
    <xf numFmtId="0" fontId="25" fillId="0" borderId="4" xfId="11" applyFont="1" applyBorder="1" applyAlignment="1" applyProtection="1">
      <alignment horizontal="center" vertical="center"/>
    </xf>
    <xf numFmtId="0" fontId="25" fillId="0" borderId="3" xfId="11" applyFont="1" applyBorder="1" applyAlignment="1" applyProtection="1">
      <alignment horizontal="center" vertical="center"/>
    </xf>
    <xf numFmtId="0" fontId="25" fillId="0" borderId="10" xfId="11" applyFont="1" applyBorder="1" applyAlignment="1" applyProtection="1">
      <alignment horizontal="center" vertical="center"/>
    </xf>
    <xf numFmtId="0" fontId="25" fillId="0" borderId="18" xfId="11" applyFont="1" applyBorder="1" applyAlignment="1" applyProtection="1">
      <alignment horizontal="left" vertical="center"/>
    </xf>
    <xf numFmtId="0" fontId="36" fillId="0" borderId="13" xfId="5" applyFont="1" applyBorder="1" applyAlignment="1" applyProtection="1">
      <alignment horizontal="center" vertical="center" textRotation="255" wrapText="1"/>
    </xf>
    <xf numFmtId="0" fontId="36" fillId="0" borderId="14" xfId="5" applyFont="1" applyBorder="1" applyAlignment="1" applyProtection="1">
      <alignment horizontal="center" vertical="center" textRotation="255" wrapText="1"/>
    </xf>
    <xf numFmtId="0" fontId="25" fillId="0" borderId="29" xfId="5" applyFont="1" applyBorder="1" applyAlignment="1" applyProtection="1">
      <alignment vertical="center" wrapText="1"/>
    </xf>
    <xf numFmtId="0" fontId="25" fillId="0" borderId="9" xfId="5" applyFont="1" applyBorder="1" applyAlignment="1" applyProtection="1">
      <alignment vertical="center" wrapText="1"/>
    </xf>
    <xf numFmtId="0" fontId="25" fillId="0" borderId="18" xfId="5" applyFont="1" applyBorder="1" applyAlignment="1" applyProtection="1">
      <alignment vertical="center" wrapText="1"/>
    </xf>
    <xf numFmtId="0" fontId="25" fillId="0" borderId="6" xfId="5" applyFont="1" applyBorder="1" applyAlignment="1" applyProtection="1">
      <alignment vertical="center" wrapText="1"/>
    </xf>
    <xf numFmtId="0" fontId="25" fillId="0" borderId="0" xfId="0" applyFont="1" applyAlignment="1" applyProtection="1">
      <alignment horizontal="left" vertical="center"/>
    </xf>
    <xf numFmtId="0" fontId="25" fillId="0" borderId="0" xfId="11" applyFont="1" applyAlignment="1" applyProtection="1">
      <alignment horizontal="left" vertical="center" wrapText="1"/>
    </xf>
    <xf numFmtId="0" fontId="36" fillId="0" borderId="161" xfId="5" applyFont="1" applyBorder="1" applyAlignment="1" applyProtection="1">
      <alignment horizontal="center" vertical="center" textRotation="255" wrapText="1"/>
    </xf>
    <xf numFmtId="0" fontId="25" fillId="0" borderId="18" xfId="5" applyFont="1" applyBorder="1" applyAlignment="1" applyProtection="1">
      <alignment horizontal="left" vertical="center" wrapText="1"/>
    </xf>
    <xf numFmtId="0" fontId="25" fillId="0" borderId="6" xfId="5" applyFont="1" applyBorder="1" applyAlignment="1" applyProtection="1">
      <alignment horizontal="left" vertical="center" wrapText="1"/>
    </xf>
    <xf numFmtId="0" fontId="25" fillId="0" borderId="15" xfId="5" applyFont="1" applyBorder="1" applyAlignment="1" applyProtection="1">
      <alignment horizontal="left" vertical="center" wrapText="1"/>
    </xf>
    <xf numFmtId="0" fontId="25" fillId="0" borderId="12" xfId="5" applyFont="1" applyBorder="1" applyAlignment="1" applyProtection="1">
      <alignment horizontal="left" vertical="center" wrapText="1"/>
    </xf>
    <xf numFmtId="0" fontId="25" fillId="0" borderId="22" xfId="5" applyFont="1" applyBorder="1" applyAlignment="1" applyProtection="1">
      <alignment horizontal="left" vertical="center" wrapText="1"/>
    </xf>
    <xf numFmtId="0" fontId="25" fillId="0" borderId="11" xfId="5" applyFont="1" applyBorder="1" applyAlignment="1" applyProtection="1">
      <alignment horizontal="left" vertical="center" wrapText="1"/>
    </xf>
    <xf numFmtId="0" fontId="25" fillId="0" borderId="4" xfId="5" applyFont="1" applyBorder="1" applyAlignment="1" applyProtection="1">
      <alignment horizontal="center" vertical="center" shrinkToFit="1"/>
    </xf>
    <xf numFmtId="0" fontId="25" fillId="0" borderId="3" xfId="5" applyFont="1" applyBorder="1" applyAlignment="1" applyProtection="1">
      <alignment horizontal="center" vertical="center" shrinkToFit="1"/>
    </xf>
    <xf numFmtId="0" fontId="25" fillId="0" borderId="10" xfId="5" applyFont="1" applyBorder="1" applyAlignment="1" applyProtection="1">
      <alignment horizontal="center" vertical="center" shrinkToFit="1"/>
    </xf>
    <xf numFmtId="0" fontId="25" fillId="0" borderId="4" xfId="5" applyFont="1" applyBorder="1" applyAlignment="1" applyProtection="1">
      <alignment horizontal="center" vertical="center" wrapText="1"/>
    </xf>
    <xf numFmtId="0" fontId="25" fillId="0" borderId="3" xfId="5" applyFont="1" applyBorder="1" applyAlignment="1" applyProtection="1">
      <alignment horizontal="center" vertical="center" wrapText="1"/>
    </xf>
    <xf numFmtId="0" fontId="25" fillId="0" borderId="10" xfId="5" applyFont="1" applyBorder="1" applyAlignment="1" applyProtection="1">
      <alignment horizontal="center" vertical="center" wrapText="1"/>
    </xf>
    <xf numFmtId="0" fontId="25" fillId="0" borderId="29" xfId="5" applyFont="1" applyBorder="1" applyAlignment="1" applyProtection="1">
      <alignment horizontal="left" vertical="center" wrapText="1"/>
    </xf>
    <xf numFmtId="0" fontId="25" fillId="0" borderId="9" xfId="5" applyFont="1" applyBorder="1" applyAlignment="1" applyProtection="1">
      <alignment horizontal="left" vertical="center" wrapText="1"/>
    </xf>
    <xf numFmtId="0" fontId="25" fillId="0" borderId="29" xfId="0" applyFont="1" applyBorder="1" applyAlignment="1" applyProtection="1">
      <alignment horizontal="left" vertical="center"/>
    </xf>
    <xf numFmtId="0" fontId="25" fillId="0" borderId="20" xfId="0" applyFont="1" applyBorder="1" applyAlignment="1" applyProtection="1">
      <alignment horizontal="left" vertical="center"/>
    </xf>
    <xf numFmtId="0" fontId="25" fillId="0" borderId="9" xfId="0" applyFont="1" applyBorder="1" applyAlignment="1" applyProtection="1">
      <alignment horizontal="left" vertical="center"/>
    </xf>
    <xf numFmtId="0" fontId="25" fillId="0" borderId="22" xfId="0" applyFont="1" applyBorder="1" applyAlignment="1" applyProtection="1">
      <alignment horizontal="left" vertical="center" wrapText="1"/>
    </xf>
    <xf numFmtId="0" fontId="25" fillId="0" borderId="36" xfId="0" applyFont="1" applyBorder="1" applyAlignment="1" applyProtection="1">
      <alignment horizontal="left" vertical="center" wrapText="1"/>
    </xf>
    <xf numFmtId="0" fontId="25" fillId="0" borderId="11" xfId="0" applyFont="1" applyBorder="1" applyAlignment="1" applyProtection="1">
      <alignment horizontal="left" vertical="center" wrapText="1"/>
    </xf>
    <xf numFmtId="0" fontId="25" fillId="0" borderId="373" xfId="0" applyFont="1" applyBorder="1" applyAlignment="1" applyProtection="1">
      <alignment horizontal="center" vertical="center"/>
    </xf>
    <xf numFmtId="0" fontId="36" fillId="0" borderId="154" xfId="0" applyFont="1" applyBorder="1" applyAlignment="1" applyProtection="1">
      <alignment horizontal="center" vertical="center" textRotation="255" wrapText="1"/>
    </xf>
    <xf numFmtId="0" fontId="36" fillId="0" borderId="14" xfId="0" applyFont="1" applyBorder="1" applyAlignment="1" applyProtection="1">
      <alignment horizontal="center" vertical="center" textRotation="255" wrapText="1"/>
    </xf>
    <xf numFmtId="0" fontId="36" fillId="0" borderId="161" xfId="0" applyFont="1" applyBorder="1" applyAlignment="1" applyProtection="1">
      <alignment horizontal="center" vertical="center" textRotation="255" wrapText="1"/>
    </xf>
    <xf numFmtId="0" fontId="36" fillId="0" borderId="35" xfId="0" applyFont="1" applyBorder="1" applyAlignment="1" applyProtection="1">
      <alignment horizontal="left" vertical="center" wrapText="1"/>
    </xf>
    <xf numFmtId="0" fontId="36" fillId="0" borderId="15" xfId="0" applyFont="1" applyBorder="1" applyAlignment="1" applyProtection="1">
      <alignment horizontal="left" vertical="center" wrapText="1"/>
    </xf>
    <xf numFmtId="0" fontId="36" fillId="0" borderId="52" xfId="0" applyFont="1" applyBorder="1" applyAlignment="1" applyProtection="1">
      <alignment horizontal="left" vertical="center" wrapText="1"/>
    </xf>
    <xf numFmtId="0" fontId="36" fillId="0" borderId="233" xfId="0" applyFont="1" applyBorder="1" applyAlignment="1" applyProtection="1">
      <alignment horizontal="left" vertical="center" wrapText="1"/>
    </xf>
    <xf numFmtId="0" fontId="36" fillId="0" borderId="0" xfId="0" applyFont="1" applyAlignment="1" applyProtection="1">
      <alignment horizontal="left" vertical="center" wrapText="1"/>
    </xf>
    <xf numFmtId="0" fontId="36" fillId="0" borderId="37" xfId="0" applyFont="1" applyBorder="1" applyAlignment="1" applyProtection="1">
      <alignment horizontal="left" vertical="center" wrapText="1"/>
    </xf>
    <xf numFmtId="0" fontId="25" fillId="0" borderId="0" xfId="0" applyFont="1" applyAlignment="1" applyProtection="1">
      <alignment horizontal="left" vertical="top" wrapText="1"/>
    </xf>
    <xf numFmtId="0" fontId="25" fillId="0" borderId="0" xfId="11" applyFont="1" applyAlignment="1" applyProtection="1">
      <alignment horizontal="left" vertical="top" wrapText="1"/>
    </xf>
    <xf numFmtId="0" fontId="25" fillId="0" borderId="220" xfId="0" applyFont="1" applyBorder="1" applyAlignment="1" applyProtection="1">
      <alignment horizontal="center" vertical="center"/>
    </xf>
    <xf numFmtId="0" fontId="25" fillId="0" borderId="48" xfId="0" applyFont="1" applyBorder="1" applyAlignment="1" applyProtection="1">
      <alignment horizontal="left" vertical="center"/>
    </xf>
    <xf numFmtId="0" fontId="25" fillId="0" borderId="46" xfId="0" applyFont="1" applyBorder="1" applyAlignment="1" applyProtection="1">
      <alignment horizontal="left" vertical="center"/>
    </xf>
    <xf numFmtId="0" fontId="25" fillId="0" borderId="47" xfId="0" applyFont="1" applyBorder="1" applyAlignment="1" applyProtection="1">
      <alignment horizontal="left" vertical="center"/>
    </xf>
    <xf numFmtId="0" fontId="25" fillId="0" borderId="18" xfId="0" applyFont="1" applyBorder="1" applyAlignment="1" applyProtection="1">
      <alignment horizontal="left" vertical="center" wrapText="1"/>
    </xf>
    <xf numFmtId="0" fontId="25" fillId="0" borderId="6" xfId="0" applyFont="1" applyBorder="1" applyAlignment="1" applyProtection="1">
      <alignment horizontal="left" vertical="center" wrapText="1"/>
    </xf>
    <xf numFmtId="0" fontId="36" fillId="9" borderId="119" xfId="0" applyFont="1" applyFill="1" applyBorder="1" applyAlignment="1" applyProtection="1">
      <alignment horizontal="center" vertical="center"/>
    </xf>
    <xf numFmtId="0" fontId="36" fillId="9" borderId="100" xfId="0" applyFont="1" applyFill="1" applyBorder="1" applyAlignment="1" applyProtection="1">
      <alignment horizontal="center" vertical="center"/>
    </xf>
    <xf numFmtId="0" fontId="25" fillId="0" borderId="156" xfId="11" applyFont="1" applyBorder="1" applyAlignment="1" applyProtection="1">
      <alignment horizontal="left" vertical="center" wrapText="1"/>
    </xf>
    <xf numFmtId="0" fontId="150" fillId="0" borderId="387" xfId="11" applyFont="1" applyBorder="1" applyAlignment="1" applyProtection="1">
      <alignment horizontal="center" vertical="center" wrapText="1"/>
      <protection locked="0"/>
    </xf>
    <xf numFmtId="0" fontId="150" fillId="0" borderId="159" xfId="11" applyFont="1" applyBorder="1" applyAlignment="1" applyProtection="1">
      <alignment horizontal="center" vertical="center" wrapText="1"/>
      <protection locked="0"/>
    </xf>
    <xf numFmtId="0" fontId="25" fillId="0" borderId="28" xfId="0" applyFont="1" applyBorder="1" applyAlignment="1" applyProtection="1">
      <alignment horizontal="left" vertical="top"/>
    </xf>
    <xf numFmtId="0" fontId="25" fillId="0" borderId="95" xfId="0" applyFont="1" applyBorder="1" applyAlignment="1" applyProtection="1">
      <alignment horizontal="left" vertical="top"/>
    </xf>
    <xf numFmtId="0" fontId="25" fillId="0" borderId="94" xfId="0" applyFont="1" applyBorder="1" applyAlignment="1" applyProtection="1">
      <alignment horizontal="left" vertical="top"/>
    </xf>
    <xf numFmtId="0" fontId="25" fillId="0" borderId="268" xfId="0" applyFont="1" applyBorder="1" applyAlignment="1" applyProtection="1">
      <alignment horizontal="left" vertical="top"/>
    </xf>
    <xf numFmtId="0" fontId="25" fillId="0" borderId="320" xfId="0" applyFont="1" applyBorder="1" applyAlignment="1" applyProtection="1">
      <alignment horizontal="left" vertical="top"/>
    </xf>
    <xf numFmtId="0" fontId="25" fillId="0" borderId="96" xfId="0" applyFont="1" applyBorder="1" applyAlignment="1" applyProtection="1">
      <alignment horizontal="left" vertical="top"/>
    </xf>
    <xf numFmtId="0" fontId="36" fillId="0" borderId="13" xfId="0" applyFont="1" applyBorder="1" applyAlignment="1" applyProtection="1">
      <alignment horizontal="center" vertical="center" textRotation="255" wrapText="1"/>
    </xf>
    <xf numFmtId="0" fontId="25" fillId="0" borderId="15" xfId="0" applyFont="1" applyBorder="1" applyAlignment="1" applyProtection="1">
      <alignment horizontal="left" vertical="center" wrapText="1"/>
    </xf>
    <xf numFmtId="0" fontId="25" fillId="0" borderId="0" xfId="0" applyFont="1" applyAlignment="1" applyProtection="1">
      <alignment horizontal="left" vertical="center" wrapText="1"/>
    </xf>
    <xf numFmtId="0" fontId="25" fillId="0" borderId="12" xfId="0" applyFont="1" applyBorder="1" applyAlignment="1" applyProtection="1">
      <alignment horizontal="left" vertical="center" wrapText="1"/>
    </xf>
    <xf numFmtId="0" fontId="25" fillId="0" borderId="24" xfId="0" applyFont="1" applyBorder="1" applyAlignment="1" applyProtection="1">
      <alignment horizontal="center" vertical="center" wrapText="1"/>
    </xf>
    <xf numFmtId="0" fontId="25" fillId="0" borderId="3" xfId="0" applyFont="1" applyBorder="1" applyAlignment="1" applyProtection="1">
      <alignment horizontal="center" vertical="center" wrapText="1"/>
    </xf>
    <xf numFmtId="0" fontId="25" fillId="0" borderId="10" xfId="0" applyFont="1" applyBorder="1" applyAlignment="1" applyProtection="1">
      <alignment horizontal="center" vertical="center" wrapText="1"/>
    </xf>
    <xf numFmtId="0" fontId="36" fillId="0" borderId="41" xfId="0" applyFont="1" applyBorder="1" applyAlignment="1" applyProtection="1">
      <alignment horizontal="left" vertical="center"/>
    </xf>
    <xf numFmtId="0" fontId="36" fillId="0" borderId="20" xfId="0" applyFont="1" applyBorder="1" applyAlignment="1" applyProtection="1">
      <alignment horizontal="left" vertical="center"/>
    </xf>
    <xf numFmtId="0" fontId="36" fillId="0" borderId="9" xfId="0" applyFont="1" applyBorder="1" applyAlignment="1" applyProtection="1">
      <alignment horizontal="left" vertical="center"/>
    </xf>
    <xf numFmtId="0" fontId="36" fillId="0" borderId="217" xfId="0" applyFont="1" applyBorder="1" applyAlignment="1" applyProtection="1">
      <alignment horizontal="left" vertical="center"/>
    </xf>
    <xf numFmtId="0" fontId="36" fillId="0" borderId="19" xfId="0" applyFont="1" applyBorder="1" applyAlignment="1" applyProtection="1">
      <alignment horizontal="left" vertical="center"/>
    </xf>
    <xf numFmtId="0" fontId="36" fillId="0" borderId="6" xfId="0" applyFont="1" applyBorder="1" applyAlignment="1" applyProtection="1">
      <alignment horizontal="left" vertical="center"/>
    </xf>
    <xf numFmtId="0" fontId="36" fillId="0" borderId="181" xfId="0" applyFont="1" applyBorder="1" applyAlignment="1" applyProtection="1">
      <alignment horizontal="left" vertical="center"/>
    </xf>
    <xf numFmtId="0" fontId="36" fillId="0" borderId="53" xfId="0" applyFont="1" applyBorder="1" applyAlignment="1" applyProtection="1">
      <alignment horizontal="left" vertical="center"/>
    </xf>
    <xf numFmtId="0" fontId="36" fillId="0" borderId="160" xfId="0" applyFont="1" applyBorder="1" applyAlignment="1" applyProtection="1">
      <alignment horizontal="left" vertical="center"/>
    </xf>
    <xf numFmtId="0" fontId="36" fillId="9" borderId="152" xfId="0" applyFont="1" applyFill="1" applyBorder="1" applyAlignment="1" applyProtection="1">
      <alignment horizontal="center" vertical="center"/>
    </xf>
    <xf numFmtId="0" fontId="31" fillId="0" borderId="0" xfId="0" applyFont="1" applyAlignment="1" applyProtection="1">
      <alignment horizontal="right" vertical="center"/>
      <protection locked="0"/>
    </xf>
    <xf numFmtId="0" fontId="31" fillId="0" borderId="0" xfId="0" applyFont="1" applyAlignment="1" applyProtection="1">
      <alignment horizontal="center" vertical="center"/>
    </xf>
    <xf numFmtId="0" fontId="31" fillId="3" borderId="0" xfId="0" applyFont="1" applyFill="1" applyAlignment="1" applyProtection="1">
      <alignment horizontal="distributed" vertical="distributed"/>
    </xf>
    <xf numFmtId="0" fontId="31" fillId="0" borderId="0" xfId="0" applyFont="1" applyAlignment="1" applyProtection="1">
      <alignment horizontal="left" vertical="center" wrapText="1"/>
    </xf>
    <xf numFmtId="0" fontId="31" fillId="0" borderId="0" xfId="0" applyFont="1" applyAlignment="1" applyProtection="1">
      <alignment horizontal="distributed" vertical="distributed"/>
    </xf>
    <xf numFmtId="0" fontId="31" fillId="3" borderId="0" xfId="0" applyFont="1" applyFill="1" applyAlignment="1" applyProtection="1">
      <alignment horizontal="center" vertical="center"/>
    </xf>
    <xf numFmtId="0" fontId="31" fillId="0" borderId="0" xfId="0" applyFont="1" applyAlignment="1" applyProtection="1">
      <alignment horizontal="left" vertical="center"/>
    </xf>
    <xf numFmtId="0" fontId="31" fillId="3" borderId="0" xfId="0" applyFont="1" applyFill="1" applyAlignment="1" applyProtection="1">
      <alignment horizontal="left" vertical="distributed" wrapText="1"/>
    </xf>
    <xf numFmtId="0" fontId="31" fillId="3" borderId="36" xfId="0" applyFont="1" applyFill="1" applyBorder="1" applyAlignment="1" applyProtection="1">
      <alignment horizontal="right" vertical="center"/>
    </xf>
    <xf numFmtId="0" fontId="31" fillId="0" borderId="4" xfId="0" applyFont="1" applyBorder="1" applyAlignment="1" applyProtection="1">
      <alignment horizontal="center" vertical="center" wrapText="1"/>
    </xf>
    <xf numFmtId="0" fontId="31" fillId="0" borderId="4" xfId="0" applyFont="1" applyBorder="1" applyAlignment="1" applyProtection="1">
      <alignment horizontal="center" vertical="center"/>
    </xf>
    <xf numFmtId="0" fontId="31" fillId="0" borderId="7" xfId="0" applyFont="1" applyBorder="1" applyAlignment="1" applyProtection="1">
      <alignment horizontal="center" vertical="center" wrapText="1"/>
    </xf>
    <xf numFmtId="0" fontId="31" fillId="0" borderId="0" xfId="0" applyFont="1" applyAlignment="1" applyProtection="1">
      <alignment horizontal="left" vertical="top" wrapText="1"/>
      <protection locked="0"/>
    </xf>
    <xf numFmtId="38" fontId="31" fillId="0" borderId="0" xfId="13" applyFont="1" applyAlignment="1" applyProtection="1">
      <alignment horizontal="right" vertical="center"/>
    </xf>
    <xf numFmtId="193" fontId="31" fillId="24" borderId="0" xfId="0" applyNumberFormat="1" applyFont="1" applyFill="1" applyAlignment="1" applyProtection="1">
      <alignment horizontal="left" vertical="center"/>
    </xf>
    <xf numFmtId="181" fontId="31" fillId="24" borderId="0" xfId="0" applyNumberFormat="1" applyFont="1" applyFill="1" applyAlignment="1" applyProtection="1">
      <alignment horizontal="left" vertical="center"/>
    </xf>
    <xf numFmtId="177" fontId="31" fillId="0" borderId="22" xfId="0" applyNumberFormat="1" applyFont="1" applyBorder="1" applyAlignment="1" applyProtection="1">
      <alignment vertical="center"/>
    </xf>
    <xf numFmtId="177" fontId="31" fillId="0" borderId="36" xfId="0" applyNumberFormat="1" applyFont="1" applyBorder="1" applyAlignment="1" applyProtection="1">
      <alignment vertical="center"/>
    </xf>
    <xf numFmtId="177" fontId="31" fillId="0" borderId="11" xfId="0" applyNumberFormat="1" applyFont="1" applyBorder="1" applyAlignment="1" applyProtection="1">
      <alignment vertical="center"/>
    </xf>
    <xf numFmtId="182" fontId="31" fillId="0" borderId="22" xfId="0" applyNumberFormat="1" applyFont="1" applyBorder="1" applyAlignment="1" applyProtection="1">
      <alignment vertical="center"/>
    </xf>
    <xf numFmtId="182" fontId="31" fillId="0" borderId="36" xfId="0" applyNumberFormat="1" applyFont="1" applyBorder="1" applyAlignment="1" applyProtection="1">
      <alignment vertical="center"/>
    </xf>
    <xf numFmtId="182" fontId="31" fillId="0" borderId="11" xfId="0" applyNumberFormat="1" applyFont="1" applyBorder="1" applyAlignment="1" applyProtection="1">
      <alignment vertical="center"/>
    </xf>
    <xf numFmtId="0" fontId="31" fillId="2" borderId="10" xfId="0" applyFont="1" applyFill="1" applyBorder="1" applyAlignment="1" applyProtection="1">
      <alignment horizontal="center" vertical="center"/>
    </xf>
    <xf numFmtId="177" fontId="31" fillId="0" borderId="7" xfId="0" applyNumberFormat="1" applyFont="1" applyBorder="1" applyAlignment="1" applyProtection="1">
      <alignment vertical="center"/>
    </xf>
    <xf numFmtId="182" fontId="31" fillId="0" borderId="10" xfId="0" applyNumberFormat="1" applyFont="1" applyBorder="1" applyAlignment="1" applyProtection="1">
      <alignment vertical="center"/>
    </xf>
    <xf numFmtId="0" fontId="31" fillId="2" borderId="18" xfId="0" applyFont="1" applyFill="1" applyBorder="1" applyAlignment="1" applyProtection="1">
      <alignment horizontal="center" vertical="center" wrapText="1"/>
    </xf>
    <xf numFmtId="0" fontId="31" fillId="2" borderId="19" xfId="0" applyFont="1" applyFill="1" applyBorder="1" applyAlignment="1" applyProtection="1">
      <alignment horizontal="center" vertical="center" wrapText="1"/>
    </xf>
    <xf numFmtId="0" fontId="31" fillId="2" borderId="6" xfId="0" applyFont="1" applyFill="1" applyBorder="1" applyAlignment="1" applyProtection="1">
      <alignment horizontal="center" vertical="center" wrapText="1"/>
    </xf>
    <xf numFmtId="177" fontId="31" fillId="0" borderId="19" xfId="0" applyNumberFormat="1" applyFont="1" applyBorder="1" applyAlignment="1" applyProtection="1">
      <alignment vertical="center"/>
    </xf>
    <xf numFmtId="177" fontId="31" fillId="0" borderId="6" xfId="0" applyNumberFormat="1" applyFont="1" applyBorder="1" applyAlignment="1" applyProtection="1">
      <alignment vertical="center"/>
    </xf>
    <xf numFmtId="177" fontId="31" fillId="0" borderId="18" xfId="0" applyNumberFormat="1" applyFont="1" applyBorder="1" applyAlignment="1" applyProtection="1">
      <alignment vertical="center"/>
    </xf>
    <xf numFmtId="12" fontId="31" fillId="0" borderId="9" xfId="0" applyNumberFormat="1" applyFont="1" applyBorder="1" applyAlignment="1" applyProtection="1">
      <alignment horizontal="center" vertical="center"/>
    </xf>
    <xf numFmtId="12" fontId="31" fillId="0" borderId="7" xfId="0" applyNumberFormat="1" applyFont="1" applyBorder="1" applyAlignment="1" applyProtection="1">
      <alignment horizontal="center" vertical="center"/>
    </xf>
    <xf numFmtId="12" fontId="31" fillId="0" borderId="29" xfId="0" applyNumberFormat="1" applyFont="1" applyBorder="1" applyAlignment="1" applyProtection="1">
      <alignment horizontal="center" vertical="center"/>
    </xf>
    <xf numFmtId="12" fontId="31" fillId="0" borderId="6" xfId="0" applyNumberFormat="1" applyFont="1" applyBorder="1" applyAlignment="1" applyProtection="1">
      <alignment horizontal="center" vertical="center"/>
    </xf>
    <xf numFmtId="12" fontId="31" fillId="0" borderId="4" xfId="0" applyNumberFormat="1" applyFont="1" applyBorder="1" applyAlignment="1" applyProtection="1">
      <alignment horizontal="center" vertical="center"/>
    </xf>
    <xf numFmtId="12" fontId="31" fillId="0" borderId="18" xfId="0" applyNumberFormat="1" applyFont="1" applyBorder="1" applyAlignment="1" applyProtection="1">
      <alignment horizontal="center" vertical="center"/>
    </xf>
    <xf numFmtId="182" fontId="31" fillId="0" borderId="18" xfId="0" applyNumberFormat="1" applyFont="1" applyBorder="1" applyAlignment="1" applyProtection="1">
      <alignment vertical="center"/>
    </xf>
    <xf numFmtId="182" fontId="31" fillId="0" borderId="19" xfId="0" applyNumberFormat="1" applyFont="1" applyBorder="1" applyAlignment="1" applyProtection="1">
      <alignment vertical="center"/>
    </xf>
    <xf numFmtId="182" fontId="31" fillId="0" borderId="6" xfId="0" applyNumberFormat="1" applyFont="1" applyBorder="1" applyAlignment="1" applyProtection="1">
      <alignment vertical="center"/>
    </xf>
    <xf numFmtId="0" fontId="31" fillId="2" borderId="15" xfId="0" applyFont="1" applyFill="1" applyBorder="1" applyAlignment="1" applyProtection="1">
      <alignment horizontal="center" vertical="center" wrapText="1"/>
    </xf>
    <xf numFmtId="0" fontId="31" fillId="2" borderId="0" xfId="0" applyFont="1" applyFill="1" applyAlignment="1" applyProtection="1">
      <alignment horizontal="center" vertical="center" wrapText="1"/>
    </xf>
    <xf numFmtId="0" fontId="31" fillId="2" borderId="12" xfId="0" applyFont="1" applyFill="1" applyBorder="1" applyAlignment="1" applyProtection="1">
      <alignment horizontal="center" vertical="center" wrapText="1"/>
    </xf>
    <xf numFmtId="177" fontId="31" fillId="0" borderId="15" xfId="0" applyNumberFormat="1" applyFont="1" applyBorder="1" applyAlignment="1" applyProtection="1">
      <alignment vertical="center"/>
    </xf>
    <xf numFmtId="177" fontId="31" fillId="0" borderId="0" xfId="0" applyNumberFormat="1" applyFont="1" applyBorder="1" applyAlignment="1" applyProtection="1">
      <alignment vertical="center"/>
    </xf>
    <xf numFmtId="177" fontId="31" fillId="0" borderId="12" xfId="0" applyNumberFormat="1" applyFont="1" applyBorder="1" applyAlignment="1" applyProtection="1">
      <alignment vertical="center"/>
    </xf>
    <xf numFmtId="177" fontId="31" fillId="0" borderId="0" xfId="0" applyNumberFormat="1" applyFont="1" applyAlignment="1" applyProtection="1">
      <alignment vertical="center"/>
    </xf>
    <xf numFmtId="182" fontId="31" fillId="0" borderId="15" xfId="0" applyNumberFormat="1" applyFont="1" applyBorder="1" applyAlignment="1" applyProtection="1">
      <alignment vertical="center"/>
    </xf>
    <xf numFmtId="182" fontId="31" fillId="0" borderId="0" xfId="0" applyNumberFormat="1" applyFont="1" applyAlignment="1" applyProtection="1">
      <alignment vertical="center"/>
    </xf>
    <xf numFmtId="182" fontId="31" fillId="0" borderId="12" xfId="0" applyNumberFormat="1" applyFont="1" applyBorder="1" applyAlignment="1" applyProtection="1">
      <alignment vertical="center"/>
    </xf>
    <xf numFmtId="0" fontId="31" fillId="2" borderId="22" xfId="0" applyFont="1" applyFill="1" applyBorder="1" applyAlignment="1" applyProtection="1">
      <alignment horizontal="center" vertical="center" wrapText="1"/>
    </xf>
    <xf numFmtId="0" fontId="31" fillId="2" borderId="36" xfId="0" applyFont="1" applyFill="1" applyBorder="1" applyAlignment="1" applyProtection="1">
      <alignment horizontal="center" vertical="center" wrapText="1"/>
    </xf>
    <xf numFmtId="0" fontId="31" fillId="2" borderId="11" xfId="0" applyFont="1" applyFill="1" applyBorder="1" applyAlignment="1" applyProtection="1">
      <alignment horizontal="center" vertical="center" wrapText="1"/>
    </xf>
    <xf numFmtId="0" fontId="31" fillId="0" borderId="0" xfId="0" applyFont="1" applyAlignment="1" applyProtection="1">
      <alignment horizontal="center" vertical="center" shrinkToFit="1"/>
    </xf>
    <xf numFmtId="0" fontId="25" fillId="0" borderId="7" xfId="0" applyFont="1" applyBorder="1" applyAlignment="1" applyProtection="1">
      <alignment horizontal="center" vertical="center"/>
    </xf>
    <xf numFmtId="0" fontId="33" fillId="0" borderId="7" xfId="0" applyFont="1" applyBorder="1" applyAlignment="1" applyProtection="1">
      <alignment horizontal="center" vertical="center"/>
    </xf>
    <xf numFmtId="0" fontId="25" fillId="0" borderId="7" xfId="0" applyFont="1" applyBorder="1" applyAlignment="1" applyProtection="1">
      <alignment horizontal="left" vertical="center" shrinkToFit="1"/>
      <protection locked="0"/>
    </xf>
    <xf numFmtId="0" fontId="25" fillId="0" borderId="7" xfId="0" applyFont="1" applyBorder="1" applyAlignment="1" applyProtection="1">
      <alignment vertical="center" shrinkToFit="1"/>
      <protection locked="0"/>
    </xf>
    <xf numFmtId="0" fontId="31" fillId="0" borderId="0" xfId="1218" applyFont="1" applyAlignment="1" applyProtection="1">
      <alignment horizontal="center" vertical="center"/>
    </xf>
    <xf numFmtId="0" fontId="32" fillId="0" borderId="7" xfId="67" applyFont="1" applyBorder="1" applyAlignment="1" applyProtection="1">
      <alignment vertical="center" wrapText="1"/>
    </xf>
    <xf numFmtId="0" fontId="30" fillId="0" borderId="29" xfId="67" applyFont="1" applyBorder="1" applyAlignment="1" applyProtection="1">
      <alignment horizontal="center" vertical="center" wrapText="1"/>
      <protection locked="0"/>
    </xf>
    <xf numFmtId="0" fontId="30" fillId="0" borderId="9" xfId="67" applyFont="1" applyBorder="1" applyAlignment="1" applyProtection="1">
      <alignment horizontal="center" vertical="center" wrapText="1"/>
      <protection locked="0"/>
    </xf>
    <xf numFmtId="0" fontId="32" fillId="0" borderId="0" xfId="67" applyFont="1" applyBorder="1" applyAlignment="1" applyProtection="1">
      <alignment horizontal="center" vertical="center" wrapText="1"/>
    </xf>
    <xf numFmtId="0" fontId="32" fillId="0" borderId="36" xfId="67" applyFont="1" applyBorder="1" applyAlignment="1" applyProtection="1">
      <alignment horizontal="center" vertical="center" wrapText="1"/>
    </xf>
    <xf numFmtId="0" fontId="32" fillId="0" borderId="19" xfId="67" applyFont="1" applyBorder="1" applyAlignment="1" applyProtection="1"/>
    <xf numFmtId="0" fontId="32" fillId="0" borderId="0" xfId="67" applyFont="1" applyAlignment="1" applyProtection="1">
      <alignment horizontal="left" vertical="center" wrapText="1"/>
    </xf>
    <xf numFmtId="0" fontId="32" fillId="0" borderId="0" xfId="67" applyFont="1" applyAlignment="1" applyProtection="1">
      <alignment horizontal="center" vertical="center"/>
    </xf>
    <xf numFmtId="0" fontId="32" fillId="0" borderId="0" xfId="67" applyFont="1" applyBorder="1" applyAlignment="1" applyProtection="1">
      <alignment horizontal="center" vertical="center"/>
    </xf>
    <xf numFmtId="0" fontId="32" fillId="0" borderId="0" xfId="0" applyFont="1" applyFill="1" applyAlignment="1" applyProtection="1">
      <alignment horizontal="left" vertical="center"/>
    </xf>
    <xf numFmtId="0" fontId="32" fillId="0" borderId="36" xfId="67" applyFont="1" applyBorder="1" applyAlignment="1" applyProtection="1">
      <alignment horizontal="center" vertical="center"/>
    </xf>
    <xf numFmtId="0" fontId="32" fillId="0" borderId="36" xfId="0" applyFont="1" applyFill="1" applyBorder="1" applyAlignment="1" applyProtection="1">
      <alignment horizontal="left" vertical="center"/>
    </xf>
    <xf numFmtId="0" fontId="25" fillId="6" borderId="112" xfId="0" applyFont="1" applyFill="1" applyBorder="1" applyAlignment="1" applyProtection="1">
      <alignment horizontal="center" vertical="center" wrapText="1"/>
    </xf>
    <xf numFmtId="0" fontId="25" fillId="6" borderId="109" xfId="0" applyFont="1" applyFill="1" applyBorder="1" applyAlignment="1" applyProtection="1">
      <alignment horizontal="center" vertical="center" wrapText="1"/>
    </xf>
    <xf numFmtId="0" fontId="25" fillId="6" borderId="15" xfId="0" applyFont="1" applyFill="1" applyBorder="1" applyAlignment="1" applyProtection="1">
      <alignment horizontal="center" vertical="center" wrapText="1"/>
    </xf>
    <xf numFmtId="0" fontId="25" fillId="6" borderId="0" xfId="0" applyFont="1" applyFill="1" applyBorder="1" applyAlignment="1" applyProtection="1">
      <alignment horizontal="center" vertical="center" wrapText="1"/>
    </xf>
    <xf numFmtId="0" fontId="25" fillId="6" borderId="104" xfId="0" applyNumberFormat="1" applyFont="1" applyFill="1" applyBorder="1" applyAlignment="1" applyProtection="1">
      <alignment horizontal="center" vertical="center"/>
    </xf>
    <xf numFmtId="0" fontId="25" fillId="6" borderId="72" xfId="0" applyNumberFormat="1" applyFont="1" applyFill="1" applyBorder="1" applyAlignment="1" applyProtection="1">
      <alignment horizontal="center" vertical="center"/>
    </xf>
    <xf numFmtId="0" fontId="25" fillId="6" borderId="4" xfId="0" applyNumberFormat="1" applyFont="1" applyFill="1" applyBorder="1" applyAlignment="1" applyProtection="1">
      <alignment horizontal="center" vertical="center"/>
    </xf>
    <xf numFmtId="0" fontId="25" fillId="6" borderId="18" xfId="0" applyNumberFormat="1" applyFont="1" applyFill="1" applyBorder="1" applyAlignment="1" applyProtection="1">
      <alignment horizontal="center" vertical="center"/>
    </xf>
    <xf numFmtId="0" fontId="25" fillId="0" borderId="109" xfId="0" applyNumberFormat="1" applyFont="1" applyFill="1" applyBorder="1" applyAlignment="1" applyProtection="1">
      <alignment horizontal="left" vertical="center"/>
    </xf>
    <xf numFmtId="0" fontId="25" fillId="0" borderId="113" xfId="0" applyNumberFormat="1" applyFont="1" applyFill="1" applyBorder="1" applyAlignment="1" applyProtection="1">
      <alignment horizontal="left" vertical="center"/>
    </xf>
    <xf numFmtId="0" fontId="25" fillId="0" borderId="0"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49" fontId="25" fillId="6" borderId="70" xfId="0" applyNumberFormat="1" applyFont="1" applyFill="1" applyBorder="1" applyAlignment="1" applyProtection="1">
      <alignment horizontal="center" vertical="center"/>
    </xf>
    <xf numFmtId="49" fontId="25" fillId="6" borderId="111" xfId="0" applyNumberFormat="1" applyFont="1" applyFill="1" applyBorder="1" applyAlignment="1" applyProtection="1">
      <alignment horizontal="center" vertical="center"/>
    </xf>
    <xf numFmtId="49" fontId="25" fillId="6" borderId="71" xfId="0" applyNumberFormat="1" applyFont="1" applyFill="1" applyBorder="1" applyAlignment="1" applyProtection="1">
      <alignment horizontal="center" vertical="center"/>
    </xf>
    <xf numFmtId="0" fontId="25" fillId="6" borderId="113" xfId="0" applyFont="1" applyFill="1" applyBorder="1" applyAlignment="1" applyProtection="1">
      <alignment horizontal="center" vertical="center" wrapText="1"/>
    </xf>
    <xf numFmtId="0" fontId="25" fillId="6" borderId="22" xfId="0" applyFont="1" applyFill="1" applyBorder="1" applyAlignment="1" applyProtection="1">
      <alignment horizontal="center" vertical="center" wrapText="1"/>
    </xf>
    <xf numFmtId="0" fontId="25" fillId="6" borderId="36" xfId="0" applyFont="1" applyFill="1" applyBorder="1" applyAlignment="1" applyProtection="1">
      <alignment horizontal="center" vertical="center" wrapText="1"/>
    </xf>
    <xf numFmtId="0" fontId="25" fillId="6" borderId="11" xfId="0" applyFont="1" applyFill="1" applyBorder="1" applyAlignment="1" applyProtection="1">
      <alignment horizontal="center" vertical="center" wrapText="1"/>
    </xf>
    <xf numFmtId="0" fontId="25" fillId="3" borderId="7" xfId="0" applyNumberFormat="1" applyFont="1" applyFill="1" applyBorder="1" applyAlignment="1" applyProtection="1">
      <alignment horizontal="center" vertical="center"/>
    </xf>
    <xf numFmtId="176" fontId="25" fillId="0" borderId="7" xfId="0" applyNumberFormat="1" applyFont="1" applyFill="1" applyBorder="1" applyAlignment="1" applyProtection="1">
      <alignment horizontal="right" vertical="center" wrapText="1" indent="1"/>
      <protection locked="0"/>
    </xf>
    <xf numFmtId="49" fontId="25" fillId="0" borderId="29" xfId="0" applyNumberFormat="1" applyFont="1" applyFill="1" applyBorder="1" applyAlignment="1" applyProtection="1">
      <alignment horizontal="left" vertical="center" indent="1"/>
    </xf>
    <xf numFmtId="49" fontId="25" fillId="0" borderId="20" xfId="0" applyNumberFormat="1" applyFont="1" applyFill="1" applyBorder="1" applyAlignment="1" applyProtection="1">
      <alignment horizontal="left" vertical="center" indent="1"/>
    </xf>
    <xf numFmtId="49" fontId="25" fillId="0" borderId="9" xfId="0" applyNumberFormat="1" applyFont="1" applyFill="1" applyBorder="1" applyAlignment="1" applyProtection="1">
      <alignment horizontal="left" vertical="center" indent="1"/>
    </xf>
    <xf numFmtId="0" fontId="25" fillId="0" borderId="36" xfId="0" applyNumberFormat="1" applyFont="1" applyFill="1" applyBorder="1" applyAlignment="1" applyProtection="1">
      <alignment horizontal="left" vertical="center"/>
    </xf>
    <xf numFmtId="0" fontId="25" fillId="0" borderId="11" xfId="0" applyNumberFormat="1" applyFont="1" applyFill="1" applyBorder="1" applyAlignment="1" applyProtection="1">
      <alignment horizontal="left" vertical="center"/>
    </xf>
    <xf numFmtId="0" fontId="25" fillId="6" borderId="86" xfId="0" applyFont="1" applyFill="1" applyBorder="1" applyAlignment="1" applyProtection="1">
      <alignment horizontal="center" vertical="center" wrapText="1"/>
    </xf>
    <xf numFmtId="0" fontId="25" fillId="6" borderId="87" xfId="0" applyFont="1" applyFill="1" applyBorder="1" applyAlignment="1" applyProtection="1">
      <alignment horizontal="center" vertical="center" wrapText="1"/>
    </xf>
    <xf numFmtId="0" fontId="25" fillId="6" borderId="88" xfId="0" applyFont="1" applyFill="1" applyBorder="1" applyAlignment="1" applyProtection="1">
      <alignment horizontal="center" vertical="center" wrapText="1"/>
    </xf>
    <xf numFmtId="0" fontId="25" fillId="6" borderId="7" xfId="0" applyFont="1" applyFill="1" applyBorder="1" applyAlignment="1" applyProtection="1">
      <alignment horizontal="center" vertical="center"/>
    </xf>
    <xf numFmtId="0" fontId="25" fillId="6" borderId="74" xfId="0" applyFont="1" applyFill="1" applyBorder="1" applyAlignment="1" applyProtection="1">
      <alignment horizontal="center" vertical="center"/>
    </xf>
    <xf numFmtId="0" fontId="25" fillId="6" borderId="75" xfId="0" applyFont="1" applyFill="1" applyBorder="1" applyAlignment="1" applyProtection="1">
      <alignment horizontal="center" vertical="center"/>
    </xf>
    <xf numFmtId="0" fontId="25" fillId="6" borderId="83" xfId="0" applyFont="1" applyFill="1" applyBorder="1" applyAlignment="1" applyProtection="1">
      <alignment horizontal="center" vertical="center"/>
    </xf>
    <xf numFmtId="0" fontId="25" fillId="6" borderId="76" xfId="0" applyFont="1" applyFill="1" applyBorder="1" applyAlignment="1" applyProtection="1">
      <alignment horizontal="center" vertical="center" wrapText="1"/>
    </xf>
    <xf numFmtId="0" fontId="25" fillId="6" borderId="77" xfId="0" applyFont="1" applyFill="1" applyBorder="1" applyAlignment="1" applyProtection="1">
      <alignment horizontal="center" vertical="center" wrapText="1"/>
    </xf>
    <xf numFmtId="0" fontId="25" fillId="6" borderId="78" xfId="0" applyFont="1" applyFill="1" applyBorder="1" applyAlignment="1" applyProtection="1">
      <alignment horizontal="center" vertical="center" wrapText="1"/>
    </xf>
    <xf numFmtId="49" fontId="25" fillId="0" borderId="29" xfId="2" applyNumberFormat="1" applyFont="1" applyFill="1" applyBorder="1" applyAlignment="1" applyProtection="1">
      <alignment horizontal="left" vertical="center" wrapText="1" indent="1"/>
    </xf>
    <xf numFmtId="49" fontId="25" fillId="0" borderId="20" xfId="2" applyNumberFormat="1" applyFont="1" applyFill="1" applyBorder="1" applyAlignment="1" applyProtection="1">
      <alignment horizontal="left" vertical="center" wrapText="1" indent="1"/>
    </xf>
    <xf numFmtId="49" fontId="25" fillId="0" borderId="9" xfId="2" applyNumberFormat="1" applyFont="1" applyFill="1" applyBorder="1" applyAlignment="1" applyProtection="1">
      <alignment horizontal="left" vertical="center" wrapText="1" indent="1"/>
    </xf>
    <xf numFmtId="49" fontId="25" fillId="0" borderId="20" xfId="0" applyNumberFormat="1" applyFont="1" applyFill="1" applyBorder="1" applyAlignment="1" applyProtection="1">
      <alignment horizontal="center" vertical="center" wrapText="1"/>
    </xf>
    <xf numFmtId="49" fontId="25" fillId="0" borderId="9" xfId="0" applyNumberFormat="1" applyFont="1" applyFill="1" applyBorder="1" applyAlignment="1" applyProtection="1">
      <alignment horizontal="center" vertical="center" wrapText="1"/>
    </xf>
    <xf numFmtId="0" fontId="25" fillId="6" borderId="29" xfId="0" applyFont="1" applyFill="1" applyBorder="1" applyAlignment="1" applyProtection="1">
      <alignment horizontal="center" vertical="center" wrapText="1"/>
    </xf>
    <xf numFmtId="0" fontId="25" fillId="6" borderId="20" xfId="0" applyFont="1" applyFill="1" applyBorder="1" applyAlignment="1" applyProtection="1">
      <alignment horizontal="center" vertical="center" wrapText="1"/>
    </xf>
    <xf numFmtId="0" fontId="25" fillId="0" borderId="20" xfId="0" applyNumberFormat="1" applyFont="1" applyFill="1" applyBorder="1" applyAlignment="1" applyProtection="1">
      <alignment vertical="center"/>
    </xf>
    <xf numFmtId="0" fontId="25" fillId="0" borderId="9" xfId="0" applyNumberFormat="1" applyFont="1" applyFill="1" applyBorder="1" applyAlignment="1" applyProtection="1">
      <alignment vertical="center"/>
    </xf>
    <xf numFmtId="0" fontId="25" fillId="0" borderId="18" xfId="0" applyNumberFormat="1" applyFont="1" applyFill="1" applyBorder="1" applyAlignment="1" applyProtection="1">
      <alignment vertical="center" wrapText="1"/>
    </xf>
    <xf numFmtId="0" fontId="25" fillId="0" borderId="19" xfId="0" applyNumberFormat="1" applyFont="1" applyFill="1" applyBorder="1" applyAlignment="1" applyProtection="1">
      <alignment vertical="center" wrapText="1"/>
    </xf>
    <xf numFmtId="0" fontId="25" fillId="0" borderId="6" xfId="0" applyNumberFormat="1" applyFont="1" applyFill="1" applyBorder="1" applyAlignment="1" applyProtection="1">
      <alignment vertical="center" wrapText="1"/>
    </xf>
    <xf numFmtId="0" fontId="25" fillId="0" borderId="22" xfId="0" applyNumberFormat="1" applyFont="1" applyFill="1" applyBorder="1" applyAlignment="1" applyProtection="1">
      <alignment vertical="center" wrapText="1"/>
    </xf>
    <xf numFmtId="0" fontId="25" fillId="0" borderId="36" xfId="0" applyNumberFormat="1" applyFont="1" applyFill="1" applyBorder="1" applyAlignment="1" applyProtection="1">
      <alignment vertical="center" wrapText="1"/>
    </xf>
    <xf numFmtId="0" fontId="25" fillId="0" borderId="11" xfId="0" applyNumberFormat="1" applyFont="1" applyFill="1" applyBorder="1" applyAlignment="1" applyProtection="1">
      <alignment vertical="center" wrapText="1"/>
    </xf>
    <xf numFmtId="0" fontId="25" fillId="0" borderId="108" xfId="0" applyNumberFormat="1" applyFont="1" applyFill="1" applyBorder="1" applyAlignment="1" applyProtection="1">
      <alignment vertical="center"/>
    </xf>
    <xf numFmtId="0" fontId="25" fillId="0" borderId="73" xfId="0" applyNumberFormat="1" applyFont="1" applyFill="1" applyBorder="1" applyAlignment="1" applyProtection="1">
      <alignment vertical="center"/>
    </xf>
    <xf numFmtId="0" fontId="77" fillId="0" borderId="0" xfId="0" applyFont="1" applyFill="1" applyAlignment="1" applyProtection="1">
      <alignment horizontal="center" vertical="center"/>
    </xf>
    <xf numFmtId="0" fontId="25" fillId="6" borderId="86" xfId="0" applyFont="1" applyFill="1" applyBorder="1" applyAlignment="1" applyProtection="1">
      <alignment horizontal="center" vertical="center"/>
    </xf>
    <xf numFmtId="0" fontId="25" fillId="6" borderId="87" xfId="0" applyFont="1" applyFill="1" applyBorder="1" applyAlignment="1" applyProtection="1">
      <alignment horizontal="center" vertical="center"/>
    </xf>
    <xf numFmtId="0" fontId="25" fillId="6" borderId="82" xfId="0" applyFont="1" applyFill="1" applyBorder="1" applyAlignment="1" applyProtection="1">
      <alignment horizontal="center" vertical="center"/>
    </xf>
    <xf numFmtId="0" fontId="25" fillId="6" borderId="76" xfId="0" applyFont="1" applyFill="1" applyBorder="1" applyAlignment="1" applyProtection="1">
      <alignment horizontal="center" vertical="center"/>
    </xf>
    <xf numFmtId="0" fontId="25" fillId="6" borderId="77" xfId="0" applyFont="1" applyFill="1" applyBorder="1" applyAlignment="1" applyProtection="1">
      <alignment horizontal="center" vertical="center"/>
    </xf>
    <xf numFmtId="0" fontId="25" fillId="6" borderId="84" xfId="0" applyFont="1" applyFill="1" applyBorder="1" applyAlignment="1" applyProtection="1">
      <alignment horizontal="center" vertical="center"/>
    </xf>
    <xf numFmtId="0" fontId="25" fillId="6" borderId="105" xfId="0" applyFont="1" applyFill="1" applyBorder="1" applyAlignment="1" applyProtection="1">
      <alignment horizontal="center" vertical="center"/>
    </xf>
    <xf numFmtId="0" fontId="25" fillId="6" borderId="106" xfId="0" applyFont="1" applyFill="1" applyBorder="1" applyAlignment="1" applyProtection="1">
      <alignment horizontal="center" vertical="center"/>
    </xf>
    <xf numFmtId="0" fontId="25" fillId="6" borderId="107" xfId="0" applyFont="1" applyFill="1" applyBorder="1" applyAlignment="1" applyProtection="1">
      <alignment horizontal="center" vertical="center"/>
    </xf>
    <xf numFmtId="0" fontId="25" fillId="6" borderId="114" xfId="0" applyFont="1" applyFill="1" applyBorder="1" applyAlignment="1" applyProtection="1">
      <alignment horizontal="center" vertical="center"/>
    </xf>
    <xf numFmtId="0" fontId="25" fillId="6" borderId="115" xfId="0" applyFont="1" applyFill="1" applyBorder="1" applyAlignment="1" applyProtection="1">
      <alignment horizontal="center" vertical="center"/>
    </xf>
    <xf numFmtId="0" fontId="25" fillId="6" borderId="116" xfId="0" applyFont="1" applyFill="1" applyBorder="1" applyAlignment="1" applyProtection="1">
      <alignment horizontal="center" vertical="center"/>
    </xf>
    <xf numFmtId="0" fontId="25" fillId="6" borderId="79" xfId="0" applyFont="1" applyFill="1" applyBorder="1" applyAlignment="1" applyProtection="1">
      <alignment horizontal="center" vertical="center"/>
    </xf>
    <xf numFmtId="0" fontId="25" fillId="6" borderId="80" xfId="0" applyFont="1" applyFill="1" applyBorder="1" applyAlignment="1" applyProtection="1">
      <alignment horizontal="center" vertical="center"/>
    </xf>
    <xf numFmtId="0" fontId="25" fillId="6" borderId="81" xfId="0" applyFont="1" applyFill="1" applyBorder="1" applyAlignment="1" applyProtection="1">
      <alignment horizontal="center" vertical="center"/>
    </xf>
    <xf numFmtId="0" fontId="25" fillId="6" borderId="22" xfId="0" applyNumberFormat="1" applyFont="1" applyFill="1" applyBorder="1" applyAlignment="1" applyProtection="1">
      <alignment horizontal="center" vertical="center" wrapText="1"/>
    </xf>
    <xf numFmtId="0" fontId="25" fillId="6" borderId="36" xfId="0" applyNumberFormat="1" applyFont="1" applyFill="1" applyBorder="1" applyAlignment="1" applyProtection="1">
      <alignment horizontal="center" vertical="center" wrapText="1"/>
    </xf>
    <xf numFmtId="0" fontId="25" fillId="0" borderId="108" xfId="0" applyNumberFormat="1" applyFont="1" applyFill="1" applyBorder="1" applyAlignment="1" applyProtection="1">
      <alignment horizontal="center" vertical="center"/>
    </xf>
    <xf numFmtId="0" fontId="25" fillId="0" borderId="73" xfId="0" applyNumberFormat="1" applyFont="1" applyFill="1" applyBorder="1" applyAlignment="1" applyProtection="1">
      <alignment horizontal="center" vertical="center"/>
    </xf>
    <xf numFmtId="0" fontId="22" fillId="0" borderId="36" xfId="0" applyFont="1" applyFill="1" applyBorder="1" applyAlignment="1" applyProtection="1">
      <alignment horizontal="right" vertical="top"/>
    </xf>
    <xf numFmtId="0" fontId="22" fillId="0" borderId="0" xfId="0" applyFont="1" applyFill="1" applyAlignment="1" applyProtection="1">
      <alignment horizontal="left" vertical="top"/>
    </xf>
    <xf numFmtId="0" fontId="25" fillId="6" borderId="110" xfId="0" applyNumberFormat="1" applyFont="1" applyFill="1" applyBorder="1" applyAlignment="1" applyProtection="1">
      <alignment horizontal="center" vertical="center"/>
    </xf>
    <xf numFmtId="0" fontId="25" fillId="6" borderId="70" xfId="0" applyNumberFormat="1" applyFont="1" applyFill="1" applyBorder="1" applyAlignment="1" applyProtection="1">
      <alignment horizontal="center" vertical="center"/>
    </xf>
    <xf numFmtId="0" fontId="25" fillId="0" borderId="111" xfId="0" applyNumberFormat="1" applyFont="1" applyFill="1" applyBorder="1" applyAlignment="1" applyProtection="1">
      <alignment horizontal="left" vertical="center"/>
    </xf>
    <xf numFmtId="0" fontId="25" fillId="0" borderId="71" xfId="0" applyNumberFormat="1" applyFont="1" applyFill="1" applyBorder="1" applyAlignment="1" applyProtection="1">
      <alignment horizontal="left" vertical="center"/>
    </xf>
    <xf numFmtId="180" fontId="25" fillId="0" borderId="20" xfId="0" applyNumberFormat="1" applyFont="1" applyFill="1" applyBorder="1" applyAlignment="1" applyProtection="1">
      <alignment horizontal="center" vertical="center" wrapText="1"/>
      <protection locked="0"/>
    </xf>
    <xf numFmtId="180" fontId="25" fillId="0" borderId="29" xfId="0" applyNumberFormat="1" applyFont="1" applyFill="1" applyBorder="1" applyAlignment="1" applyProtection="1">
      <alignment horizontal="center" vertical="center" wrapText="1"/>
      <protection locked="0"/>
    </xf>
    <xf numFmtId="0" fontId="25" fillId="6" borderId="162" xfId="0" applyFont="1" applyFill="1" applyBorder="1" applyAlignment="1" applyProtection="1">
      <alignment horizontal="center" vertical="center"/>
    </xf>
    <xf numFmtId="0" fontId="25" fillId="6" borderId="89" xfId="0" applyFont="1" applyFill="1" applyBorder="1" applyAlignment="1" applyProtection="1">
      <alignment horizontal="center" vertical="center"/>
    </xf>
    <xf numFmtId="0" fontId="25" fillId="6" borderId="163" xfId="0" applyFont="1" applyFill="1" applyBorder="1" applyAlignment="1" applyProtection="1">
      <alignment horizontal="center" vertical="center"/>
    </xf>
    <xf numFmtId="0" fontId="25" fillId="6" borderId="29" xfId="0" applyNumberFormat="1" applyFont="1" applyFill="1" applyBorder="1" applyAlignment="1" applyProtection="1">
      <alignment horizontal="center" vertical="center" wrapText="1"/>
    </xf>
    <xf numFmtId="0" fontId="25" fillId="6" borderId="20" xfId="0" applyNumberFormat="1" applyFont="1" applyFill="1" applyBorder="1" applyAlignment="1" applyProtection="1">
      <alignment horizontal="center" vertical="center" wrapText="1"/>
    </xf>
    <xf numFmtId="0" fontId="25" fillId="0" borderId="108" xfId="0" applyFont="1" applyFill="1" applyBorder="1" applyAlignment="1" applyProtection="1">
      <alignment horizontal="center" vertical="center"/>
    </xf>
    <xf numFmtId="0" fontId="25" fillId="0" borderId="73" xfId="0" applyFont="1" applyFill="1" applyBorder="1" applyAlignment="1" applyProtection="1">
      <alignment horizontal="center" vertical="center"/>
    </xf>
    <xf numFmtId="0" fontId="25" fillId="6" borderId="84" xfId="0" applyFont="1" applyFill="1" applyBorder="1" applyAlignment="1" applyProtection="1">
      <alignment horizontal="center" vertical="center" wrapText="1"/>
    </xf>
    <xf numFmtId="0" fontId="25" fillId="0" borderId="7" xfId="0" applyNumberFormat="1" applyFont="1" applyFill="1" applyBorder="1" applyAlignment="1" applyProtection="1">
      <alignment horizontal="left" vertical="center" wrapText="1"/>
    </xf>
    <xf numFmtId="0" fontId="25" fillId="0" borderId="20" xfId="0" applyNumberFormat="1" applyFont="1" applyFill="1" applyBorder="1" applyAlignment="1" applyProtection="1">
      <alignment horizontal="center" vertical="center"/>
    </xf>
    <xf numFmtId="0" fontId="25" fillId="0" borderId="9" xfId="0" applyNumberFormat="1" applyFont="1" applyFill="1" applyBorder="1" applyAlignment="1" applyProtection="1">
      <alignment horizontal="center" vertical="center"/>
    </xf>
    <xf numFmtId="0" fontId="25" fillId="6" borderId="18" xfId="0" applyFont="1" applyFill="1" applyBorder="1" applyAlignment="1" applyProtection="1">
      <alignment horizontal="center" vertical="center" wrapText="1"/>
    </xf>
    <xf numFmtId="0" fontId="25" fillId="6" borderId="19" xfId="0" applyFont="1" applyFill="1" applyBorder="1" applyAlignment="1" applyProtection="1">
      <alignment horizontal="center" vertical="center" wrapText="1"/>
    </xf>
    <xf numFmtId="49" fontId="25" fillId="6" borderId="18" xfId="0" applyNumberFormat="1" applyFont="1" applyFill="1" applyBorder="1" applyAlignment="1" applyProtection="1">
      <alignment horizontal="center" vertical="center"/>
    </xf>
    <xf numFmtId="49" fontId="25" fillId="6" borderId="19" xfId="0" applyNumberFormat="1" applyFont="1" applyFill="1" applyBorder="1" applyAlignment="1" applyProtection="1">
      <alignment horizontal="center" vertical="center"/>
    </xf>
    <xf numFmtId="49" fontId="25" fillId="6" borderId="6" xfId="0" applyNumberFormat="1" applyFont="1" applyFill="1" applyBorder="1" applyAlignment="1" applyProtection="1">
      <alignment horizontal="center" vertical="center"/>
    </xf>
    <xf numFmtId="0" fontId="25" fillId="6" borderId="82" xfId="0" applyFont="1" applyFill="1" applyBorder="1" applyAlignment="1" applyProtection="1">
      <alignment horizontal="center" vertical="center" wrapText="1"/>
    </xf>
    <xf numFmtId="0" fontId="25" fillId="6" borderId="74" xfId="0" applyFont="1" applyFill="1" applyBorder="1" applyAlignment="1" applyProtection="1">
      <alignment horizontal="center" vertical="center" wrapText="1"/>
    </xf>
    <xf numFmtId="0" fontId="25" fillId="6" borderId="75" xfId="0" applyFont="1" applyFill="1" applyBorder="1" applyAlignment="1" applyProtection="1">
      <alignment horizontal="center" vertical="center" wrapText="1"/>
    </xf>
    <xf numFmtId="0" fontId="25" fillId="6" borderId="83" xfId="0" applyFont="1" applyFill="1" applyBorder="1" applyAlignment="1" applyProtection="1">
      <alignment horizontal="center" vertical="center" wrapText="1"/>
    </xf>
    <xf numFmtId="0" fontId="43" fillId="0" borderId="0" xfId="0" applyFont="1" applyFill="1" applyAlignment="1" applyProtection="1">
      <alignment horizontal="center" vertical="center"/>
    </xf>
    <xf numFmtId="0" fontId="25" fillId="0" borderId="20" xfId="0" applyFont="1" applyFill="1" applyBorder="1" applyAlignment="1" applyProtection="1">
      <alignment horizontal="center" vertical="center" wrapText="1"/>
    </xf>
    <xf numFmtId="0" fontId="25" fillId="0" borderId="70" xfId="0" applyNumberFormat="1" applyFont="1" applyFill="1" applyBorder="1" applyAlignment="1" applyProtection="1">
      <alignment horizontal="left" vertical="center"/>
    </xf>
    <xf numFmtId="0" fontId="25" fillId="0" borderId="112" xfId="0" applyNumberFormat="1" applyFont="1" applyFill="1" applyBorder="1" applyAlignment="1" applyProtection="1">
      <alignment horizontal="left" vertical="center"/>
    </xf>
    <xf numFmtId="0" fontId="25" fillId="0" borderId="29" xfId="0" applyNumberFormat="1" applyFont="1" applyFill="1" applyBorder="1" applyAlignment="1" applyProtection="1">
      <alignment vertical="center" wrapText="1"/>
    </xf>
    <xf numFmtId="0" fontId="25" fillId="0" borderId="20" xfId="0" applyNumberFormat="1" applyFont="1" applyFill="1" applyBorder="1" applyAlignment="1" applyProtection="1">
      <alignment vertical="center" wrapText="1"/>
    </xf>
    <xf numFmtId="0" fontId="25" fillId="0" borderId="9" xfId="0" applyNumberFormat="1" applyFont="1" applyFill="1" applyBorder="1" applyAlignment="1" applyProtection="1">
      <alignment vertical="center" wrapText="1"/>
    </xf>
    <xf numFmtId="0" fontId="25" fillId="6" borderId="111" xfId="0" applyNumberFormat="1" applyFont="1" applyFill="1" applyBorder="1" applyAlignment="1" applyProtection="1">
      <alignment horizontal="center" vertical="center"/>
    </xf>
    <xf numFmtId="49" fontId="25" fillId="24" borderId="20" xfId="0" applyNumberFormat="1" applyFont="1" applyFill="1" applyBorder="1" applyAlignment="1" applyProtection="1">
      <alignment horizontal="center" vertical="center" wrapText="1"/>
    </xf>
    <xf numFmtId="49" fontId="25" fillId="24" borderId="9" xfId="0" applyNumberFormat="1" applyFont="1" applyFill="1" applyBorder="1" applyAlignment="1" applyProtection="1">
      <alignment horizontal="center" vertical="center" wrapText="1"/>
    </xf>
    <xf numFmtId="192" fontId="25" fillId="0" borderId="29" xfId="0" applyNumberFormat="1" applyFont="1" applyFill="1" applyBorder="1" applyAlignment="1" applyProtection="1">
      <alignment vertical="center" wrapText="1"/>
    </xf>
    <xf numFmtId="192" fontId="25" fillId="0" borderId="20" xfId="0" applyNumberFormat="1" applyFont="1" applyFill="1" applyBorder="1" applyAlignment="1" applyProtection="1">
      <alignment vertical="center" wrapText="1"/>
    </xf>
    <xf numFmtId="192" fontId="25" fillId="0" borderId="9" xfId="0" applyNumberFormat="1" applyFont="1" applyFill="1" applyBorder="1" applyAlignment="1" applyProtection="1">
      <alignment vertical="center" wrapText="1"/>
    </xf>
    <xf numFmtId="0" fontId="25" fillId="6" borderId="112" xfId="0" applyNumberFormat="1" applyFont="1" applyFill="1" applyBorder="1" applyAlignment="1" applyProtection="1">
      <alignment horizontal="center" vertical="center"/>
    </xf>
    <xf numFmtId="0" fontId="25" fillId="6" borderId="109" xfId="0" applyNumberFormat="1" applyFont="1" applyFill="1" applyBorder="1" applyAlignment="1" applyProtection="1">
      <alignment horizontal="center" vertical="center"/>
    </xf>
    <xf numFmtId="0" fontId="25" fillId="6" borderId="22" xfId="0" applyNumberFormat="1" applyFont="1" applyFill="1" applyBorder="1" applyAlignment="1" applyProtection="1">
      <alignment horizontal="center" vertical="center"/>
    </xf>
    <xf numFmtId="0" fontId="25" fillId="6" borderId="36" xfId="0" applyNumberFormat="1" applyFont="1" applyFill="1" applyBorder="1" applyAlignment="1" applyProtection="1">
      <alignment horizontal="center" vertical="center"/>
    </xf>
    <xf numFmtId="0" fontId="25" fillId="6" borderId="9" xfId="0" applyFont="1" applyFill="1" applyBorder="1" applyAlignment="1" applyProtection="1">
      <alignment horizontal="center" vertical="center" wrapText="1"/>
    </xf>
    <xf numFmtId="0" fontId="25" fillId="6" borderId="70" xfId="0" applyFont="1" applyFill="1" applyBorder="1" applyAlignment="1" applyProtection="1">
      <alignment horizontal="center" vertical="center"/>
    </xf>
    <xf numFmtId="0" fontId="25" fillId="6" borderId="111" xfId="0" applyFont="1" applyFill="1" applyBorder="1" applyAlignment="1" applyProtection="1">
      <alignment horizontal="center" vertical="center"/>
    </xf>
    <xf numFmtId="49" fontId="31" fillId="0" borderId="12" xfId="0" applyNumberFormat="1" applyFont="1" applyFill="1" applyBorder="1" applyAlignment="1" applyProtection="1">
      <alignment horizontal="center" vertical="center" textRotation="255"/>
    </xf>
    <xf numFmtId="0" fontId="25" fillId="6" borderId="112" xfId="0" applyFont="1" applyFill="1" applyBorder="1" applyAlignment="1" applyProtection="1">
      <alignment horizontal="center" vertical="center"/>
    </xf>
    <xf numFmtId="0" fontId="25" fillId="6" borderId="109" xfId="0" applyFont="1" applyFill="1" applyBorder="1" applyAlignment="1" applyProtection="1">
      <alignment horizontal="center" vertical="center"/>
    </xf>
    <xf numFmtId="0" fontId="25" fillId="6" borderId="22" xfId="0" applyFont="1" applyFill="1" applyBorder="1" applyAlignment="1" applyProtection="1">
      <alignment horizontal="center" vertical="center"/>
    </xf>
    <xf numFmtId="0" fontId="25" fillId="6" borderId="36" xfId="0" applyFont="1" applyFill="1" applyBorder="1" applyAlignment="1" applyProtection="1">
      <alignment horizontal="center" vertical="center"/>
    </xf>
    <xf numFmtId="0" fontId="25" fillId="6" borderId="19" xfId="0" applyNumberFormat="1" applyFont="1" applyFill="1" applyBorder="1" applyAlignment="1" applyProtection="1">
      <alignment horizontal="center" vertical="center"/>
    </xf>
    <xf numFmtId="0" fontId="25" fillId="0" borderId="4" xfId="0" applyNumberFormat="1" applyFont="1" applyFill="1" applyBorder="1" applyAlignment="1" applyProtection="1">
      <alignment horizontal="left" vertical="center" wrapText="1"/>
    </xf>
    <xf numFmtId="0" fontId="25" fillId="6" borderId="110" xfId="0" applyFont="1" applyFill="1" applyBorder="1" applyAlignment="1" applyProtection="1">
      <alignment horizontal="center" vertical="center"/>
    </xf>
    <xf numFmtId="0" fontId="25" fillId="6" borderId="18" xfId="0" applyFont="1" applyFill="1" applyBorder="1" applyAlignment="1" applyProtection="1">
      <alignment horizontal="center" vertical="center"/>
    </xf>
    <xf numFmtId="0" fontId="25" fillId="6" borderId="19" xfId="0" applyFont="1" applyFill="1" applyBorder="1" applyAlignment="1" applyProtection="1">
      <alignment horizontal="center" vertical="center"/>
    </xf>
    <xf numFmtId="0" fontId="25" fillId="0" borderId="36" xfId="0" applyFont="1" applyFill="1" applyBorder="1" applyAlignment="1" applyProtection="1">
      <alignment horizontal="center" vertical="center"/>
    </xf>
    <xf numFmtId="0" fontId="25" fillId="0" borderId="9" xfId="0" applyFont="1" applyFill="1" applyBorder="1" applyAlignment="1" applyProtection="1">
      <alignment horizontal="center" vertical="center"/>
    </xf>
    <xf numFmtId="0" fontId="25" fillId="6" borderId="104" xfId="0" applyFont="1" applyFill="1" applyBorder="1" applyAlignment="1" applyProtection="1">
      <alignment horizontal="center" vertical="center"/>
    </xf>
    <xf numFmtId="0" fontId="25" fillId="6" borderId="72" xfId="0" applyFont="1" applyFill="1" applyBorder="1" applyAlignment="1" applyProtection="1">
      <alignment horizontal="center" vertical="center"/>
    </xf>
    <xf numFmtId="0" fontId="25" fillId="6" borderId="29" xfId="0" applyFont="1" applyFill="1" applyBorder="1" applyAlignment="1" applyProtection="1">
      <alignment horizontal="center" vertical="center"/>
    </xf>
    <xf numFmtId="0" fontId="25" fillId="6" borderId="4" xfId="0" applyFont="1" applyFill="1" applyBorder="1" applyAlignment="1" applyProtection="1">
      <alignment horizontal="center" vertical="center"/>
    </xf>
    <xf numFmtId="49" fontId="25" fillId="24" borderId="36" xfId="0" applyNumberFormat="1" applyFont="1" applyFill="1" applyBorder="1" applyAlignment="1" applyProtection="1">
      <alignment horizontal="center" vertical="center" wrapText="1"/>
    </xf>
    <xf numFmtId="49" fontId="25" fillId="24" borderId="11" xfId="0" applyNumberFormat="1" applyFont="1" applyFill="1" applyBorder="1" applyAlignment="1" applyProtection="1">
      <alignment horizontal="center" vertical="center" wrapText="1"/>
    </xf>
    <xf numFmtId="0" fontId="25" fillId="0" borderId="70" xfId="0" applyFont="1" applyFill="1" applyBorder="1" applyAlignment="1" applyProtection="1">
      <alignment horizontal="left" vertical="center"/>
    </xf>
    <xf numFmtId="0" fontId="25" fillId="0" borderId="111" xfId="0" applyFont="1" applyFill="1" applyBorder="1" applyAlignment="1" applyProtection="1">
      <alignment horizontal="left" vertical="center"/>
    </xf>
    <xf numFmtId="0" fontId="25" fillId="0" borderId="71" xfId="0" applyFont="1" applyFill="1" applyBorder="1" applyAlignment="1" applyProtection="1">
      <alignment horizontal="left" vertical="center"/>
    </xf>
    <xf numFmtId="49" fontId="25" fillId="0" borderId="29" xfId="0" applyNumberFormat="1" applyFont="1" applyFill="1" applyBorder="1" applyAlignment="1" applyProtection="1">
      <alignment vertical="center" wrapText="1"/>
    </xf>
    <xf numFmtId="49" fontId="25" fillId="0" borderId="20" xfId="0" applyNumberFormat="1" applyFont="1" applyFill="1" applyBorder="1" applyAlignment="1" applyProtection="1">
      <alignment vertical="center" wrapText="1"/>
    </xf>
    <xf numFmtId="49" fontId="25" fillId="0" borderId="9" xfId="0" applyNumberFormat="1" applyFont="1" applyFill="1" applyBorder="1" applyAlignment="1" applyProtection="1">
      <alignment vertical="center" wrapText="1"/>
    </xf>
    <xf numFmtId="49" fontId="25" fillId="24" borderId="29" xfId="2" applyNumberFormat="1" applyFont="1" applyFill="1" applyBorder="1" applyAlignment="1" applyProtection="1">
      <alignment horizontal="left" vertical="center" wrapText="1" indent="1"/>
    </xf>
    <xf numFmtId="49" fontId="25" fillId="24" borderId="20" xfId="2" applyNumberFormat="1" applyFont="1" applyFill="1" applyBorder="1" applyAlignment="1" applyProtection="1">
      <alignment horizontal="left" vertical="center" wrapText="1" indent="1"/>
    </xf>
    <xf numFmtId="49" fontId="25" fillId="24" borderId="9" xfId="2" applyNumberFormat="1" applyFont="1" applyFill="1" applyBorder="1" applyAlignment="1" applyProtection="1">
      <alignment horizontal="left" vertical="center" wrapText="1" indent="1"/>
    </xf>
    <xf numFmtId="0" fontId="25" fillId="24" borderId="7" xfId="0" applyFont="1" applyFill="1" applyBorder="1" applyAlignment="1" applyProtection="1">
      <alignment horizontal="center" vertical="center"/>
    </xf>
    <xf numFmtId="0" fontId="25" fillId="6" borderId="7" xfId="62" applyFont="1" applyFill="1" applyBorder="1" applyAlignment="1" applyProtection="1">
      <alignment horizontal="center" vertical="center" shrinkToFit="1"/>
    </xf>
    <xf numFmtId="193" fontId="78" fillId="24" borderId="7" xfId="0" quotePrefix="1" applyNumberFormat="1" applyFont="1" applyFill="1" applyBorder="1" applyAlignment="1" applyProtection="1">
      <alignment horizontal="center" vertical="center" shrinkToFit="1"/>
    </xf>
    <xf numFmtId="193" fontId="78" fillId="24" borderId="7" xfId="0" applyNumberFormat="1" applyFont="1" applyFill="1" applyBorder="1" applyAlignment="1" applyProtection="1">
      <alignment horizontal="center" vertical="center" shrinkToFit="1"/>
    </xf>
    <xf numFmtId="0" fontId="25" fillId="6" borderId="29" xfId="0" applyFont="1" applyFill="1" applyBorder="1" applyAlignment="1" applyProtection="1">
      <alignment horizontal="center" vertical="center" shrinkToFit="1"/>
    </xf>
    <xf numFmtId="0" fontId="25" fillId="6" borderId="20" xfId="0" applyFont="1" applyFill="1" applyBorder="1" applyAlignment="1" applyProtection="1">
      <alignment horizontal="center" vertical="center" shrinkToFit="1"/>
    </xf>
    <xf numFmtId="0" fontId="25" fillId="6" borderId="9" xfId="0" applyFont="1" applyFill="1" applyBorder="1" applyAlignment="1" applyProtection="1">
      <alignment horizontal="center" vertical="center" shrinkToFit="1"/>
    </xf>
    <xf numFmtId="193" fontId="78" fillId="24" borderId="29" xfId="0" applyNumberFormat="1" applyFont="1" applyFill="1" applyBorder="1" applyAlignment="1" applyProtection="1">
      <alignment horizontal="center" vertical="center" shrinkToFit="1"/>
    </xf>
    <xf numFmtId="193" fontId="78" fillId="24" borderId="20" xfId="0" applyNumberFormat="1" applyFont="1" applyFill="1" applyBorder="1" applyAlignment="1" applyProtection="1">
      <alignment horizontal="center" vertical="center" shrinkToFit="1"/>
    </xf>
    <xf numFmtId="193" fontId="78" fillId="24" borderId="9" xfId="0" applyNumberFormat="1" applyFont="1" applyFill="1" applyBorder="1" applyAlignment="1" applyProtection="1">
      <alignment horizontal="center" vertical="center" shrinkToFit="1"/>
    </xf>
    <xf numFmtId="0" fontId="25" fillId="6" borderId="29" xfId="62" applyFont="1" applyFill="1" applyBorder="1" applyAlignment="1" applyProtection="1">
      <alignment horizontal="center" vertical="center" shrinkToFit="1"/>
    </xf>
    <xf numFmtId="0" fontId="25" fillId="6" borderId="20" xfId="62" applyFont="1" applyFill="1" applyBorder="1" applyAlignment="1" applyProtection="1">
      <alignment horizontal="center" vertical="center" shrinkToFit="1"/>
    </xf>
    <xf numFmtId="0" fontId="25" fillId="6" borderId="9" xfId="62" applyFont="1" applyFill="1" applyBorder="1" applyAlignment="1" applyProtection="1">
      <alignment horizontal="center" vertical="center" shrinkToFit="1"/>
    </xf>
    <xf numFmtId="0" fontId="25" fillId="24" borderId="18" xfId="62" applyFont="1" applyFill="1" applyBorder="1" applyAlignment="1" applyProtection="1">
      <alignment horizontal="left" vertical="center" wrapText="1" shrinkToFit="1"/>
    </xf>
    <xf numFmtId="0" fontId="25" fillId="24" borderId="19" xfId="62" applyFont="1" applyFill="1" applyBorder="1" applyAlignment="1" applyProtection="1">
      <alignment horizontal="left" vertical="center" wrapText="1" shrinkToFit="1"/>
    </xf>
    <xf numFmtId="0" fontId="25" fillId="24" borderId="6" xfId="62" applyFont="1" applyFill="1" applyBorder="1" applyAlignment="1" applyProtection="1">
      <alignment horizontal="left" vertical="center" wrapText="1" shrinkToFit="1"/>
    </xf>
    <xf numFmtId="0" fontId="25" fillId="24" borderId="15" xfId="62" applyFont="1" applyFill="1" applyBorder="1" applyAlignment="1" applyProtection="1">
      <alignment horizontal="left" vertical="center" wrapText="1" shrinkToFit="1"/>
    </xf>
    <xf numFmtId="0" fontId="25" fillId="24" borderId="0" xfId="62" applyFont="1" applyFill="1" applyBorder="1" applyAlignment="1" applyProtection="1">
      <alignment horizontal="left" vertical="center" wrapText="1" shrinkToFit="1"/>
    </xf>
    <xf numFmtId="0" fontId="25" fillId="24" borderId="12" xfId="62" applyFont="1" applyFill="1" applyBorder="1" applyAlignment="1" applyProtection="1">
      <alignment horizontal="left" vertical="center" wrapText="1" shrinkToFit="1"/>
    </xf>
    <xf numFmtId="0" fontId="25" fillId="24" borderId="22" xfId="62" applyFont="1" applyFill="1" applyBorder="1" applyAlignment="1" applyProtection="1">
      <alignment horizontal="left" vertical="center" wrapText="1" shrinkToFit="1"/>
    </xf>
    <xf numFmtId="0" fontId="25" fillId="24" borderId="36" xfId="62" applyFont="1" applyFill="1" applyBorder="1" applyAlignment="1" applyProtection="1">
      <alignment horizontal="left" vertical="center" wrapText="1" shrinkToFit="1"/>
    </xf>
    <xf numFmtId="0" fontId="25" fillId="24" borderId="11" xfId="62" applyFont="1" applyFill="1" applyBorder="1" applyAlignment="1" applyProtection="1">
      <alignment horizontal="left" vertical="center" wrapText="1" shrinkToFit="1"/>
    </xf>
    <xf numFmtId="0" fontId="25" fillId="6" borderId="7" xfId="62" applyFont="1" applyFill="1" applyBorder="1" applyAlignment="1" applyProtection="1">
      <alignment horizontal="center" vertical="center" wrapText="1"/>
    </xf>
    <xf numFmtId="0" fontId="117" fillId="6" borderId="29" xfId="0" applyFont="1" applyFill="1" applyBorder="1" applyAlignment="1" applyProtection="1">
      <alignment horizontal="center" vertical="center" wrapText="1"/>
    </xf>
    <xf numFmtId="0" fontId="117" fillId="6" borderId="20" xfId="0" applyFont="1" applyFill="1" applyBorder="1" applyAlignment="1" applyProtection="1">
      <alignment horizontal="center" vertical="center" wrapText="1"/>
    </xf>
    <xf numFmtId="0" fontId="117" fillId="6" borderId="9" xfId="0" applyFont="1" applyFill="1" applyBorder="1" applyAlignment="1" applyProtection="1">
      <alignment horizontal="center" vertical="center" wrapText="1"/>
    </xf>
    <xf numFmtId="0" fontId="117" fillId="6" borderId="7" xfId="0" applyFont="1" applyFill="1" applyBorder="1" applyAlignment="1" applyProtection="1">
      <alignment horizontal="center" vertical="center" wrapText="1"/>
    </xf>
    <xf numFmtId="0" fontId="25" fillId="6" borderId="20" xfId="0" applyFont="1" applyFill="1" applyBorder="1" applyAlignment="1" applyProtection="1">
      <alignment horizontal="center" vertical="center"/>
    </xf>
    <xf numFmtId="0" fontId="25" fillId="6" borderId="9" xfId="0" applyFont="1" applyFill="1" applyBorder="1" applyAlignment="1" applyProtection="1">
      <alignment horizontal="center" vertical="center"/>
    </xf>
    <xf numFmtId="0" fontId="25" fillId="3" borderId="7" xfId="0" applyFont="1" applyFill="1" applyBorder="1" applyAlignment="1" applyProtection="1">
      <alignment horizontal="center" vertical="center"/>
    </xf>
    <xf numFmtId="0" fontId="32" fillId="0" borderId="29" xfId="0" applyFont="1" applyFill="1" applyBorder="1" applyAlignment="1" applyProtection="1">
      <alignment horizontal="center" vertical="center"/>
      <protection locked="0"/>
    </xf>
    <xf numFmtId="0" fontId="32" fillId="0" borderId="9" xfId="0" applyFont="1" applyFill="1" applyBorder="1" applyAlignment="1" applyProtection="1">
      <alignment horizontal="center" vertical="center"/>
      <protection locked="0"/>
    </xf>
    <xf numFmtId="0" fontId="31" fillId="0" borderId="29" xfId="0" applyFont="1" applyFill="1" applyBorder="1" applyAlignment="1" applyProtection="1">
      <alignment horizontal="center" vertical="center"/>
      <protection locked="0"/>
    </xf>
    <xf numFmtId="0" fontId="31" fillId="0" borderId="20" xfId="0" applyFont="1" applyFill="1" applyBorder="1" applyAlignment="1" applyProtection="1">
      <alignment horizontal="center" vertical="center"/>
      <protection locked="0"/>
    </xf>
    <xf numFmtId="0" fontId="31" fillId="0" borderId="9" xfId="0" applyFont="1" applyFill="1" applyBorder="1" applyAlignment="1" applyProtection="1">
      <alignment horizontal="center" vertical="center"/>
      <protection locked="0"/>
    </xf>
    <xf numFmtId="0" fontId="25" fillId="0" borderId="29" xfId="0" applyFont="1" applyFill="1" applyBorder="1" applyAlignment="1" applyProtection="1">
      <alignment horizontal="center" vertical="center" wrapText="1"/>
      <protection locked="0"/>
    </xf>
    <xf numFmtId="0" fontId="25" fillId="0" borderId="20" xfId="0" applyFont="1" applyFill="1" applyBorder="1" applyAlignment="1" applyProtection="1">
      <alignment horizontal="center" vertical="center" wrapText="1"/>
      <protection locked="0"/>
    </xf>
    <xf numFmtId="0" fontId="25" fillId="0" borderId="9" xfId="0" applyFont="1" applyFill="1" applyBorder="1" applyAlignment="1" applyProtection="1">
      <alignment horizontal="center" vertical="center" wrapText="1"/>
      <protection locked="0"/>
    </xf>
    <xf numFmtId="0" fontId="156" fillId="0" borderId="7" xfId="0" applyFont="1" applyBorder="1" applyAlignment="1" applyProtection="1">
      <alignment horizontal="center" vertical="center"/>
    </xf>
    <xf numFmtId="0" fontId="165" fillId="0" borderId="29" xfId="0" applyFont="1" applyBorder="1" applyAlignment="1" applyProtection="1">
      <alignment horizontal="center" vertical="center"/>
    </xf>
    <xf numFmtId="0" fontId="165" fillId="0" borderId="9" xfId="0" applyFont="1" applyBorder="1" applyAlignment="1" applyProtection="1">
      <alignment horizontal="center" vertical="center"/>
    </xf>
    <xf numFmtId="0" fontId="165" fillId="0" borderId="18" xfId="0" applyFont="1" applyBorder="1" applyAlignment="1" applyProtection="1">
      <alignment horizontal="center" vertical="center" wrapText="1"/>
    </xf>
    <xf numFmtId="0" fontId="165" fillId="0" borderId="6" xfId="0" applyFont="1" applyBorder="1" applyAlignment="1" applyProtection="1">
      <alignment horizontal="center" vertical="center" wrapText="1"/>
    </xf>
    <xf numFmtId="0" fontId="165" fillId="0" borderId="15" xfId="0" applyFont="1" applyBorder="1" applyAlignment="1" applyProtection="1">
      <alignment horizontal="center" vertical="center" wrapText="1"/>
    </xf>
    <xf numFmtId="0" fontId="165" fillId="0" borderId="12" xfId="0" applyFont="1" applyBorder="1" applyAlignment="1" applyProtection="1">
      <alignment horizontal="center" vertical="center" wrapText="1"/>
    </xf>
    <xf numFmtId="0" fontId="165" fillId="0" borderId="22" xfId="0" applyFont="1" applyBorder="1" applyAlignment="1" applyProtection="1">
      <alignment horizontal="center" vertical="center" wrapText="1"/>
    </xf>
    <xf numFmtId="0" fontId="165" fillId="0" borderId="11" xfId="0" applyFont="1" applyBorder="1" applyAlignment="1" applyProtection="1">
      <alignment horizontal="center" vertical="center" wrapText="1"/>
    </xf>
    <xf numFmtId="38" fontId="100" fillId="6" borderId="29" xfId="13" applyFont="1" applyFill="1" applyBorder="1" applyAlignment="1" applyProtection="1">
      <alignment horizontal="center" vertical="center"/>
    </xf>
    <xf numFmtId="38" fontId="100" fillId="6" borderId="9" xfId="13" applyFont="1" applyFill="1" applyBorder="1" applyAlignment="1" applyProtection="1">
      <alignment horizontal="center" vertical="center"/>
    </xf>
    <xf numFmtId="49" fontId="100" fillId="0" borderId="29" xfId="0" applyNumberFormat="1" applyFont="1" applyBorder="1" applyAlignment="1" applyProtection="1">
      <alignment horizontal="left" vertical="center"/>
    </xf>
    <xf numFmtId="49" fontId="100" fillId="0" borderId="20" xfId="0" applyNumberFormat="1" applyFont="1" applyBorder="1" applyAlignment="1" applyProtection="1">
      <alignment horizontal="left" vertical="center"/>
    </xf>
    <xf numFmtId="49" fontId="100" fillId="0" borderId="9" xfId="0" applyNumberFormat="1" applyFont="1" applyBorder="1" applyAlignment="1" applyProtection="1">
      <alignment horizontal="left" vertical="center"/>
    </xf>
    <xf numFmtId="0" fontId="100" fillId="6" borderId="18" xfId="0" applyFont="1" applyFill="1" applyBorder="1" applyAlignment="1" applyProtection="1">
      <alignment horizontal="center" vertical="center" wrapText="1"/>
    </xf>
    <xf numFmtId="0" fontId="100" fillId="6" borderId="15" xfId="0" applyFont="1" applyFill="1" applyBorder="1" applyAlignment="1" applyProtection="1">
      <alignment horizontal="center" vertical="center" wrapText="1"/>
    </xf>
    <xf numFmtId="0" fontId="100" fillId="6" borderId="22" xfId="0" applyFont="1" applyFill="1" applyBorder="1" applyAlignment="1" applyProtection="1">
      <alignment horizontal="center" vertical="center" wrapText="1"/>
    </xf>
    <xf numFmtId="0" fontId="100" fillId="0" borderId="18" xfId="0" applyFont="1" applyBorder="1" applyAlignment="1" applyProtection="1">
      <alignment horizontal="center" vertical="center" wrapText="1"/>
    </xf>
    <xf numFmtId="0" fontId="100" fillId="0" borderId="19" xfId="0" applyFont="1" applyBorder="1" applyAlignment="1" applyProtection="1">
      <alignment horizontal="center" vertical="center" wrapText="1"/>
    </xf>
    <xf numFmtId="0" fontId="100" fillId="0" borderId="6" xfId="0" applyFont="1" applyBorder="1" applyAlignment="1" applyProtection="1">
      <alignment horizontal="center" vertical="center" wrapText="1"/>
    </xf>
    <xf numFmtId="0" fontId="100" fillId="0" borderId="15" xfId="0" applyFont="1" applyBorder="1" applyAlignment="1" applyProtection="1">
      <alignment horizontal="center" vertical="center" wrapText="1"/>
    </xf>
    <xf numFmtId="0" fontId="100" fillId="0" borderId="0" xfId="0" applyFont="1" applyBorder="1" applyAlignment="1" applyProtection="1">
      <alignment horizontal="center" vertical="center" wrapText="1"/>
    </xf>
    <xf numFmtId="0" fontId="100" fillId="0" borderId="12" xfId="0" applyFont="1" applyBorder="1" applyAlignment="1" applyProtection="1">
      <alignment horizontal="center" vertical="center" wrapText="1"/>
    </xf>
    <xf numFmtId="0" fontId="100" fillId="0" borderId="22" xfId="0" applyFont="1" applyBorder="1" applyAlignment="1" applyProtection="1">
      <alignment horizontal="center" vertical="center" wrapText="1"/>
    </xf>
    <xf numFmtId="0" fontId="100" fillId="0" borderId="36" xfId="0" applyFont="1" applyBorder="1" applyAlignment="1" applyProtection="1">
      <alignment horizontal="center" vertical="center" wrapText="1"/>
    </xf>
    <xf numFmtId="0" fontId="100" fillId="0" borderId="11" xfId="0" applyFont="1" applyBorder="1" applyAlignment="1" applyProtection="1">
      <alignment horizontal="center" vertical="center" wrapText="1"/>
    </xf>
    <xf numFmtId="49" fontId="100" fillId="0" borderId="20" xfId="0" applyNumberFormat="1" applyFont="1" applyBorder="1" applyAlignment="1" applyProtection="1">
      <alignment horizontal="left" vertical="center" wrapText="1"/>
    </xf>
    <xf numFmtId="49" fontId="100" fillId="0" borderId="9" xfId="0" applyNumberFormat="1" applyFont="1" applyBorder="1" applyAlignment="1" applyProtection="1">
      <alignment horizontal="left" vertical="center" wrapText="1"/>
    </xf>
    <xf numFmtId="0" fontId="155" fillId="0" borderId="29" xfId="0" applyFont="1" applyBorder="1" applyAlignment="1" applyProtection="1">
      <alignment horizontal="center" vertical="center"/>
    </xf>
    <xf numFmtId="0" fontId="155" fillId="0" borderId="9" xfId="0" applyFont="1" applyBorder="1" applyAlignment="1" applyProtection="1">
      <alignment horizontal="center" vertical="center"/>
    </xf>
    <xf numFmtId="0" fontId="155" fillId="0" borderId="18" xfId="0" applyFont="1" applyBorder="1" applyAlignment="1" applyProtection="1">
      <alignment horizontal="center" vertical="center"/>
    </xf>
    <xf numFmtId="0" fontId="155" fillId="0" borderId="6" xfId="0" applyFont="1" applyBorder="1" applyAlignment="1" applyProtection="1">
      <alignment horizontal="center" vertical="center"/>
    </xf>
    <xf numFmtId="0" fontId="155" fillId="0" borderId="15" xfId="0" applyFont="1" applyBorder="1" applyAlignment="1" applyProtection="1">
      <alignment horizontal="center" vertical="center"/>
    </xf>
    <xf numFmtId="0" fontId="155" fillId="0" borderId="12" xfId="0" applyFont="1" applyBorder="1" applyAlignment="1" applyProtection="1">
      <alignment horizontal="center" vertical="center"/>
    </xf>
    <xf numFmtId="0" fontId="155" fillId="0" borderId="22" xfId="0" applyFont="1" applyBorder="1" applyAlignment="1" applyProtection="1">
      <alignment horizontal="center" vertical="center"/>
    </xf>
    <xf numFmtId="0" fontId="155" fillId="0" borderId="11" xfId="0" applyFont="1" applyBorder="1" applyAlignment="1" applyProtection="1">
      <alignment horizontal="center" vertical="center"/>
    </xf>
    <xf numFmtId="38" fontId="100" fillId="6" borderId="20" xfId="13" applyFont="1" applyFill="1" applyBorder="1" applyAlignment="1" applyProtection="1">
      <alignment horizontal="center" vertical="center"/>
    </xf>
    <xf numFmtId="0" fontId="100" fillId="6" borderId="4" xfId="0" applyFont="1" applyFill="1" applyBorder="1" applyAlignment="1" applyProtection="1">
      <alignment horizontal="center" vertical="center"/>
    </xf>
    <xf numFmtId="0" fontId="100" fillId="6" borderId="3" xfId="0" applyFont="1" applyFill="1" applyBorder="1" applyAlignment="1" applyProtection="1">
      <alignment horizontal="center" vertical="center"/>
    </xf>
    <xf numFmtId="0" fontId="100" fillId="6" borderId="10" xfId="0" applyFont="1" applyFill="1" applyBorder="1" applyAlignment="1" applyProtection="1">
      <alignment horizontal="center" vertical="center"/>
    </xf>
    <xf numFmtId="0" fontId="165" fillId="0" borderId="18" xfId="0" applyFont="1" applyBorder="1" applyAlignment="1" applyProtection="1">
      <alignment horizontal="center" vertical="center"/>
    </xf>
    <xf numFmtId="0" fontId="165" fillId="0" borderId="6" xfId="0" applyFont="1" applyBorder="1" applyAlignment="1" applyProtection="1">
      <alignment horizontal="center" vertical="center"/>
    </xf>
    <xf numFmtId="0" fontId="165" fillId="0" borderId="15" xfId="0" applyFont="1" applyBorder="1" applyAlignment="1" applyProtection="1">
      <alignment horizontal="center" vertical="center"/>
    </xf>
    <xf numFmtId="0" fontId="165" fillId="0" borderId="12" xfId="0" applyFont="1" applyBorder="1" applyAlignment="1" applyProtection="1">
      <alignment horizontal="center" vertical="center"/>
    </xf>
    <xf numFmtId="0" fontId="165" fillId="0" borderId="22" xfId="0" applyFont="1" applyBorder="1" applyAlignment="1" applyProtection="1">
      <alignment horizontal="center" vertical="center"/>
    </xf>
    <xf numFmtId="0" fontId="165" fillId="0" borderId="11" xfId="0" applyFont="1" applyBorder="1" applyAlignment="1" applyProtection="1">
      <alignment horizontal="center" vertical="center"/>
    </xf>
    <xf numFmtId="0" fontId="34" fillId="6" borderId="29" xfId="0" applyFont="1" applyFill="1" applyBorder="1" applyAlignment="1" applyProtection="1">
      <alignment horizontal="center" vertical="center" wrapText="1"/>
    </xf>
    <xf numFmtId="0" fontId="34" fillId="6" borderId="20" xfId="0" applyFont="1" applyFill="1" applyBorder="1" applyAlignment="1" applyProtection="1">
      <alignment horizontal="center" vertical="center" wrapText="1"/>
    </xf>
    <xf numFmtId="0" fontId="34" fillId="6" borderId="9" xfId="0" applyFont="1" applyFill="1" applyBorder="1" applyAlignment="1" applyProtection="1">
      <alignment horizontal="center" vertical="center" wrapText="1"/>
    </xf>
    <xf numFmtId="38" fontId="35" fillId="3" borderId="29" xfId="13" applyFont="1" applyFill="1" applyBorder="1" applyAlignment="1" applyProtection="1">
      <alignment horizontal="right" vertical="center" shrinkToFit="1"/>
    </xf>
    <xf numFmtId="38" fontId="35" fillId="3" borderId="20" xfId="13" applyFont="1" applyFill="1" applyBorder="1" applyAlignment="1" applyProtection="1">
      <alignment horizontal="right" vertical="center" shrinkToFit="1"/>
    </xf>
    <xf numFmtId="38" fontId="35" fillId="3" borderId="9" xfId="13" applyFont="1" applyFill="1" applyBorder="1" applyAlignment="1" applyProtection="1">
      <alignment horizontal="right" vertical="center" shrinkToFit="1"/>
    </xf>
    <xf numFmtId="0" fontId="34" fillId="6" borderId="29" xfId="0" applyFont="1" applyFill="1" applyBorder="1" applyAlignment="1" applyProtection="1">
      <alignment horizontal="center" vertical="center"/>
    </xf>
    <xf numFmtId="0" fontId="34" fillId="6" borderId="20" xfId="0" applyFont="1" applyFill="1" applyBorder="1" applyAlignment="1" applyProtection="1">
      <alignment horizontal="center" vertical="center"/>
    </xf>
    <xf numFmtId="0" fontId="34" fillId="6" borderId="9" xfId="0" applyFont="1" applyFill="1" applyBorder="1" applyAlignment="1" applyProtection="1">
      <alignment horizontal="center" vertical="center"/>
    </xf>
    <xf numFmtId="38" fontId="35" fillId="0" borderId="29" xfId="13" applyFont="1" applyFill="1" applyBorder="1" applyAlignment="1" applyProtection="1">
      <alignment horizontal="right" vertical="center" shrinkToFit="1"/>
    </xf>
    <xf numFmtId="38" fontId="35" fillId="0" borderId="20" xfId="13" applyFont="1" applyFill="1" applyBorder="1" applyAlignment="1" applyProtection="1">
      <alignment horizontal="right" vertical="center" shrinkToFit="1"/>
    </xf>
    <xf numFmtId="38" fontId="35" fillId="0" borderId="9" xfId="13" applyFont="1" applyFill="1" applyBorder="1" applyAlignment="1" applyProtection="1">
      <alignment horizontal="right" vertical="center" shrinkToFit="1"/>
    </xf>
    <xf numFmtId="0" fontId="35" fillId="0" borderId="28" xfId="0" applyNumberFormat="1" applyFont="1" applyFill="1" applyBorder="1" applyAlignment="1" applyProtection="1">
      <alignment horizontal="left" vertical="center" shrinkToFit="1"/>
    </xf>
    <xf numFmtId="0" fontId="35" fillId="0" borderId="95" xfId="0" applyNumberFormat="1" applyFont="1" applyFill="1" applyBorder="1" applyAlignment="1" applyProtection="1">
      <alignment horizontal="left" vertical="center" shrinkToFit="1"/>
    </xf>
    <xf numFmtId="0" fontId="35" fillId="0" borderId="94" xfId="0" applyNumberFormat="1" applyFont="1" applyFill="1" applyBorder="1" applyAlignment="1" applyProtection="1">
      <alignment horizontal="left" vertical="center" shrinkToFit="1"/>
    </xf>
    <xf numFmtId="0" fontId="35" fillId="0" borderId="211" xfId="0" applyFont="1" applyFill="1" applyBorder="1" applyAlignment="1" applyProtection="1">
      <alignment horizontal="left" vertical="center" shrinkToFit="1"/>
    </xf>
    <xf numFmtId="0" fontId="35" fillId="0" borderId="95" xfId="0" applyFont="1" applyFill="1" applyBorder="1" applyAlignment="1" applyProtection="1">
      <alignment horizontal="left" vertical="center" shrinkToFit="1"/>
    </xf>
    <xf numFmtId="0" fontId="35" fillId="0" borderId="94" xfId="0" applyFont="1" applyFill="1" applyBorder="1" applyAlignment="1" applyProtection="1">
      <alignment horizontal="left" vertical="center" shrinkToFit="1"/>
    </xf>
    <xf numFmtId="0" fontId="35" fillId="0" borderId="28" xfId="0" applyFont="1" applyFill="1" applyBorder="1" applyAlignment="1" applyProtection="1">
      <alignment horizontal="center" vertical="center" shrinkToFit="1"/>
    </xf>
    <xf numFmtId="0" fontId="35" fillId="0" borderId="94" xfId="0" applyFont="1" applyFill="1" applyBorder="1" applyAlignment="1" applyProtection="1">
      <alignment horizontal="center" vertical="center" shrinkToFit="1"/>
    </xf>
    <xf numFmtId="0" fontId="35" fillId="0" borderId="28" xfId="0" applyFont="1" applyFill="1" applyBorder="1" applyAlignment="1" applyProtection="1">
      <alignment horizontal="left" vertical="center" shrinkToFit="1"/>
    </xf>
    <xf numFmtId="0" fontId="35" fillId="0" borderId="56" xfId="0" applyFont="1" applyFill="1" applyBorder="1" applyAlignment="1" applyProtection="1">
      <alignment horizontal="left" vertical="center" shrinkToFit="1"/>
    </xf>
    <xf numFmtId="0" fontId="35" fillId="0" borderId="97" xfId="0" applyFont="1" applyFill="1" applyBorder="1" applyAlignment="1" applyProtection="1">
      <alignment horizontal="left" vertical="center" shrinkToFit="1"/>
    </xf>
    <xf numFmtId="0" fontId="35" fillId="0" borderId="98" xfId="0" applyFont="1" applyFill="1" applyBorder="1" applyAlignment="1" applyProtection="1">
      <alignment horizontal="left" vertical="center" shrinkToFit="1"/>
    </xf>
    <xf numFmtId="0" fontId="35" fillId="0" borderId="56" xfId="0" applyFont="1" applyFill="1" applyBorder="1" applyAlignment="1" applyProtection="1">
      <alignment horizontal="center" vertical="center" shrinkToFit="1"/>
    </xf>
    <xf numFmtId="0" fontId="35" fillId="0" borderId="98" xfId="0" applyFont="1" applyFill="1" applyBorder="1" applyAlignment="1" applyProtection="1">
      <alignment horizontal="center" vertical="center" shrinkToFit="1"/>
    </xf>
    <xf numFmtId="0" fontId="35" fillId="0" borderId="212" xfId="0" applyFont="1" applyFill="1" applyBorder="1" applyAlignment="1" applyProtection="1">
      <alignment horizontal="left" vertical="center" shrinkToFit="1"/>
    </xf>
    <xf numFmtId="0" fontId="35" fillId="0" borderId="324" xfId="0" applyFont="1" applyFill="1" applyBorder="1" applyAlignment="1" applyProtection="1">
      <alignment horizontal="left" vertical="center" shrinkToFit="1"/>
    </xf>
    <xf numFmtId="0" fontId="35" fillId="0" borderId="37" xfId="0" applyFont="1" applyFill="1" applyBorder="1" applyAlignment="1" applyProtection="1">
      <alignment horizontal="left" vertical="center" shrinkToFit="1"/>
    </xf>
    <xf numFmtId="0" fontId="35" fillId="0" borderId="99" xfId="0" applyFont="1" applyFill="1" applyBorder="1" applyAlignment="1" applyProtection="1">
      <alignment horizontal="left" vertical="center" shrinkToFit="1"/>
    </xf>
    <xf numFmtId="0" fontId="35" fillId="6" borderId="27" xfId="0" applyFont="1" applyFill="1" applyBorder="1" applyAlignment="1" applyProtection="1">
      <alignment horizontal="center" vertical="center" shrinkToFit="1"/>
    </xf>
    <xf numFmtId="0" fontId="35" fillId="0" borderId="83" xfId="0" applyFont="1" applyFill="1" applyBorder="1" applyAlignment="1" applyProtection="1">
      <alignment horizontal="left" vertical="center" shrinkToFit="1"/>
    </xf>
    <xf numFmtId="0" fontId="35" fillId="0" borderId="19" xfId="0" applyFont="1" applyFill="1" applyBorder="1" applyAlignment="1" applyProtection="1">
      <alignment horizontal="left" vertical="center" shrinkToFit="1"/>
    </xf>
    <xf numFmtId="0" fontId="35" fillId="0" borderId="6" xfId="0" applyFont="1" applyFill="1" applyBorder="1" applyAlignment="1" applyProtection="1">
      <alignment horizontal="left" vertical="center" shrinkToFit="1"/>
    </xf>
    <xf numFmtId="0" fontId="35" fillId="0" borderId="30" xfId="0" applyNumberFormat="1" applyFont="1" applyFill="1" applyBorder="1" applyAlignment="1" applyProtection="1">
      <alignment horizontal="left" vertical="center" shrinkToFit="1"/>
    </xf>
    <xf numFmtId="0" fontId="35" fillId="0" borderId="55" xfId="0" applyNumberFormat="1" applyFont="1" applyFill="1" applyBorder="1" applyAlignment="1" applyProtection="1">
      <alignment horizontal="left" vertical="center" shrinkToFit="1"/>
    </xf>
    <xf numFmtId="0" fontId="35" fillId="0" borderId="93" xfId="0" applyNumberFormat="1" applyFont="1" applyFill="1" applyBorder="1" applyAlignment="1" applyProtection="1">
      <alignment horizontal="left" vertical="center" shrinkToFit="1"/>
    </xf>
    <xf numFmtId="2" fontId="58" fillId="10" borderId="165" xfId="0" applyNumberFormat="1" applyFont="1" applyFill="1" applyBorder="1" applyAlignment="1" applyProtection="1">
      <alignment horizontal="center" vertical="center"/>
    </xf>
    <xf numFmtId="2" fontId="58" fillId="10" borderId="259" xfId="0" applyNumberFormat="1" applyFont="1" applyFill="1" applyBorder="1" applyAlignment="1" applyProtection="1">
      <alignment horizontal="center" vertical="center"/>
    </xf>
    <xf numFmtId="38" fontId="58" fillId="10" borderId="165" xfId="13" applyFont="1" applyFill="1" applyBorder="1" applyAlignment="1" applyProtection="1">
      <alignment horizontal="right" vertical="center"/>
    </xf>
    <xf numFmtId="38" fontId="58" fillId="10" borderId="166" xfId="13" applyFont="1" applyFill="1" applyBorder="1" applyAlignment="1" applyProtection="1">
      <alignment horizontal="right" vertical="center"/>
    </xf>
    <xf numFmtId="38" fontId="58" fillId="10" borderId="167" xfId="13" applyFont="1" applyFill="1" applyBorder="1" applyAlignment="1" applyProtection="1">
      <alignment horizontal="right" vertical="center"/>
    </xf>
    <xf numFmtId="184" fontId="58" fillId="10" borderId="165" xfId="0" applyNumberFormat="1" applyFont="1" applyFill="1" applyBorder="1" applyAlignment="1" applyProtection="1">
      <alignment horizontal="center" vertical="center"/>
    </xf>
    <xf numFmtId="184" fontId="58" fillId="10" borderId="167" xfId="0" applyNumberFormat="1" applyFont="1" applyFill="1" applyBorder="1" applyAlignment="1" applyProtection="1">
      <alignment horizontal="center" vertical="center"/>
    </xf>
    <xf numFmtId="0" fontId="35" fillId="3" borderId="18" xfId="0" applyFont="1" applyFill="1" applyBorder="1" applyAlignment="1" applyProtection="1">
      <alignment horizontal="left" vertical="top" wrapText="1"/>
    </xf>
    <xf numFmtId="0" fontId="35" fillId="3" borderId="19" xfId="0" applyFont="1" applyFill="1" applyBorder="1" applyAlignment="1" applyProtection="1">
      <alignment horizontal="left" vertical="top" wrapText="1"/>
    </xf>
    <xf numFmtId="0" fontId="35" fillId="3" borderId="6" xfId="0" applyFont="1" applyFill="1" applyBorder="1" applyAlignment="1" applyProtection="1">
      <alignment horizontal="left" vertical="top" wrapText="1"/>
    </xf>
    <xf numFmtId="0" fontId="35" fillId="3" borderId="15" xfId="0" applyFont="1" applyFill="1" applyBorder="1" applyAlignment="1" applyProtection="1">
      <alignment horizontal="left" vertical="top" wrapText="1"/>
    </xf>
    <xf numFmtId="0" fontId="35" fillId="3" borderId="0" xfId="0" applyFont="1" applyFill="1" applyBorder="1" applyAlignment="1" applyProtection="1">
      <alignment horizontal="left" vertical="top" wrapText="1"/>
    </xf>
    <xf numFmtId="0" fontId="35" fillId="3" borderId="12" xfId="0" applyFont="1" applyFill="1" applyBorder="1" applyAlignment="1" applyProtection="1">
      <alignment horizontal="left" vertical="top" wrapText="1"/>
    </xf>
    <xf numFmtId="0" fontId="35" fillId="3" borderId="22" xfId="0" applyFont="1" applyFill="1" applyBorder="1" applyAlignment="1" applyProtection="1">
      <alignment horizontal="left" vertical="top" wrapText="1"/>
    </xf>
    <xf numFmtId="0" fontId="35" fillId="3" borderId="36" xfId="0" applyFont="1" applyFill="1" applyBorder="1" applyAlignment="1" applyProtection="1">
      <alignment horizontal="left" vertical="top" wrapText="1"/>
    </xf>
    <xf numFmtId="0" fontId="35" fillId="3" borderId="11" xfId="0" applyFont="1" applyFill="1" applyBorder="1" applyAlignment="1" applyProtection="1">
      <alignment horizontal="left" vertical="top" wrapText="1"/>
    </xf>
    <xf numFmtId="0" fontId="35" fillId="0" borderId="30" xfId="0" applyFont="1" applyFill="1" applyBorder="1" applyAlignment="1" applyProtection="1">
      <alignment horizontal="left" vertical="center" shrinkToFit="1"/>
    </xf>
    <xf numFmtId="0" fontId="35" fillId="0" borderId="55" xfId="0" applyFont="1" applyFill="1" applyBorder="1" applyAlignment="1" applyProtection="1">
      <alignment horizontal="left" vertical="center" shrinkToFit="1"/>
    </xf>
    <xf numFmtId="0" fontId="35" fillId="0" borderId="93" xfId="0" applyFont="1" applyFill="1" applyBorder="1" applyAlignment="1" applyProtection="1">
      <alignment horizontal="left" vertical="center" shrinkToFit="1"/>
    </xf>
    <xf numFmtId="0" fontId="35" fillId="0" borderId="4" xfId="0" applyFont="1" applyFill="1" applyBorder="1" applyAlignment="1" applyProtection="1">
      <alignment horizontal="center" vertical="center" shrinkToFit="1"/>
    </xf>
    <xf numFmtId="0" fontId="35" fillId="24" borderId="29" xfId="0" applyFont="1" applyFill="1" applyBorder="1" applyAlignment="1" applyProtection="1">
      <alignment horizontal="left" vertical="center" shrinkToFit="1"/>
    </xf>
    <xf numFmtId="0" fontId="35" fillId="24" borderId="20" xfId="0" applyFont="1" applyFill="1" applyBorder="1" applyAlignment="1" applyProtection="1">
      <alignment horizontal="left" vertical="center" shrinkToFit="1"/>
    </xf>
    <xf numFmtId="0" fontId="35" fillId="24" borderId="9" xfId="0" applyFont="1" applyFill="1" applyBorder="1" applyAlignment="1" applyProtection="1">
      <alignment horizontal="left" vertical="center" shrinkToFit="1"/>
    </xf>
    <xf numFmtId="38" fontId="35" fillId="3" borderId="29" xfId="13" applyFont="1" applyFill="1" applyBorder="1" applyAlignment="1" applyProtection="1">
      <alignment horizontal="right" vertical="center"/>
    </xf>
    <xf numFmtId="38" fontId="35" fillId="3" borderId="20" xfId="13" applyFont="1" applyFill="1" applyBorder="1" applyAlignment="1" applyProtection="1">
      <alignment horizontal="right" vertical="center"/>
    </xf>
    <xf numFmtId="38" fontId="35" fillId="3" borderId="9" xfId="13" applyFont="1" applyFill="1" applyBorder="1" applyAlignment="1" applyProtection="1">
      <alignment horizontal="right" vertical="center"/>
    </xf>
    <xf numFmtId="38" fontId="58" fillId="10" borderId="241" xfId="13" applyFont="1" applyFill="1" applyBorder="1" applyAlignment="1" applyProtection="1">
      <alignment horizontal="right" vertical="center"/>
    </xf>
    <xf numFmtId="38" fontId="58" fillId="10" borderId="205" xfId="13" applyFont="1" applyFill="1" applyBorder="1" applyAlignment="1" applyProtection="1">
      <alignment horizontal="right" vertical="center"/>
    </xf>
    <xf numFmtId="38" fontId="58" fillId="10" borderId="206" xfId="13" applyFont="1" applyFill="1" applyBorder="1" applyAlignment="1" applyProtection="1">
      <alignment horizontal="right" vertical="center"/>
    </xf>
    <xf numFmtId="38" fontId="35" fillId="0" borderId="56" xfId="13" applyFont="1" applyFill="1" applyBorder="1" applyAlignment="1" applyProtection="1">
      <alignment horizontal="right" vertical="center"/>
    </xf>
    <xf numFmtId="38" fontId="35" fillId="0" borderId="97" xfId="13" applyFont="1" applyFill="1" applyBorder="1" applyAlignment="1" applyProtection="1">
      <alignment horizontal="right" vertical="center"/>
    </xf>
    <xf numFmtId="38" fontId="35" fillId="0" borderId="98" xfId="13" applyFont="1" applyFill="1" applyBorder="1" applyAlignment="1" applyProtection="1">
      <alignment horizontal="right" vertical="center"/>
    </xf>
    <xf numFmtId="38" fontId="35" fillId="3" borderId="202" xfId="13" applyFont="1" applyFill="1" applyBorder="1" applyAlignment="1" applyProtection="1">
      <alignment horizontal="right" vertical="center"/>
    </xf>
    <xf numFmtId="38" fontId="35" fillId="3" borderId="203" xfId="13" applyFont="1" applyFill="1" applyBorder="1" applyAlignment="1" applyProtection="1">
      <alignment horizontal="right" vertical="center"/>
    </xf>
    <xf numFmtId="38" fontId="35" fillId="3" borderId="204" xfId="13" applyFont="1" applyFill="1" applyBorder="1" applyAlignment="1" applyProtection="1">
      <alignment horizontal="right" vertical="center"/>
    </xf>
    <xf numFmtId="0" fontId="35" fillId="6" borderId="25" xfId="0" applyFont="1" applyFill="1" applyBorder="1" applyAlignment="1" applyProtection="1">
      <alignment horizontal="center" vertical="center" shrinkToFit="1"/>
    </xf>
    <xf numFmtId="184" fontId="58" fillId="10" borderId="241" xfId="0" applyNumberFormat="1" applyFont="1" applyFill="1" applyBorder="1" applyAlignment="1" applyProtection="1">
      <alignment horizontal="center" vertical="center"/>
    </xf>
    <xf numFmtId="184" fontId="58" fillId="10" borderId="206" xfId="0" applyNumberFormat="1" applyFont="1" applyFill="1" applyBorder="1" applyAlignment="1" applyProtection="1">
      <alignment horizontal="center" vertical="center"/>
    </xf>
    <xf numFmtId="184" fontId="35" fillId="3" borderId="202" xfId="0" applyNumberFormat="1" applyFont="1" applyFill="1" applyBorder="1" applyAlignment="1" applyProtection="1">
      <alignment horizontal="center" vertical="center"/>
    </xf>
    <xf numFmtId="184" fontId="35" fillId="3" borderId="204" xfId="0" applyNumberFormat="1" applyFont="1" applyFill="1" applyBorder="1" applyAlignment="1" applyProtection="1">
      <alignment horizontal="center" vertical="center"/>
    </xf>
    <xf numFmtId="184" fontId="34" fillId="3" borderId="56" xfId="0" applyNumberFormat="1" applyFont="1" applyFill="1" applyBorder="1" applyAlignment="1" applyProtection="1">
      <alignment horizontal="center" vertical="center"/>
    </xf>
    <xf numFmtId="184" fontId="34" fillId="3" borderId="98" xfId="0" applyNumberFormat="1" applyFont="1" applyFill="1" applyBorder="1" applyAlignment="1" applyProtection="1">
      <alignment horizontal="center" vertical="center"/>
    </xf>
    <xf numFmtId="0" fontId="34" fillId="3" borderId="56" xfId="0" applyFont="1" applyFill="1" applyBorder="1" applyAlignment="1" applyProtection="1">
      <alignment horizontal="center" vertical="center"/>
    </xf>
    <xf numFmtId="0" fontId="34" fillId="3" borderId="98" xfId="0" applyFont="1" applyFill="1" applyBorder="1" applyAlignment="1" applyProtection="1">
      <alignment horizontal="center" vertical="center"/>
    </xf>
    <xf numFmtId="2" fontId="35" fillId="3" borderId="202" xfId="0" applyNumberFormat="1" applyFont="1" applyFill="1" applyBorder="1" applyAlignment="1" applyProtection="1">
      <alignment horizontal="center" vertical="center"/>
    </xf>
    <xf numFmtId="2" fontId="35" fillId="3" borderId="204" xfId="0" applyNumberFormat="1" applyFont="1" applyFill="1" applyBorder="1" applyAlignment="1" applyProtection="1">
      <alignment horizontal="center" vertical="center"/>
    </xf>
    <xf numFmtId="2" fontId="58" fillId="10" borderId="241" xfId="0" applyNumberFormat="1" applyFont="1" applyFill="1" applyBorder="1" applyAlignment="1" applyProtection="1">
      <alignment horizontal="center" vertical="center"/>
    </xf>
    <xf numFmtId="2" fontId="58" fillId="10" borderId="258" xfId="0" applyNumberFormat="1" applyFont="1" applyFill="1" applyBorder="1" applyAlignment="1" applyProtection="1">
      <alignment horizontal="center" vertical="center"/>
    </xf>
    <xf numFmtId="0" fontId="34" fillId="6" borderId="18" xfId="0" applyFont="1" applyFill="1" applyBorder="1" applyAlignment="1" applyProtection="1">
      <alignment horizontal="center" vertical="center" textRotation="255" shrinkToFit="1"/>
    </xf>
    <xf numFmtId="0" fontId="34" fillId="6" borderId="6" xfId="0" applyFont="1" applyFill="1" applyBorder="1" applyAlignment="1" applyProtection="1">
      <alignment horizontal="center" vertical="center" textRotation="255" shrinkToFit="1"/>
    </xf>
    <xf numFmtId="0" fontId="34" fillId="6" borderId="15" xfId="0" applyFont="1" applyFill="1" applyBorder="1" applyAlignment="1" applyProtection="1">
      <alignment horizontal="center" vertical="center" textRotation="255" shrinkToFit="1"/>
    </xf>
    <xf numFmtId="0" fontId="34" fillId="6" borderId="12" xfId="0" applyFont="1" applyFill="1" applyBorder="1" applyAlignment="1" applyProtection="1">
      <alignment horizontal="center" vertical="center" textRotation="255" shrinkToFit="1"/>
    </xf>
    <xf numFmtId="0" fontId="34" fillId="6" borderId="22" xfId="0" applyFont="1" applyFill="1" applyBorder="1" applyAlignment="1" applyProtection="1">
      <alignment horizontal="center" vertical="center" textRotation="255" shrinkToFit="1"/>
    </xf>
    <xf numFmtId="0" fontId="34" fillId="6" borderId="11" xfId="0" applyFont="1" applyFill="1" applyBorder="1" applyAlignment="1" applyProtection="1">
      <alignment horizontal="center" vertical="center" textRotation="255" shrinkToFit="1"/>
    </xf>
    <xf numFmtId="0" fontId="35" fillId="0" borderId="29" xfId="0" applyFont="1" applyFill="1" applyBorder="1" applyAlignment="1" applyProtection="1">
      <alignment horizontal="center" vertical="center"/>
    </xf>
    <xf numFmtId="0" fontId="35" fillId="0" borderId="20" xfId="0" applyFont="1" applyFill="1" applyBorder="1" applyAlignment="1" applyProtection="1">
      <alignment horizontal="center" vertical="center"/>
    </xf>
    <xf numFmtId="0" fontId="35" fillId="0" borderId="9" xfId="0" applyFont="1" applyFill="1" applyBorder="1" applyAlignment="1" applyProtection="1">
      <alignment horizontal="center" vertical="center"/>
    </xf>
    <xf numFmtId="183" fontId="35" fillId="3" borderId="29" xfId="13" applyNumberFormat="1" applyFont="1" applyFill="1" applyBorder="1" applyAlignment="1" applyProtection="1">
      <alignment horizontal="center" vertical="center"/>
    </xf>
    <xf numFmtId="183" fontId="35" fillId="3" borderId="20" xfId="13" applyNumberFormat="1" applyFont="1" applyFill="1" applyBorder="1" applyAlignment="1" applyProtection="1">
      <alignment horizontal="center" vertical="center"/>
    </xf>
    <xf numFmtId="38" fontId="35" fillId="0" borderId="29" xfId="13" applyFont="1" applyFill="1" applyBorder="1" applyAlignment="1" applyProtection="1">
      <alignment horizontal="center" vertical="center"/>
    </xf>
    <xf numFmtId="38" fontId="35" fillId="0" borderId="20" xfId="13" applyFont="1" applyFill="1" applyBorder="1" applyAlignment="1" applyProtection="1">
      <alignment horizontal="center" vertical="center"/>
    </xf>
    <xf numFmtId="38" fontId="35" fillId="0" borderId="9" xfId="13" applyFont="1" applyFill="1" applyBorder="1" applyAlignment="1" applyProtection="1">
      <alignment horizontal="center" vertical="center"/>
    </xf>
    <xf numFmtId="0" fontId="34" fillId="6" borderId="18" xfId="0" applyFont="1" applyFill="1" applyBorder="1" applyAlignment="1" applyProtection="1">
      <alignment horizontal="center" vertical="center" wrapText="1"/>
    </xf>
    <xf numFmtId="0" fontId="34" fillId="6" borderId="19" xfId="0" applyFont="1" applyFill="1" applyBorder="1" applyAlignment="1" applyProtection="1">
      <alignment horizontal="center" vertical="center" wrapText="1"/>
    </xf>
    <xf numFmtId="0" fontId="34" fillId="6" borderId="6" xfId="0" applyFont="1" applyFill="1" applyBorder="1" applyAlignment="1" applyProtection="1">
      <alignment horizontal="center" vertical="center" wrapText="1"/>
    </xf>
    <xf numFmtId="0" fontId="34" fillId="6" borderId="22" xfId="0" applyFont="1" applyFill="1" applyBorder="1" applyAlignment="1" applyProtection="1">
      <alignment horizontal="center" vertical="center" wrapText="1"/>
    </xf>
    <xf numFmtId="0" fontId="34" fillId="6" borderId="36" xfId="0" applyFont="1" applyFill="1" applyBorder="1" applyAlignment="1" applyProtection="1">
      <alignment horizontal="center" vertical="center" wrapText="1"/>
    </xf>
    <xf numFmtId="0" fontId="34" fillId="6" borderId="11" xfId="0" applyFont="1" applyFill="1" applyBorder="1" applyAlignment="1" applyProtection="1">
      <alignment horizontal="center" vertical="center" wrapText="1"/>
    </xf>
    <xf numFmtId="0" fontId="34" fillId="0" borderId="18" xfId="0" applyFont="1" applyBorder="1" applyAlignment="1" applyProtection="1">
      <alignment horizontal="center" vertical="center" wrapText="1"/>
    </xf>
    <xf numFmtId="0" fontId="34" fillId="0" borderId="19" xfId="0" applyFont="1" applyBorder="1" applyAlignment="1" applyProtection="1">
      <alignment horizontal="center" vertical="center" wrapText="1"/>
    </xf>
    <xf numFmtId="0" fontId="34" fillId="0" borderId="6" xfId="0" applyFont="1" applyBorder="1" applyAlignment="1" applyProtection="1">
      <alignment horizontal="center" vertical="center" wrapText="1"/>
    </xf>
    <xf numFmtId="0" fontId="34" fillId="0" borderId="22" xfId="0" applyFont="1" applyBorder="1" applyAlignment="1" applyProtection="1">
      <alignment horizontal="center" vertical="center" wrapText="1"/>
    </xf>
    <xf numFmtId="0" fontId="34" fillId="0" borderId="36"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38" fontId="58" fillId="10" borderId="249" xfId="13" applyFont="1" applyFill="1" applyBorder="1" applyAlignment="1" applyProtection="1">
      <alignment horizontal="right" vertical="center"/>
    </xf>
    <xf numFmtId="38" fontId="35" fillId="3" borderId="251" xfId="13" applyFont="1" applyFill="1" applyBorder="1" applyAlignment="1" applyProtection="1">
      <alignment horizontal="right" vertical="center"/>
    </xf>
    <xf numFmtId="38" fontId="35" fillId="0" borderId="357" xfId="13" applyFont="1" applyFill="1" applyBorder="1" applyAlignment="1" applyProtection="1">
      <alignment horizontal="right" vertical="center"/>
    </xf>
    <xf numFmtId="0" fontId="58" fillId="10" borderId="271" xfId="0" applyFont="1" applyFill="1" applyBorder="1" applyAlignment="1" applyProtection="1">
      <alignment horizontal="center" vertical="center"/>
    </xf>
    <xf numFmtId="0" fontId="58" fillId="10" borderId="183" xfId="0" applyFont="1" applyFill="1" applyBorder="1" applyAlignment="1" applyProtection="1">
      <alignment horizontal="center" vertical="center"/>
    </xf>
    <xf numFmtId="0" fontId="58" fillId="10" borderId="272" xfId="0" applyFont="1" applyFill="1" applyBorder="1" applyAlignment="1" applyProtection="1">
      <alignment horizontal="center" vertical="center"/>
    </xf>
    <xf numFmtId="38" fontId="35" fillId="0" borderId="255" xfId="13" applyFont="1" applyFill="1" applyBorder="1" applyAlignment="1" applyProtection="1">
      <alignment horizontal="right" vertical="center"/>
    </xf>
    <xf numFmtId="38" fontId="35" fillId="0" borderId="254" xfId="13" applyFont="1" applyFill="1" applyBorder="1" applyAlignment="1" applyProtection="1">
      <alignment horizontal="right" vertical="center"/>
    </xf>
    <xf numFmtId="38" fontId="35" fillId="0" borderId="256" xfId="13" applyFont="1" applyFill="1" applyBorder="1" applyAlignment="1" applyProtection="1">
      <alignment horizontal="right" vertical="center"/>
    </xf>
    <xf numFmtId="184" fontId="34" fillId="0" borderId="255" xfId="0" applyNumberFormat="1" applyFont="1" applyFill="1" applyBorder="1" applyAlignment="1" applyProtection="1">
      <alignment horizontal="center" vertical="center"/>
    </xf>
    <xf numFmtId="184" fontId="34" fillId="0" borderId="256" xfId="0" applyNumberFormat="1" applyFont="1" applyFill="1" applyBorder="1" applyAlignment="1" applyProtection="1">
      <alignment horizontal="center" vertical="center"/>
    </xf>
    <xf numFmtId="38" fontId="58" fillId="10" borderId="247" xfId="13" applyFont="1" applyFill="1" applyBorder="1" applyAlignment="1" applyProtection="1">
      <alignment horizontal="right" vertical="center"/>
    </xf>
    <xf numFmtId="0" fontId="34" fillId="6" borderId="29" xfId="0" applyFont="1" applyFill="1" applyBorder="1" applyAlignment="1" applyProtection="1">
      <alignment horizontal="center" vertical="center" shrinkToFit="1"/>
    </xf>
    <xf numFmtId="0" fontId="34" fillId="6" borderId="20" xfId="0" applyFont="1" applyFill="1" applyBorder="1" applyAlignment="1" applyProtection="1">
      <alignment horizontal="center" vertical="center" shrinkToFit="1"/>
    </xf>
    <xf numFmtId="0" fontId="34" fillId="6" borderId="9" xfId="0" applyFont="1" applyFill="1" applyBorder="1" applyAlignment="1" applyProtection="1">
      <alignment horizontal="center" vertical="center" shrinkToFit="1"/>
    </xf>
    <xf numFmtId="0" fontId="34" fillId="6" borderId="22" xfId="0" applyFont="1" applyFill="1" applyBorder="1" applyAlignment="1" applyProtection="1">
      <alignment horizontal="center" vertical="center" shrinkToFit="1"/>
    </xf>
    <xf numFmtId="0" fontId="121" fillId="0" borderId="0" xfId="68" applyFont="1" applyBorder="1" applyAlignment="1" applyProtection="1">
      <alignment horizontal="center" vertical="center"/>
    </xf>
    <xf numFmtId="0" fontId="120" fillId="2" borderId="0" xfId="0" applyFont="1" applyFill="1" applyBorder="1" applyAlignment="1" applyProtection="1">
      <alignment vertical="center" wrapText="1"/>
    </xf>
    <xf numFmtId="0" fontId="35" fillId="24" borderId="29" xfId="0" applyNumberFormat="1" applyFont="1" applyFill="1" applyBorder="1" applyAlignment="1" applyProtection="1">
      <alignment vertical="center" shrinkToFit="1"/>
    </xf>
    <xf numFmtId="0" fontId="35" fillId="24" borderId="20" xfId="0" applyNumberFormat="1" applyFont="1" applyFill="1" applyBorder="1" applyAlignment="1" applyProtection="1">
      <alignment vertical="center" shrinkToFit="1"/>
    </xf>
    <xf numFmtId="0" fontId="35" fillId="24" borderId="9" xfId="0" applyNumberFormat="1" applyFont="1" applyFill="1" applyBorder="1" applyAlignment="1" applyProtection="1">
      <alignment vertical="center" shrinkToFit="1"/>
    </xf>
    <xf numFmtId="0" fontId="35" fillId="24" borderId="20" xfId="0" applyFont="1" applyFill="1" applyBorder="1" applyAlignment="1" applyProtection="1">
      <alignment horizontal="center" vertical="center" shrinkToFit="1"/>
    </xf>
    <xf numFmtId="0" fontId="35" fillId="24" borderId="9" xfId="0" applyFont="1" applyFill="1" applyBorder="1" applyAlignment="1" applyProtection="1">
      <alignment horizontal="center" vertical="center" shrinkToFit="1"/>
    </xf>
    <xf numFmtId="0" fontId="35" fillId="24" borderId="29" xfId="0" applyFont="1" applyFill="1" applyBorder="1" applyAlignment="1" applyProtection="1">
      <alignment horizontal="center" vertical="center" shrinkToFit="1"/>
    </xf>
    <xf numFmtId="0" fontId="35" fillId="24" borderId="29" xfId="0" applyNumberFormat="1" applyFont="1" applyFill="1" applyBorder="1" applyAlignment="1" applyProtection="1">
      <alignment horizontal="left" vertical="center" shrinkToFit="1"/>
    </xf>
    <xf numFmtId="0" fontId="35" fillId="24" borderId="20" xfId="0" applyNumberFormat="1" applyFont="1" applyFill="1" applyBorder="1" applyAlignment="1" applyProtection="1">
      <alignment horizontal="left" vertical="center" shrinkToFit="1"/>
    </xf>
    <xf numFmtId="0" fontId="35" fillId="24" borderId="9" xfId="0" applyNumberFormat="1" applyFont="1" applyFill="1" applyBorder="1" applyAlignment="1" applyProtection="1">
      <alignment horizontal="left" vertical="center" shrinkToFit="1"/>
    </xf>
    <xf numFmtId="0" fontId="34" fillId="6" borderId="36" xfId="0" applyFont="1" applyFill="1" applyBorder="1" applyAlignment="1" applyProtection="1">
      <alignment horizontal="center" vertical="center" shrinkToFit="1"/>
    </xf>
    <xf numFmtId="0" fontId="34" fillId="6" borderId="11" xfId="0" applyFont="1" applyFill="1" applyBorder="1" applyAlignment="1" applyProtection="1">
      <alignment horizontal="center" vertical="center" shrinkToFit="1"/>
    </xf>
    <xf numFmtId="0" fontId="35" fillId="0" borderId="29" xfId="0" applyFont="1" applyFill="1" applyBorder="1" applyAlignment="1" applyProtection="1">
      <alignment horizontal="center" vertical="center" shrinkToFit="1"/>
    </xf>
    <xf numFmtId="0" fontId="35" fillId="0" borderId="20" xfId="0" applyFont="1" applyFill="1" applyBorder="1" applyAlignment="1" applyProtection="1">
      <alignment horizontal="center" vertical="center" shrinkToFit="1"/>
    </xf>
    <xf numFmtId="0" fontId="35" fillId="0" borderId="9" xfId="0" applyFont="1" applyFill="1" applyBorder="1" applyAlignment="1" applyProtection="1">
      <alignment horizontal="center" vertical="center" shrinkToFit="1"/>
    </xf>
    <xf numFmtId="0" fontId="35" fillId="0" borderId="30" xfId="0" applyFont="1" applyFill="1" applyBorder="1" applyAlignment="1" applyProtection="1">
      <alignment horizontal="center" vertical="center" shrinkToFit="1"/>
    </xf>
    <xf numFmtId="0" fontId="35" fillId="0" borderId="93" xfId="0" applyFont="1" applyFill="1" applyBorder="1" applyAlignment="1" applyProtection="1">
      <alignment horizontal="center" vertical="center" shrinkToFit="1"/>
    </xf>
    <xf numFmtId="0" fontId="35" fillId="6" borderId="30" xfId="0" applyFont="1" applyFill="1" applyBorder="1" applyAlignment="1" applyProtection="1">
      <alignment horizontal="center" vertical="center" shrinkToFit="1"/>
    </xf>
    <xf numFmtId="0" fontId="35" fillId="6" borderId="93" xfId="0" applyFont="1" applyFill="1" applyBorder="1" applyAlignment="1" applyProtection="1">
      <alignment horizontal="center" vertical="center" shrinkToFit="1"/>
    </xf>
    <xf numFmtId="0" fontId="35" fillId="6" borderId="56" xfId="0" applyFont="1" applyFill="1" applyBorder="1" applyAlignment="1" applyProtection="1">
      <alignment horizontal="center" vertical="center" shrinkToFit="1"/>
    </xf>
    <xf numFmtId="0" fontId="35" fillId="6" borderId="98" xfId="0" applyFont="1" applyFill="1" applyBorder="1" applyAlignment="1" applyProtection="1">
      <alignment horizontal="center" vertical="center" shrinkToFit="1"/>
    </xf>
    <xf numFmtId="0" fontId="35" fillId="0" borderId="20" xfId="0" applyFont="1" applyFill="1" applyBorder="1" applyAlignment="1" applyProtection="1">
      <alignment horizontal="right" vertical="center" shrinkToFit="1"/>
    </xf>
    <xf numFmtId="0" fontId="35" fillId="6" borderId="20" xfId="0" applyFont="1" applyFill="1" applyBorder="1" applyAlignment="1" applyProtection="1">
      <alignment horizontal="left" vertical="center" shrinkToFit="1"/>
    </xf>
    <xf numFmtId="0" fontId="35" fillId="6" borderId="9" xfId="0" applyFont="1" applyFill="1" applyBorder="1" applyAlignment="1" applyProtection="1">
      <alignment horizontal="left" vertical="center" shrinkToFit="1"/>
    </xf>
    <xf numFmtId="0" fontId="35" fillId="6" borderId="29" xfId="0" applyFont="1" applyFill="1" applyBorder="1" applyAlignment="1" applyProtection="1">
      <alignment horizontal="center" vertical="center" shrinkToFit="1"/>
    </xf>
    <xf numFmtId="0" fontId="35" fillId="6" borderId="20" xfId="0" applyFont="1" applyFill="1" applyBorder="1" applyAlignment="1" applyProtection="1">
      <alignment horizontal="center" vertical="center" shrinkToFit="1"/>
    </xf>
    <xf numFmtId="0" fontId="35" fillId="6" borderId="85" xfId="0" applyFont="1" applyFill="1" applyBorder="1" applyAlignment="1" applyProtection="1">
      <alignment horizontal="center" vertical="center" shrinkToFit="1"/>
    </xf>
    <xf numFmtId="0" fontId="35" fillId="0" borderId="89" xfId="0" applyFont="1" applyFill="1" applyBorder="1" applyAlignment="1" applyProtection="1">
      <alignment horizontal="right" vertical="center" shrinkToFit="1"/>
    </xf>
    <xf numFmtId="0" fontId="35" fillId="0" borderId="102" xfId="0" applyFont="1" applyFill="1" applyBorder="1" applyAlignment="1" applyProtection="1">
      <alignment horizontal="right" vertical="center" shrinkToFit="1"/>
    </xf>
    <xf numFmtId="194" fontId="35" fillId="0" borderId="55" xfId="0" applyNumberFormat="1" applyFont="1" applyFill="1" applyBorder="1" applyAlignment="1" applyProtection="1">
      <alignment horizontal="right" vertical="center" shrinkToFit="1"/>
    </xf>
    <xf numFmtId="0" fontId="35" fillId="0" borderId="268" xfId="0" applyFont="1" applyFill="1" applyBorder="1" applyAlignment="1" applyProtection="1">
      <alignment horizontal="center" vertical="center" shrinkToFit="1"/>
    </xf>
    <xf numFmtId="0" fontId="35" fillId="0" borderId="96" xfId="0" applyFont="1" applyFill="1" applyBorder="1" applyAlignment="1" applyProtection="1">
      <alignment horizontal="center" vertical="center" shrinkToFit="1"/>
    </xf>
    <xf numFmtId="0" fontId="35" fillId="0" borderId="84" xfId="0" applyFont="1" applyFill="1" applyBorder="1" applyAlignment="1" applyProtection="1">
      <alignment horizontal="right" vertical="center" shrinkToFit="1"/>
    </xf>
    <xf numFmtId="0" fontId="35" fillId="0" borderId="55" xfId="0" applyFont="1" applyFill="1" applyBorder="1" applyAlignment="1" applyProtection="1">
      <alignment horizontal="right" vertical="center" shrinkToFit="1"/>
    </xf>
    <xf numFmtId="0" fontId="35" fillId="0" borderId="18" xfId="0" applyFont="1" applyFill="1" applyBorder="1" applyAlignment="1" applyProtection="1">
      <alignment horizontal="left" vertical="center" shrinkToFit="1"/>
    </xf>
    <xf numFmtId="0" fontId="35" fillId="3" borderId="56" xfId="0" applyFont="1" applyFill="1" applyBorder="1" applyAlignment="1" applyProtection="1">
      <alignment horizontal="left" vertical="center" shrinkToFit="1"/>
    </xf>
    <xf numFmtId="0" fontId="35" fillId="3" borderId="97" xfId="0" applyFont="1" applyFill="1" applyBorder="1" applyAlignment="1" applyProtection="1">
      <alignment horizontal="left" vertical="center" shrinkToFit="1"/>
    </xf>
    <xf numFmtId="0" fontId="35" fillId="3" borderId="98" xfId="0" applyFont="1" applyFill="1" applyBorder="1" applyAlignment="1" applyProtection="1">
      <alignment horizontal="left" vertical="center" shrinkToFit="1"/>
    </xf>
    <xf numFmtId="0" fontId="35" fillId="6" borderId="55" xfId="0" applyFont="1" applyFill="1" applyBorder="1" applyAlignment="1" applyProtection="1">
      <alignment horizontal="left" vertical="center" shrinkToFit="1"/>
    </xf>
    <xf numFmtId="0" fontId="35" fillId="6" borderId="93" xfId="0" applyFont="1" applyFill="1" applyBorder="1" applyAlignment="1" applyProtection="1">
      <alignment horizontal="left" vertical="center" shrinkToFit="1"/>
    </xf>
    <xf numFmtId="0" fontId="35" fillId="6" borderId="55" xfId="0" applyFont="1" applyFill="1" applyBorder="1" applyAlignment="1" applyProtection="1">
      <alignment horizontal="center" vertical="center" shrinkToFit="1"/>
    </xf>
    <xf numFmtId="0" fontId="35" fillId="6" borderId="101" xfId="0" applyFont="1" applyFill="1" applyBorder="1" applyAlignment="1" applyProtection="1">
      <alignment horizontal="center" vertical="center" shrinkToFit="1"/>
    </xf>
    <xf numFmtId="194" fontId="35" fillId="0" borderId="89" xfId="0" applyNumberFormat="1" applyFont="1" applyFill="1" applyBorder="1" applyAlignment="1" applyProtection="1">
      <alignment horizontal="right" vertical="center" shrinkToFit="1"/>
    </xf>
    <xf numFmtId="194" fontId="35" fillId="0" borderId="102" xfId="0" applyNumberFormat="1" applyFont="1" applyFill="1" applyBorder="1" applyAlignment="1" applyProtection="1">
      <alignment horizontal="right" vertical="center" shrinkToFit="1"/>
    </xf>
    <xf numFmtId="0" fontId="35" fillId="6" borderId="102" xfId="0" applyFont="1" applyFill="1" applyBorder="1" applyAlignment="1" applyProtection="1">
      <alignment horizontal="center" vertical="center" shrinkToFit="1"/>
    </xf>
    <xf numFmtId="0" fontId="35" fillId="0" borderId="102" xfId="0" applyFont="1" applyFill="1" applyBorder="1" applyAlignment="1" applyProtection="1">
      <alignment horizontal="left" vertical="center" shrinkToFit="1"/>
    </xf>
    <xf numFmtId="0" fontId="35" fillId="6" borderId="9" xfId="0" applyFont="1" applyFill="1" applyBorder="1" applyAlignment="1" applyProtection="1">
      <alignment horizontal="center" vertical="center" shrinkToFit="1"/>
    </xf>
    <xf numFmtId="0" fontId="35" fillId="0" borderId="55" xfId="0" applyFont="1" applyFill="1" applyBorder="1" applyAlignment="1" applyProtection="1">
      <alignment horizontal="center" vertical="center" shrinkToFit="1"/>
    </xf>
    <xf numFmtId="0" fontId="35" fillId="0" borderId="268" xfId="0" applyFont="1" applyFill="1" applyBorder="1" applyAlignment="1" applyProtection="1">
      <alignment horizontal="left" vertical="center" shrinkToFit="1"/>
    </xf>
    <xf numFmtId="0" fontId="35" fillId="0" borderId="320" xfId="0" applyFont="1" applyFill="1" applyBorder="1" applyAlignment="1" applyProtection="1">
      <alignment horizontal="left" vertical="center" shrinkToFit="1"/>
    </xf>
    <xf numFmtId="0" fontId="35" fillId="0" borderId="96" xfId="0" applyFont="1" applyFill="1" applyBorder="1" applyAlignment="1" applyProtection="1">
      <alignment horizontal="left" vertical="center" shrinkToFit="1"/>
    </xf>
    <xf numFmtId="0" fontId="35" fillId="0" borderId="29" xfId="0" applyFont="1" applyFill="1" applyBorder="1" applyAlignment="1" applyProtection="1">
      <alignment horizontal="left" vertical="center" shrinkToFit="1"/>
    </xf>
    <xf numFmtId="0" fontId="35" fillId="0" borderId="20" xfId="0" applyFont="1" applyFill="1" applyBorder="1" applyAlignment="1" applyProtection="1">
      <alignment horizontal="left" vertical="center" shrinkToFit="1"/>
    </xf>
    <xf numFmtId="0" fontId="35" fillId="0" borderId="9" xfId="0" applyFont="1" applyFill="1" applyBorder="1" applyAlignment="1" applyProtection="1">
      <alignment horizontal="left" vertical="center" shrinkToFit="1"/>
    </xf>
    <xf numFmtId="0" fontId="34" fillId="6" borderId="18" xfId="0" applyFont="1" applyFill="1" applyBorder="1" applyAlignment="1" applyProtection="1">
      <alignment horizontal="center" vertical="center" shrinkToFit="1"/>
    </xf>
    <xf numFmtId="0" fontId="34" fillId="6" borderId="15" xfId="0" applyFont="1" applyFill="1" applyBorder="1" applyAlignment="1" applyProtection="1">
      <alignment horizontal="center" vertical="center" shrinkToFit="1"/>
    </xf>
    <xf numFmtId="0" fontId="35" fillId="3" borderId="30" xfId="0" applyFont="1" applyFill="1" applyBorder="1" applyAlignment="1" applyProtection="1">
      <alignment horizontal="left" vertical="center" shrinkToFit="1"/>
    </xf>
    <xf numFmtId="0" fontId="35" fillId="3" borderId="55" xfId="0" applyFont="1" applyFill="1" applyBorder="1" applyAlignment="1" applyProtection="1">
      <alignment horizontal="left" vertical="center" shrinkToFit="1"/>
    </xf>
    <xf numFmtId="0" fontId="35" fillId="3" borderId="93" xfId="0" applyFont="1" applyFill="1" applyBorder="1" applyAlignment="1" applyProtection="1">
      <alignment horizontal="left" vertical="center" shrinkToFit="1"/>
    </xf>
    <xf numFmtId="0" fontId="35" fillId="0" borderId="22" xfId="0" applyFont="1" applyFill="1" applyBorder="1" applyAlignment="1" applyProtection="1">
      <alignment horizontal="left" vertical="center" shrinkToFit="1"/>
    </xf>
    <xf numFmtId="0" fontId="35" fillId="0" borderId="36" xfId="0" applyFont="1" applyFill="1" applyBorder="1" applyAlignment="1" applyProtection="1">
      <alignment horizontal="left" vertical="center" shrinkToFit="1"/>
    </xf>
    <xf numFmtId="0" fontId="35" fillId="0" borderId="11" xfId="0" applyFont="1" applyFill="1" applyBorder="1" applyAlignment="1" applyProtection="1">
      <alignment horizontal="left" vertical="center" shrinkToFit="1"/>
    </xf>
    <xf numFmtId="0" fontId="34" fillId="6" borderId="18" xfId="0" applyFont="1" applyFill="1" applyBorder="1" applyAlignment="1" applyProtection="1">
      <alignment horizontal="center" vertical="center"/>
    </xf>
    <xf numFmtId="0" fontId="34" fillId="6" borderId="19" xfId="0" applyFont="1" applyFill="1" applyBorder="1" applyAlignment="1" applyProtection="1">
      <alignment horizontal="center" vertical="center"/>
    </xf>
    <xf numFmtId="0" fontId="34" fillId="6" borderId="15" xfId="0" applyFont="1" applyFill="1" applyBorder="1" applyAlignment="1" applyProtection="1">
      <alignment horizontal="center" vertical="center"/>
    </xf>
    <xf numFmtId="0" fontId="34" fillId="6" borderId="0" xfId="0" applyFont="1" applyFill="1" applyBorder="1" applyAlignment="1" applyProtection="1">
      <alignment horizontal="center" vertical="center"/>
    </xf>
    <xf numFmtId="184" fontId="35" fillId="3" borderId="29" xfId="0" applyNumberFormat="1" applyFont="1" applyFill="1" applyBorder="1" applyAlignment="1" applyProtection="1">
      <alignment horizontal="center" vertical="center"/>
    </xf>
    <xf numFmtId="184" fontId="35" fillId="3" borderId="9" xfId="0" applyNumberFormat="1" applyFont="1" applyFill="1" applyBorder="1" applyAlignment="1" applyProtection="1">
      <alignment horizontal="center" vertical="center"/>
    </xf>
    <xf numFmtId="2" fontId="34" fillId="3" borderId="29" xfId="0" applyNumberFormat="1" applyFont="1" applyFill="1" applyBorder="1" applyAlignment="1" applyProtection="1">
      <alignment horizontal="center" vertical="center"/>
    </xf>
    <xf numFmtId="2" fontId="34" fillId="3" borderId="9" xfId="0" applyNumberFormat="1" applyFont="1" applyFill="1" applyBorder="1" applyAlignment="1" applyProtection="1">
      <alignment horizontal="center" vertical="center"/>
    </xf>
    <xf numFmtId="0" fontId="34" fillId="6" borderId="6" xfId="0" applyFont="1" applyFill="1" applyBorder="1" applyAlignment="1" applyProtection="1">
      <alignment horizontal="center" vertical="center"/>
    </xf>
    <xf numFmtId="179" fontId="34" fillId="6" borderId="22" xfId="13" applyNumberFormat="1" applyFont="1" applyFill="1" applyBorder="1" applyAlignment="1" applyProtection="1">
      <alignment horizontal="center" vertical="center"/>
    </xf>
    <xf numFmtId="179" fontId="34" fillId="6" borderId="36" xfId="13" applyNumberFormat="1" applyFont="1" applyFill="1" applyBorder="1" applyAlignment="1" applyProtection="1">
      <alignment horizontal="center" vertical="center"/>
    </xf>
    <xf numFmtId="179" fontId="34" fillId="6" borderId="11" xfId="13" applyNumberFormat="1" applyFont="1" applyFill="1" applyBorder="1" applyAlignment="1" applyProtection="1">
      <alignment horizontal="center" vertical="center"/>
    </xf>
    <xf numFmtId="49" fontId="100" fillId="11" borderId="7" xfId="0" applyNumberFormat="1" applyFont="1" applyFill="1" applyBorder="1" applyAlignment="1" applyProtection="1">
      <alignment horizontal="center" vertical="center" shrinkToFit="1"/>
    </xf>
    <xf numFmtId="49" fontId="100" fillId="11" borderId="29" xfId="0" applyNumberFormat="1" applyFont="1" applyFill="1" applyBorder="1" applyAlignment="1" applyProtection="1">
      <alignment horizontal="center" vertical="center" shrinkToFit="1"/>
    </xf>
    <xf numFmtId="49" fontId="100" fillId="12" borderId="7" xfId="0" applyNumberFormat="1" applyFont="1" applyFill="1" applyBorder="1" applyAlignment="1" applyProtection="1">
      <alignment horizontal="center" vertical="center" shrinkToFit="1"/>
    </xf>
    <xf numFmtId="49" fontId="100" fillId="12" borderId="29" xfId="0" applyNumberFormat="1" applyFont="1" applyFill="1" applyBorder="1" applyAlignment="1" applyProtection="1">
      <alignment horizontal="center" vertical="center" shrinkToFit="1"/>
    </xf>
    <xf numFmtId="49" fontId="100" fillId="13" borderId="7" xfId="0" applyNumberFormat="1" applyFont="1" applyFill="1" applyBorder="1" applyAlignment="1" applyProtection="1">
      <alignment horizontal="center" vertical="center" shrinkToFit="1"/>
    </xf>
    <xf numFmtId="49" fontId="100" fillId="13" borderId="29" xfId="0" applyNumberFormat="1" applyFont="1" applyFill="1" applyBorder="1" applyAlignment="1" applyProtection="1">
      <alignment horizontal="center" vertical="center" shrinkToFit="1"/>
    </xf>
    <xf numFmtId="49" fontId="100" fillId="14" borderId="7" xfId="0" applyNumberFormat="1" applyFont="1" applyFill="1" applyBorder="1" applyAlignment="1" applyProtection="1">
      <alignment horizontal="center" vertical="center" shrinkToFit="1"/>
    </xf>
    <xf numFmtId="49" fontId="100" fillId="14" borderId="29" xfId="0" applyNumberFormat="1" applyFont="1" applyFill="1" applyBorder="1" applyAlignment="1" applyProtection="1">
      <alignment horizontal="center" vertical="center" shrinkToFit="1"/>
    </xf>
    <xf numFmtId="49" fontId="100" fillId="29" borderId="7" xfId="0" applyNumberFormat="1" applyFont="1" applyFill="1" applyBorder="1" applyAlignment="1" applyProtection="1">
      <alignment horizontal="center" vertical="center" shrinkToFit="1"/>
    </xf>
    <xf numFmtId="49" fontId="100" fillId="29" borderId="29" xfId="0" applyNumberFormat="1" applyFont="1" applyFill="1" applyBorder="1" applyAlignment="1" applyProtection="1">
      <alignment horizontal="center" vertical="center" shrinkToFit="1"/>
    </xf>
    <xf numFmtId="38" fontId="118" fillId="3" borderId="245" xfId="143" applyNumberFormat="1" applyFont="1" applyFill="1" applyBorder="1" applyAlignment="1" applyProtection="1">
      <alignment horizontal="right" vertical="center"/>
    </xf>
    <xf numFmtId="38" fontId="118" fillId="3" borderId="20" xfId="143" applyNumberFormat="1" applyFont="1" applyFill="1" applyBorder="1" applyAlignment="1" applyProtection="1">
      <alignment horizontal="right" vertical="center"/>
    </xf>
    <xf numFmtId="38" fontId="118" fillId="3" borderId="9" xfId="143" applyNumberFormat="1" applyFont="1" applyFill="1" applyBorder="1" applyAlignment="1" applyProtection="1">
      <alignment horizontal="right" vertical="center"/>
    </xf>
    <xf numFmtId="2" fontId="34" fillId="3" borderId="20" xfId="0" applyNumberFormat="1" applyFont="1" applyFill="1" applyBorder="1" applyAlignment="1" applyProtection="1">
      <alignment horizontal="center" vertical="center"/>
    </xf>
    <xf numFmtId="2" fontId="34" fillId="3" borderId="246" xfId="0" applyNumberFormat="1" applyFont="1" applyFill="1" applyBorder="1" applyAlignment="1" applyProtection="1">
      <alignment horizontal="center" vertical="center"/>
    </xf>
    <xf numFmtId="0" fontId="35" fillId="6" borderId="358" xfId="0" applyFont="1" applyFill="1" applyBorder="1" applyAlignment="1" applyProtection="1">
      <alignment horizontal="center" vertical="center"/>
    </xf>
    <xf numFmtId="0" fontId="34" fillId="6" borderId="22" xfId="0" applyFont="1" applyFill="1" applyBorder="1" applyAlignment="1" applyProtection="1">
      <alignment horizontal="center" vertical="center"/>
    </xf>
    <xf numFmtId="0" fontId="34" fillId="6" borderId="36" xfId="0" applyFont="1" applyFill="1" applyBorder="1" applyAlignment="1" applyProtection="1">
      <alignment horizontal="center" vertical="center"/>
    </xf>
    <xf numFmtId="0" fontId="34" fillId="6" borderId="11" xfId="0" applyFont="1" applyFill="1" applyBorder="1" applyAlignment="1" applyProtection="1">
      <alignment horizontal="center" vertical="center"/>
    </xf>
    <xf numFmtId="2" fontId="35" fillId="3" borderId="29" xfId="0" applyNumberFormat="1" applyFont="1" applyFill="1" applyBorder="1" applyAlignment="1" applyProtection="1">
      <alignment horizontal="center" vertical="center"/>
    </xf>
    <xf numFmtId="2" fontId="35" fillId="3" borderId="9" xfId="0" applyNumberFormat="1" applyFont="1" applyFill="1" applyBorder="1" applyAlignment="1" applyProtection="1">
      <alignment horizontal="center" vertical="center"/>
    </xf>
    <xf numFmtId="0" fontId="34" fillId="6" borderId="7" xfId="0" applyFont="1" applyFill="1" applyBorder="1" applyAlignment="1" applyProtection="1">
      <alignment horizontal="center" vertical="center" shrinkToFit="1"/>
    </xf>
    <xf numFmtId="0" fontId="34" fillId="6" borderId="78" xfId="0" applyFont="1" applyFill="1" applyBorder="1" applyAlignment="1" applyProtection="1">
      <alignment horizontal="center" vertical="center" shrinkToFit="1"/>
    </xf>
    <xf numFmtId="2" fontId="35" fillId="0" borderId="22" xfId="0" applyNumberFormat="1" applyFont="1" applyFill="1" applyBorder="1" applyAlignment="1" applyProtection="1">
      <alignment horizontal="center" vertical="center"/>
    </xf>
    <xf numFmtId="2" fontId="35" fillId="0" borderId="244" xfId="0" applyNumberFormat="1" applyFont="1" applyFill="1" applyBorder="1" applyAlignment="1" applyProtection="1">
      <alignment horizontal="center" vertical="center"/>
    </xf>
    <xf numFmtId="38" fontId="35" fillId="3" borderId="347" xfId="13" applyFont="1" applyFill="1" applyBorder="1" applyAlignment="1" applyProtection="1">
      <alignment horizontal="right" vertical="center"/>
    </xf>
    <xf numFmtId="38" fontId="35" fillId="3" borderId="240" xfId="13" applyFont="1" applyFill="1" applyBorder="1" applyAlignment="1" applyProtection="1">
      <alignment horizontal="right" vertical="center"/>
    </xf>
    <xf numFmtId="38" fontId="35" fillId="3" borderId="350" xfId="13" applyFont="1" applyFill="1" applyBorder="1" applyAlignment="1" applyProtection="1">
      <alignment horizontal="right" vertical="center"/>
    </xf>
    <xf numFmtId="38" fontId="118" fillId="3" borderId="352" xfId="143" applyNumberFormat="1" applyFont="1" applyFill="1" applyBorder="1" applyAlignment="1" applyProtection="1">
      <alignment horizontal="right" vertical="center"/>
    </xf>
    <xf numFmtId="38" fontId="118" fillId="3" borderId="240" xfId="143" applyNumberFormat="1" applyFont="1" applyFill="1" applyBorder="1" applyAlignment="1" applyProtection="1">
      <alignment horizontal="right" vertical="center"/>
    </xf>
    <xf numFmtId="38" fontId="118" fillId="3" borderId="350" xfId="143" applyNumberFormat="1" applyFont="1" applyFill="1" applyBorder="1" applyAlignment="1" applyProtection="1">
      <alignment horizontal="right" vertical="center"/>
    </xf>
    <xf numFmtId="2" fontId="35" fillId="3" borderId="246" xfId="0" applyNumberFormat="1" applyFont="1" applyFill="1" applyBorder="1" applyAlignment="1" applyProtection="1">
      <alignment horizontal="center" vertical="center"/>
    </xf>
    <xf numFmtId="178" fontId="34" fillId="6" borderId="262" xfId="0" applyNumberFormat="1" applyFont="1" applyFill="1" applyBorder="1" applyAlignment="1" applyProtection="1">
      <alignment horizontal="center" vertical="center"/>
    </xf>
    <xf numFmtId="178" fontId="34" fillId="6" borderId="19" xfId="0" applyNumberFormat="1" applyFont="1" applyFill="1" applyBorder="1" applyAlignment="1" applyProtection="1">
      <alignment horizontal="center" vertical="center"/>
    </xf>
    <xf numFmtId="178" fontId="34" fillId="6" borderId="6" xfId="0" applyNumberFormat="1" applyFont="1" applyFill="1" applyBorder="1" applyAlignment="1" applyProtection="1">
      <alignment horizontal="center" vertical="center"/>
    </xf>
    <xf numFmtId="179" fontId="34" fillId="6" borderId="243" xfId="13" applyNumberFormat="1" applyFont="1" applyFill="1" applyBorder="1" applyAlignment="1" applyProtection="1">
      <alignment horizontal="center" vertical="center"/>
    </xf>
    <xf numFmtId="0" fontId="34" fillId="6" borderId="263" xfId="0" applyFont="1" applyFill="1" applyBorder="1" applyAlignment="1" applyProtection="1">
      <alignment horizontal="center" vertical="center"/>
    </xf>
    <xf numFmtId="0" fontId="34" fillId="6" borderId="244" xfId="0" applyFont="1" applyFill="1" applyBorder="1" applyAlignment="1" applyProtection="1">
      <alignment horizontal="center" vertical="center"/>
    </xf>
    <xf numFmtId="194" fontId="35" fillId="0" borderId="29" xfId="0" applyNumberFormat="1" applyFont="1" applyFill="1" applyBorder="1" applyAlignment="1" applyProtection="1">
      <alignment horizontal="center" vertical="center" shrinkToFit="1"/>
    </xf>
    <xf numFmtId="194" fontId="35" fillId="0" borderId="20" xfId="0" applyNumberFormat="1" applyFont="1" applyFill="1" applyBorder="1" applyAlignment="1" applyProtection="1">
      <alignment horizontal="center" vertical="center" shrinkToFit="1"/>
    </xf>
    <xf numFmtId="0" fontId="35" fillId="6" borderId="20" xfId="0" applyFont="1" applyFill="1" applyBorder="1" applyAlignment="1" applyProtection="1">
      <alignment horizontal="center" vertical="center"/>
    </xf>
    <xf numFmtId="0" fontId="35" fillId="6" borderId="9" xfId="0" applyFont="1" applyFill="1" applyBorder="1" applyAlignment="1" applyProtection="1">
      <alignment horizontal="center" vertical="center"/>
    </xf>
    <xf numFmtId="0" fontId="35" fillId="6" borderId="245" xfId="0" applyFont="1" applyFill="1" applyBorder="1" applyAlignment="1" applyProtection="1">
      <alignment horizontal="right" vertical="center"/>
    </xf>
    <xf numFmtId="0" fontId="35" fillId="6" borderId="20" xfId="0" applyFont="1" applyFill="1" applyBorder="1" applyAlignment="1" applyProtection="1">
      <alignment horizontal="right" vertical="center"/>
    </xf>
    <xf numFmtId="0" fontId="35" fillId="6" borderId="242" xfId="0" applyFont="1" applyFill="1" applyBorder="1" applyAlignment="1" applyProtection="1">
      <alignment horizontal="right" vertical="center"/>
    </xf>
    <xf numFmtId="0" fontId="35" fillId="6" borderId="358" xfId="0" applyFont="1" applyFill="1" applyBorder="1" applyAlignment="1" applyProtection="1">
      <alignment horizontal="right" vertical="center"/>
    </xf>
    <xf numFmtId="186" fontId="35" fillId="0" borderId="29" xfId="13" applyNumberFormat="1" applyFont="1" applyFill="1" applyBorder="1" applyAlignment="1" applyProtection="1">
      <alignment horizontal="center" vertical="center" shrinkToFit="1"/>
    </xf>
    <xf numFmtId="186" fontId="35" fillId="0" borderId="20" xfId="13" applyNumberFormat="1" applyFont="1" applyFill="1" applyBorder="1" applyAlignment="1" applyProtection="1">
      <alignment horizontal="center" vertical="center" shrinkToFit="1"/>
    </xf>
    <xf numFmtId="0" fontId="152" fillId="6" borderId="29" xfId="0" applyFont="1" applyFill="1" applyBorder="1" applyAlignment="1" applyProtection="1">
      <alignment horizontal="center" vertical="center"/>
    </xf>
    <xf numFmtId="0" fontId="152" fillId="6" borderId="20" xfId="0" applyFont="1" applyFill="1" applyBorder="1" applyAlignment="1" applyProtection="1">
      <alignment horizontal="center" vertical="center"/>
    </xf>
    <xf numFmtId="0" fontId="152" fillId="6" borderId="9" xfId="0" applyFont="1" applyFill="1" applyBorder="1" applyAlignment="1" applyProtection="1">
      <alignment horizontal="center" vertical="center"/>
    </xf>
    <xf numFmtId="0" fontId="35" fillId="24" borderId="29" xfId="0" applyNumberFormat="1" applyFont="1" applyFill="1" applyBorder="1" applyAlignment="1" applyProtection="1">
      <alignment horizontal="center" vertical="center"/>
    </xf>
    <xf numFmtId="0" fontId="35" fillId="24" borderId="20" xfId="0" applyNumberFormat="1" applyFont="1" applyFill="1" applyBorder="1" applyAlignment="1" applyProtection="1">
      <alignment horizontal="center" vertical="center"/>
    </xf>
    <xf numFmtId="0" fontId="35" fillId="24" borderId="9" xfId="0" applyNumberFormat="1" applyFont="1" applyFill="1" applyBorder="1" applyAlignment="1" applyProtection="1">
      <alignment horizontal="center" vertical="center"/>
    </xf>
    <xf numFmtId="0" fontId="34" fillId="8" borderId="29" xfId="0" applyFont="1" applyFill="1" applyBorder="1" applyAlignment="1" applyProtection="1">
      <alignment horizontal="center" vertical="center"/>
    </xf>
    <xf numFmtId="0" fontId="34" fillId="8" borderId="20" xfId="0" applyFont="1" applyFill="1" applyBorder="1" applyAlignment="1" applyProtection="1">
      <alignment horizontal="center" vertical="center"/>
    </xf>
    <xf numFmtId="0" fontId="34" fillId="8" borderId="9" xfId="0" applyFont="1" applyFill="1" applyBorder="1" applyAlignment="1" applyProtection="1">
      <alignment horizontal="center" vertical="center"/>
    </xf>
    <xf numFmtId="0" fontId="35" fillId="0" borderId="7" xfId="0" applyFont="1" applyFill="1" applyBorder="1" applyAlignment="1" applyProtection="1">
      <alignment horizontal="center" vertical="center" shrinkToFit="1"/>
    </xf>
    <xf numFmtId="0" fontId="0" fillId="6" borderId="19" xfId="0" applyFont="1" applyFill="1" applyBorder="1" applyAlignment="1" applyProtection="1">
      <alignment horizontal="center" vertical="center" shrinkToFit="1"/>
    </xf>
    <xf numFmtId="0" fontId="0" fillId="6" borderId="20" xfId="0" applyFont="1" applyFill="1" applyBorder="1" applyAlignment="1" applyProtection="1">
      <alignment horizontal="center" vertical="center" shrinkToFit="1"/>
    </xf>
    <xf numFmtId="0" fontId="0" fillId="6" borderId="9" xfId="0" applyFont="1" applyFill="1" applyBorder="1" applyAlignment="1" applyProtection="1">
      <alignment horizontal="center" vertical="center" shrinkToFit="1"/>
    </xf>
    <xf numFmtId="0" fontId="35" fillId="0" borderId="29" xfId="13" applyNumberFormat="1" applyFont="1" applyFill="1" applyBorder="1" applyAlignment="1" applyProtection="1">
      <alignment horizontal="center" vertical="center" shrinkToFit="1"/>
    </xf>
    <xf numFmtId="0" fontId="35" fillId="0" borderId="20" xfId="13" applyNumberFormat="1" applyFont="1" applyFill="1" applyBorder="1" applyAlignment="1" applyProtection="1">
      <alignment horizontal="center" vertical="center" shrinkToFit="1"/>
    </xf>
    <xf numFmtId="0" fontId="35" fillId="0" borderId="9" xfId="13" applyNumberFormat="1" applyFont="1" applyFill="1" applyBorder="1" applyAlignment="1" applyProtection="1">
      <alignment horizontal="center" vertical="center" shrinkToFit="1"/>
    </xf>
    <xf numFmtId="186" fontId="35" fillId="0" borderId="29" xfId="13" applyNumberFormat="1" applyFont="1" applyFill="1" applyBorder="1" applyAlignment="1" applyProtection="1">
      <alignment horizontal="center" vertical="center"/>
    </xf>
    <xf numFmtId="186" fontId="35" fillId="0" borderId="20" xfId="13" applyNumberFormat="1" applyFont="1" applyFill="1" applyBorder="1" applyAlignment="1" applyProtection="1">
      <alignment horizontal="center" vertical="center"/>
    </xf>
    <xf numFmtId="0" fontId="35" fillId="0" borderId="29" xfId="0" applyFont="1" applyBorder="1" applyAlignment="1" applyProtection="1">
      <alignment horizontal="center" vertical="center"/>
    </xf>
    <xf numFmtId="0" fontId="35" fillId="0" borderId="20" xfId="0" applyFont="1" applyBorder="1" applyAlignment="1" applyProtection="1">
      <alignment horizontal="center" vertical="center"/>
    </xf>
    <xf numFmtId="0" fontId="35" fillId="0" borderId="9" xfId="0" applyFont="1" applyBorder="1" applyAlignment="1" applyProtection="1">
      <alignment horizontal="center" vertical="center"/>
    </xf>
    <xf numFmtId="2" fontId="35" fillId="0" borderId="29" xfId="69" applyNumberFormat="1" applyFont="1" applyFill="1" applyBorder="1" applyAlignment="1" applyProtection="1">
      <alignment horizontal="center" vertical="center"/>
    </xf>
    <xf numFmtId="2" fontId="35" fillId="0" borderId="20" xfId="69" applyNumberFormat="1" applyFont="1" applyFill="1" applyBorder="1" applyAlignment="1" applyProtection="1">
      <alignment horizontal="center" vertical="center"/>
    </xf>
    <xf numFmtId="0" fontId="35" fillId="6" borderId="4" xfId="0" applyFont="1" applyFill="1" applyBorder="1" applyAlignment="1" applyProtection="1">
      <alignment horizontal="center" vertical="center"/>
    </xf>
    <xf numFmtId="0" fontId="35" fillId="6" borderId="7" xfId="0" applyFont="1" applyFill="1" applyBorder="1" applyAlignment="1" applyProtection="1">
      <alignment horizontal="center" vertical="center"/>
    </xf>
    <xf numFmtId="38" fontId="35" fillId="3" borderId="22" xfId="13" applyFont="1" applyFill="1" applyBorder="1" applyAlignment="1" applyProtection="1">
      <alignment horizontal="right" vertical="center"/>
    </xf>
    <xf numFmtId="38" fontId="35" fillId="3" borderId="36" xfId="13" applyFont="1" applyFill="1" applyBorder="1" applyAlignment="1" applyProtection="1">
      <alignment horizontal="right" vertical="center"/>
    </xf>
    <xf numFmtId="38" fontId="35" fillId="3" borderId="11" xfId="13" applyFont="1" applyFill="1" applyBorder="1" applyAlignment="1" applyProtection="1">
      <alignment horizontal="right" vertical="center"/>
    </xf>
    <xf numFmtId="38" fontId="118" fillId="3" borderId="243" xfId="143" applyNumberFormat="1" applyFont="1" applyFill="1" applyBorder="1" applyAlignment="1" applyProtection="1">
      <alignment horizontal="right" vertical="center"/>
    </xf>
    <xf numFmtId="38" fontId="118" fillId="3" borderId="36" xfId="143" applyNumberFormat="1" applyFont="1" applyFill="1" applyBorder="1" applyAlignment="1" applyProtection="1">
      <alignment horizontal="right" vertical="center"/>
    </xf>
    <xf numFmtId="38" fontId="118" fillId="3" borderId="11" xfId="143" applyNumberFormat="1" applyFont="1" applyFill="1" applyBorder="1" applyAlignment="1" applyProtection="1">
      <alignment horizontal="right" vertical="center"/>
    </xf>
    <xf numFmtId="2" fontId="34" fillId="3" borderId="240" xfId="0" applyNumberFormat="1" applyFont="1" applyFill="1" applyBorder="1" applyAlignment="1" applyProtection="1">
      <alignment horizontal="center" vertical="center"/>
    </xf>
    <xf numFmtId="2" fontId="34" fillId="3" borderId="351" xfId="0" applyNumberFormat="1" applyFont="1" applyFill="1" applyBorder="1" applyAlignment="1" applyProtection="1">
      <alignment horizontal="center" vertical="center"/>
    </xf>
    <xf numFmtId="2" fontId="58" fillId="10" borderId="250" xfId="0" applyNumberFormat="1" applyFont="1" applyFill="1" applyBorder="1" applyAlignment="1" applyProtection="1">
      <alignment horizontal="center" vertical="center"/>
    </xf>
    <xf numFmtId="38" fontId="35" fillId="3" borderId="90" xfId="13" applyFont="1" applyFill="1" applyBorder="1" applyAlignment="1" applyProtection="1">
      <alignment horizontal="right" vertical="center"/>
    </xf>
    <xf numFmtId="38" fontId="35" fillId="3" borderId="91" xfId="13" applyFont="1" applyFill="1" applyBorder="1" applyAlignment="1" applyProtection="1">
      <alignment horizontal="right" vertical="center"/>
    </xf>
    <xf numFmtId="38" fontId="35" fillId="3" borderId="92" xfId="13" applyFont="1" applyFill="1" applyBorder="1" applyAlignment="1" applyProtection="1">
      <alignment horizontal="right" vertical="center"/>
    </xf>
    <xf numFmtId="2" fontId="34" fillId="3" borderId="18" xfId="0" applyNumberFormat="1" applyFont="1" applyFill="1" applyBorder="1" applyAlignment="1" applyProtection="1">
      <alignment horizontal="center" vertical="center"/>
    </xf>
    <xf numFmtId="2" fontId="34" fillId="3" borderId="6" xfId="0" applyNumberFormat="1" applyFont="1" applyFill="1" applyBorder="1" applyAlignment="1" applyProtection="1">
      <alignment horizontal="center" vertical="center"/>
    </xf>
    <xf numFmtId="2" fontId="34" fillId="0" borderId="15" xfId="0" applyNumberFormat="1" applyFont="1" applyFill="1" applyBorder="1" applyAlignment="1" applyProtection="1">
      <alignment horizontal="center" vertical="center"/>
    </xf>
    <xf numFmtId="2" fontId="34" fillId="0" borderId="270" xfId="0" applyNumberFormat="1" applyFont="1" applyFill="1" applyBorder="1" applyAlignment="1" applyProtection="1">
      <alignment horizontal="center" vertical="center"/>
    </xf>
    <xf numFmtId="38" fontId="35" fillId="0" borderId="264" xfId="13" applyFont="1" applyFill="1" applyBorder="1" applyAlignment="1" applyProtection="1">
      <alignment horizontal="right" vertical="center"/>
    </xf>
    <xf numFmtId="38" fontId="35" fillId="0" borderId="265" xfId="13" applyFont="1" applyFill="1" applyBorder="1" applyAlignment="1" applyProtection="1">
      <alignment horizontal="right" vertical="center"/>
    </xf>
    <xf numFmtId="38" fontId="35" fillId="0" borderId="266" xfId="13" applyFont="1" applyFill="1" applyBorder="1" applyAlignment="1" applyProtection="1">
      <alignment horizontal="right" vertical="center"/>
    </xf>
    <xf numFmtId="0" fontId="34" fillId="6" borderId="90" xfId="0" applyFont="1" applyFill="1" applyBorder="1" applyAlignment="1" applyProtection="1">
      <alignment horizontal="center" vertical="center"/>
    </xf>
    <xf numFmtId="0" fontId="34" fillId="6" borderId="91" xfId="0" applyFont="1" applyFill="1" applyBorder="1" applyAlignment="1" applyProtection="1">
      <alignment horizontal="center" vertical="center"/>
    </xf>
    <xf numFmtId="0" fontId="34" fillId="6" borderId="346" xfId="0" applyFont="1" applyFill="1" applyBorder="1" applyAlignment="1" applyProtection="1">
      <alignment horizontal="center" vertical="center"/>
    </xf>
    <xf numFmtId="38" fontId="35" fillId="3" borderId="349" xfId="13" applyFont="1" applyFill="1" applyBorder="1" applyAlignment="1" applyProtection="1">
      <alignment horizontal="right" vertical="center"/>
    </xf>
    <xf numFmtId="38" fontId="35" fillId="3" borderId="46" xfId="13" applyFont="1" applyFill="1" applyBorder="1" applyAlignment="1" applyProtection="1">
      <alignment horizontal="right" vertical="center"/>
    </xf>
    <xf numFmtId="38" fontId="35" fillId="3" borderId="47" xfId="13" applyFont="1" applyFill="1" applyBorder="1" applyAlignment="1" applyProtection="1">
      <alignment horizontal="right" vertical="center"/>
    </xf>
    <xf numFmtId="0" fontId="34" fillId="6" borderId="15" xfId="0" applyFont="1" applyFill="1" applyBorder="1" applyAlignment="1" applyProtection="1">
      <alignment horizontal="center" vertical="center" wrapText="1"/>
    </xf>
    <xf numFmtId="0" fontId="34" fillId="6" borderId="0" xfId="0" applyFont="1" applyFill="1" applyBorder="1" applyAlignment="1" applyProtection="1">
      <alignment horizontal="center" vertical="center" wrapText="1"/>
    </xf>
    <xf numFmtId="0" fontId="34" fillId="15" borderId="15" xfId="0" applyFont="1" applyFill="1" applyBorder="1" applyAlignment="1" applyProtection="1">
      <alignment horizontal="center" vertical="center"/>
    </xf>
    <xf numFmtId="0" fontId="34" fillId="15" borderId="0" xfId="0" applyFont="1" applyFill="1" applyBorder="1" applyAlignment="1" applyProtection="1">
      <alignment horizontal="center" vertical="center"/>
    </xf>
    <xf numFmtId="0" fontId="34" fillId="6" borderId="4" xfId="0" applyFont="1" applyFill="1" applyBorder="1" applyAlignment="1" applyProtection="1">
      <alignment horizontal="center" vertical="center"/>
    </xf>
    <xf numFmtId="0" fontId="34" fillId="6" borderId="353" xfId="0" applyFont="1" applyFill="1" applyBorder="1" applyAlignment="1" applyProtection="1">
      <alignment horizontal="center" vertical="center"/>
    </xf>
    <xf numFmtId="0" fontId="34" fillId="6" borderId="10" xfId="0" applyFont="1" applyFill="1" applyBorder="1" applyAlignment="1" applyProtection="1">
      <alignment horizontal="center" vertical="center"/>
    </xf>
    <xf numFmtId="0" fontId="34" fillId="6" borderId="348" xfId="0" applyFont="1" applyFill="1" applyBorder="1" applyAlignment="1" applyProtection="1">
      <alignment horizontal="center" vertical="center"/>
    </xf>
    <xf numFmtId="0" fontId="128" fillId="0" borderId="36" xfId="0" applyFont="1" applyFill="1" applyBorder="1" applyAlignment="1" applyProtection="1">
      <alignment horizontal="left"/>
    </xf>
    <xf numFmtId="0" fontId="34" fillId="6" borderId="246" xfId="0" applyFont="1" applyFill="1" applyBorder="1" applyAlignment="1" applyProtection="1">
      <alignment horizontal="center" vertical="center"/>
    </xf>
    <xf numFmtId="0" fontId="58" fillId="10" borderId="271" xfId="0" applyFont="1" applyFill="1" applyBorder="1" applyAlignment="1" applyProtection="1">
      <alignment horizontal="center" vertical="center" wrapText="1"/>
    </xf>
    <xf numFmtId="0" fontId="58" fillId="10" borderId="183" xfId="0" applyFont="1" applyFill="1" applyBorder="1" applyAlignment="1" applyProtection="1">
      <alignment horizontal="center" vertical="center" wrapText="1"/>
    </xf>
    <xf numFmtId="0" fontId="58" fillId="10" borderId="272" xfId="0" applyFont="1" applyFill="1" applyBorder="1" applyAlignment="1" applyProtection="1">
      <alignment horizontal="center" vertical="center" wrapText="1"/>
    </xf>
    <xf numFmtId="0" fontId="58" fillId="10" borderId="355" xfId="0" applyFont="1" applyFill="1" applyBorder="1" applyAlignment="1" applyProtection="1">
      <alignment horizontal="center" vertical="center"/>
    </xf>
    <xf numFmtId="0" fontId="58" fillId="10" borderId="184" xfId="0" applyFont="1" applyFill="1" applyBorder="1" applyAlignment="1" applyProtection="1">
      <alignment horizontal="center" vertical="center"/>
    </xf>
    <xf numFmtId="0" fontId="58" fillId="10" borderId="356" xfId="0" applyFont="1" applyFill="1" applyBorder="1" applyAlignment="1" applyProtection="1">
      <alignment horizontal="center" vertical="center"/>
    </xf>
    <xf numFmtId="0" fontId="34" fillId="6" borderId="244" xfId="0" applyFont="1" applyFill="1" applyBorder="1" applyAlignment="1" applyProtection="1">
      <alignment horizontal="center" vertical="center" wrapText="1"/>
    </xf>
    <xf numFmtId="0" fontId="34" fillId="6" borderId="12" xfId="0" applyFont="1" applyFill="1" applyBorder="1" applyAlignment="1" applyProtection="1">
      <alignment horizontal="center" vertical="center" wrapText="1"/>
    </xf>
    <xf numFmtId="0" fontId="34" fillId="6" borderId="18" xfId="0" applyFont="1" applyFill="1" applyBorder="1" applyAlignment="1" applyProtection="1">
      <alignment horizontal="center" vertical="center" wrapText="1" shrinkToFit="1"/>
    </xf>
    <xf numFmtId="0" fontId="34" fillId="6" borderId="19" xfId="0" applyFont="1" applyFill="1" applyBorder="1" applyAlignment="1" applyProtection="1">
      <alignment horizontal="center" vertical="center" wrapText="1" shrinkToFit="1"/>
    </xf>
    <xf numFmtId="0" fontId="34" fillId="6" borderId="6" xfId="0" applyFont="1" applyFill="1" applyBorder="1" applyAlignment="1" applyProtection="1">
      <alignment horizontal="center" vertical="center" wrapText="1" shrinkToFit="1"/>
    </xf>
    <xf numFmtId="0" fontId="34" fillId="6" borderId="15" xfId="0" applyFont="1" applyFill="1" applyBorder="1" applyAlignment="1" applyProtection="1">
      <alignment horizontal="center" vertical="center" wrapText="1" shrinkToFit="1"/>
    </xf>
    <xf numFmtId="0" fontId="34" fillId="6" borderId="0" xfId="0" applyFont="1" applyFill="1" applyBorder="1" applyAlignment="1" applyProtection="1">
      <alignment horizontal="center" vertical="center" wrapText="1" shrinkToFit="1"/>
    </xf>
    <xf numFmtId="0" fontId="34" fillId="6" borderId="12" xfId="0" applyFont="1" applyFill="1" applyBorder="1" applyAlignment="1" applyProtection="1">
      <alignment horizontal="center" vertical="center" wrapText="1" shrinkToFit="1"/>
    </xf>
    <xf numFmtId="0" fontId="34" fillId="6" borderId="22" xfId="0" applyFont="1" applyFill="1" applyBorder="1" applyAlignment="1" applyProtection="1">
      <alignment horizontal="center" vertical="center" wrapText="1" shrinkToFit="1"/>
    </xf>
    <xf numFmtId="0" fontId="34" fillId="6" borderId="36" xfId="0" applyFont="1" applyFill="1" applyBorder="1" applyAlignment="1" applyProtection="1">
      <alignment horizontal="center" vertical="center" wrapText="1" shrinkToFit="1"/>
    </xf>
    <xf numFmtId="0" fontId="34" fillId="6" borderId="11" xfId="0" applyFont="1" applyFill="1" applyBorder="1" applyAlignment="1" applyProtection="1">
      <alignment horizontal="center" vertical="center" wrapText="1" shrinkToFit="1"/>
    </xf>
    <xf numFmtId="0" fontId="34" fillId="6" borderId="19" xfId="0" applyFont="1" applyFill="1" applyBorder="1" applyAlignment="1" applyProtection="1">
      <alignment horizontal="center" vertical="center" shrinkToFit="1"/>
    </xf>
    <xf numFmtId="0" fontId="34" fillId="6" borderId="6" xfId="0" applyFont="1" applyFill="1" applyBorder="1" applyAlignment="1" applyProtection="1">
      <alignment horizontal="center" vertical="center" shrinkToFit="1"/>
    </xf>
    <xf numFmtId="0" fontId="34" fillId="6" borderId="12" xfId="0" applyFont="1" applyFill="1" applyBorder="1" applyAlignment="1" applyProtection="1">
      <alignment horizontal="center" vertical="center" shrinkToFit="1"/>
    </xf>
    <xf numFmtId="0" fontId="128" fillId="0" borderId="0" xfId="0" applyFont="1" applyFill="1" applyBorder="1" applyAlignment="1" applyProtection="1">
      <alignment horizontal="left"/>
    </xf>
    <xf numFmtId="0" fontId="35" fillId="3" borderId="56" xfId="0" applyFont="1" applyFill="1" applyBorder="1" applyAlignment="1" applyProtection="1">
      <alignment horizontal="center" vertical="center" shrinkToFit="1"/>
    </xf>
    <xf numFmtId="0" fontId="35" fillId="3" borderId="98" xfId="0" applyFont="1" applyFill="1" applyBorder="1" applyAlignment="1" applyProtection="1">
      <alignment horizontal="center" vertical="center" shrinkToFit="1"/>
    </xf>
    <xf numFmtId="0" fontId="58" fillId="10" borderId="260" xfId="0" applyFont="1" applyFill="1" applyBorder="1" applyAlignment="1" applyProtection="1">
      <alignment horizontal="center" vertical="center" wrapText="1"/>
    </xf>
    <xf numFmtId="0" fontId="58" fillId="10" borderId="182" xfId="0" applyFont="1" applyFill="1" applyBorder="1" applyAlignment="1" applyProtection="1">
      <alignment horizontal="center" vertical="center" wrapText="1"/>
    </xf>
    <xf numFmtId="0" fontId="58" fillId="10" borderId="354" xfId="0" applyFont="1" applyFill="1" applyBorder="1" applyAlignment="1" applyProtection="1">
      <alignment horizontal="center" vertical="center" wrapText="1"/>
    </xf>
    <xf numFmtId="38" fontId="35" fillId="0" borderId="253" xfId="13" applyFont="1" applyFill="1" applyBorder="1" applyAlignment="1" applyProtection="1">
      <alignment horizontal="right" vertical="center"/>
    </xf>
    <xf numFmtId="2" fontId="58" fillId="10" borderId="248" xfId="0" applyNumberFormat="1" applyFont="1" applyFill="1" applyBorder="1" applyAlignment="1" applyProtection="1">
      <alignment horizontal="center" vertical="center"/>
    </xf>
    <xf numFmtId="2" fontId="35" fillId="3" borderId="252" xfId="0" applyNumberFormat="1" applyFont="1" applyFill="1" applyBorder="1" applyAlignment="1" applyProtection="1">
      <alignment horizontal="center" vertical="center"/>
    </xf>
    <xf numFmtId="0" fontId="34" fillId="0" borderId="255" xfId="0" applyFont="1" applyFill="1" applyBorder="1" applyAlignment="1" applyProtection="1">
      <alignment horizontal="center" vertical="center"/>
    </xf>
    <xf numFmtId="0" fontId="34" fillId="0" borderId="257" xfId="0" applyFont="1" applyFill="1" applyBorder="1" applyAlignment="1" applyProtection="1">
      <alignment horizontal="center" vertical="center"/>
    </xf>
    <xf numFmtId="0" fontId="35" fillId="0" borderId="19" xfId="0" applyFont="1" applyFill="1" applyBorder="1" applyAlignment="1" applyProtection="1">
      <alignment horizontal="center" vertical="center" shrinkToFit="1"/>
    </xf>
    <xf numFmtId="0" fontId="35" fillId="0" borderId="263" xfId="0" applyFont="1" applyFill="1" applyBorder="1" applyAlignment="1" applyProtection="1">
      <alignment horizontal="center" vertical="center" shrinkToFit="1"/>
    </xf>
    <xf numFmtId="2" fontId="58" fillId="10" borderId="343" xfId="0" applyNumberFormat="1" applyFont="1" applyFill="1" applyBorder="1" applyAlignment="1" applyProtection="1">
      <alignment horizontal="center" vertical="center"/>
    </xf>
    <xf numFmtId="2" fontId="58" fillId="10" borderId="344" xfId="0" applyNumberFormat="1" applyFont="1" applyFill="1" applyBorder="1" applyAlignment="1" applyProtection="1">
      <alignment horizontal="center" vertical="center"/>
    </xf>
    <xf numFmtId="184" fontId="58" fillId="10" borderId="343" xfId="0" applyNumberFormat="1" applyFont="1" applyFill="1" applyBorder="1" applyAlignment="1" applyProtection="1">
      <alignment horizontal="center" vertical="center"/>
    </xf>
    <xf numFmtId="184" fontId="58" fillId="10" borderId="345" xfId="0" applyNumberFormat="1" applyFont="1" applyFill="1" applyBorder="1" applyAlignment="1" applyProtection="1">
      <alignment horizontal="center" vertical="center"/>
    </xf>
    <xf numFmtId="184" fontId="35" fillId="3" borderId="22" xfId="0" applyNumberFormat="1" applyFont="1" applyFill="1" applyBorder="1" applyAlignment="1" applyProtection="1">
      <alignment horizontal="center" vertical="center"/>
    </xf>
    <xf numFmtId="184" fontId="35" fillId="3" borderId="11" xfId="0" applyNumberFormat="1" applyFont="1" applyFill="1" applyBorder="1" applyAlignment="1" applyProtection="1">
      <alignment horizontal="center" vertical="center"/>
    </xf>
    <xf numFmtId="184" fontId="34" fillId="0" borderId="260" xfId="0" applyNumberFormat="1" applyFont="1" applyFill="1" applyBorder="1" applyAlignment="1" applyProtection="1">
      <alignment horizontal="center" vertical="center"/>
    </xf>
    <xf numFmtId="184" fontId="34" fillId="0" borderId="261" xfId="0" applyNumberFormat="1" applyFont="1" applyFill="1" applyBorder="1" applyAlignment="1" applyProtection="1">
      <alignment horizontal="center" vertical="center"/>
    </xf>
    <xf numFmtId="2" fontId="35" fillId="3" borderId="22" xfId="0" applyNumberFormat="1" applyFont="1" applyFill="1" applyBorder="1" applyAlignment="1" applyProtection="1">
      <alignment horizontal="center" vertical="center"/>
    </xf>
    <xf numFmtId="2" fontId="35" fillId="3" borderId="11" xfId="0" applyNumberFormat="1" applyFont="1" applyFill="1" applyBorder="1" applyAlignment="1" applyProtection="1">
      <alignment horizontal="center" vertical="center"/>
    </xf>
    <xf numFmtId="2" fontId="34" fillId="3" borderId="347" xfId="0" applyNumberFormat="1" applyFont="1" applyFill="1" applyBorder="1" applyAlignment="1" applyProtection="1">
      <alignment horizontal="center" vertical="center"/>
    </xf>
    <xf numFmtId="2" fontId="34" fillId="3" borderId="350" xfId="0" applyNumberFormat="1" applyFont="1" applyFill="1" applyBorder="1" applyAlignment="1" applyProtection="1">
      <alignment horizontal="center" vertical="center"/>
    </xf>
    <xf numFmtId="38" fontId="35" fillId="0" borderId="267" xfId="13" applyFont="1" applyFill="1" applyBorder="1" applyAlignment="1" applyProtection="1">
      <alignment horizontal="right" vertical="center"/>
    </xf>
    <xf numFmtId="2" fontId="34" fillId="3" borderId="267" xfId="0" applyNumberFormat="1" applyFont="1" applyFill="1" applyBorder="1" applyAlignment="1" applyProtection="1">
      <alignment horizontal="center" vertical="center"/>
    </xf>
    <xf numFmtId="2" fontId="34" fillId="3" borderId="266" xfId="0" applyNumberFormat="1" applyFont="1" applyFill="1" applyBorder="1" applyAlignment="1" applyProtection="1">
      <alignment horizontal="center" vertical="center"/>
    </xf>
    <xf numFmtId="0" fontId="100" fillId="6" borderId="29" xfId="0" applyFont="1" applyFill="1" applyBorder="1" applyAlignment="1" applyProtection="1">
      <alignment horizontal="center" vertical="center"/>
    </xf>
    <xf numFmtId="0" fontId="100" fillId="6" borderId="9" xfId="0" applyFont="1" applyFill="1" applyBorder="1" applyAlignment="1" applyProtection="1">
      <alignment horizontal="center" vertical="center"/>
    </xf>
    <xf numFmtId="0" fontId="157" fillId="0" borderId="18" xfId="0" applyFont="1" applyFill="1" applyBorder="1" applyAlignment="1" applyProtection="1">
      <alignment horizontal="center" vertical="center" wrapText="1"/>
    </xf>
    <xf numFmtId="0" fontId="157" fillId="0" borderId="19" xfId="0" applyFont="1" applyFill="1" applyBorder="1" applyAlignment="1" applyProtection="1">
      <alignment horizontal="center" vertical="center" wrapText="1"/>
    </xf>
    <xf numFmtId="0" fontId="157" fillId="0" borderId="6" xfId="0" applyFont="1" applyFill="1" applyBorder="1" applyAlignment="1" applyProtection="1">
      <alignment horizontal="center" vertical="center" wrapText="1"/>
    </xf>
    <xf numFmtId="0" fontId="157" fillId="0" borderId="15" xfId="0" applyFont="1" applyFill="1" applyBorder="1" applyAlignment="1" applyProtection="1">
      <alignment horizontal="center" vertical="center" wrapText="1"/>
    </xf>
    <xf numFmtId="0" fontId="157" fillId="0" borderId="0" xfId="0" applyFont="1" applyFill="1" applyBorder="1" applyAlignment="1" applyProtection="1">
      <alignment horizontal="center" vertical="center" wrapText="1"/>
    </xf>
    <xf numFmtId="0" fontId="157" fillId="0" borderId="12" xfId="0" applyFont="1" applyFill="1" applyBorder="1" applyAlignment="1" applyProtection="1">
      <alignment horizontal="center" vertical="center" wrapText="1"/>
    </xf>
    <xf numFmtId="0" fontId="157" fillId="0" borderId="22" xfId="0" applyFont="1" applyFill="1" applyBorder="1" applyAlignment="1" applyProtection="1">
      <alignment horizontal="center" vertical="center" wrapText="1"/>
    </xf>
    <xf numFmtId="0" fontId="157" fillId="0" borderId="36" xfId="0" applyFont="1" applyFill="1" applyBorder="1" applyAlignment="1" applyProtection="1">
      <alignment horizontal="center" vertical="center" wrapText="1"/>
    </xf>
    <xf numFmtId="0" fontId="157" fillId="0" borderId="11" xfId="0" applyFont="1" applyFill="1" applyBorder="1" applyAlignment="1" applyProtection="1">
      <alignment horizontal="center" vertical="center" wrapText="1"/>
    </xf>
    <xf numFmtId="0" fontId="100" fillId="0" borderId="18" xfId="0" applyFont="1" applyFill="1" applyBorder="1" applyAlignment="1" applyProtection="1">
      <alignment horizontal="center" vertical="center" wrapText="1"/>
    </xf>
    <xf numFmtId="0" fontId="100" fillId="0" borderId="19" xfId="0" applyFont="1" applyFill="1" applyBorder="1" applyAlignment="1" applyProtection="1">
      <alignment horizontal="center" vertical="center" wrapText="1"/>
    </xf>
    <xf numFmtId="0" fontId="100" fillId="0" borderId="6" xfId="0" applyFont="1" applyFill="1" applyBorder="1" applyAlignment="1" applyProtection="1">
      <alignment horizontal="center" vertical="center" wrapText="1"/>
    </xf>
    <xf numFmtId="0" fontId="100" fillId="0" borderId="15" xfId="0" applyFont="1" applyFill="1" applyBorder="1" applyAlignment="1" applyProtection="1">
      <alignment horizontal="center" vertical="center" wrapText="1"/>
    </xf>
    <xf numFmtId="0" fontId="100" fillId="0" borderId="0" xfId="0" applyFont="1" applyFill="1" applyBorder="1" applyAlignment="1" applyProtection="1">
      <alignment horizontal="center" vertical="center" wrapText="1"/>
    </xf>
    <xf numFmtId="0" fontId="100" fillId="0" borderId="12" xfId="0" applyFont="1" applyFill="1" applyBorder="1" applyAlignment="1" applyProtection="1">
      <alignment horizontal="center" vertical="center" wrapText="1"/>
    </xf>
    <xf numFmtId="0" fontId="100" fillId="0" borderId="22" xfId="0" applyFont="1" applyFill="1" applyBorder="1" applyAlignment="1" applyProtection="1">
      <alignment horizontal="center" vertical="center" wrapText="1"/>
    </xf>
    <xf numFmtId="0" fontId="100" fillId="0" borderId="36" xfId="0" applyFont="1" applyFill="1" applyBorder="1" applyAlignment="1" applyProtection="1">
      <alignment horizontal="center" vertical="center" wrapText="1"/>
    </xf>
    <xf numFmtId="0" fontId="100" fillId="0" borderId="11" xfId="0" applyFont="1" applyFill="1" applyBorder="1" applyAlignment="1" applyProtection="1">
      <alignment horizontal="center" vertical="center" wrapText="1"/>
    </xf>
    <xf numFmtId="0" fontId="34" fillId="6" borderId="7" xfId="0" applyFont="1" applyFill="1" applyBorder="1" applyAlignment="1" applyProtection="1">
      <alignment horizontal="center" vertical="center"/>
    </xf>
    <xf numFmtId="0" fontId="35" fillId="0" borderId="7" xfId="0" applyFont="1" applyBorder="1" applyAlignment="1" applyProtection="1">
      <alignment horizontal="center" vertical="center"/>
    </xf>
    <xf numFmtId="195" fontId="35" fillId="0" borderId="29" xfId="0" applyNumberFormat="1" applyFont="1" applyBorder="1" applyAlignment="1" applyProtection="1">
      <alignment horizontal="center" vertical="center"/>
    </xf>
    <xf numFmtId="195" fontId="35" fillId="0" borderId="20" xfId="0" applyNumberFormat="1" applyFont="1" applyBorder="1" applyAlignment="1" applyProtection="1">
      <alignment horizontal="center" vertical="center"/>
    </xf>
    <xf numFmtId="195" fontId="35" fillId="0" borderId="9" xfId="0" applyNumberFormat="1" applyFont="1" applyBorder="1" applyAlignment="1" applyProtection="1">
      <alignment horizontal="center" vertical="center"/>
    </xf>
    <xf numFmtId="0" fontId="34" fillId="6" borderId="85" xfId="0" applyFont="1" applyFill="1" applyBorder="1" applyAlignment="1" applyProtection="1">
      <alignment horizontal="center" vertical="center"/>
    </xf>
    <xf numFmtId="0" fontId="35" fillId="24" borderId="84" xfId="0" applyFont="1" applyFill="1" applyBorder="1" applyAlignment="1" applyProtection="1">
      <alignment horizontal="center" vertical="center"/>
    </xf>
    <xf numFmtId="0" fontId="35" fillId="24" borderId="20" xfId="0" applyFont="1" applyFill="1" applyBorder="1" applyAlignment="1" applyProtection="1">
      <alignment horizontal="center" vertical="center"/>
    </xf>
    <xf numFmtId="38" fontId="35" fillId="0" borderId="84" xfId="13" applyFont="1" applyFill="1" applyBorder="1" applyAlignment="1" applyProtection="1">
      <alignment horizontal="center" vertical="center" wrapText="1"/>
    </xf>
    <xf numFmtId="38" fontId="35" fillId="0" borderId="20" xfId="13" applyFont="1" applyFill="1" applyBorder="1" applyAlignment="1" applyProtection="1">
      <alignment horizontal="center" vertical="center" wrapText="1"/>
    </xf>
    <xf numFmtId="38" fontId="34" fillId="6" borderId="29" xfId="13" applyFont="1" applyFill="1" applyBorder="1" applyAlignment="1" applyProtection="1">
      <alignment horizontal="center" vertical="center"/>
    </xf>
    <xf numFmtId="38" fontId="34" fillId="6" borderId="20" xfId="13" applyFont="1" applyFill="1" applyBorder="1" applyAlignment="1" applyProtection="1">
      <alignment horizontal="center" vertical="center"/>
    </xf>
    <xf numFmtId="38" fontId="34" fillId="6" borderId="85" xfId="13" applyFont="1" applyFill="1" applyBorder="1" applyAlignment="1" applyProtection="1">
      <alignment horizontal="center" vertical="center"/>
    </xf>
    <xf numFmtId="38" fontId="35" fillId="24" borderId="84" xfId="13" applyFont="1" applyFill="1" applyBorder="1" applyAlignment="1" applyProtection="1">
      <alignment horizontal="center" vertical="center" wrapText="1"/>
    </xf>
    <xf numFmtId="38" fontId="35" fillId="24" borderId="20" xfId="13" applyFont="1" applyFill="1" applyBorder="1" applyAlignment="1" applyProtection="1">
      <alignment horizontal="center" vertical="center" wrapText="1"/>
    </xf>
    <xf numFmtId="0" fontId="34" fillId="6" borderId="85" xfId="0" applyFont="1" applyFill="1" applyBorder="1" applyAlignment="1" applyProtection="1">
      <alignment horizontal="center" vertical="center" wrapText="1"/>
    </xf>
    <xf numFmtId="38" fontId="35" fillId="0" borderId="9" xfId="13" applyFont="1" applyFill="1" applyBorder="1" applyAlignment="1" applyProtection="1">
      <alignment horizontal="center" vertical="center" wrapText="1"/>
    </xf>
    <xf numFmtId="38" fontId="35" fillId="3" borderId="29" xfId="13" applyFont="1" applyFill="1" applyBorder="1" applyAlignment="1" applyProtection="1">
      <alignment horizontal="center" vertical="center" wrapText="1"/>
    </xf>
    <xf numFmtId="38" fontId="35" fillId="3" borderId="20" xfId="13" applyFont="1" applyFill="1" applyBorder="1" applyAlignment="1" applyProtection="1">
      <alignment horizontal="center" vertical="center" wrapText="1"/>
    </xf>
    <xf numFmtId="38" fontId="35" fillId="3" borderId="9" xfId="13" applyFont="1" applyFill="1" applyBorder="1" applyAlignment="1" applyProtection="1">
      <alignment horizontal="center" vertical="center" wrapText="1"/>
    </xf>
    <xf numFmtId="38" fontId="35" fillId="3" borderId="29" xfId="13" applyFont="1" applyFill="1" applyBorder="1" applyAlignment="1" applyProtection="1">
      <alignment horizontal="center" vertical="center"/>
    </xf>
    <xf numFmtId="38" fontId="35" fillId="3" borderId="20" xfId="13" applyFont="1" applyFill="1" applyBorder="1" applyAlignment="1" applyProtection="1">
      <alignment horizontal="center" vertical="center"/>
    </xf>
    <xf numFmtId="38" fontId="35" fillId="3" borderId="9" xfId="13" applyFont="1" applyFill="1" applyBorder="1" applyAlignment="1" applyProtection="1">
      <alignment horizontal="center" vertical="center"/>
    </xf>
    <xf numFmtId="0" fontId="34" fillId="6" borderId="18" xfId="0" applyFont="1" applyFill="1" applyBorder="1" applyAlignment="1" applyProtection="1">
      <alignment horizontal="center" vertical="center" textRotation="255" wrapText="1" shrinkToFit="1"/>
    </xf>
    <xf numFmtId="0" fontId="34" fillId="6" borderId="6" xfId="0" applyFont="1" applyFill="1" applyBorder="1" applyAlignment="1" applyProtection="1">
      <alignment horizontal="center" vertical="center" textRotation="255" wrapText="1" shrinkToFit="1"/>
    </xf>
    <xf numFmtId="0" fontId="34" fillId="6" borderId="15" xfId="0" applyFont="1" applyFill="1" applyBorder="1" applyAlignment="1" applyProtection="1">
      <alignment horizontal="center" vertical="center" textRotation="255" wrapText="1" shrinkToFit="1"/>
    </xf>
    <xf numFmtId="0" fontId="34" fillId="6" borderId="12" xfId="0" applyFont="1" applyFill="1" applyBorder="1" applyAlignment="1" applyProtection="1">
      <alignment horizontal="center" vertical="center" textRotation="255" wrapText="1" shrinkToFit="1"/>
    </xf>
    <xf numFmtId="0" fontId="34" fillId="6" borderId="22" xfId="0" applyFont="1" applyFill="1" applyBorder="1" applyAlignment="1" applyProtection="1">
      <alignment horizontal="center" vertical="center" textRotation="255" wrapText="1" shrinkToFit="1"/>
    </xf>
    <xf numFmtId="0" fontId="34" fillId="6" borderId="11" xfId="0" applyFont="1" applyFill="1" applyBorder="1" applyAlignment="1" applyProtection="1">
      <alignment horizontal="center" vertical="center" textRotation="255" wrapText="1" shrinkToFit="1"/>
    </xf>
    <xf numFmtId="0" fontId="34" fillId="0" borderId="416" xfId="0" applyFont="1" applyBorder="1" applyAlignment="1" applyProtection="1">
      <alignment horizontal="left" vertical="center" wrapText="1" readingOrder="1"/>
    </xf>
    <xf numFmtId="0" fontId="34" fillId="0" borderId="417" xfId="0" applyFont="1" applyBorder="1" applyAlignment="1" applyProtection="1">
      <alignment horizontal="left" vertical="center" wrapText="1" readingOrder="1"/>
    </xf>
    <xf numFmtId="0" fontId="34" fillId="0" borderId="418" xfId="0" applyFont="1" applyBorder="1" applyAlignment="1" applyProtection="1">
      <alignment horizontal="left" vertical="center" wrapText="1" readingOrder="1"/>
    </xf>
    <xf numFmtId="0" fontId="34" fillId="0" borderId="419" xfId="0" applyFont="1" applyBorder="1" applyAlignment="1" applyProtection="1">
      <alignment horizontal="left" vertical="center" wrapText="1" readingOrder="1"/>
    </xf>
    <xf numFmtId="0" fontId="34" fillId="0" borderId="420" xfId="0" applyFont="1" applyBorder="1" applyAlignment="1" applyProtection="1">
      <alignment horizontal="left" vertical="center" wrapText="1" readingOrder="1"/>
    </xf>
    <xf numFmtId="0" fontId="34" fillId="0" borderId="421" xfId="0" applyFont="1" applyBorder="1" applyAlignment="1" applyProtection="1">
      <alignment horizontal="left" vertical="center" wrapText="1" readingOrder="1"/>
    </xf>
    <xf numFmtId="0" fontId="34" fillId="0" borderId="422" xfId="0" applyFont="1" applyBorder="1" applyAlignment="1" applyProtection="1">
      <alignment horizontal="left" vertical="center" wrapText="1" readingOrder="1"/>
    </xf>
    <xf numFmtId="0" fontId="34" fillId="0" borderId="423" xfId="0" applyFont="1" applyBorder="1" applyAlignment="1" applyProtection="1">
      <alignment horizontal="left" vertical="center" wrapText="1" readingOrder="1"/>
    </xf>
    <xf numFmtId="0" fontId="34" fillId="0" borderId="424" xfId="0" applyFont="1" applyBorder="1" applyAlignment="1" applyProtection="1">
      <alignment horizontal="left" vertical="center" wrapText="1" readingOrder="1"/>
    </xf>
    <xf numFmtId="38" fontId="34" fillId="6" borderId="29" xfId="13" applyFont="1" applyFill="1" applyBorder="1" applyAlignment="1" applyProtection="1">
      <alignment horizontal="center" vertical="center" wrapText="1"/>
    </xf>
    <xf numFmtId="38" fontId="34" fillId="6" borderId="20" xfId="13" applyFont="1" applyFill="1" applyBorder="1" applyAlignment="1" applyProtection="1">
      <alignment horizontal="center" vertical="center" wrapText="1"/>
    </xf>
    <xf numFmtId="38" fontId="34" fillId="6" borderId="85" xfId="13" applyFont="1" applyFill="1" applyBorder="1" applyAlignment="1" applyProtection="1">
      <alignment horizontal="center" vertical="center" wrapText="1"/>
    </xf>
    <xf numFmtId="0" fontId="100" fillId="6" borderId="20" xfId="0" applyFont="1" applyFill="1" applyBorder="1" applyAlignment="1" applyProtection="1">
      <alignment horizontal="center" vertical="center"/>
    </xf>
    <xf numFmtId="0" fontId="102" fillId="0" borderId="0" xfId="68" applyFont="1" applyAlignment="1" applyProtection="1">
      <alignment horizontal="center" vertical="center"/>
      <protection locked="0"/>
    </xf>
    <xf numFmtId="0" fontId="102" fillId="0" borderId="36" xfId="68" applyFont="1" applyBorder="1" applyAlignment="1" applyProtection="1">
      <alignment horizontal="center" vertical="center"/>
      <protection locked="0"/>
    </xf>
    <xf numFmtId="0" fontId="21" fillId="3" borderId="7" xfId="66" applyFont="1" applyFill="1" applyBorder="1" applyAlignment="1" applyProtection="1">
      <alignment horizontal="center" vertical="center"/>
      <protection locked="0"/>
    </xf>
    <xf numFmtId="0" fontId="25" fillId="24" borderId="29" xfId="66" applyNumberFormat="1" applyFont="1" applyFill="1" applyBorder="1" applyAlignment="1" applyProtection="1">
      <alignment horizontal="left" vertical="center"/>
      <protection locked="0"/>
    </xf>
    <xf numFmtId="0" fontId="25" fillId="24" borderId="20" xfId="66" applyNumberFormat="1" applyFont="1" applyFill="1" applyBorder="1" applyAlignment="1" applyProtection="1">
      <alignment horizontal="left" vertical="center"/>
      <protection locked="0"/>
    </xf>
    <xf numFmtId="0" fontId="25" fillId="24" borderId="9" xfId="66" applyNumberFormat="1" applyFont="1" applyFill="1" applyBorder="1" applyAlignment="1" applyProtection="1">
      <alignment horizontal="left" vertical="center"/>
      <protection locked="0"/>
    </xf>
    <xf numFmtId="0" fontId="21" fillId="3" borderId="29" xfId="66" applyFont="1" applyFill="1" applyBorder="1" applyAlignment="1" applyProtection="1">
      <alignment horizontal="center" vertical="center"/>
      <protection locked="0"/>
    </xf>
    <xf numFmtId="0" fontId="25" fillId="24" borderId="29" xfId="66" applyFont="1" applyFill="1" applyBorder="1" applyAlignment="1" applyProtection="1">
      <alignment horizontal="left" vertical="center"/>
      <protection locked="0"/>
    </xf>
    <xf numFmtId="0" fontId="25" fillId="24" borderId="20" xfId="66" applyFont="1" applyFill="1" applyBorder="1" applyAlignment="1" applyProtection="1">
      <alignment horizontal="left" vertical="center"/>
      <protection locked="0"/>
    </xf>
    <xf numFmtId="0" fontId="25" fillId="24" borderId="9" xfId="66" applyFont="1" applyFill="1" applyBorder="1" applyAlignment="1" applyProtection="1">
      <alignment horizontal="left" vertical="center"/>
      <protection locked="0"/>
    </xf>
    <xf numFmtId="0" fontId="137" fillId="6" borderId="27" xfId="0" applyFont="1" applyFill="1" applyBorder="1" applyAlignment="1" applyProtection="1">
      <alignment vertical="center"/>
    </xf>
    <xf numFmtId="0" fontId="137" fillId="6" borderId="25" xfId="0" applyFont="1" applyFill="1" applyBorder="1" applyAlignment="1" applyProtection="1">
      <alignment vertical="center"/>
    </xf>
    <xf numFmtId="49" fontId="159" fillId="0" borderId="0" xfId="0" applyNumberFormat="1" applyFont="1" applyAlignment="1" applyProtection="1">
      <alignment horizontal="left" vertical="center"/>
    </xf>
    <xf numFmtId="0" fontId="132" fillId="0" borderId="29" xfId="0" applyFont="1" applyBorder="1" applyAlignment="1" applyProtection="1">
      <alignment vertical="center" shrinkToFit="1"/>
      <protection locked="0"/>
    </xf>
    <xf numFmtId="0" fontId="132" fillId="0" borderId="20" xfId="0" applyFont="1" applyBorder="1" applyAlignment="1" applyProtection="1">
      <alignment vertical="center" shrinkToFit="1"/>
      <protection locked="0"/>
    </xf>
    <xf numFmtId="0" fontId="132" fillId="0" borderId="9" xfId="0" applyFont="1" applyBorder="1" applyAlignment="1" applyProtection="1">
      <alignment vertical="center" shrinkToFit="1"/>
      <protection locked="0"/>
    </xf>
    <xf numFmtId="0" fontId="132" fillId="0" borderId="57" xfId="0" applyFont="1" applyBorder="1" applyAlignment="1">
      <alignment horizontal="center" vertical="center" wrapText="1" shrinkToFit="1"/>
    </xf>
    <xf numFmtId="0" fontId="132" fillId="0" borderId="31" xfId="0" applyFont="1" applyBorder="1" applyAlignment="1">
      <alignment horizontal="center" vertical="center" shrinkToFit="1"/>
    </xf>
    <xf numFmtId="0" fontId="132" fillId="0" borderId="50" xfId="0" applyFont="1" applyBorder="1" applyAlignment="1">
      <alignment horizontal="center" vertical="center" shrinkToFit="1"/>
    </xf>
    <xf numFmtId="5" fontId="132" fillId="0" borderId="54" xfId="0" applyNumberFormat="1" applyFont="1" applyBorder="1" applyAlignment="1">
      <alignment horizontal="center" vertical="center" shrinkToFit="1"/>
    </xf>
    <xf numFmtId="5" fontId="132" fillId="0" borderId="16" xfId="0" applyNumberFormat="1" applyFont="1" applyBorder="1" applyAlignment="1">
      <alignment horizontal="center" vertical="center" shrinkToFit="1"/>
    </xf>
    <xf numFmtId="5" fontId="132" fillId="0" borderId="44" xfId="0" applyNumberFormat="1" applyFont="1" applyBorder="1" applyAlignment="1">
      <alignment horizontal="center" vertical="center" shrinkToFit="1"/>
    </xf>
    <xf numFmtId="176" fontId="132" fillId="0" borderId="38" xfId="0" applyNumberFormat="1" applyFont="1" applyBorder="1" applyAlignment="1">
      <alignment horizontal="center" vertical="center" shrinkToFit="1"/>
    </xf>
    <xf numFmtId="176" fontId="132" fillId="0" borderId="34" xfId="0" applyNumberFormat="1" applyFont="1" applyBorder="1" applyAlignment="1">
      <alignment horizontal="center" vertical="center" shrinkToFit="1"/>
    </xf>
    <xf numFmtId="176" fontId="132" fillId="0" borderId="54" xfId="0" applyNumberFormat="1" applyFont="1" applyBorder="1" applyAlignment="1">
      <alignment horizontal="center" vertical="center" shrinkToFit="1"/>
    </xf>
    <xf numFmtId="176" fontId="132" fillId="0" borderId="9" xfId="0" applyNumberFormat="1" applyFont="1" applyBorder="1" applyAlignment="1">
      <alignment horizontal="center" vertical="center" shrinkToFit="1"/>
    </xf>
    <xf numFmtId="176" fontId="132" fillId="0" borderId="42" xfId="0" applyNumberFormat="1" applyFont="1" applyBorder="1" applyAlignment="1">
      <alignment horizontal="center" vertical="center" shrinkToFit="1"/>
    </xf>
    <xf numFmtId="176" fontId="132" fillId="4" borderId="7" xfId="0" applyNumberFormat="1" applyFont="1" applyFill="1" applyBorder="1" applyAlignment="1">
      <alignment horizontal="center" vertical="center" shrinkToFit="1"/>
    </xf>
    <xf numFmtId="176" fontId="132" fillId="5" borderId="29" xfId="0" applyNumberFormat="1" applyFont="1" applyFill="1" applyBorder="1" applyAlignment="1">
      <alignment horizontal="center" vertical="center" shrinkToFit="1"/>
    </xf>
    <xf numFmtId="176" fontId="132" fillId="5" borderId="9" xfId="0" applyNumberFormat="1" applyFont="1" applyFill="1" applyBorder="1" applyAlignment="1">
      <alignment horizontal="center" vertical="center" shrinkToFit="1"/>
    </xf>
    <xf numFmtId="176" fontId="132" fillId="0" borderId="7" xfId="0" applyNumberFormat="1" applyFont="1" applyBorder="1" applyAlignment="1">
      <alignment horizontal="center" vertical="center" shrinkToFit="1"/>
    </xf>
    <xf numFmtId="176" fontId="132" fillId="0" borderId="16" xfId="0" applyNumberFormat="1" applyFont="1" applyBorder="1" applyAlignment="1">
      <alignment horizontal="center" vertical="center" shrinkToFit="1"/>
    </xf>
    <xf numFmtId="0" fontId="134" fillId="0" borderId="138" xfId="0" applyFont="1" applyBorder="1" applyAlignment="1">
      <alignment horizontal="center" vertical="center" shrinkToFit="1"/>
    </xf>
    <xf numFmtId="0" fontId="134" fillId="0" borderId="139" xfId="0" applyFont="1" applyBorder="1" applyAlignment="1">
      <alignment horizontal="center" vertical="center" shrinkToFit="1"/>
    </xf>
    <xf numFmtId="0" fontId="134" fillId="0" borderId="140" xfId="0" applyFont="1" applyBorder="1" applyAlignment="1">
      <alignment horizontal="center" vertical="center" shrinkToFit="1"/>
    </xf>
    <xf numFmtId="0" fontId="146" fillId="0" borderId="371" xfId="0" applyFont="1" applyBorder="1" applyAlignment="1">
      <alignment horizontal="center" vertical="center" wrapText="1" shrinkToFit="1"/>
    </xf>
    <xf numFmtId="0" fontId="146" fillId="0" borderId="3" xfId="0" applyFont="1" applyBorder="1" applyAlignment="1">
      <alignment horizontal="center" vertical="center" shrinkToFit="1"/>
    </xf>
    <xf numFmtId="0" fontId="146" fillId="0" borderId="152" xfId="0" applyFont="1" applyBorder="1" applyAlignment="1">
      <alignment horizontal="center" vertical="center" shrinkToFit="1"/>
    </xf>
    <xf numFmtId="0" fontId="132" fillId="8" borderId="29" xfId="0" applyFont="1" applyFill="1" applyBorder="1" applyAlignment="1" applyProtection="1">
      <alignment vertical="center" shrinkToFit="1"/>
      <protection locked="0"/>
    </xf>
    <xf numFmtId="0" fontId="132" fillId="8" borderId="20" xfId="0" applyFont="1" applyFill="1" applyBorder="1" applyAlignment="1" applyProtection="1">
      <alignment vertical="center" shrinkToFit="1"/>
      <protection locked="0"/>
    </xf>
    <xf numFmtId="0" fontId="132" fillId="8" borderId="9" xfId="0" applyFont="1" applyFill="1" applyBorder="1" applyAlignment="1" applyProtection="1">
      <alignment vertical="center" shrinkToFit="1"/>
      <protection locked="0"/>
    </xf>
    <xf numFmtId="0" fontId="132" fillId="0" borderId="39" xfId="0" applyFont="1" applyBorder="1" applyAlignment="1" applyProtection="1">
      <alignment horizontal="left" vertical="center" shrinkToFit="1"/>
      <protection locked="0"/>
    </xf>
    <xf numFmtId="0" fontId="132" fillId="0" borderId="367" xfId="0" applyFont="1" applyBorder="1" applyAlignment="1" applyProtection="1">
      <alignment horizontal="left" vertical="center" shrinkToFit="1"/>
      <protection locked="0"/>
    </xf>
    <xf numFmtId="0" fontId="132" fillId="0" borderId="38" xfId="0" applyFont="1" applyBorder="1" applyAlignment="1" applyProtection="1">
      <alignment horizontal="left" vertical="center" shrinkToFit="1"/>
      <protection locked="0"/>
    </xf>
    <xf numFmtId="0" fontId="134" fillId="0" borderId="368" xfId="0" applyFont="1" applyBorder="1" applyAlignment="1">
      <alignment horizontal="center" vertical="center" shrinkToFit="1"/>
    </xf>
    <xf numFmtId="0" fontId="134" fillId="0" borderId="367" xfId="0" applyFont="1" applyBorder="1" applyAlignment="1">
      <alignment horizontal="center" vertical="center" shrinkToFit="1"/>
    </xf>
    <xf numFmtId="0" fontId="134" fillId="0" borderId="40" xfId="0" applyFont="1" applyBorder="1" applyAlignment="1">
      <alignment horizontal="center" vertical="center" shrinkToFit="1"/>
    </xf>
    <xf numFmtId="0" fontId="132" fillId="0" borderId="20" xfId="0" applyFont="1" applyBorder="1" applyAlignment="1">
      <alignment horizontal="left" vertical="center" shrinkToFit="1"/>
    </xf>
    <xf numFmtId="0" fontId="132" fillId="0" borderId="8" xfId="0" applyFont="1" applyBorder="1" applyAlignment="1">
      <alignment horizontal="left" vertical="center" shrinkToFit="1"/>
    </xf>
    <xf numFmtId="0" fontId="132" fillId="0" borderId="29" xfId="0" applyFont="1" applyBorder="1" applyAlignment="1" applyProtection="1">
      <alignment horizontal="left" vertical="center" shrinkToFit="1"/>
      <protection locked="0"/>
    </xf>
    <xf numFmtId="0" fontId="132" fillId="0" borderId="20" xfId="0" applyFont="1" applyBorder="1" applyAlignment="1" applyProtection="1">
      <alignment horizontal="left" vertical="center" shrinkToFit="1"/>
      <protection locked="0"/>
    </xf>
    <xf numFmtId="0" fontId="132" fillId="0" borderId="9" xfId="0" applyFont="1" applyBorder="1" applyAlignment="1" applyProtection="1">
      <alignment horizontal="left" vertical="center" shrinkToFit="1"/>
      <protection locked="0"/>
    </xf>
    <xf numFmtId="56" fontId="132" fillId="0" borderId="29" xfId="0" applyNumberFormat="1" applyFont="1" applyBorder="1" applyAlignment="1" applyProtection="1">
      <alignment horizontal="left" vertical="center" shrinkToFit="1"/>
      <protection locked="0"/>
    </xf>
    <xf numFmtId="56" fontId="132" fillId="0" borderId="20" xfId="0" applyNumberFormat="1" applyFont="1" applyBorder="1" applyAlignment="1" applyProtection="1">
      <alignment horizontal="left" vertical="center" shrinkToFit="1"/>
      <protection locked="0"/>
    </xf>
    <xf numFmtId="56" fontId="132" fillId="0" borderId="9" xfId="0" applyNumberFormat="1" applyFont="1" applyBorder="1" applyAlignment="1" applyProtection="1">
      <alignment horizontal="left" vertical="center" shrinkToFit="1"/>
      <protection locked="0"/>
    </xf>
  </cellXfs>
  <cellStyles count="1219">
    <cellStyle name="アクセント 5" xfId="143" builtinId="45"/>
    <cellStyle name="パーセント" xfId="69" builtinId="5"/>
    <cellStyle name="パーセント 2" xfId="1" xr:uid="{00000000-0005-0000-0000-000002000000}"/>
    <cellStyle name="パーセント 2 2" xfId="53" xr:uid="{00000000-0005-0000-0000-000003000000}"/>
    <cellStyle name="パーセント 2 3" xfId="103" xr:uid="{00000000-0005-0000-0000-000004000000}"/>
    <cellStyle name="パーセント 3" xfId="20" xr:uid="{00000000-0005-0000-0000-000005000000}"/>
    <cellStyle name="パーセント 3 2" xfId="38" xr:uid="{00000000-0005-0000-0000-000006000000}"/>
    <cellStyle name="パーセント 3 2 2" xfId="83" xr:uid="{00000000-0005-0000-0000-000007000000}"/>
    <cellStyle name="パーセント 3 2 2 2" xfId="193" xr:uid="{00000000-0005-0000-0000-000008000000}"/>
    <cellStyle name="パーセント 3 2 2 2 2" xfId="484" xr:uid="{00000000-0005-0000-0000-000009000000}"/>
    <cellStyle name="パーセント 3 2 2 2 2 2" xfId="1069" xr:uid="{00000000-0005-0000-0000-00000A000000}"/>
    <cellStyle name="パーセント 3 2 2 2 3" xfId="778" xr:uid="{00000000-0005-0000-0000-00000B000000}"/>
    <cellStyle name="パーセント 3 2 2 3" xfId="245" xr:uid="{00000000-0005-0000-0000-00000C000000}"/>
    <cellStyle name="パーセント 3 2 2 3 2" xfId="536" xr:uid="{00000000-0005-0000-0000-00000D000000}"/>
    <cellStyle name="パーセント 3 2 2 3 2 2" xfId="1121" xr:uid="{00000000-0005-0000-0000-00000E000000}"/>
    <cellStyle name="パーセント 3 2 2 3 3" xfId="830" xr:uid="{00000000-0005-0000-0000-00000F000000}"/>
    <cellStyle name="パーセント 3 2 2 4" xfId="387" xr:uid="{00000000-0005-0000-0000-000010000000}"/>
    <cellStyle name="パーセント 3 2 2 4 2" xfId="972" xr:uid="{00000000-0005-0000-0000-000011000000}"/>
    <cellStyle name="パーセント 3 2 2 5" xfId="681" xr:uid="{00000000-0005-0000-0000-000012000000}"/>
    <cellStyle name="パーセント 3 2 3" xfId="105" xr:uid="{00000000-0005-0000-0000-000013000000}"/>
    <cellStyle name="パーセント 3 2 3 2" xfId="212" xr:uid="{00000000-0005-0000-0000-000014000000}"/>
    <cellStyle name="パーセント 3 2 3 2 2" xfId="503" xr:uid="{00000000-0005-0000-0000-000015000000}"/>
    <cellStyle name="パーセント 3 2 3 2 2 2" xfId="1088" xr:uid="{00000000-0005-0000-0000-000016000000}"/>
    <cellStyle name="パーセント 3 2 3 2 3" xfId="797" xr:uid="{00000000-0005-0000-0000-000017000000}"/>
    <cellStyle name="パーセント 3 2 3 3" xfId="246" xr:uid="{00000000-0005-0000-0000-000018000000}"/>
    <cellStyle name="パーセント 3 2 3 3 2" xfId="537" xr:uid="{00000000-0005-0000-0000-000019000000}"/>
    <cellStyle name="パーセント 3 2 3 3 2 2" xfId="1122" xr:uid="{00000000-0005-0000-0000-00001A000000}"/>
    <cellStyle name="パーセント 3 2 3 3 3" xfId="831" xr:uid="{00000000-0005-0000-0000-00001B000000}"/>
    <cellStyle name="パーセント 3 2 3 4" xfId="406" xr:uid="{00000000-0005-0000-0000-00001C000000}"/>
    <cellStyle name="パーセント 3 2 3 4 2" xfId="991" xr:uid="{00000000-0005-0000-0000-00001D000000}"/>
    <cellStyle name="パーセント 3 2 3 5" xfId="700" xr:uid="{00000000-0005-0000-0000-00001E000000}"/>
    <cellStyle name="パーセント 3 2 4" xfId="160" xr:uid="{00000000-0005-0000-0000-00001F000000}"/>
    <cellStyle name="パーセント 3 2 4 2" xfId="452" xr:uid="{00000000-0005-0000-0000-000020000000}"/>
    <cellStyle name="パーセント 3 2 4 2 2" xfId="1037" xr:uid="{00000000-0005-0000-0000-000021000000}"/>
    <cellStyle name="パーセント 3 2 4 3" xfId="746" xr:uid="{00000000-0005-0000-0000-000022000000}"/>
    <cellStyle name="パーセント 3 2 5" xfId="247" xr:uid="{00000000-0005-0000-0000-000023000000}"/>
    <cellStyle name="パーセント 3 2 5 2" xfId="538" xr:uid="{00000000-0005-0000-0000-000024000000}"/>
    <cellStyle name="パーセント 3 2 5 2 2" xfId="1123" xr:uid="{00000000-0005-0000-0000-000025000000}"/>
    <cellStyle name="パーセント 3 2 5 3" xfId="832" xr:uid="{00000000-0005-0000-0000-000026000000}"/>
    <cellStyle name="パーセント 3 2 6" xfId="355" xr:uid="{00000000-0005-0000-0000-000027000000}"/>
    <cellStyle name="パーセント 3 2 6 2" xfId="940" xr:uid="{00000000-0005-0000-0000-000028000000}"/>
    <cellStyle name="パーセント 3 2 7" xfId="648" xr:uid="{00000000-0005-0000-0000-000029000000}"/>
    <cellStyle name="パーセント 3 3" xfId="70" xr:uid="{00000000-0005-0000-0000-00002A000000}"/>
    <cellStyle name="パーセント 3 3 2" xfId="180" xr:uid="{00000000-0005-0000-0000-00002B000000}"/>
    <cellStyle name="パーセント 3 3 2 2" xfId="471" xr:uid="{00000000-0005-0000-0000-00002C000000}"/>
    <cellStyle name="パーセント 3 3 2 2 2" xfId="1056" xr:uid="{00000000-0005-0000-0000-00002D000000}"/>
    <cellStyle name="パーセント 3 3 2 3" xfId="765" xr:uid="{00000000-0005-0000-0000-00002E000000}"/>
    <cellStyle name="パーセント 3 3 3" xfId="248" xr:uid="{00000000-0005-0000-0000-00002F000000}"/>
    <cellStyle name="パーセント 3 3 3 2" xfId="539" xr:uid="{00000000-0005-0000-0000-000030000000}"/>
    <cellStyle name="パーセント 3 3 3 2 2" xfId="1124" xr:uid="{00000000-0005-0000-0000-000031000000}"/>
    <cellStyle name="パーセント 3 3 3 3" xfId="833" xr:uid="{00000000-0005-0000-0000-000032000000}"/>
    <cellStyle name="パーセント 3 3 4" xfId="374" xr:uid="{00000000-0005-0000-0000-000033000000}"/>
    <cellStyle name="パーセント 3 3 4 2" xfId="959" xr:uid="{00000000-0005-0000-0000-000034000000}"/>
    <cellStyle name="パーセント 3 3 5" xfId="668" xr:uid="{00000000-0005-0000-0000-000035000000}"/>
    <cellStyle name="パーセント 3 4" xfId="104" xr:uid="{00000000-0005-0000-0000-000036000000}"/>
    <cellStyle name="パーセント 3 5" xfId="147" xr:uid="{00000000-0005-0000-0000-000037000000}"/>
    <cellStyle name="パーセント 3 5 2" xfId="439" xr:uid="{00000000-0005-0000-0000-000038000000}"/>
    <cellStyle name="パーセント 3 5 2 2" xfId="1024" xr:uid="{00000000-0005-0000-0000-000039000000}"/>
    <cellStyle name="パーセント 3 5 3" xfId="733" xr:uid="{00000000-0005-0000-0000-00003A000000}"/>
    <cellStyle name="パーセント 3 6" xfId="249" xr:uid="{00000000-0005-0000-0000-00003B000000}"/>
    <cellStyle name="パーセント 3 6 2" xfId="540" xr:uid="{00000000-0005-0000-0000-00003C000000}"/>
    <cellStyle name="パーセント 3 6 2 2" xfId="1125" xr:uid="{00000000-0005-0000-0000-00003D000000}"/>
    <cellStyle name="パーセント 3 6 3" xfId="834" xr:uid="{00000000-0005-0000-0000-00003E000000}"/>
    <cellStyle name="パーセント 3 7" xfId="342" xr:uid="{00000000-0005-0000-0000-00003F000000}"/>
    <cellStyle name="パーセント 3 7 2" xfId="927" xr:uid="{00000000-0005-0000-0000-000040000000}"/>
    <cellStyle name="パーセント 3 8" xfId="635" xr:uid="{00000000-0005-0000-0000-000041000000}"/>
    <cellStyle name="パーセント 4" xfId="28" xr:uid="{00000000-0005-0000-0000-000042000000}"/>
    <cellStyle name="パーセント 5" xfId="54" xr:uid="{00000000-0005-0000-0000-000043000000}"/>
    <cellStyle name="パーセント 6" xfId="55" xr:uid="{00000000-0005-0000-0000-000044000000}"/>
    <cellStyle name="パーセント 7" xfId="179" xr:uid="{00000000-0005-0000-0000-000045000000}"/>
    <cellStyle name="パーセント 8" xfId="667" xr:uid="{00000000-0005-0000-0000-000046000000}"/>
    <cellStyle name="ハイパーリンク" xfId="2" builtinId="8"/>
    <cellStyle name="ハイパーリンク 2" xfId="3" xr:uid="{00000000-0005-0000-0000-000048000000}"/>
    <cellStyle name="桁区切り" xfId="13" builtinId="6"/>
    <cellStyle name="桁区切り 2" xfId="4" xr:uid="{00000000-0005-0000-0000-00004A000000}"/>
    <cellStyle name="桁区切り 3" xfId="24" xr:uid="{00000000-0005-0000-0000-00004B000000}"/>
    <cellStyle name="桁区切り 3 2" xfId="41" xr:uid="{00000000-0005-0000-0000-00004C000000}"/>
    <cellStyle name="桁区切り 3 2 2" xfId="86" xr:uid="{00000000-0005-0000-0000-00004D000000}"/>
    <cellStyle name="桁区切り 3 2 2 2" xfId="196" xr:uid="{00000000-0005-0000-0000-00004E000000}"/>
    <cellStyle name="桁区切り 3 2 2 2 2" xfId="487" xr:uid="{00000000-0005-0000-0000-00004F000000}"/>
    <cellStyle name="桁区切り 3 2 2 2 2 2" xfId="1072" xr:uid="{00000000-0005-0000-0000-000050000000}"/>
    <cellStyle name="桁区切り 3 2 2 2 3" xfId="781" xr:uid="{00000000-0005-0000-0000-000051000000}"/>
    <cellStyle name="桁区切り 3 2 2 3" xfId="250" xr:uid="{00000000-0005-0000-0000-000052000000}"/>
    <cellStyle name="桁区切り 3 2 2 3 2" xfId="541" xr:uid="{00000000-0005-0000-0000-000053000000}"/>
    <cellStyle name="桁区切り 3 2 2 3 2 2" xfId="1126" xr:uid="{00000000-0005-0000-0000-000054000000}"/>
    <cellStyle name="桁区切り 3 2 2 3 3" xfId="835" xr:uid="{00000000-0005-0000-0000-000055000000}"/>
    <cellStyle name="桁区切り 3 2 2 4" xfId="390" xr:uid="{00000000-0005-0000-0000-000056000000}"/>
    <cellStyle name="桁区切り 3 2 2 4 2" xfId="975" xr:uid="{00000000-0005-0000-0000-000057000000}"/>
    <cellStyle name="桁区切り 3 2 2 5" xfId="684" xr:uid="{00000000-0005-0000-0000-000058000000}"/>
    <cellStyle name="桁区切り 3 2 3" xfId="107" xr:uid="{00000000-0005-0000-0000-000059000000}"/>
    <cellStyle name="桁区切り 3 2 3 2" xfId="213" xr:uid="{00000000-0005-0000-0000-00005A000000}"/>
    <cellStyle name="桁区切り 3 2 3 2 2" xfId="504" xr:uid="{00000000-0005-0000-0000-00005B000000}"/>
    <cellStyle name="桁区切り 3 2 3 2 2 2" xfId="1089" xr:uid="{00000000-0005-0000-0000-00005C000000}"/>
    <cellStyle name="桁区切り 3 2 3 2 3" xfId="798" xr:uid="{00000000-0005-0000-0000-00005D000000}"/>
    <cellStyle name="桁区切り 3 2 3 3" xfId="251" xr:uid="{00000000-0005-0000-0000-00005E000000}"/>
    <cellStyle name="桁区切り 3 2 3 3 2" xfId="542" xr:uid="{00000000-0005-0000-0000-00005F000000}"/>
    <cellStyle name="桁区切り 3 2 3 3 2 2" xfId="1127" xr:uid="{00000000-0005-0000-0000-000060000000}"/>
    <cellStyle name="桁区切り 3 2 3 3 3" xfId="836" xr:uid="{00000000-0005-0000-0000-000061000000}"/>
    <cellStyle name="桁区切り 3 2 3 4" xfId="407" xr:uid="{00000000-0005-0000-0000-000062000000}"/>
    <cellStyle name="桁区切り 3 2 3 4 2" xfId="992" xr:uid="{00000000-0005-0000-0000-000063000000}"/>
    <cellStyle name="桁区切り 3 2 3 5" xfId="701" xr:uid="{00000000-0005-0000-0000-000064000000}"/>
    <cellStyle name="桁区切り 3 2 4" xfId="163" xr:uid="{00000000-0005-0000-0000-000065000000}"/>
    <cellStyle name="桁区切り 3 2 4 2" xfId="455" xr:uid="{00000000-0005-0000-0000-000066000000}"/>
    <cellStyle name="桁区切り 3 2 4 2 2" xfId="1040" xr:uid="{00000000-0005-0000-0000-000067000000}"/>
    <cellStyle name="桁区切り 3 2 4 3" xfId="749" xr:uid="{00000000-0005-0000-0000-000068000000}"/>
    <cellStyle name="桁区切り 3 2 5" xfId="252" xr:uid="{00000000-0005-0000-0000-000069000000}"/>
    <cellStyle name="桁区切り 3 2 5 2" xfId="543" xr:uid="{00000000-0005-0000-0000-00006A000000}"/>
    <cellStyle name="桁区切り 3 2 5 2 2" xfId="1128" xr:uid="{00000000-0005-0000-0000-00006B000000}"/>
    <cellStyle name="桁区切り 3 2 5 3" xfId="837" xr:uid="{00000000-0005-0000-0000-00006C000000}"/>
    <cellStyle name="桁区切り 3 2 6" xfId="358" xr:uid="{00000000-0005-0000-0000-00006D000000}"/>
    <cellStyle name="桁区切り 3 2 6 2" xfId="943" xr:uid="{00000000-0005-0000-0000-00006E000000}"/>
    <cellStyle name="桁区切り 3 2 7" xfId="651" xr:uid="{00000000-0005-0000-0000-00006F000000}"/>
    <cellStyle name="桁区切り 3 3" xfId="73" xr:uid="{00000000-0005-0000-0000-000070000000}"/>
    <cellStyle name="桁区切り 3 3 2" xfId="183" xr:uid="{00000000-0005-0000-0000-000071000000}"/>
    <cellStyle name="桁区切り 3 3 2 2" xfId="474" xr:uid="{00000000-0005-0000-0000-000072000000}"/>
    <cellStyle name="桁区切り 3 3 2 2 2" xfId="1059" xr:uid="{00000000-0005-0000-0000-000073000000}"/>
    <cellStyle name="桁区切り 3 3 2 3" xfId="768" xr:uid="{00000000-0005-0000-0000-000074000000}"/>
    <cellStyle name="桁区切り 3 3 3" xfId="253" xr:uid="{00000000-0005-0000-0000-000075000000}"/>
    <cellStyle name="桁区切り 3 3 3 2" xfId="544" xr:uid="{00000000-0005-0000-0000-000076000000}"/>
    <cellStyle name="桁区切り 3 3 3 2 2" xfId="1129" xr:uid="{00000000-0005-0000-0000-000077000000}"/>
    <cellStyle name="桁区切り 3 3 3 3" xfId="838" xr:uid="{00000000-0005-0000-0000-000078000000}"/>
    <cellStyle name="桁区切り 3 3 4" xfId="377" xr:uid="{00000000-0005-0000-0000-000079000000}"/>
    <cellStyle name="桁区切り 3 3 4 2" xfId="962" xr:uid="{00000000-0005-0000-0000-00007A000000}"/>
    <cellStyle name="桁区切り 3 3 5" xfId="671" xr:uid="{00000000-0005-0000-0000-00007B000000}"/>
    <cellStyle name="桁区切り 3 4" xfId="106" xr:uid="{00000000-0005-0000-0000-00007C000000}"/>
    <cellStyle name="桁区切り 3 5" xfId="150" xr:uid="{00000000-0005-0000-0000-00007D000000}"/>
    <cellStyle name="桁区切り 3 5 2" xfId="442" xr:uid="{00000000-0005-0000-0000-00007E000000}"/>
    <cellStyle name="桁区切り 3 5 2 2" xfId="1027" xr:uid="{00000000-0005-0000-0000-00007F000000}"/>
    <cellStyle name="桁区切り 3 5 3" xfId="736" xr:uid="{00000000-0005-0000-0000-000080000000}"/>
    <cellStyle name="桁区切り 3 6" xfId="254" xr:uid="{00000000-0005-0000-0000-000081000000}"/>
    <cellStyle name="桁区切り 3 6 2" xfId="545" xr:uid="{00000000-0005-0000-0000-000082000000}"/>
    <cellStyle name="桁区切り 3 6 2 2" xfId="1130" xr:uid="{00000000-0005-0000-0000-000083000000}"/>
    <cellStyle name="桁区切り 3 6 3" xfId="839" xr:uid="{00000000-0005-0000-0000-000084000000}"/>
    <cellStyle name="桁区切り 3 7" xfId="345" xr:uid="{00000000-0005-0000-0000-000085000000}"/>
    <cellStyle name="桁区切り 3 7 2" xfId="930" xr:uid="{00000000-0005-0000-0000-000086000000}"/>
    <cellStyle name="桁区切り 3 8" xfId="638" xr:uid="{00000000-0005-0000-0000-000087000000}"/>
    <cellStyle name="桁区切り 4" xfId="26" xr:uid="{00000000-0005-0000-0000-000088000000}"/>
    <cellStyle name="桁区切り 4 10" xfId="255" xr:uid="{00000000-0005-0000-0000-000089000000}"/>
    <cellStyle name="桁区切り 4 10 2" xfId="546" xr:uid="{00000000-0005-0000-0000-00008A000000}"/>
    <cellStyle name="桁区切り 4 10 2 2" xfId="1131" xr:uid="{00000000-0005-0000-0000-00008B000000}"/>
    <cellStyle name="桁区切り 4 10 3" xfId="840" xr:uid="{00000000-0005-0000-0000-00008C000000}"/>
    <cellStyle name="桁区切り 4 11" xfId="347" xr:uid="{00000000-0005-0000-0000-00008D000000}"/>
    <cellStyle name="桁区切り 4 11 2" xfId="932" xr:uid="{00000000-0005-0000-0000-00008E000000}"/>
    <cellStyle name="桁区切り 4 12" xfId="640" xr:uid="{00000000-0005-0000-0000-00008F000000}"/>
    <cellStyle name="桁区切り 4 2" xfId="32" xr:uid="{00000000-0005-0000-0000-000090000000}"/>
    <cellStyle name="桁区切り 4 2 2" xfId="43" xr:uid="{00000000-0005-0000-0000-000091000000}"/>
    <cellStyle name="桁区切り 4 2 2 2" xfId="88" xr:uid="{00000000-0005-0000-0000-000092000000}"/>
    <cellStyle name="桁区切り 4 2 2 2 2" xfId="198" xr:uid="{00000000-0005-0000-0000-000093000000}"/>
    <cellStyle name="桁区切り 4 2 2 2 2 2" xfId="489" xr:uid="{00000000-0005-0000-0000-000094000000}"/>
    <cellStyle name="桁区切り 4 2 2 2 2 2 2" xfId="1074" xr:uid="{00000000-0005-0000-0000-000095000000}"/>
    <cellStyle name="桁区切り 4 2 2 2 2 3" xfId="783" xr:uid="{00000000-0005-0000-0000-000096000000}"/>
    <cellStyle name="桁区切り 4 2 2 2 3" xfId="256" xr:uid="{00000000-0005-0000-0000-000097000000}"/>
    <cellStyle name="桁区切り 4 2 2 2 3 2" xfId="547" xr:uid="{00000000-0005-0000-0000-000098000000}"/>
    <cellStyle name="桁区切り 4 2 2 2 3 2 2" xfId="1132" xr:uid="{00000000-0005-0000-0000-000099000000}"/>
    <cellStyle name="桁区切り 4 2 2 2 3 3" xfId="841" xr:uid="{00000000-0005-0000-0000-00009A000000}"/>
    <cellStyle name="桁区切り 4 2 2 2 4" xfId="392" xr:uid="{00000000-0005-0000-0000-00009B000000}"/>
    <cellStyle name="桁区切り 4 2 2 2 4 2" xfId="977" xr:uid="{00000000-0005-0000-0000-00009C000000}"/>
    <cellStyle name="桁区切り 4 2 2 2 5" xfId="686" xr:uid="{00000000-0005-0000-0000-00009D000000}"/>
    <cellStyle name="桁区切り 4 2 2 3" xfId="110" xr:uid="{00000000-0005-0000-0000-00009E000000}"/>
    <cellStyle name="桁区切り 4 2 2 3 2" xfId="215" xr:uid="{00000000-0005-0000-0000-00009F000000}"/>
    <cellStyle name="桁区切り 4 2 2 3 2 2" xfId="506" xr:uid="{00000000-0005-0000-0000-0000A0000000}"/>
    <cellStyle name="桁区切り 4 2 2 3 2 2 2" xfId="1091" xr:uid="{00000000-0005-0000-0000-0000A1000000}"/>
    <cellStyle name="桁区切り 4 2 2 3 2 3" xfId="800" xr:uid="{00000000-0005-0000-0000-0000A2000000}"/>
    <cellStyle name="桁区切り 4 2 2 3 3" xfId="257" xr:uid="{00000000-0005-0000-0000-0000A3000000}"/>
    <cellStyle name="桁区切り 4 2 2 3 3 2" xfId="548" xr:uid="{00000000-0005-0000-0000-0000A4000000}"/>
    <cellStyle name="桁区切り 4 2 2 3 3 2 2" xfId="1133" xr:uid="{00000000-0005-0000-0000-0000A5000000}"/>
    <cellStyle name="桁区切り 4 2 2 3 3 3" xfId="842" xr:uid="{00000000-0005-0000-0000-0000A6000000}"/>
    <cellStyle name="桁区切り 4 2 2 3 4" xfId="409" xr:uid="{00000000-0005-0000-0000-0000A7000000}"/>
    <cellStyle name="桁区切り 4 2 2 3 4 2" xfId="994" xr:uid="{00000000-0005-0000-0000-0000A8000000}"/>
    <cellStyle name="桁区切り 4 2 2 3 5" xfId="703" xr:uid="{00000000-0005-0000-0000-0000A9000000}"/>
    <cellStyle name="桁区切り 4 2 2 4" xfId="165" xr:uid="{00000000-0005-0000-0000-0000AA000000}"/>
    <cellStyle name="桁区切り 4 2 2 4 2" xfId="457" xr:uid="{00000000-0005-0000-0000-0000AB000000}"/>
    <cellStyle name="桁区切り 4 2 2 4 2 2" xfId="1042" xr:uid="{00000000-0005-0000-0000-0000AC000000}"/>
    <cellStyle name="桁区切り 4 2 2 4 3" xfId="751" xr:uid="{00000000-0005-0000-0000-0000AD000000}"/>
    <cellStyle name="桁区切り 4 2 2 5" xfId="258" xr:uid="{00000000-0005-0000-0000-0000AE000000}"/>
    <cellStyle name="桁区切り 4 2 2 5 2" xfId="549" xr:uid="{00000000-0005-0000-0000-0000AF000000}"/>
    <cellStyle name="桁区切り 4 2 2 5 2 2" xfId="1134" xr:uid="{00000000-0005-0000-0000-0000B0000000}"/>
    <cellStyle name="桁区切り 4 2 2 5 3" xfId="843" xr:uid="{00000000-0005-0000-0000-0000B1000000}"/>
    <cellStyle name="桁区切り 4 2 2 6" xfId="360" xr:uid="{00000000-0005-0000-0000-0000B2000000}"/>
    <cellStyle name="桁区切り 4 2 2 6 2" xfId="945" xr:uid="{00000000-0005-0000-0000-0000B3000000}"/>
    <cellStyle name="桁区切り 4 2 2 7" xfId="653" xr:uid="{00000000-0005-0000-0000-0000B4000000}"/>
    <cellStyle name="桁区切り 4 2 3" xfId="77" xr:uid="{00000000-0005-0000-0000-0000B5000000}"/>
    <cellStyle name="桁区切り 4 2 3 2" xfId="187" xr:uid="{00000000-0005-0000-0000-0000B6000000}"/>
    <cellStyle name="桁区切り 4 2 3 2 2" xfId="478" xr:uid="{00000000-0005-0000-0000-0000B7000000}"/>
    <cellStyle name="桁区切り 4 2 3 2 2 2" xfId="1063" xr:uid="{00000000-0005-0000-0000-0000B8000000}"/>
    <cellStyle name="桁区切り 4 2 3 2 3" xfId="772" xr:uid="{00000000-0005-0000-0000-0000B9000000}"/>
    <cellStyle name="桁区切り 4 2 3 3" xfId="259" xr:uid="{00000000-0005-0000-0000-0000BA000000}"/>
    <cellStyle name="桁区切り 4 2 3 3 2" xfId="550" xr:uid="{00000000-0005-0000-0000-0000BB000000}"/>
    <cellStyle name="桁区切り 4 2 3 3 2 2" xfId="1135" xr:uid="{00000000-0005-0000-0000-0000BC000000}"/>
    <cellStyle name="桁区切り 4 2 3 3 3" xfId="844" xr:uid="{00000000-0005-0000-0000-0000BD000000}"/>
    <cellStyle name="桁区切り 4 2 3 4" xfId="381" xr:uid="{00000000-0005-0000-0000-0000BE000000}"/>
    <cellStyle name="桁区切り 4 2 3 4 2" xfId="966" xr:uid="{00000000-0005-0000-0000-0000BF000000}"/>
    <cellStyle name="桁区切り 4 2 3 5" xfId="675" xr:uid="{00000000-0005-0000-0000-0000C0000000}"/>
    <cellStyle name="桁区切り 4 2 4" xfId="109" xr:uid="{00000000-0005-0000-0000-0000C1000000}"/>
    <cellStyle name="桁区切り 4 2 4 2" xfId="214" xr:uid="{00000000-0005-0000-0000-0000C2000000}"/>
    <cellStyle name="桁区切り 4 2 4 2 2" xfId="505" xr:uid="{00000000-0005-0000-0000-0000C3000000}"/>
    <cellStyle name="桁区切り 4 2 4 2 2 2" xfId="1090" xr:uid="{00000000-0005-0000-0000-0000C4000000}"/>
    <cellStyle name="桁区切り 4 2 4 2 3" xfId="799" xr:uid="{00000000-0005-0000-0000-0000C5000000}"/>
    <cellStyle name="桁区切り 4 2 4 3" xfId="260" xr:uid="{00000000-0005-0000-0000-0000C6000000}"/>
    <cellStyle name="桁区切り 4 2 4 3 2" xfId="551" xr:uid="{00000000-0005-0000-0000-0000C7000000}"/>
    <cellStyle name="桁区切り 4 2 4 3 2 2" xfId="1136" xr:uid="{00000000-0005-0000-0000-0000C8000000}"/>
    <cellStyle name="桁区切り 4 2 4 3 3" xfId="845" xr:uid="{00000000-0005-0000-0000-0000C9000000}"/>
    <cellStyle name="桁区切り 4 2 4 4" xfId="408" xr:uid="{00000000-0005-0000-0000-0000CA000000}"/>
    <cellStyle name="桁区切り 4 2 4 4 2" xfId="993" xr:uid="{00000000-0005-0000-0000-0000CB000000}"/>
    <cellStyle name="桁区切り 4 2 4 5" xfId="702" xr:uid="{00000000-0005-0000-0000-0000CC000000}"/>
    <cellStyle name="桁区切り 4 2 5" xfId="154" xr:uid="{00000000-0005-0000-0000-0000CD000000}"/>
    <cellStyle name="桁区切り 4 2 5 2" xfId="446" xr:uid="{00000000-0005-0000-0000-0000CE000000}"/>
    <cellStyle name="桁区切り 4 2 5 2 2" xfId="1031" xr:uid="{00000000-0005-0000-0000-0000CF000000}"/>
    <cellStyle name="桁区切り 4 2 5 3" xfId="740" xr:uid="{00000000-0005-0000-0000-0000D0000000}"/>
    <cellStyle name="桁区切り 4 2 6" xfId="261" xr:uid="{00000000-0005-0000-0000-0000D1000000}"/>
    <cellStyle name="桁区切り 4 2 6 2" xfId="552" xr:uid="{00000000-0005-0000-0000-0000D2000000}"/>
    <cellStyle name="桁区切り 4 2 6 2 2" xfId="1137" xr:uid="{00000000-0005-0000-0000-0000D3000000}"/>
    <cellStyle name="桁区切り 4 2 6 3" xfId="846" xr:uid="{00000000-0005-0000-0000-0000D4000000}"/>
    <cellStyle name="桁区切り 4 2 7" xfId="349" xr:uid="{00000000-0005-0000-0000-0000D5000000}"/>
    <cellStyle name="桁区切り 4 2 7 2" xfId="934" xr:uid="{00000000-0005-0000-0000-0000D6000000}"/>
    <cellStyle name="桁区切り 4 2 8" xfId="642" xr:uid="{00000000-0005-0000-0000-0000D7000000}"/>
    <cellStyle name="桁区切り 4 3" xfId="34" xr:uid="{00000000-0005-0000-0000-0000D8000000}"/>
    <cellStyle name="桁区切り 4 3 2" xfId="44" xr:uid="{00000000-0005-0000-0000-0000D9000000}"/>
    <cellStyle name="桁区切り 4 3 2 2" xfId="89" xr:uid="{00000000-0005-0000-0000-0000DA000000}"/>
    <cellStyle name="桁区切り 4 3 2 2 2" xfId="199" xr:uid="{00000000-0005-0000-0000-0000DB000000}"/>
    <cellStyle name="桁区切り 4 3 2 2 2 2" xfId="490" xr:uid="{00000000-0005-0000-0000-0000DC000000}"/>
    <cellStyle name="桁区切り 4 3 2 2 2 2 2" xfId="1075" xr:uid="{00000000-0005-0000-0000-0000DD000000}"/>
    <cellStyle name="桁区切り 4 3 2 2 2 3" xfId="784" xr:uid="{00000000-0005-0000-0000-0000DE000000}"/>
    <cellStyle name="桁区切り 4 3 2 2 3" xfId="262" xr:uid="{00000000-0005-0000-0000-0000DF000000}"/>
    <cellStyle name="桁区切り 4 3 2 2 3 2" xfId="553" xr:uid="{00000000-0005-0000-0000-0000E0000000}"/>
    <cellStyle name="桁区切り 4 3 2 2 3 2 2" xfId="1138" xr:uid="{00000000-0005-0000-0000-0000E1000000}"/>
    <cellStyle name="桁区切り 4 3 2 2 3 3" xfId="847" xr:uid="{00000000-0005-0000-0000-0000E2000000}"/>
    <cellStyle name="桁区切り 4 3 2 2 4" xfId="393" xr:uid="{00000000-0005-0000-0000-0000E3000000}"/>
    <cellStyle name="桁区切り 4 3 2 2 4 2" xfId="978" xr:uid="{00000000-0005-0000-0000-0000E4000000}"/>
    <cellStyle name="桁区切り 4 3 2 2 5" xfId="687" xr:uid="{00000000-0005-0000-0000-0000E5000000}"/>
    <cellStyle name="桁区切り 4 3 2 3" xfId="112" xr:uid="{00000000-0005-0000-0000-0000E6000000}"/>
    <cellStyle name="桁区切り 4 3 2 3 2" xfId="217" xr:uid="{00000000-0005-0000-0000-0000E7000000}"/>
    <cellStyle name="桁区切り 4 3 2 3 2 2" xfId="508" xr:uid="{00000000-0005-0000-0000-0000E8000000}"/>
    <cellStyle name="桁区切り 4 3 2 3 2 2 2" xfId="1093" xr:uid="{00000000-0005-0000-0000-0000E9000000}"/>
    <cellStyle name="桁区切り 4 3 2 3 2 3" xfId="802" xr:uid="{00000000-0005-0000-0000-0000EA000000}"/>
    <cellStyle name="桁区切り 4 3 2 3 3" xfId="263" xr:uid="{00000000-0005-0000-0000-0000EB000000}"/>
    <cellStyle name="桁区切り 4 3 2 3 3 2" xfId="554" xr:uid="{00000000-0005-0000-0000-0000EC000000}"/>
    <cellStyle name="桁区切り 4 3 2 3 3 2 2" xfId="1139" xr:uid="{00000000-0005-0000-0000-0000ED000000}"/>
    <cellStyle name="桁区切り 4 3 2 3 3 3" xfId="848" xr:uid="{00000000-0005-0000-0000-0000EE000000}"/>
    <cellStyle name="桁区切り 4 3 2 3 4" xfId="411" xr:uid="{00000000-0005-0000-0000-0000EF000000}"/>
    <cellStyle name="桁区切り 4 3 2 3 4 2" xfId="996" xr:uid="{00000000-0005-0000-0000-0000F0000000}"/>
    <cellStyle name="桁区切り 4 3 2 3 5" xfId="705" xr:uid="{00000000-0005-0000-0000-0000F1000000}"/>
    <cellStyle name="桁区切り 4 3 2 4" xfId="166" xr:uid="{00000000-0005-0000-0000-0000F2000000}"/>
    <cellStyle name="桁区切り 4 3 2 4 2" xfId="458" xr:uid="{00000000-0005-0000-0000-0000F3000000}"/>
    <cellStyle name="桁区切り 4 3 2 4 2 2" xfId="1043" xr:uid="{00000000-0005-0000-0000-0000F4000000}"/>
    <cellStyle name="桁区切り 4 3 2 4 3" xfId="752" xr:uid="{00000000-0005-0000-0000-0000F5000000}"/>
    <cellStyle name="桁区切り 4 3 2 5" xfId="264" xr:uid="{00000000-0005-0000-0000-0000F6000000}"/>
    <cellStyle name="桁区切り 4 3 2 5 2" xfId="555" xr:uid="{00000000-0005-0000-0000-0000F7000000}"/>
    <cellStyle name="桁区切り 4 3 2 5 2 2" xfId="1140" xr:uid="{00000000-0005-0000-0000-0000F8000000}"/>
    <cellStyle name="桁区切り 4 3 2 5 3" xfId="849" xr:uid="{00000000-0005-0000-0000-0000F9000000}"/>
    <cellStyle name="桁区切り 4 3 2 6" xfId="361" xr:uid="{00000000-0005-0000-0000-0000FA000000}"/>
    <cellStyle name="桁区切り 4 3 2 6 2" xfId="946" xr:uid="{00000000-0005-0000-0000-0000FB000000}"/>
    <cellStyle name="桁区切り 4 3 2 7" xfId="654" xr:uid="{00000000-0005-0000-0000-0000FC000000}"/>
    <cellStyle name="桁区切り 4 3 3" xfId="79" xr:uid="{00000000-0005-0000-0000-0000FD000000}"/>
    <cellStyle name="桁区切り 4 3 3 2" xfId="189" xr:uid="{00000000-0005-0000-0000-0000FE000000}"/>
    <cellStyle name="桁区切り 4 3 3 2 2" xfId="480" xr:uid="{00000000-0005-0000-0000-0000FF000000}"/>
    <cellStyle name="桁区切り 4 3 3 2 2 2" xfId="1065" xr:uid="{00000000-0005-0000-0000-000000010000}"/>
    <cellStyle name="桁区切り 4 3 3 2 3" xfId="774" xr:uid="{00000000-0005-0000-0000-000001010000}"/>
    <cellStyle name="桁区切り 4 3 3 3" xfId="265" xr:uid="{00000000-0005-0000-0000-000002010000}"/>
    <cellStyle name="桁区切り 4 3 3 3 2" xfId="556" xr:uid="{00000000-0005-0000-0000-000003010000}"/>
    <cellStyle name="桁区切り 4 3 3 3 2 2" xfId="1141" xr:uid="{00000000-0005-0000-0000-000004010000}"/>
    <cellStyle name="桁区切り 4 3 3 3 3" xfId="850" xr:uid="{00000000-0005-0000-0000-000005010000}"/>
    <cellStyle name="桁区切り 4 3 3 4" xfId="383" xr:uid="{00000000-0005-0000-0000-000006010000}"/>
    <cellStyle name="桁区切り 4 3 3 4 2" xfId="968" xr:uid="{00000000-0005-0000-0000-000007010000}"/>
    <cellStyle name="桁区切り 4 3 3 5" xfId="677" xr:uid="{00000000-0005-0000-0000-000008010000}"/>
    <cellStyle name="桁区切り 4 3 4" xfId="111" xr:uid="{00000000-0005-0000-0000-000009010000}"/>
    <cellStyle name="桁区切り 4 3 4 2" xfId="216" xr:uid="{00000000-0005-0000-0000-00000A010000}"/>
    <cellStyle name="桁区切り 4 3 4 2 2" xfId="507" xr:uid="{00000000-0005-0000-0000-00000B010000}"/>
    <cellStyle name="桁区切り 4 3 4 2 2 2" xfId="1092" xr:uid="{00000000-0005-0000-0000-00000C010000}"/>
    <cellStyle name="桁区切り 4 3 4 2 3" xfId="801" xr:uid="{00000000-0005-0000-0000-00000D010000}"/>
    <cellStyle name="桁区切り 4 3 4 3" xfId="266" xr:uid="{00000000-0005-0000-0000-00000E010000}"/>
    <cellStyle name="桁区切り 4 3 4 3 2" xfId="557" xr:uid="{00000000-0005-0000-0000-00000F010000}"/>
    <cellStyle name="桁区切り 4 3 4 3 2 2" xfId="1142" xr:uid="{00000000-0005-0000-0000-000010010000}"/>
    <cellStyle name="桁区切り 4 3 4 3 3" xfId="851" xr:uid="{00000000-0005-0000-0000-000011010000}"/>
    <cellStyle name="桁区切り 4 3 4 4" xfId="410" xr:uid="{00000000-0005-0000-0000-000012010000}"/>
    <cellStyle name="桁区切り 4 3 4 4 2" xfId="995" xr:uid="{00000000-0005-0000-0000-000013010000}"/>
    <cellStyle name="桁区切り 4 3 4 5" xfId="704" xr:uid="{00000000-0005-0000-0000-000014010000}"/>
    <cellStyle name="桁区切り 4 3 5" xfId="156" xr:uid="{00000000-0005-0000-0000-000015010000}"/>
    <cellStyle name="桁区切り 4 3 5 2" xfId="448" xr:uid="{00000000-0005-0000-0000-000016010000}"/>
    <cellStyle name="桁区切り 4 3 5 2 2" xfId="1033" xr:uid="{00000000-0005-0000-0000-000017010000}"/>
    <cellStyle name="桁区切り 4 3 5 3" xfId="742" xr:uid="{00000000-0005-0000-0000-000018010000}"/>
    <cellStyle name="桁区切り 4 3 6" xfId="267" xr:uid="{00000000-0005-0000-0000-000019010000}"/>
    <cellStyle name="桁区切り 4 3 6 2" xfId="558" xr:uid="{00000000-0005-0000-0000-00001A010000}"/>
    <cellStyle name="桁区切り 4 3 6 2 2" xfId="1143" xr:uid="{00000000-0005-0000-0000-00001B010000}"/>
    <cellStyle name="桁区切り 4 3 6 3" xfId="852" xr:uid="{00000000-0005-0000-0000-00001C010000}"/>
    <cellStyle name="桁区切り 4 3 7" xfId="351" xr:uid="{00000000-0005-0000-0000-00001D010000}"/>
    <cellStyle name="桁区切り 4 3 7 2" xfId="936" xr:uid="{00000000-0005-0000-0000-00001E010000}"/>
    <cellStyle name="桁区切り 4 3 8" xfId="644" xr:uid="{00000000-0005-0000-0000-00001F010000}"/>
    <cellStyle name="桁区切り 4 4" xfId="37" xr:uid="{00000000-0005-0000-0000-000020010000}"/>
    <cellStyle name="桁区切り 4 4 2" xfId="45" xr:uid="{00000000-0005-0000-0000-000021010000}"/>
    <cellStyle name="桁区切り 4 4 2 2" xfId="90" xr:uid="{00000000-0005-0000-0000-000022010000}"/>
    <cellStyle name="桁区切り 4 4 2 2 2" xfId="200" xr:uid="{00000000-0005-0000-0000-000023010000}"/>
    <cellStyle name="桁区切り 4 4 2 2 2 2" xfId="491" xr:uid="{00000000-0005-0000-0000-000024010000}"/>
    <cellStyle name="桁区切り 4 4 2 2 2 2 2" xfId="1076" xr:uid="{00000000-0005-0000-0000-000025010000}"/>
    <cellStyle name="桁区切り 4 4 2 2 2 3" xfId="785" xr:uid="{00000000-0005-0000-0000-000026010000}"/>
    <cellStyle name="桁区切り 4 4 2 2 3" xfId="268" xr:uid="{00000000-0005-0000-0000-000027010000}"/>
    <cellStyle name="桁区切り 4 4 2 2 3 2" xfId="559" xr:uid="{00000000-0005-0000-0000-000028010000}"/>
    <cellStyle name="桁区切り 4 4 2 2 3 2 2" xfId="1144" xr:uid="{00000000-0005-0000-0000-000029010000}"/>
    <cellStyle name="桁区切り 4 4 2 2 3 3" xfId="853" xr:uid="{00000000-0005-0000-0000-00002A010000}"/>
    <cellStyle name="桁区切り 4 4 2 2 4" xfId="394" xr:uid="{00000000-0005-0000-0000-00002B010000}"/>
    <cellStyle name="桁区切り 4 4 2 2 4 2" xfId="979" xr:uid="{00000000-0005-0000-0000-00002C010000}"/>
    <cellStyle name="桁区切り 4 4 2 2 5" xfId="688" xr:uid="{00000000-0005-0000-0000-00002D010000}"/>
    <cellStyle name="桁区切り 4 4 2 3" xfId="114" xr:uid="{00000000-0005-0000-0000-00002E010000}"/>
    <cellStyle name="桁区切り 4 4 2 3 2" xfId="219" xr:uid="{00000000-0005-0000-0000-00002F010000}"/>
    <cellStyle name="桁区切り 4 4 2 3 2 2" xfId="510" xr:uid="{00000000-0005-0000-0000-000030010000}"/>
    <cellStyle name="桁区切り 4 4 2 3 2 2 2" xfId="1095" xr:uid="{00000000-0005-0000-0000-000031010000}"/>
    <cellStyle name="桁区切り 4 4 2 3 2 3" xfId="804" xr:uid="{00000000-0005-0000-0000-000032010000}"/>
    <cellStyle name="桁区切り 4 4 2 3 3" xfId="269" xr:uid="{00000000-0005-0000-0000-000033010000}"/>
    <cellStyle name="桁区切り 4 4 2 3 3 2" xfId="560" xr:uid="{00000000-0005-0000-0000-000034010000}"/>
    <cellStyle name="桁区切り 4 4 2 3 3 2 2" xfId="1145" xr:uid="{00000000-0005-0000-0000-000035010000}"/>
    <cellStyle name="桁区切り 4 4 2 3 3 3" xfId="854" xr:uid="{00000000-0005-0000-0000-000036010000}"/>
    <cellStyle name="桁区切り 4 4 2 3 4" xfId="413" xr:uid="{00000000-0005-0000-0000-000037010000}"/>
    <cellStyle name="桁区切り 4 4 2 3 4 2" xfId="998" xr:uid="{00000000-0005-0000-0000-000038010000}"/>
    <cellStyle name="桁区切り 4 4 2 3 5" xfId="707" xr:uid="{00000000-0005-0000-0000-000039010000}"/>
    <cellStyle name="桁区切り 4 4 2 4" xfId="167" xr:uid="{00000000-0005-0000-0000-00003A010000}"/>
    <cellStyle name="桁区切り 4 4 2 4 2" xfId="459" xr:uid="{00000000-0005-0000-0000-00003B010000}"/>
    <cellStyle name="桁区切り 4 4 2 4 2 2" xfId="1044" xr:uid="{00000000-0005-0000-0000-00003C010000}"/>
    <cellStyle name="桁区切り 4 4 2 4 3" xfId="753" xr:uid="{00000000-0005-0000-0000-00003D010000}"/>
    <cellStyle name="桁区切り 4 4 2 5" xfId="270" xr:uid="{00000000-0005-0000-0000-00003E010000}"/>
    <cellStyle name="桁区切り 4 4 2 5 2" xfId="561" xr:uid="{00000000-0005-0000-0000-00003F010000}"/>
    <cellStyle name="桁区切り 4 4 2 5 2 2" xfId="1146" xr:uid="{00000000-0005-0000-0000-000040010000}"/>
    <cellStyle name="桁区切り 4 4 2 5 3" xfId="855" xr:uid="{00000000-0005-0000-0000-000041010000}"/>
    <cellStyle name="桁区切り 4 4 2 6" xfId="362" xr:uid="{00000000-0005-0000-0000-000042010000}"/>
    <cellStyle name="桁区切り 4 4 2 6 2" xfId="947" xr:uid="{00000000-0005-0000-0000-000043010000}"/>
    <cellStyle name="桁区切り 4 4 2 7" xfId="655" xr:uid="{00000000-0005-0000-0000-000044010000}"/>
    <cellStyle name="桁区切り 4 4 3" xfId="82" xr:uid="{00000000-0005-0000-0000-000045010000}"/>
    <cellStyle name="桁区切り 4 4 3 2" xfId="192" xr:uid="{00000000-0005-0000-0000-000046010000}"/>
    <cellStyle name="桁区切り 4 4 3 2 2" xfId="483" xr:uid="{00000000-0005-0000-0000-000047010000}"/>
    <cellStyle name="桁区切り 4 4 3 2 2 2" xfId="1068" xr:uid="{00000000-0005-0000-0000-000048010000}"/>
    <cellStyle name="桁区切り 4 4 3 2 3" xfId="777" xr:uid="{00000000-0005-0000-0000-000049010000}"/>
    <cellStyle name="桁区切り 4 4 3 3" xfId="271" xr:uid="{00000000-0005-0000-0000-00004A010000}"/>
    <cellStyle name="桁区切り 4 4 3 3 2" xfId="562" xr:uid="{00000000-0005-0000-0000-00004B010000}"/>
    <cellStyle name="桁区切り 4 4 3 3 2 2" xfId="1147" xr:uid="{00000000-0005-0000-0000-00004C010000}"/>
    <cellStyle name="桁区切り 4 4 3 3 3" xfId="856" xr:uid="{00000000-0005-0000-0000-00004D010000}"/>
    <cellStyle name="桁区切り 4 4 3 4" xfId="386" xr:uid="{00000000-0005-0000-0000-00004E010000}"/>
    <cellStyle name="桁区切り 4 4 3 4 2" xfId="971" xr:uid="{00000000-0005-0000-0000-00004F010000}"/>
    <cellStyle name="桁区切り 4 4 3 5" xfId="680" xr:uid="{00000000-0005-0000-0000-000050010000}"/>
    <cellStyle name="桁区切り 4 4 4" xfId="113" xr:uid="{00000000-0005-0000-0000-000051010000}"/>
    <cellStyle name="桁区切り 4 4 4 2" xfId="218" xr:uid="{00000000-0005-0000-0000-000052010000}"/>
    <cellStyle name="桁区切り 4 4 4 2 2" xfId="509" xr:uid="{00000000-0005-0000-0000-000053010000}"/>
    <cellStyle name="桁区切り 4 4 4 2 2 2" xfId="1094" xr:uid="{00000000-0005-0000-0000-000054010000}"/>
    <cellStyle name="桁区切り 4 4 4 2 3" xfId="803" xr:uid="{00000000-0005-0000-0000-000055010000}"/>
    <cellStyle name="桁区切り 4 4 4 3" xfId="272" xr:uid="{00000000-0005-0000-0000-000056010000}"/>
    <cellStyle name="桁区切り 4 4 4 3 2" xfId="563" xr:uid="{00000000-0005-0000-0000-000057010000}"/>
    <cellStyle name="桁区切り 4 4 4 3 2 2" xfId="1148" xr:uid="{00000000-0005-0000-0000-000058010000}"/>
    <cellStyle name="桁区切り 4 4 4 3 3" xfId="857" xr:uid="{00000000-0005-0000-0000-000059010000}"/>
    <cellStyle name="桁区切り 4 4 4 4" xfId="412" xr:uid="{00000000-0005-0000-0000-00005A010000}"/>
    <cellStyle name="桁区切り 4 4 4 4 2" xfId="997" xr:uid="{00000000-0005-0000-0000-00005B010000}"/>
    <cellStyle name="桁区切り 4 4 4 5" xfId="706" xr:uid="{00000000-0005-0000-0000-00005C010000}"/>
    <cellStyle name="桁区切り 4 4 5" xfId="159" xr:uid="{00000000-0005-0000-0000-00005D010000}"/>
    <cellStyle name="桁区切り 4 4 5 2" xfId="451" xr:uid="{00000000-0005-0000-0000-00005E010000}"/>
    <cellStyle name="桁区切り 4 4 5 2 2" xfId="1036" xr:uid="{00000000-0005-0000-0000-00005F010000}"/>
    <cellStyle name="桁区切り 4 4 5 3" xfId="745" xr:uid="{00000000-0005-0000-0000-000060010000}"/>
    <cellStyle name="桁区切り 4 4 6" xfId="273" xr:uid="{00000000-0005-0000-0000-000061010000}"/>
    <cellStyle name="桁区切り 4 4 6 2" xfId="564" xr:uid="{00000000-0005-0000-0000-000062010000}"/>
    <cellStyle name="桁区切り 4 4 6 2 2" xfId="1149" xr:uid="{00000000-0005-0000-0000-000063010000}"/>
    <cellStyle name="桁区切り 4 4 6 3" xfId="858" xr:uid="{00000000-0005-0000-0000-000064010000}"/>
    <cellStyle name="桁区切り 4 4 7" xfId="354" xr:uid="{00000000-0005-0000-0000-000065010000}"/>
    <cellStyle name="桁区切り 4 4 7 2" xfId="939" xr:uid="{00000000-0005-0000-0000-000066010000}"/>
    <cellStyle name="桁区切り 4 4 8" xfId="647" xr:uid="{00000000-0005-0000-0000-000067010000}"/>
    <cellStyle name="桁区切り 4 5" xfId="42" xr:uid="{00000000-0005-0000-0000-000068010000}"/>
    <cellStyle name="桁区切り 4 5 2" xfId="87" xr:uid="{00000000-0005-0000-0000-000069010000}"/>
    <cellStyle name="桁区切り 4 5 2 2" xfId="197" xr:uid="{00000000-0005-0000-0000-00006A010000}"/>
    <cellStyle name="桁区切り 4 5 2 2 2" xfId="488" xr:uid="{00000000-0005-0000-0000-00006B010000}"/>
    <cellStyle name="桁区切り 4 5 2 2 2 2" xfId="1073" xr:uid="{00000000-0005-0000-0000-00006C010000}"/>
    <cellStyle name="桁区切り 4 5 2 2 3" xfId="782" xr:uid="{00000000-0005-0000-0000-00006D010000}"/>
    <cellStyle name="桁区切り 4 5 2 3" xfId="274" xr:uid="{00000000-0005-0000-0000-00006E010000}"/>
    <cellStyle name="桁区切り 4 5 2 3 2" xfId="565" xr:uid="{00000000-0005-0000-0000-00006F010000}"/>
    <cellStyle name="桁区切り 4 5 2 3 2 2" xfId="1150" xr:uid="{00000000-0005-0000-0000-000070010000}"/>
    <cellStyle name="桁区切り 4 5 2 3 3" xfId="859" xr:uid="{00000000-0005-0000-0000-000071010000}"/>
    <cellStyle name="桁区切り 4 5 2 4" xfId="391" xr:uid="{00000000-0005-0000-0000-000072010000}"/>
    <cellStyle name="桁区切り 4 5 2 4 2" xfId="976" xr:uid="{00000000-0005-0000-0000-000073010000}"/>
    <cellStyle name="桁区切り 4 5 2 5" xfId="685" xr:uid="{00000000-0005-0000-0000-000074010000}"/>
    <cellStyle name="桁区切り 4 5 3" xfId="115" xr:uid="{00000000-0005-0000-0000-000075010000}"/>
    <cellStyle name="桁区切り 4 5 3 2" xfId="220" xr:uid="{00000000-0005-0000-0000-000076010000}"/>
    <cellStyle name="桁区切り 4 5 3 2 2" xfId="511" xr:uid="{00000000-0005-0000-0000-000077010000}"/>
    <cellStyle name="桁区切り 4 5 3 2 2 2" xfId="1096" xr:uid="{00000000-0005-0000-0000-000078010000}"/>
    <cellStyle name="桁区切り 4 5 3 2 3" xfId="805" xr:uid="{00000000-0005-0000-0000-000079010000}"/>
    <cellStyle name="桁区切り 4 5 3 3" xfId="275" xr:uid="{00000000-0005-0000-0000-00007A010000}"/>
    <cellStyle name="桁区切り 4 5 3 3 2" xfId="566" xr:uid="{00000000-0005-0000-0000-00007B010000}"/>
    <cellStyle name="桁区切り 4 5 3 3 2 2" xfId="1151" xr:uid="{00000000-0005-0000-0000-00007C010000}"/>
    <cellStyle name="桁区切り 4 5 3 3 3" xfId="860" xr:uid="{00000000-0005-0000-0000-00007D010000}"/>
    <cellStyle name="桁区切り 4 5 3 4" xfId="414" xr:uid="{00000000-0005-0000-0000-00007E010000}"/>
    <cellStyle name="桁区切り 4 5 3 4 2" xfId="999" xr:uid="{00000000-0005-0000-0000-00007F010000}"/>
    <cellStyle name="桁区切り 4 5 3 5" xfId="708" xr:uid="{00000000-0005-0000-0000-000080010000}"/>
    <cellStyle name="桁区切り 4 5 4" xfId="164" xr:uid="{00000000-0005-0000-0000-000081010000}"/>
    <cellStyle name="桁区切り 4 5 4 2" xfId="456" xr:uid="{00000000-0005-0000-0000-000082010000}"/>
    <cellStyle name="桁区切り 4 5 4 2 2" xfId="1041" xr:uid="{00000000-0005-0000-0000-000083010000}"/>
    <cellStyle name="桁区切り 4 5 4 3" xfId="750" xr:uid="{00000000-0005-0000-0000-000084010000}"/>
    <cellStyle name="桁区切り 4 5 5" xfId="276" xr:uid="{00000000-0005-0000-0000-000085010000}"/>
    <cellStyle name="桁区切り 4 5 5 2" xfId="567" xr:uid="{00000000-0005-0000-0000-000086010000}"/>
    <cellStyle name="桁区切り 4 5 5 2 2" xfId="1152" xr:uid="{00000000-0005-0000-0000-000087010000}"/>
    <cellStyle name="桁区切り 4 5 5 3" xfId="861" xr:uid="{00000000-0005-0000-0000-000088010000}"/>
    <cellStyle name="桁区切り 4 5 6" xfId="359" xr:uid="{00000000-0005-0000-0000-000089010000}"/>
    <cellStyle name="桁区切り 4 5 6 2" xfId="944" xr:uid="{00000000-0005-0000-0000-00008A010000}"/>
    <cellStyle name="桁区切り 4 5 7" xfId="652" xr:uid="{00000000-0005-0000-0000-00008B010000}"/>
    <cellStyle name="桁区切り 4 6" xfId="56" xr:uid="{00000000-0005-0000-0000-00008C010000}"/>
    <cellStyle name="桁区切り 4 7" xfId="75" xr:uid="{00000000-0005-0000-0000-00008D010000}"/>
    <cellStyle name="桁区切り 4 7 2" xfId="185" xr:uid="{00000000-0005-0000-0000-00008E010000}"/>
    <cellStyle name="桁区切り 4 7 2 2" xfId="476" xr:uid="{00000000-0005-0000-0000-00008F010000}"/>
    <cellStyle name="桁区切り 4 7 2 2 2" xfId="1061" xr:uid="{00000000-0005-0000-0000-000090010000}"/>
    <cellStyle name="桁区切り 4 7 2 3" xfId="770" xr:uid="{00000000-0005-0000-0000-000091010000}"/>
    <cellStyle name="桁区切り 4 7 3" xfId="277" xr:uid="{00000000-0005-0000-0000-000092010000}"/>
    <cellStyle name="桁区切り 4 7 3 2" xfId="568" xr:uid="{00000000-0005-0000-0000-000093010000}"/>
    <cellStyle name="桁区切り 4 7 3 2 2" xfId="1153" xr:uid="{00000000-0005-0000-0000-000094010000}"/>
    <cellStyle name="桁区切り 4 7 3 3" xfId="862" xr:uid="{00000000-0005-0000-0000-000095010000}"/>
    <cellStyle name="桁区切り 4 7 4" xfId="379" xr:uid="{00000000-0005-0000-0000-000096010000}"/>
    <cellStyle name="桁区切り 4 7 4 2" xfId="964" xr:uid="{00000000-0005-0000-0000-000097010000}"/>
    <cellStyle name="桁区切り 4 7 5" xfId="673" xr:uid="{00000000-0005-0000-0000-000098010000}"/>
    <cellStyle name="桁区切り 4 8" xfId="108" xr:uid="{00000000-0005-0000-0000-000099010000}"/>
    <cellStyle name="桁区切り 4 9" xfId="152" xr:uid="{00000000-0005-0000-0000-00009A010000}"/>
    <cellStyle name="桁区切り 4 9 2" xfId="444" xr:uid="{00000000-0005-0000-0000-00009B010000}"/>
    <cellStyle name="桁区切り 4 9 2 2" xfId="1029" xr:uid="{00000000-0005-0000-0000-00009C010000}"/>
    <cellStyle name="桁区切り 4 9 3" xfId="738" xr:uid="{00000000-0005-0000-0000-00009D010000}"/>
    <cellStyle name="桁区切り 5" xfId="57" xr:uid="{00000000-0005-0000-0000-00009E010000}"/>
    <cellStyle name="桁区切り 6" xfId="58" xr:uid="{00000000-0005-0000-0000-00009F010000}"/>
    <cellStyle name="桁区切り 7" xfId="146" xr:uid="{00000000-0005-0000-0000-0000A0010000}"/>
    <cellStyle name="桁区切り 8" xfId="634" xr:uid="{00000000-0005-0000-0000-0000A1010000}"/>
    <cellStyle name="標準" xfId="0" builtinId="0"/>
    <cellStyle name="標準 10" xfId="27" xr:uid="{00000000-0005-0000-0000-0000A3010000}"/>
    <cellStyle name="標準 11" xfId="59" xr:uid="{00000000-0005-0000-0000-0000A4010000}"/>
    <cellStyle name="標準 11 2" xfId="65" xr:uid="{00000000-0005-0000-0000-0000A5010000}"/>
    <cellStyle name="標準 11 3" xfId="116" xr:uid="{00000000-0005-0000-0000-0000A6010000}"/>
    <cellStyle name="標準 11 3 2" xfId="221" xr:uid="{00000000-0005-0000-0000-0000A7010000}"/>
    <cellStyle name="標準 11 3 2 2" xfId="512" xr:uid="{00000000-0005-0000-0000-0000A8010000}"/>
    <cellStyle name="標準 11 3 2 2 2" xfId="1097" xr:uid="{00000000-0005-0000-0000-0000A9010000}"/>
    <cellStyle name="標準 11 3 2 3" xfId="806" xr:uid="{00000000-0005-0000-0000-0000AA010000}"/>
    <cellStyle name="標準 11 3 3" xfId="278" xr:uid="{00000000-0005-0000-0000-0000AB010000}"/>
    <cellStyle name="標準 11 3 3 2" xfId="569" xr:uid="{00000000-0005-0000-0000-0000AC010000}"/>
    <cellStyle name="標準 11 3 3 2 2" xfId="1154" xr:uid="{00000000-0005-0000-0000-0000AD010000}"/>
    <cellStyle name="標準 11 3 3 3" xfId="863" xr:uid="{00000000-0005-0000-0000-0000AE010000}"/>
    <cellStyle name="標準 11 3 4" xfId="415" xr:uid="{00000000-0005-0000-0000-0000AF010000}"/>
    <cellStyle name="標準 11 3 4 2" xfId="1000" xr:uid="{00000000-0005-0000-0000-0000B0010000}"/>
    <cellStyle name="標準 11 3 5" xfId="709" xr:uid="{00000000-0005-0000-0000-0000B1010000}"/>
    <cellStyle name="標準 12" xfId="60" xr:uid="{00000000-0005-0000-0000-0000B2010000}"/>
    <cellStyle name="標準 12 2" xfId="118" xr:uid="{00000000-0005-0000-0000-0000B3010000}"/>
    <cellStyle name="標準 12 2 2" xfId="223" xr:uid="{00000000-0005-0000-0000-0000B4010000}"/>
    <cellStyle name="標準 12 2 2 2" xfId="514" xr:uid="{00000000-0005-0000-0000-0000B5010000}"/>
    <cellStyle name="標準 12 2 2 2 2" xfId="1099" xr:uid="{00000000-0005-0000-0000-0000B6010000}"/>
    <cellStyle name="標準 12 2 2 3" xfId="808" xr:uid="{00000000-0005-0000-0000-0000B7010000}"/>
    <cellStyle name="標準 12 2 3" xfId="279" xr:uid="{00000000-0005-0000-0000-0000B8010000}"/>
    <cellStyle name="標準 12 2 3 2" xfId="570" xr:uid="{00000000-0005-0000-0000-0000B9010000}"/>
    <cellStyle name="標準 12 2 3 2 2" xfId="1155" xr:uid="{00000000-0005-0000-0000-0000BA010000}"/>
    <cellStyle name="標準 12 2 3 3" xfId="864" xr:uid="{00000000-0005-0000-0000-0000BB010000}"/>
    <cellStyle name="標準 12 2 4" xfId="417" xr:uid="{00000000-0005-0000-0000-0000BC010000}"/>
    <cellStyle name="標準 12 2 4 2" xfId="1002" xr:uid="{00000000-0005-0000-0000-0000BD010000}"/>
    <cellStyle name="標準 12 2 5" xfId="711" xr:uid="{00000000-0005-0000-0000-0000BE010000}"/>
    <cellStyle name="標準 12 3" xfId="117" xr:uid="{00000000-0005-0000-0000-0000BF010000}"/>
    <cellStyle name="標準 12 3 2" xfId="222" xr:uid="{00000000-0005-0000-0000-0000C0010000}"/>
    <cellStyle name="標準 12 3 2 2" xfId="513" xr:uid="{00000000-0005-0000-0000-0000C1010000}"/>
    <cellStyle name="標準 12 3 2 2 2" xfId="1098" xr:uid="{00000000-0005-0000-0000-0000C2010000}"/>
    <cellStyle name="標準 12 3 2 3" xfId="807" xr:uid="{00000000-0005-0000-0000-0000C3010000}"/>
    <cellStyle name="標準 12 3 3" xfId="280" xr:uid="{00000000-0005-0000-0000-0000C4010000}"/>
    <cellStyle name="標準 12 3 3 2" xfId="571" xr:uid="{00000000-0005-0000-0000-0000C5010000}"/>
    <cellStyle name="標準 12 3 3 2 2" xfId="1156" xr:uid="{00000000-0005-0000-0000-0000C6010000}"/>
    <cellStyle name="標準 12 3 3 3" xfId="865" xr:uid="{00000000-0005-0000-0000-0000C7010000}"/>
    <cellStyle name="標準 12 3 4" xfId="416" xr:uid="{00000000-0005-0000-0000-0000C8010000}"/>
    <cellStyle name="標準 12 3 4 2" xfId="1001" xr:uid="{00000000-0005-0000-0000-0000C9010000}"/>
    <cellStyle name="標準 12 3 5" xfId="710" xr:uid="{00000000-0005-0000-0000-0000CA010000}"/>
    <cellStyle name="標準 13" xfId="61" xr:uid="{00000000-0005-0000-0000-0000CB010000}"/>
    <cellStyle name="標準 14" xfId="63" xr:uid="{00000000-0005-0000-0000-0000CC010000}"/>
    <cellStyle name="標準 14 2" xfId="67" xr:uid="{00000000-0005-0000-0000-0000CD010000}"/>
    <cellStyle name="標準 14 2 2" xfId="100" xr:uid="{00000000-0005-0000-0000-0000CE010000}"/>
    <cellStyle name="標準 14 2 2 2" xfId="210" xr:uid="{00000000-0005-0000-0000-0000CF010000}"/>
    <cellStyle name="標準 14 2 2 2 2" xfId="501" xr:uid="{00000000-0005-0000-0000-0000D0010000}"/>
    <cellStyle name="標準 14 2 2 2 2 2" xfId="1086" xr:uid="{00000000-0005-0000-0000-0000D1010000}"/>
    <cellStyle name="標準 14 2 2 2 3" xfId="795" xr:uid="{00000000-0005-0000-0000-0000D2010000}"/>
    <cellStyle name="標準 14 2 2 3" xfId="281" xr:uid="{00000000-0005-0000-0000-0000D3010000}"/>
    <cellStyle name="標準 14 2 2 3 2" xfId="572" xr:uid="{00000000-0005-0000-0000-0000D4010000}"/>
    <cellStyle name="標準 14 2 2 3 2 2" xfId="1157" xr:uid="{00000000-0005-0000-0000-0000D5010000}"/>
    <cellStyle name="標準 14 2 2 3 3" xfId="866" xr:uid="{00000000-0005-0000-0000-0000D6010000}"/>
    <cellStyle name="標準 14 2 2 4" xfId="404" xr:uid="{00000000-0005-0000-0000-0000D7010000}"/>
    <cellStyle name="標準 14 2 2 4 2" xfId="989" xr:uid="{00000000-0005-0000-0000-0000D8010000}"/>
    <cellStyle name="標準 14 2 2 5" xfId="698" xr:uid="{00000000-0005-0000-0000-0000D9010000}"/>
    <cellStyle name="標準 14 2 3" xfId="120" xr:uid="{00000000-0005-0000-0000-0000DA010000}"/>
    <cellStyle name="標準 14 2 3 2" xfId="225" xr:uid="{00000000-0005-0000-0000-0000DB010000}"/>
    <cellStyle name="標準 14 2 3 2 2" xfId="516" xr:uid="{00000000-0005-0000-0000-0000DC010000}"/>
    <cellStyle name="標準 14 2 3 2 2 2" xfId="1101" xr:uid="{00000000-0005-0000-0000-0000DD010000}"/>
    <cellStyle name="標準 14 2 3 2 3" xfId="810" xr:uid="{00000000-0005-0000-0000-0000DE010000}"/>
    <cellStyle name="標準 14 2 3 3" xfId="282" xr:uid="{00000000-0005-0000-0000-0000DF010000}"/>
    <cellStyle name="標準 14 2 3 3 2" xfId="573" xr:uid="{00000000-0005-0000-0000-0000E0010000}"/>
    <cellStyle name="標準 14 2 3 3 2 2" xfId="1158" xr:uid="{00000000-0005-0000-0000-0000E1010000}"/>
    <cellStyle name="標準 14 2 3 3 3" xfId="867" xr:uid="{00000000-0005-0000-0000-0000E2010000}"/>
    <cellStyle name="標準 14 2 3 4" xfId="419" xr:uid="{00000000-0005-0000-0000-0000E3010000}"/>
    <cellStyle name="標準 14 2 3 4 2" xfId="1004" xr:uid="{00000000-0005-0000-0000-0000E4010000}"/>
    <cellStyle name="標準 14 2 3 5" xfId="713" xr:uid="{00000000-0005-0000-0000-0000E5010000}"/>
    <cellStyle name="標準 14 2 4" xfId="177" xr:uid="{00000000-0005-0000-0000-0000E6010000}"/>
    <cellStyle name="標準 14 2 4 2" xfId="469" xr:uid="{00000000-0005-0000-0000-0000E7010000}"/>
    <cellStyle name="標準 14 2 4 2 2" xfId="1054" xr:uid="{00000000-0005-0000-0000-0000E8010000}"/>
    <cellStyle name="標準 14 2 4 3" xfId="763" xr:uid="{00000000-0005-0000-0000-0000E9010000}"/>
    <cellStyle name="標準 14 2 5" xfId="283" xr:uid="{00000000-0005-0000-0000-0000EA010000}"/>
    <cellStyle name="標準 14 2 5 2" xfId="574" xr:uid="{00000000-0005-0000-0000-0000EB010000}"/>
    <cellStyle name="標準 14 2 5 2 2" xfId="1159" xr:uid="{00000000-0005-0000-0000-0000EC010000}"/>
    <cellStyle name="標準 14 2 5 3" xfId="868" xr:uid="{00000000-0005-0000-0000-0000ED010000}"/>
    <cellStyle name="標準 14 2 6" xfId="372" xr:uid="{00000000-0005-0000-0000-0000EE010000}"/>
    <cellStyle name="標準 14 2 6 2" xfId="957" xr:uid="{00000000-0005-0000-0000-0000EF010000}"/>
    <cellStyle name="標準 14 2 7" xfId="665" xr:uid="{00000000-0005-0000-0000-0000F0010000}"/>
    <cellStyle name="標準 14 2 8" xfId="1218" xr:uid="{3E65089C-8D9C-469F-B638-FAD7570C9092}"/>
    <cellStyle name="標準 14 3" xfId="98" xr:uid="{00000000-0005-0000-0000-0000F1010000}"/>
    <cellStyle name="標準 14 3 2" xfId="208" xr:uid="{00000000-0005-0000-0000-0000F2010000}"/>
    <cellStyle name="標準 14 3 2 2" xfId="499" xr:uid="{00000000-0005-0000-0000-0000F3010000}"/>
    <cellStyle name="標準 14 3 2 2 2" xfId="1084" xr:uid="{00000000-0005-0000-0000-0000F4010000}"/>
    <cellStyle name="標準 14 3 2 3" xfId="793" xr:uid="{00000000-0005-0000-0000-0000F5010000}"/>
    <cellStyle name="標準 14 3 3" xfId="284" xr:uid="{00000000-0005-0000-0000-0000F6010000}"/>
    <cellStyle name="標準 14 3 3 2" xfId="575" xr:uid="{00000000-0005-0000-0000-0000F7010000}"/>
    <cellStyle name="標準 14 3 3 2 2" xfId="1160" xr:uid="{00000000-0005-0000-0000-0000F8010000}"/>
    <cellStyle name="標準 14 3 3 3" xfId="869" xr:uid="{00000000-0005-0000-0000-0000F9010000}"/>
    <cellStyle name="標準 14 3 4" xfId="402" xr:uid="{00000000-0005-0000-0000-0000FA010000}"/>
    <cellStyle name="標準 14 3 4 2" xfId="987" xr:uid="{00000000-0005-0000-0000-0000FB010000}"/>
    <cellStyle name="標準 14 3 5" xfId="696" xr:uid="{00000000-0005-0000-0000-0000FC010000}"/>
    <cellStyle name="標準 14 4" xfId="119" xr:uid="{00000000-0005-0000-0000-0000FD010000}"/>
    <cellStyle name="標準 14 4 2" xfId="224" xr:uid="{00000000-0005-0000-0000-0000FE010000}"/>
    <cellStyle name="標準 14 4 2 2" xfId="515" xr:uid="{00000000-0005-0000-0000-0000FF010000}"/>
    <cellStyle name="標準 14 4 2 2 2" xfId="1100" xr:uid="{00000000-0005-0000-0000-000000020000}"/>
    <cellStyle name="標準 14 4 2 3" xfId="809" xr:uid="{00000000-0005-0000-0000-000001020000}"/>
    <cellStyle name="標準 14 4 3" xfId="285" xr:uid="{00000000-0005-0000-0000-000002020000}"/>
    <cellStyle name="標準 14 4 3 2" xfId="576" xr:uid="{00000000-0005-0000-0000-000003020000}"/>
    <cellStyle name="標準 14 4 3 2 2" xfId="1161" xr:uid="{00000000-0005-0000-0000-000004020000}"/>
    <cellStyle name="標準 14 4 3 3" xfId="870" xr:uid="{00000000-0005-0000-0000-000005020000}"/>
    <cellStyle name="標準 14 4 4" xfId="418" xr:uid="{00000000-0005-0000-0000-000006020000}"/>
    <cellStyle name="標準 14 4 4 2" xfId="1003" xr:uid="{00000000-0005-0000-0000-000007020000}"/>
    <cellStyle name="標準 14 4 5" xfId="712" xr:uid="{00000000-0005-0000-0000-000008020000}"/>
    <cellStyle name="標準 14 5" xfId="175" xr:uid="{00000000-0005-0000-0000-000009020000}"/>
    <cellStyle name="標準 14 5 2" xfId="467" xr:uid="{00000000-0005-0000-0000-00000A020000}"/>
    <cellStyle name="標準 14 5 2 2" xfId="1052" xr:uid="{00000000-0005-0000-0000-00000B020000}"/>
    <cellStyle name="標準 14 5 3" xfId="761" xr:uid="{00000000-0005-0000-0000-00000C020000}"/>
    <cellStyle name="標準 14 6" xfId="286" xr:uid="{00000000-0005-0000-0000-00000D020000}"/>
    <cellStyle name="標準 14 6 2" xfId="577" xr:uid="{00000000-0005-0000-0000-00000E020000}"/>
    <cellStyle name="標準 14 6 2 2" xfId="1162" xr:uid="{00000000-0005-0000-0000-00000F020000}"/>
    <cellStyle name="標準 14 6 3" xfId="871" xr:uid="{00000000-0005-0000-0000-000010020000}"/>
    <cellStyle name="標準 14 7" xfId="370" xr:uid="{00000000-0005-0000-0000-000011020000}"/>
    <cellStyle name="標準 14 7 2" xfId="955" xr:uid="{00000000-0005-0000-0000-000012020000}"/>
    <cellStyle name="標準 14 8" xfId="663" xr:uid="{00000000-0005-0000-0000-000013020000}"/>
    <cellStyle name="標準 15" xfId="145" xr:uid="{00000000-0005-0000-0000-000014020000}"/>
    <cellStyle name="標準 16" xfId="144" xr:uid="{00000000-0005-0000-0000-000015020000}"/>
    <cellStyle name="標準 17" xfId="633" xr:uid="{00000000-0005-0000-0000-000016020000}"/>
    <cellStyle name="標準 2" xfId="5" xr:uid="{00000000-0005-0000-0000-000017020000}"/>
    <cellStyle name="標準 2 2" xfId="6" xr:uid="{00000000-0005-0000-0000-000018020000}"/>
    <cellStyle name="標準 2 2 2" xfId="7" xr:uid="{00000000-0005-0000-0000-000019020000}"/>
    <cellStyle name="標準 2 2_★H25補正 ＺＥＢ 様式及び作成要領 記入例(2)　（書類関係②）システム提案概要" xfId="14" xr:uid="{00000000-0005-0000-0000-00001A020000}"/>
    <cellStyle name="標準 2 3" xfId="8" xr:uid="{00000000-0005-0000-0000-00001B020000}"/>
    <cellStyle name="標準 2 3 2" xfId="9" xr:uid="{00000000-0005-0000-0000-00001C020000}"/>
    <cellStyle name="標準 2 3_★H25補正 ＺＥＢ 様式及び作成要領 記入例(2)　（書類関係②）システム提案概要" xfId="15" xr:uid="{00000000-0005-0000-0000-00001D020000}"/>
    <cellStyle name="標準 2 4" xfId="10" xr:uid="{00000000-0005-0000-0000-00001E020000}"/>
    <cellStyle name="標準 2 5" xfId="21" xr:uid="{00000000-0005-0000-0000-00001F020000}"/>
    <cellStyle name="標準 2 5 2" xfId="122" xr:uid="{00000000-0005-0000-0000-000020020000}"/>
    <cellStyle name="標準 2 6" xfId="121" xr:uid="{00000000-0005-0000-0000-000021020000}"/>
    <cellStyle name="標準 2_★H25補正 ＺＥＢ 様式及び作成要領 記入例(2)　（書類関係②）システム提案概要" xfId="16" xr:uid="{00000000-0005-0000-0000-000022020000}"/>
    <cellStyle name="標準 3" xfId="11" xr:uid="{00000000-0005-0000-0000-000023020000}"/>
    <cellStyle name="標準 4" xfId="12" xr:uid="{00000000-0005-0000-0000-000024020000}"/>
    <cellStyle name="標準 4 2" xfId="17" xr:uid="{00000000-0005-0000-0000-000025020000}"/>
    <cellStyle name="標準 4 3" xfId="19" xr:uid="{00000000-0005-0000-0000-000026020000}"/>
    <cellStyle name="標準 4 4" xfId="102" xr:uid="{00000000-0005-0000-0000-000027020000}"/>
    <cellStyle name="標準 4_★H25補正 ＺＥＢ 様式及び作成要領 記入例(2)　（書類関係②）システム提案概要" xfId="18" xr:uid="{00000000-0005-0000-0000-000028020000}"/>
    <cellStyle name="標準 5" xfId="22" xr:uid="{00000000-0005-0000-0000-000029020000}"/>
    <cellStyle name="標準 5 10" xfId="343" xr:uid="{00000000-0005-0000-0000-00002A020000}"/>
    <cellStyle name="標準 5 10 2" xfId="928" xr:uid="{00000000-0005-0000-0000-00002B020000}"/>
    <cellStyle name="標準 5 11" xfId="636" xr:uid="{00000000-0005-0000-0000-00002C020000}"/>
    <cellStyle name="標準 5 2" xfId="52" xr:uid="{00000000-0005-0000-0000-00002D020000}"/>
    <cellStyle name="標準 5 2 2" xfId="97" xr:uid="{00000000-0005-0000-0000-00002E020000}"/>
    <cellStyle name="標準 5 2 2 2" xfId="207" xr:uid="{00000000-0005-0000-0000-00002F020000}"/>
    <cellStyle name="標準 5 2 2 2 2" xfId="498" xr:uid="{00000000-0005-0000-0000-000030020000}"/>
    <cellStyle name="標準 5 2 2 2 2 2" xfId="1083" xr:uid="{00000000-0005-0000-0000-000031020000}"/>
    <cellStyle name="標準 5 2 2 2 3" xfId="792" xr:uid="{00000000-0005-0000-0000-000032020000}"/>
    <cellStyle name="標準 5 2 2 3" xfId="287" xr:uid="{00000000-0005-0000-0000-000033020000}"/>
    <cellStyle name="標準 5 2 2 3 2" xfId="578" xr:uid="{00000000-0005-0000-0000-000034020000}"/>
    <cellStyle name="標準 5 2 2 3 2 2" xfId="1163" xr:uid="{00000000-0005-0000-0000-000035020000}"/>
    <cellStyle name="標準 5 2 2 3 3" xfId="872" xr:uid="{00000000-0005-0000-0000-000036020000}"/>
    <cellStyle name="標準 5 2 2 4" xfId="401" xr:uid="{00000000-0005-0000-0000-000037020000}"/>
    <cellStyle name="標準 5 2 2 4 2" xfId="986" xr:uid="{00000000-0005-0000-0000-000038020000}"/>
    <cellStyle name="標準 5 2 2 5" xfId="695" xr:uid="{00000000-0005-0000-0000-000039020000}"/>
    <cellStyle name="標準 5 2 3" xfId="124" xr:uid="{00000000-0005-0000-0000-00003A020000}"/>
    <cellStyle name="標準 5 2 3 2" xfId="226" xr:uid="{00000000-0005-0000-0000-00003B020000}"/>
    <cellStyle name="標準 5 2 3 2 2" xfId="517" xr:uid="{00000000-0005-0000-0000-00003C020000}"/>
    <cellStyle name="標準 5 2 3 2 2 2" xfId="1102" xr:uid="{00000000-0005-0000-0000-00003D020000}"/>
    <cellStyle name="標準 5 2 3 2 3" xfId="811" xr:uid="{00000000-0005-0000-0000-00003E020000}"/>
    <cellStyle name="標準 5 2 3 3" xfId="288" xr:uid="{00000000-0005-0000-0000-00003F020000}"/>
    <cellStyle name="標準 5 2 3 3 2" xfId="579" xr:uid="{00000000-0005-0000-0000-000040020000}"/>
    <cellStyle name="標準 5 2 3 3 2 2" xfId="1164" xr:uid="{00000000-0005-0000-0000-000041020000}"/>
    <cellStyle name="標準 5 2 3 3 3" xfId="873" xr:uid="{00000000-0005-0000-0000-000042020000}"/>
    <cellStyle name="標準 5 2 3 4" xfId="420" xr:uid="{00000000-0005-0000-0000-000043020000}"/>
    <cellStyle name="標準 5 2 3 4 2" xfId="1005" xr:uid="{00000000-0005-0000-0000-000044020000}"/>
    <cellStyle name="標準 5 2 3 5" xfId="714" xr:uid="{00000000-0005-0000-0000-000045020000}"/>
    <cellStyle name="標準 5 2 4" xfId="174" xr:uid="{00000000-0005-0000-0000-000046020000}"/>
    <cellStyle name="標準 5 2 4 2" xfId="466" xr:uid="{00000000-0005-0000-0000-000047020000}"/>
    <cellStyle name="標準 5 2 4 2 2" xfId="1051" xr:uid="{00000000-0005-0000-0000-000048020000}"/>
    <cellStyle name="標準 5 2 4 3" xfId="760" xr:uid="{00000000-0005-0000-0000-000049020000}"/>
    <cellStyle name="標準 5 2 5" xfId="289" xr:uid="{00000000-0005-0000-0000-00004A020000}"/>
    <cellStyle name="標準 5 2 5 2" xfId="580" xr:uid="{00000000-0005-0000-0000-00004B020000}"/>
    <cellStyle name="標準 5 2 5 2 2" xfId="1165" xr:uid="{00000000-0005-0000-0000-00004C020000}"/>
    <cellStyle name="標準 5 2 5 3" xfId="874" xr:uid="{00000000-0005-0000-0000-00004D020000}"/>
    <cellStyle name="標準 5 2 6" xfId="369" xr:uid="{00000000-0005-0000-0000-00004E020000}"/>
    <cellStyle name="標準 5 2 6 2" xfId="954" xr:uid="{00000000-0005-0000-0000-00004F020000}"/>
    <cellStyle name="標準 5 2 7" xfId="662" xr:uid="{00000000-0005-0000-0000-000050020000}"/>
    <cellStyle name="標準 5 3" xfId="39" xr:uid="{00000000-0005-0000-0000-000051020000}"/>
    <cellStyle name="標準 5 3 2" xfId="84" xr:uid="{00000000-0005-0000-0000-000052020000}"/>
    <cellStyle name="標準 5 3 2 2" xfId="194" xr:uid="{00000000-0005-0000-0000-000053020000}"/>
    <cellStyle name="標準 5 3 2 2 2" xfId="485" xr:uid="{00000000-0005-0000-0000-000054020000}"/>
    <cellStyle name="標準 5 3 2 2 2 2" xfId="1070" xr:uid="{00000000-0005-0000-0000-000055020000}"/>
    <cellStyle name="標準 5 3 2 2 3" xfId="779" xr:uid="{00000000-0005-0000-0000-000056020000}"/>
    <cellStyle name="標準 5 3 2 3" xfId="290" xr:uid="{00000000-0005-0000-0000-000057020000}"/>
    <cellStyle name="標準 5 3 2 3 2" xfId="581" xr:uid="{00000000-0005-0000-0000-000058020000}"/>
    <cellStyle name="標準 5 3 2 3 2 2" xfId="1166" xr:uid="{00000000-0005-0000-0000-000059020000}"/>
    <cellStyle name="標準 5 3 2 3 3" xfId="875" xr:uid="{00000000-0005-0000-0000-00005A020000}"/>
    <cellStyle name="標準 5 3 2 4" xfId="388" xr:uid="{00000000-0005-0000-0000-00005B020000}"/>
    <cellStyle name="標準 5 3 2 4 2" xfId="973" xr:uid="{00000000-0005-0000-0000-00005C020000}"/>
    <cellStyle name="標準 5 3 2 5" xfId="682" xr:uid="{00000000-0005-0000-0000-00005D020000}"/>
    <cellStyle name="標準 5 3 3" xfId="125" xr:uid="{00000000-0005-0000-0000-00005E020000}"/>
    <cellStyle name="標準 5 3 3 2" xfId="227" xr:uid="{00000000-0005-0000-0000-00005F020000}"/>
    <cellStyle name="標準 5 3 3 2 2" xfId="518" xr:uid="{00000000-0005-0000-0000-000060020000}"/>
    <cellStyle name="標準 5 3 3 2 2 2" xfId="1103" xr:uid="{00000000-0005-0000-0000-000061020000}"/>
    <cellStyle name="標準 5 3 3 2 3" xfId="812" xr:uid="{00000000-0005-0000-0000-000062020000}"/>
    <cellStyle name="標準 5 3 3 3" xfId="291" xr:uid="{00000000-0005-0000-0000-000063020000}"/>
    <cellStyle name="標準 5 3 3 3 2" xfId="582" xr:uid="{00000000-0005-0000-0000-000064020000}"/>
    <cellStyle name="標準 5 3 3 3 2 2" xfId="1167" xr:uid="{00000000-0005-0000-0000-000065020000}"/>
    <cellStyle name="標準 5 3 3 3 3" xfId="876" xr:uid="{00000000-0005-0000-0000-000066020000}"/>
    <cellStyle name="標準 5 3 3 4" xfId="421" xr:uid="{00000000-0005-0000-0000-000067020000}"/>
    <cellStyle name="標準 5 3 3 4 2" xfId="1006" xr:uid="{00000000-0005-0000-0000-000068020000}"/>
    <cellStyle name="標準 5 3 3 5" xfId="715" xr:uid="{00000000-0005-0000-0000-000069020000}"/>
    <cellStyle name="標準 5 3 4" xfId="161" xr:uid="{00000000-0005-0000-0000-00006A020000}"/>
    <cellStyle name="標準 5 3 4 2" xfId="453" xr:uid="{00000000-0005-0000-0000-00006B020000}"/>
    <cellStyle name="標準 5 3 4 2 2" xfId="1038" xr:uid="{00000000-0005-0000-0000-00006C020000}"/>
    <cellStyle name="標準 5 3 4 3" xfId="747" xr:uid="{00000000-0005-0000-0000-00006D020000}"/>
    <cellStyle name="標準 5 3 5" xfId="292" xr:uid="{00000000-0005-0000-0000-00006E020000}"/>
    <cellStyle name="標準 5 3 5 2" xfId="583" xr:uid="{00000000-0005-0000-0000-00006F020000}"/>
    <cellStyle name="標準 5 3 5 2 2" xfId="1168" xr:uid="{00000000-0005-0000-0000-000070020000}"/>
    <cellStyle name="標準 5 3 5 3" xfId="877" xr:uid="{00000000-0005-0000-0000-000071020000}"/>
    <cellStyle name="標準 5 3 6" xfId="356" xr:uid="{00000000-0005-0000-0000-000072020000}"/>
    <cellStyle name="標準 5 3 6 2" xfId="941" xr:uid="{00000000-0005-0000-0000-000073020000}"/>
    <cellStyle name="標準 5 3 7" xfId="649" xr:uid="{00000000-0005-0000-0000-000074020000}"/>
    <cellStyle name="標準 5 4" xfId="64" xr:uid="{00000000-0005-0000-0000-000075020000}"/>
    <cellStyle name="標準 5 4 2" xfId="99" xr:uid="{00000000-0005-0000-0000-000076020000}"/>
    <cellStyle name="標準 5 4 2 2" xfId="209" xr:uid="{00000000-0005-0000-0000-000077020000}"/>
    <cellStyle name="標準 5 4 2 2 2" xfId="500" xr:uid="{00000000-0005-0000-0000-000078020000}"/>
    <cellStyle name="標準 5 4 2 2 2 2" xfId="1085" xr:uid="{00000000-0005-0000-0000-000079020000}"/>
    <cellStyle name="標準 5 4 2 2 3" xfId="794" xr:uid="{00000000-0005-0000-0000-00007A020000}"/>
    <cellStyle name="標準 5 4 2 3" xfId="293" xr:uid="{00000000-0005-0000-0000-00007B020000}"/>
    <cellStyle name="標準 5 4 2 3 2" xfId="584" xr:uid="{00000000-0005-0000-0000-00007C020000}"/>
    <cellStyle name="標準 5 4 2 3 2 2" xfId="1169" xr:uid="{00000000-0005-0000-0000-00007D020000}"/>
    <cellStyle name="標準 5 4 2 3 3" xfId="878" xr:uid="{00000000-0005-0000-0000-00007E020000}"/>
    <cellStyle name="標準 5 4 2 4" xfId="403" xr:uid="{00000000-0005-0000-0000-00007F020000}"/>
    <cellStyle name="標準 5 4 2 4 2" xfId="988" xr:uid="{00000000-0005-0000-0000-000080020000}"/>
    <cellStyle name="標準 5 4 2 5" xfId="697" xr:uid="{00000000-0005-0000-0000-000081020000}"/>
    <cellStyle name="標準 5 4 3" xfId="126" xr:uid="{00000000-0005-0000-0000-000082020000}"/>
    <cellStyle name="標準 5 4 3 2" xfId="228" xr:uid="{00000000-0005-0000-0000-000083020000}"/>
    <cellStyle name="標準 5 4 3 2 2" xfId="519" xr:uid="{00000000-0005-0000-0000-000084020000}"/>
    <cellStyle name="標準 5 4 3 2 2 2" xfId="1104" xr:uid="{00000000-0005-0000-0000-000085020000}"/>
    <cellStyle name="標準 5 4 3 2 3" xfId="813" xr:uid="{00000000-0005-0000-0000-000086020000}"/>
    <cellStyle name="標準 5 4 3 3" xfId="294" xr:uid="{00000000-0005-0000-0000-000087020000}"/>
    <cellStyle name="標準 5 4 3 3 2" xfId="585" xr:uid="{00000000-0005-0000-0000-000088020000}"/>
    <cellStyle name="標準 5 4 3 3 2 2" xfId="1170" xr:uid="{00000000-0005-0000-0000-000089020000}"/>
    <cellStyle name="標準 5 4 3 3 3" xfId="879" xr:uid="{00000000-0005-0000-0000-00008A020000}"/>
    <cellStyle name="標準 5 4 3 4" xfId="422" xr:uid="{00000000-0005-0000-0000-00008B020000}"/>
    <cellStyle name="標準 5 4 3 4 2" xfId="1007" xr:uid="{00000000-0005-0000-0000-00008C020000}"/>
    <cellStyle name="標準 5 4 3 5" xfId="716" xr:uid="{00000000-0005-0000-0000-00008D020000}"/>
    <cellStyle name="標準 5 4 4" xfId="176" xr:uid="{00000000-0005-0000-0000-00008E020000}"/>
    <cellStyle name="標準 5 4 4 2" xfId="468" xr:uid="{00000000-0005-0000-0000-00008F020000}"/>
    <cellStyle name="標準 5 4 4 2 2" xfId="1053" xr:uid="{00000000-0005-0000-0000-000090020000}"/>
    <cellStyle name="標準 5 4 4 3" xfId="762" xr:uid="{00000000-0005-0000-0000-000091020000}"/>
    <cellStyle name="標準 5 4 5" xfId="295" xr:uid="{00000000-0005-0000-0000-000092020000}"/>
    <cellStyle name="標準 5 4 5 2" xfId="586" xr:uid="{00000000-0005-0000-0000-000093020000}"/>
    <cellStyle name="標準 5 4 5 2 2" xfId="1171" xr:uid="{00000000-0005-0000-0000-000094020000}"/>
    <cellStyle name="標準 5 4 5 3" xfId="880" xr:uid="{00000000-0005-0000-0000-000095020000}"/>
    <cellStyle name="標準 5 4 6" xfId="371" xr:uid="{00000000-0005-0000-0000-000096020000}"/>
    <cellStyle name="標準 5 4 6 2" xfId="956" xr:uid="{00000000-0005-0000-0000-000097020000}"/>
    <cellStyle name="標準 5 4 7" xfId="664" xr:uid="{00000000-0005-0000-0000-000098020000}"/>
    <cellStyle name="標準 5 5" xfId="68" xr:uid="{00000000-0005-0000-0000-000099020000}"/>
    <cellStyle name="標準 5 5 2" xfId="101" xr:uid="{00000000-0005-0000-0000-00009A020000}"/>
    <cellStyle name="標準 5 5 2 2" xfId="128" xr:uid="{00000000-0005-0000-0000-00009B020000}"/>
    <cellStyle name="標準 5 5 2 2 2" xfId="230" xr:uid="{00000000-0005-0000-0000-00009C020000}"/>
    <cellStyle name="標準 5 5 2 2 2 2" xfId="521" xr:uid="{00000000-0005-0000-0000-00009D020000}"/>
    <cellStyle name="標準 5 5 2 2 2 2 2" xfId="1106" xr:uid="{00000000-0005-0000-0000-00009E020000}"/>
    <cellStyle name="標準 5 5 2 2 2 3" xfId="815" xr:uid="{00000000-0005-0000-0000-00009F020000}"/>
    <cellStyle name="標準 5 5 2 2 3" xfId="296" xr:uid="{00000000-0005-0000-0000-0000A0020000}"/>
    <cellStyle name="標準 5 5 2 2 3 2" xfId="587" xr:uid="{00000000-0005-0000-0000-0000A1020000}"/>
    <cellStyle name="標準 5 5 2 2 3 2 2" xfId="1172" xr:uid="{00000000-0005-0000-0000-0000A2020000}"/>
    <cellStyle name="標準 5 5 2 2 3 3" xfId="881" xr:uid="{00000000-0005-0000-0000-0000A3020000}"/>
    <cellStyle name="標準 5 5 2 2 4" xfId="424" xr:uid="{00000000-0005-0000-0000-0000A4020000}"/>
    <cellStyle name="標準 5 5 2 2 4 2" xfId="1009" xr:uid="{00000000-0005-0000-0000-0000A5020000}"/>
    <cellStyle name="標準 5 5 2 2 5" xfId="718" xr:uid="{00000000-0005-0000-0000-0000A6020000}"/>
    <cellStyle name="標準 5 5 2 3" xfId="211" xr:uid="{00000000-0005-0000-0000-0000A7020000}"/>
    <cellStyle name="標準 5 5 2 3 2" xfId="502" xr:uid="{00000000-0005-0000-0000-0000A8020000}"/>
    <cellStyle name="標準 5 5 2 3 2 2" xfId="1087" xr:uid="{00000000-0005-0000-0000-0000A9020000}"/>
    <cellStyle name="標準 5 5 2 3 3" xfId="796" xr:uid="{00000000-0005-0000-0000-0000AA020000}"/>
    <cellStyle name="標準 5 5 2 4" xfId="297" xr:uid="{00000000-0005-0000-0000-0000AB020000}"/>
    <cellStyle name="標準 5 5 2 4 2" xfId="588" xr:uid="{00000000-0005-0000-0000-0000AC020000}"/>
    <cellStyle name="標準 5 5 2 4 2 2" xfId="1173" xr:uid="{00000000-0005-0000-0000-0000AD020000}"/>
    <cellStyle name="標準 5 5 2 4 3" xfId="882" xr:uid="{00000000-0005-0000-0000-0000AE020000}"/>
    <cellStyle name="標準 5 5 2 5" xfId="405" xr:uid="{00000000-0005-0000-0000-0000AF020000}"/>
    <cellStyle name="標準 5 5 2 5 2" xfId="990" xr:uid="{00000000-0005-0000-0000-0000B0020000}"/>
    <cellStyle name="標準 5 5 2 6" xfId="699" xr:uid="{00000000-0005-0000-0000-0000B1020000}"/>
    <cellStyle name="標準 5 5 3" xfId="129" xr:uid="{00000000-0005-0000-0000-0000B2020000}"/>
    <cellStyle name="標準 5 5 3 2" xfId="231" xr:uid="{00000000-0005-0000-0000-0000B3020000}"/>
    <cellStyle name="標準 5 5 3 2 2" xfId="522" xr:uid="{00000000-0005-0000-0000-0000B4020000}"/>
    <cellStyle name="標準 5 5 3 2 2 2" xfId="1107" xr:uid="{00000000-0005-0000-0000-0000B5020000}"/>
    <cellStyle name="標準 5 5 3 2 3" xfId="816" xr:uid="{00000000-0005-0000-0000-0000B6020000}"/>
    <cellStyle name="標準 5 5 3 3" xfId="298" xr:uid="{00000000-0005-0000-0000-0000B7020000}"/>
    <cellStyle name="標準 5 5 3 3 2" xfId="589" xr:uid="{00000000-0005-0000-0000-0000B8020000}"/>
    <cellStyle name="標準 5 5 3 3 2 2" xfId="1174" xr:uid="{00000000-0005-0000-0000-0000B9020000}"/>
    <cellStyle name="標準 5 5 3 3 3" xfId="883" xr:uid="{00000000-0005-0000-0000-0000BA020000}"/>
    <cellStyle name="標準 5 5 3 4" xfId="425" xr:uid="{00000000-0005-0000-0000-0000BB020000}"/>
    <cellStyle name="標準 5 5 3 4 2" xfId="1010" xr:uid="{00000000-0005-0000-0000-0000BC020000}"/>
    <cellStyle name="標準 5 5 3 5" xfId="719" xr:uid="{00000000-0005-0000-0000-0000BD020000}"/>
    <cellStyle name="標準 5 5 4" xfId="127" xr:uid="{00000000-0005-0000-0000-0000BE020000}"/>
    <cellStyle name="標準 5 5 4 2" xfId="229" xr:uid="{00000000-0005-0000-0000-0000BF020000}"/>
    <cellStyle name="標準 5 5 4 2 2" xfId="520" xr:uid="{00000000-0005-0000-0000-0000C0020000}"/>
    <cellStyle name="標準 5 5 4 2 2 2" xfId="1105" xr:uid="{00000000-0005-0000-0000-0000C1020000}"/>
    <cellStyle name="標準 5 5 4 2 3" xfId="814" xr:uid="{00000000-0005-0000-0000-0000C2020000}"/>
    <cellStyle name="標準 5 5 4 3" xfId="299" xr:uid="{00000000-0005-0000-0000-0000C3020000}"/>
    <cellStyle name="標準 5 5 4 3 2" xfId="590" xr:uid="{00000000-0005-0000-0000-0000C4020000}"/>
    <cellStyle name="標準 5 5 4 3 2 2" xfId="1175" xr:uid="{00000000-0005-0000-0000-0000C5020000}"/>
    <cellStyle name="標準 5 5 4 3 3" xfId="884" xr:uid="{00000000-0005-0000-0000-0000C6020000}"/>
    <cellStyle name="標準 5 5 4 4" xfId="423" xr:uid="{00000000-0005-0000-0000-0000C7020000}"/>
    <cellStyle name="標準 5 5 4 4 2" xfId="1008" xr:uid="{00000000-0005-0000-0000-0000C8020000}"/>
    <cellStyle name="標準 5 5 4 5" xfId="717" xr:uid="{00000000-0005-0000-0000-0000C9020000}"/>
    <cellStyle name="標準 5 5 5" xfId="178" xr:uid="{00000000-0005-0000-0000-0000CA020000}"/>
    <cellStyle name="標準 5 5 5 2" xfId="470" xr:uid="{00000000-0005-0000-0000-0000CB020000}"/>
    <cellStyle name="標準 5 5 5 2 2" xfId="1055" xr:uid="{00000000-0005-0000-0000-0000CC020000}"/>
    <cellStyle name="標準 5 5 5 3" xfId="764" xr:uid="{00000000-0005-0000-0000-0000CD020000}"/>
    <cellStyle name="標準 5 5 6" xfId="300" xr:uid="{00000000-0005-0000-0000-0000CE020000}"/>
    <cellStyle name="標準 5 5 6 2" xfId="591" xr:uid="{00000000-0005-0000-0000-0000CF020000}"/>
    <cellStyle name="標準 5 5 6 2 2" xfId="1176" xr:uid="{00000000-0005-0000-0000-0000D0020000}"/>
    <cellStyle name="標準 5 5 6 3" xfId="885" xr:uid="{00000000-0005-0000-0000-0000D1020000}"/>
    <cellStyle name="標準 5 5 7" xfId="373" xr:uid="{00000000-0005-0000-0000-0000D2020000}"/>
    <cellStyle name="標準 5 5 7 2" xfId="958" xr:uid="{00000000-0005-0000-0000-0000D3020000}"/>
    <cellStyle name="標準 5 5 8" xfId="666" xr:uid="{00000000-0005-0000-0000-0000D4020000}"/>
    <cellStyle name="標準 5 6" xfId="71" xr:uid="{00000000-0005-0000-0000-0000D5020000}"/>
    <cellStyle name="標準 5 6 2" xfId="181" xr:uid="{00000000-0005-0000-0000-0000D6020000}"/>
    <cellStyle name="標準 5 6 2 2" xfId="472" xr:uid="{00000000-0005-0000-0000-0000D7020000}"/>
    <cellStyle name="標準 5 6 2 2 2" xfId="1057" xr:uid="{00000000-0005-0000-0000-0000D8020000}"/>
    <cellStyle name="標準 5 6 2 3" xfId="766" xr:uid="{00000000-0005-0000-0000-0000D9020000}"/>
    <cellStyle name="標準 5 6 3" xfId="301" xr:uid="{00000000-0005-0000-0000-0000DA020000}"/>
    <cellStyle name="標準 5 6 3 2" xfId="592" xr:uid="{00000000-0005-0000-0000-0000DB020000}"/>
    <cellStyle name="標準 5 6 3 2 2" xfId="1177" xr:uid="{00000000-0005-0000-0000-0000DC020000}"/>
    <cellStyle name="標準 5 6 3 3" xfId="886" xr:uid="{00000000-0005-0000-0000-0000DD020000}"/>
    <cellStyle name="標準 5 6 4" xfId="375" xr:uid="{00000000-0005-0000-0000-0000DE020000}"/>
    <cellStyle name="標準 5 6 4 2" xfId="960" xr:uid="{00000000-0005-0000-0000-0000DF020000}"/>
    <cellStyle name="標準 5 6 5" xfId="669" xr:uid="{00000000-0005-0000-0000-0000E0020000}"/>
    <cellStyle name="標準 5 7" xfId="123" xr:uid="{00000000-0005-0000-0000-0000E1020000}"/>
    <cellStyle name="標準 5 8" xfId="148" xr:uid="{00000000-0005-0000-0000-0000E2020000}"/>
    <cellStyle name="標準 5 8 2" xfId="440" xr:uid="{00000000-0005-0000-0000-0000E3020000}"/>
    <cellStyle name="標準 5 8 2 2" xfId="1025" xr:uid="{00000000-0005-0000-0000-0000E4020000}"/>
    <cellStyle name="標準 5 8 3" xfId="734" xr:uid="{00000000-0005-0000-0000-0000E5020000}"/>
    <cellStyle name="標準 5 9" xfId="302" xr:uid="{00000000-0005-0000-0000-0000E6020000}"/>
    <cellStyle name="標準 5 9 2" xfId="593" xr:uid="{00000000-0005-0000-0000-0000E7020000}"/>
    <cellStyle name="標準 5 9 2 2" xfId="1178" xr:uid="{00000000-0005-0000-0000-0000E8020000}"/>
    <cellStyle name="標準 5 9 3" xfId="887" xr:uid="{00000000-0005-0000-0000-0000E9020000}"/>
    <cellStyle name="標準 6" xfId="23" xr:uid="{00000000-0005-0000-0000-0000EA020000}"/>
    <cellStyle name="標準 6 2" xfId="51" xr:uid="{00000000-0005-0000-0000-0000EB020000}"/>
    <cellStyle name="標準 6 2 2" xfId="96" xr:uid="{00000000-0005-0000-0000-0000EC020000}"/>
    <cellStyle name="標準 6 2 2 2" xfId="206" xr:uid="{00000000-0005-0000-0000-0000ED020000}"/>
    <cellStyle name="標準 6 2 2 2 2" xfId="497" xr:uid="{00000000-0005-0000-0000-0000EE020000}"/>
    <cellStyle name="標準 6 2 2 2 2 2" xfId="1082" xr:uid="{00000000-0005-0000-0000-0000EF020000}"/>
    <cellStyle name="標準 6 2 2 2 3" xfId="791" xr:uid="{00000000-0005-0000-0000-0000F0020000}"/>
    <cellStyle name="標準 6 2 2 3" xfId="303" xr:uid="{00000000-0005-0000-0000-0000F1020000}"/>
    <cellStyle name="標準 6 2 2 3 2" xfId="594" xr:uid="{00000000-0005-0000-0000-0000F2020000}"/>
    <cellStyle name="標準 6 2 2 3 2 2" xfId="1179" xr:uid="{00000000-0005-0000-0000-0000F3020000}"/>
    <cellStyle name="標準 6 2 2 3 3" xfId="888" xr:uid="{00000000-0005-0000-0000-0000F4020000}"/>
    <cellStyle name="標準 6 2 2 4" xfId="400" xr:uid="{00000000-0005-0000-0000-0000F5020000}"/>
    <cellStyle name="標準 6 2 2 4 2" xfId="985" xr:uid="{00000000-0005-0000-0000-0000F6020000}"/>
    <cellStyle name="標準 6 2 2 5" xfId="694" xr:uid="{00000000-0005-0000-0000-0000F7020000}"/>
    <cellStyle name="標準 6 2 3" xfId="131" xr:uid="{00000000-0005-0000-0000-0000F8020000}"/>
    <cellStyle name="標準 6 2 3 2" xfId="233" xr:uid="{00000000-0005-0000-0000-0000F9020000}"/>
    <cellStyle name="標準 6 2 3 2 2" xfId="524" xr:uid="{00000000-0005-0000-0000-0000FA020000}"/>
    <cellStyle name="標準 6 2 3 2 2 2" xfId="1109" xr:uid="{00000000-0005-0000-0000-0000FB020000}"/>
    <cellStyle name="標準 6 2 3 2 3" xfId="818" xr:uid="{00000000-0005-0000-0000-0000FC020000}"/>
    <cellStyle name="標準 6 2 3 3" xfId="304" xr:uid="{00000000-0005-0000-0000-0000FD020000}"/>
    <cellStyle name="標準 6 2 3 3 2" xfId="595" xr:uid="{00000000-0005-0000-0000-0000FE020000}"/>
    <cellStyle name="標準 6 2 3 3 2 2" xfId="1180" xr:uid="{00000000-0005-0000-0000-0000FF020000}"/>
    <cellStyle name="標準 6 2 3 3 3" xfId="889" xr:uid="{00000000-0005-0000-0000-000000030000}"/>
    <cellStyle name="標準 6 2 3 4" xfId="427" xr:uid="{00000000-0005-0000-0000-000001030000}"/>
    <cellStyle name="標準 6 2 3 4 2" xfId="1012" xr:uid="{00000000-0005-0000-0000-000002030000}"/>
    <cellStyle name="標準 6 2 3 5" xfId="721" xr:uid="{00000000-0005-0000-0000-000003030000}"/>
    <cellStyle name="標準 6 2 4" xfId="173" xr:uid="{00000000-0005-0000-0000-000004030000}"/>
    <cellStyle name="標準 6 2 4 2" xfId="465" xr:uid="{00000000-0005-0000-0000-000005030000}"/>
    <cellStyle name="標準 6 2 4 2 2" xfId="1050" xr:uid="{00000000-0005-0000-0000-000006030000}"/>
    <cellStyle name="標準 6 2 4 3" xfId="759" xr:uid="{00000000-0005-0000-0000-000007030000}"/>
    <cellStyle name="標準 6 2 5" xfId="305" xr:uid="{00000000-0005-0000-0000-000008030000}"/>
    <cellStyle name="標準 6 2 5 2" xfId="596" xr:uid="{00000000-0005-0000-0000-000009030000}"/>
    <cellStyle name="標準 6 2 5 2 2" xfId="1181" xr:uid="{00000000-0005-0000-0000-00000A030000}"/>
    <cellStyle name="標準 6 2 5 3" xfId="890" xr:uid="{00000000-0005-0000-0000-00000B030000}"/>
    <cellStyle name="標準 6 2 6" xfId="368" xr:uid="{00000000-0005-0000-0000-00000C030000}"/>
    <cellStyle name="標準 6 2 6 2" xfId="953" xr:uid="{00000000-0005-0000-0000-00000D030000}"/>
    <cellStyle name="標準 6 2 7" xfId="661" xr:uid="{00000000-0005-0000-0000-00000E030000}"/>
    <cellStyle name="標準 6 3" xfId="40" xr:uid="{00000000-0005-0000-0000-00000F030000}"/>
    <cellStyle name="標準 6 3 2" xfId="85" xr:uid="{00000000-0005-0000-0000-000010030000}"/>
    <cellStyle name="標準 6 3 2 2" xfId="195" xr:uid="{00000000-0005-0000-0000-000011030000}"/>
    <cellStyle name="標準 6 3 2 2 2" xfId="486" xr:uid="{00000000-0005-0000-0000-000012030000}"/>
    <cellStyle name="標準 6 3 2 2 2 2" xfId="1071" xr:uid="{00000000-0005-0000-0000-000013030000}"/>
    <cellStyle name="標準 6 3 2 2 3" xfId="780" xr:uid="{00000000-0005-0000-0000-000014030000}"/>
    <cellStyle name="標準 6 3 2 3" xfId="306" xr:uid="{00000000-0005-0000-0000-000015030000}"/>
    <cellStyle name="標準 6 3 2 3 2" xfId="597" xr:uid="{00000000-0005-0000-0000-000016030000}"/>
    <cellStyle name="標準 6 3 2 3 2 2" xfId="1182" xr:uid="{00000000-0005-0000-0000-000017030000}"/>
    <cellStyle name="標準 6 3 2 3 3" xfId="891" xr:uid="{00000000-0005-0000-0000-000018030000}"/>
    <cellStyle name="標準 6 3 2 4" xfId="389" xr:uid="{00000000-0005-0000-0000-000019030000}"/>
    <cellStyle name="標準 6 3 2 4 2" xfId="974" xr:uid="{00000000-0005-0000-0000-00001A030000}"/>
    <cellStyle name="標準 6 3 2 5" xfId="683" xr:uid="{00000000-0005-0000-0000-00001B030000}"/>
    <cellStyle name="標準 6 3 3" xfId="132" xr:uid="{00000000-0005-0000-0000-00001C030000}"/>
    <cellStyle name="標準 6 3 3 2" xfId="234" xr:uid="{00000000-0005-0000-0000-00001D030000}"/>
    <cellStyle name="標準 6 3 3 2 2" xfId="525" xr:uid="{00000000-0005-0000-0000-00001E030000}"/>
    <cellStyle name="標準 6 3 3 2 2 2" xfId="1110" xr:uid="{00000000-0005-0000-0000-00001F030000}"/>
    <cellStyle name="標準 6 3 3 2 3" xfId="819" xr:uid="{00000000-0005-0000-0000-000020030000}"/>
    <cellStyle name="標準 6 3 3 3" xfId="307" xr:uid="{00000000-0005-0000-0000-000021030000}"/>
    <cellStyle name="標準 6 3 3 3 2" xfId="598" xr:uid="{00000000-0005-0000-0000-000022030000}"/>
    <cellStyle name="標準 6 3 3 3 2 2" xfId="1183" xr:uid="{00000000-0005-0000-0000-000023030000}"/>
    <cellStyle name="標準 6 3 3 3 3" xfId="892" xr:uid="{00000000-0005-0000-0000-000024030000}"/>
    <cellStyle name="標準 6 3 3 4" xfId="428" xr:uid="{00000000-0005-0000-0000-000025030000}"/>
    <cellStyle name="標準 6 3 3 4 2" xfId="1013" xr:uid="{00000000-0005-0000-0000-000026030000}"/>
    <cellStyle name="標準 6 3 3 5" xfId="722" xr:uid="{00000000-0005-0000-0000-000027030000}"/>
    <cellStyle name="標準 6 3 4" xfId="162" xr:uid="{00000000-0005-0000-0000-000028030000}"/>
    <cellStyle name="標準 6 3 4 2" xfId="454" xr:uid="{00000000-0005-0000-0000-000029030000}"/>
    <cellStyle name="標準 6 3 4 2 2" xfId="1039" xr:uid="{00000000-0005-0000-0000-00002A030000}"/>
    <cellStyle name="標準 6 3 4 3" xfId="748" xr:uid="{00000000-0005-0000-0000-00002B030000}"/>
    <cellStyle name="標準 6 3 5" xfId="308" xr:uid="{00000000-0005-0000-0000-00002C030000}"/>
    <cellStyle name="標準 6 3 5 2" xfId="599" xr:uid="{00000000-0005-0000-0000-00002D030000}"/>
    <cellStyle name="標準 6 3 5 2 2" xfId="1184" xr:uid="{00000000-0005-0000-0000-00002E030000}"/>
    <cellStyle name="標準 6 3 5 3" xfId="893" xr:uid="{00000000-0005-0000-0000-00002F030000}"/>
    <cellStyle name="標準 6 3 6" xfId="357" xr:uid="{00000000-0005-0000-0000-000030030000}"/>
    <cellStyle name="標準 6 3 6 2" xfId="942" xr:uid="{00000000-0005-0000-0000-000031030000}"/>
    <cellStyle name="標準 6 3 7" xfId="650" xr:uid="{00000000-0005-0000-0000-000032030000}"/>
    <cellStyle name="標準 6 4" xfId="72" xr:uid="{00000000-0005-0000-0000-000033030000}"/>
    <cellStyle name="標準 6 4 2" xfId="182" xr:uid="{00000000-0005-0000-0000-000034030000}"/>
    <cellStyle name="標準 6 4 2 2" xfId="473" xr:uid="{00000000-0005-0000-0000-000035030000}"/>
    <cellStyle name="標準 6 4 2 2 2" xfId="1058" xr:uid="{00000000-0005-0000-0000-000036030000}"/>
    <cellStyle name="標準 6 4 2 3" xfId="767" xr:uid="{00000000-0005-0000-0000-000037030000}"/>
    <cellStyle name="標準 6 4 3" xfId="309" xr:uid="{00000000-0005-0000-0000-000038030000}"/>
    <cellStyle name="標準 6 4 3 2" xfId="600" xr:uid="{00000000-0005-0000-0000-000039030000}"/>
    <cellStyle name="標準 6 4 3 2 2" xfId="1185" xr:uid="{00000000-0005-0000-0000-00003A030000}"/>
    <cellStyle name="標準 6 4 3 3" xfId="894" xr:uid="{00000000-0005-0000-0000-00003B030000}"/>
    <cellStyle name="標準 6 4 4" xfId="376" xr:uid="{00000000-0005-0000-0000-00003C030000}"/>
    <cellStyle name="標準 6 4 4 2" xfId="961" xr:uid="{00000000-0005-0000-0000-00003D030000}"/>
    <cellStyle name="標準 6 4 5" xfId="670" xr:uid="{00000000-0005-0000-0000-00003E030000}"/>
    <cellStyle name="標準 6 5" xfId="130" xr:uid="{00000000-0005-0000-0000-00003F030000}"/>
    <cellStyle name="標準 6 5 2" xfId="232" xr:uid="{00000000-0005-0000-0000-000040030000}"/>
    <cellStyle name="標準 6 5 2 2" xfId="523" xr:uid="{00000000-0005-0000-0000-000041030000}"/>
    <cellStyle name="標準 6 5 2 2 2" xfId="1108" xr:uid="{00000000-0005-0000-0000-000042030000}"/>
    <cellStyle name="標準 6 5 2 3" xfId="817" xr:uid="{00000000-0005-0000-0000-000043030000}"/>
    <cellStyle name="標準 6 5 3" xfId="310" xr:uid="{00000000-0005-0000-0000-000044030000}"/>
    <cellStyle name="標準 6 5 3 2" xfId="601" xr:uid="{00000000-0005-0000-0000-000045030000}"/>
    <cellStyle name="標準 6 5 3 2 2" xfId="1186" xr:uid="{00000000-0005-0000-0000-000046030000}"/>
    <cellStyle name="標準 6 5 3 3" xfId="895" xr:uid="{00000000-0005-0000-0000-000047030000}"/>
    <cellStyle name="標準 6 5 4" xfId="426" xr:uid="{00000000-0005-0000-0000-000048030000}"/>
    <cellStyle name="標準 6 5 4 2" xfId="1011" xr:uid="{00000000-0005-0000-0000-000049030000}"/>
    <cellStyle name="標準 6 5 5" xfId="720" xr:uid="{00000000-0005-0000-0000-00004A030000}"/>
    <cellStyle name="標準 6 6" xfId="149" xr:uid="{00000000-0005-0000-0000-00004B030000}"/>
    <cellStyle name="標準 6 6 2" xfId="441" xr:uid="{00000000-0005-0000-0000-00004C030000}"/>
    <cellStyle name="標準 6 6 2 2" xfId="1026" xr:uid="{00000000-0005-0000-0000-00004D030000}"/>
    <cellStyle name="標準 6 6 3" xfId="735" xr:uid="{00000000-0005-0000-0000-00004E030000}"/>
    <cellStyle name="標準 6 7" xfId="311" xr:uid="{00000000-0005-0000-0000-00004F030000}"/>
    <cellStyle name="標準 6 7 2" xfId="602" xr:uid="{00000000-0005-0000-0000-000050030000}"/>
    <cellStyle name="標準 6 7 2 2" xfId="1187" xr:uid="{00000000-0005-0000-0000-000051030000}"/>
    <cellStyle name="標準 6 7 3" xfId="896" xr:uid="{00000000-0005-0000-0000-000052030000}"/>
    <cellStyle name="標準 6 8" xfId="344" xr:uid="{00000000-0005-0000-0000-000053030000}"/>
    <cellStyle name="標準 6 8 2" xfId="929" xr:uid="{00000000-0005-0000-0000-000054030000}"/>
    <cellStyle name="標準 6 9" xfId="637" xr:uid="{00000000-0005-0000-0000-000055030000}"/>
    <cellStyle name="標準 7" xfId="25" xr:uid="{00000000-0005-0000-0000-000056030000}"/>
    <cellStyle name="標準 7 10" xfId="312" xr:uid="{00000000-0005-0000-0000-000057030000}"/>
    <cellStyle name="標準 7 10 2" xfId="603" xr:uid="{00000000-0005-0000-0000-000058030000}"/>
    <cellStyle name="標準 7 10 2 2" xfId="1188" xr:uid="{00000000-0005-0000-0000-000059030000}"/>
    <cellStyle name="標準 7 10 3" xfId="897" xr:uid="{00000000-0005-0000-0000-00005A030000}"/>
    <cellStyle name="標準 7 11" xfId="346" xr:uid="{00000000-0005-0000-0000-00005B030000}"/>
    <cellStyle name="標準 7 11 2" xfId="931" xr:uid="{00000000-0005-0000-0000-00005C030000}"/>
    <cellStyle name="標準 7 12" xfId="639" xr:uid="{00000000-0005-0000-0000-00005D030000}"/>
    <cellStyle name="標準 7 2" xfId="31" xr:uid="{00000000-0005-0000-0000-00005E030000}"/>
    <cellStyle name="標準 7 2 2" xfId="47" xr:uid="{00000000-0005-0000-0000-00005F030000}"/>
    <cellStyle name="標準 7 2 2 2" xfId="92" xr:uid="{00000000-0005-0000-0000-000060030000}"/>
    <cellStyle name="標準 7 2 2 2 2" xfId="202" xr:uid="{00000000-0005-0000-0000-000061030000}"/>
    <cellStyle name="標準 7 2 2 2 2 2" xfId="493" xr:uid="{00000000-0005-0000-0000-000062030000}"/>
    <cellStyle name="標準 7 2 2 2 2 2 2" xfId="1078" xr:uid="{00000000-0005-0000-0000-000063030000}"/>
    <cellStyle name="標準 7 2 2 2 2 3" xfId="787" xr:uid="{00000000-0005-0000-0000-000064030000}"/>
    <cellStyle name="標準 7 2 2 2 3" xfId="313" xr:uid="{00000000-0005-0000-0000-000065030000}"/>
    <cellStyle name="標準 7 2 2 2 3 2" xfId="604" xr:uid="{00000000-0005-0000-0000-000066030000}"/>
    <cellStyle name="標準 7 2 2 2 3 2 2" xfId="1189" xr:uid="{00000000-0005-0000-0000-000067030000}"/>
    <cellStyle name="標準 7 2 2 2 3 3" xfId="898" xr:uid="{00000000-0005-0000-0000-000068030000}"/>
    <cellStyle name="標準 7 2 2 2 4" xfId="396" xr:uid="{00000000-0005-0000-0000-000069030000}"/>
    <cellStyle name="標準 7 2 2 2 4 2" xfId="981" xr:uid="{00000000-0005-0000-0000-00006A030000}"/>
    <cellStyle name="標準 7 2 2 2 5" xfId="690" xr:uid="{00000000-0005-0000-0000-00006B030000}"/>
    <cellStyle name="標準 7 2 2 3" xfId="135" xr:uid="{00000000-0005-0000-0000-00006C030000}"/>
    <cellStyle name="標準 7 2 2 3 2" xfId="237" xr:uid="{00000000-0005-0000-0000-00006D030000}"/>
    <cellStyle name="標準 7 2 2 3 2 2" xfId="528" xr:uid="{00000000-0005-0000-0000-00006E030000}"/>
    <cellStyle name="標準 7 2 2 3 2 2 2" xfId="1113" xr:uid="{00000000-0005-0000-0000-00006F030000}"/>
    <cellStyle name="標準 7 2 2 3 2 3" xfId="822" xr:uid="{00000000-0005-0000-0000-000070030000}"/>
    <cellStyle name="標準 7 2 2 3 3" xfId="314" xr:uid="{00000000-0005-0000-0000-000071030000}"/>
    <cellStyle name="標準 7 2 2 3 3 2" xfId="605" xr:uid="{00000000-0005-0000-0000-000072030000}"/>
    <cellStyle name="標準 7 2 2 3 3 2 2" xfId="1190" xr:uid="{00000000-0005-0000-0000-000073030000}"/>
    <cellStyle name="標準 7 2 2 3 3 3" xfId="899" xr:uid="{00000000-0005-0000-0000-000074030000}"/>
    <cellStyle name="標準 7 2 2 3 4" xfId="431" xr:uid="{00000000-0005-0000-0000-000075030000}"/>
    <cellStyle name="標準 7 2 2 3 4 2" xfId="1016" xr:uid="{00000000-0005-0000-0000-000076030000}"/>
    <cellStyle name="標準 7 2 2 3 5" xfId="725" xr:uid="{00000000-0005-0000-0000-000077030000}"/>
    <cellStyle name="標準 7 2 2 4" xfId="169" xr:uid="{00000000-0005-0000-0000-000078030000}"/>
    <cellStyle name="標準 7 2 2 4 2" xfId="461" xr:uid="{00000000-0005-0000-0000-000079030000}"/>
    <cellStyle name="標準 7 2 2 4 2 2" xfId="1046" xr:uid="{00000000-0005-0000-0000-00007A030000}"/>
    <cellStyle name="標準 7 2 2 4 3" xfId="755" xr:uid="{00000000-0005-0000-0000-00007B030000}"/>
    <cellStyle name="標準 7 2 2 5" xfId="315" xr:uid="{00000000-0005-0000-0000-00007C030000}"/>
    <cellStyle name="標準 7 2 2 5 2" xfId="606" xr:uid="{00000000-0005-0000-0000-00007D030000}"/>
    <cellStyle name="標準 7 2 2 5 2 2" xfId="1191" xr:uid="{00000000-0005-0000-0000-00007E030000}"/>
    <cellStyle name="標準 7 2 2 5 3" xfId="900" xr:uid="{00000000-0005-0000-0000-00007F030000}"/>
    <cellStyle name="標準 7 2 2 6" xfId="364" xr:uid="{00000000-0005-0000-0000-000080030000}"/>
    <cellStyle name="標準 7 2 2 6 2" xfId="949" xr:uid="{00000000-0005-0000-0000-000081030000}"/>
    <cellStyle name="標準 7 2 2 7" xfId="657" xr:uid="{00000000-0005-0000-0000-000082030000}"/>
    <cellStyle name="標準 7 2 3" xfId="76" xr:uid="{00000000-0005-0000-0000-000083030000}"/>
    <cellStyle name="標準 7 2 3 2" xfId="186" xr:uid="{00000000-0005-0000-0000-000084030000}"/>
    <cellStyle name="標準 7 2 3 2 2" xfId="477" xr:uid="{00000000-0005-0000-0000-000085030000}"/>
    <cellStyle name="標準 7 2 3 2 2 2" xfId="1062" xr:uid="{00000000-0005-0000-0000-000086030000}"/>
    <cellStyle name="標準 7 2 3 2 3" xfId="771" xr:uid="{00000000-0005-0000-0000-000087030000}"/>
    <cellStyle name="標準 7 2 3 3" xfId="316" xr:uid="{00000000-0005-0000-0000-000088030000}"/>
    <cellStyle name="標準 7 2 3 3 2" xfId="607" xr:uid="{00000000-0005-0000-0000-000089030000}"/>
    <cellStyle name="標準 7 2 3 3 2 2" xfId="1192" xr:uid="{00000000-0005-0000-0000-00008A030000}"/>
    <cellStyle name="標準 7 2 3 3 3" xfId="901" xr:uid="{00000000-0005-0000-0000-00008B030000}"/>
    <cellStyle name="標準 7 2 3 4" xfId="380" xr:uid="{00000000-0005-0000-0000-00008C030000}"/>
    <cellStyle name="標準 7 2 3 4 2" xfId="965" xr:uid="{00000000-0005-0000-0000-00008D030000}"/>
    <cellStyle name="標準 7 2 3 5" xfId="674" xr:uid="{00000000-0005-0000-0000-00008E030000}"/>
    <cellStyle name="標準 7 2 4" xfId="134" xr:uid="{00000000-0005-0000-0000-00008F030000}"/>
    <cellStyle name="標準 7 2 4 2" xfId="236" xr:uid="{00000000-0005-0000-0000-000090030000}"/>
    <cellStyle name="標準 7 2 4 2 2" xfId="527" xr:uid="{00000000-0005-0000-0000-000091030000}"/>
    <cellStyle name="標準 7 2 4 2 2 2" xfId="1112" xr:uid="{00000000-0005-0000-0000-000092030000}"/>
    <cellStyle name="標準 7 2 4 2 3" xfId="821" xr:uid="{00000000-0005-0000-0000-000093030000}"/>
    <cellStyle name="標準 7 2 4 3" xfId="317" xr:uid="{00000000-0005-0000-0000-000094030000}"/>
    <cellStyle name="標準 7 2 4 3 2" xfId="608" xr:uid="{00000000-0005-0000-0000-000095030000}"/>
    <cellStyle name="標準 7 2 4 3 2 2" xfId="1193" xr:uid="{00000000-0005-0000-0000-000096030000}"/>
    <cellStyle name="標準 7 2 4 3 3" xfId="902" xr:uid="{00000000-0005-0000-0000-000097030000}"/>
    <cellStyle name="標準 7 2 4 4" xfId="430" xr:uid="{00000000-0005-0000-0000-000098030000}"/>
    <cellStyle name="標準 7 2 4 4 2" xfId="1015" xr:uid="{00000000-0005-0000-0000-000099030000}"/>
    <cellStyle name="標準 7 2 4 5" xfId="724" xr:uid="{00000000-0005-0000-0000-00009A030000}"/>
    <cellStyle name="標準 7 2 5" xfId="153" xr:uid="{00000000-0005-0000-0000-00009B030000}"/>
    <cellStyle name="標準 7 2 5 2" xfId="445" xr:uid="{00000000-0005-0000-0000-00009C030000}"/>
    <cellStyle name="標準 7 2 5 2 2" xfId="1030" xr:uid="{00000000-0005-0000-0000-00009D030000}"/>
    <cellStyle name="標準 7 2 5 3" xfId="739" xr:uid="{00000000-0005-0000-0000-00009E030000}"/>
    <cellStyle name="標準 7 2 6" xfId="318" xr:uid="{00000000-0005-0000-0000-00009F030000}"/>
    <cellStyle name="標準 7 2 6 2" xfId="609" xr:uid="{00000000-0005-0000-0000-0000A0030000}"/>
    <cellStyle name="標準 7 2 6 2 2" xfId="1194" xr:uid="{00000000-0005-0000-0000-0000A1030000}"/>
    <cellStyle name="標準 7 2 6 3" xfId="903" xr:uid="{00000000-0005-0000-0000-0000A2030000}"/>
    <cellStyle name="標準 7 2 7" xfId="348" xr:uid="{00000000-0005-0000-0000-0000A3030000}"/>
    <cellStyle name="標準 7 2 7 2" xfId="933" xr:uid="{00000000-0005-0000-0000-0000A4030000}"/>
    <cellStyle name="標準 7 2 8" xfId="641" xr:uid="{00000000-0005-0000-0000-0000A5030000}"/>
    <cellStyle name="標準 7 3" xfId="33" xr:uid="{00000000-0005-0000-0000-0000A6030000}"/>
    <cellStyle name="標準 7 3 2" xfId="36" xr:uid="{00000000-0005-0000-0000-0000A7030000}"/>
    <cellStyle name="標準 7 3 2 2" xfId="49" xr:uid="{00000000-0005-0000-0000-0000A8030000}"/>
    <cellStyle name="標準 7 3 2 2 2" xfId="94" xr:uid="{00000000-0005-0000-0000-0000A9030000}"/>
    <cellStyle name="標準 7 3 2 2 2 2" xfId="204" xr:uid="{00000000-0005-0000-0000-0000AA030000}"/>
    <cellStyle name="標準 7 3 2 2 2 2 2" xfId="495" xr:uid="{00000000-0005-0000-0000-0000AB030000}"/>
    <cellStyle name="標準 7 3 2 2 2 2 2 2" xfId="1080" xr:uid="{00000000-0005-0000-0000-0000AC030000}"/>
    <cellStyle name="標準 7 3 2 2 2 2 3" xfId="789" xr:uid="{00000000-0005-0000-0000-0000AD030000}"/>
    <cellStyle name="標準 7 3 2 2 2 3" xfId="319" xr:uid="{00000000-0005-0000-0000-0000AE030000}"/>
    <cellStyle name="標準 7 3 2 2 2 3 2" xfId="610" xr:uid="{00000000-0005-0000-0000-0000AF030000}"/>
    <cellStyle name="標準 7 3 2 2 2 3 2 2" xfId="1195" xr:uid="{00000000-0005-0000-0000-0000B0030000}"/>
    <cellStyle name="標準 7 3 2 2 2 3 3" xfId="904" xr:uid="{00000000-0005-0000-0000-0000B1030000}"/>
    <cellStyle name="標準 7 3 2 2 2 4" xfId="398" xr:uid="{00000000-0005-0000-0000-0000B2030000}"/>
    <cellStyle name="標準 7 3 2 2 2 4 2" xfId="983" xr:uid="{00000000-0005-0000-0000-0000B3030000}"/>
    <cellStyle name="標準 7 3 2 2 2 5" xfId="692" xr:uid="{00000000-0005-0000-0000-0000B4030000}"/>
    <cellStyle name="標準 7 3 2 2 3" xfId="138" xr:uid="{00000000-0005-0000-0000-0000B5030000}"/>
    <cellStyle name="標準 7 3 2 2 3 2" xfId="240" xr:uid="{00000000-0005-0000-0000-0000B6030000}"/>
    <cellStyle name="標準 7 3 2 2 3 2 2" xfId="531" xr:uid="{00000000-0005-0000-0000-0000B7030000}"/>
    <cellStyle name="標準 7 3 2 2 3 2 2 2" xfId="1116" xr:uid="{00000000-0005-0000-0000-0000B8030000}"/>
    <cellStyle name="標準 7 3 2 2 3 2 3" xfId="825" xr:uid="{00000000-0005-0000-0000-0000B9030000}"/>
    <cellStyle name="標準 7 3 2 2 3 3" xfId="320" xr:uid="{00000000-0005-0000-0000-0000BA030000}"/>
    <cellStyle name="標準 7 3 2 2 3 3 2" xfId="611" xr:uid="{00000000-0005-0000-0000-0000BB030000}"/>
    <cellStyle name="標準 7 3 2 2 3 3 2 2" xfId="1196" xr:uid="{00000000-0005-0000-0000-0000BC030000}"/>
    <cellStyle name="標準 7 3 2 2 3 3 3" xfId="905" xr:uid="{00000000-0005-0000-0000-0000BD030000}"/>
    <cellStyle name="標準 7 3 2 2 3 4" xfId="434" xr:uid="{00000000-0005-0000-0000-0000BE030000}"/>
    <cellStyle name="標準 7 3 2 2 3 4 2" xfId="1019" xr:uid="{00000000-0005-0000-0000-0000BF030000}"/>
    <cellStyle name="標準 7 3 2 2 3 5" xfId="728" xr:uid="{00000000-0005-0000-0000-0000C0030000}"/>
    <cellStyle name="標準 7 3 2 2 4" xfId="171" xr:uid="{00000000-0005-0000-0000-0000C1030000}"/>
    <cellStyle name="標準 7 3 2 2 4 2" xfId="463" xr:uid="{00000000-0005-0000-0000-0000C2030000}"/>
    <cellStyle name="標準 7 3 2 2 4 2 2" xfId="1048" xr:uid="{00000000-0005-0000-0000-0000C3030000}"/>
    <cellStyle name="標準 7 3 2 2 4 3" xfId="757" xr:uid="{00000000-0005-0000-0000-0000C4030000}"/>
    <cellStyle name="標準 7 3 2 2 5" xfId="321" xr:uid="{00000000-0005-0000-0000-0000C5030000}"/>
    <cellStyle name="標準 7 3 2 2 5 2" xfId="612" xr:uid="{00000000-0005-0000-0000-0000C6030000}"/>
    <cellStyle name="標準 7 3 2 2 5 2 2" xfId="1197" xr:uid="{00000000-0005-0000-0000-0000C7030000}"/>
    <cellStyle name="標準 7 3 2 2 5 3" xfId="906" xr:uid="{00000000-0005-0000-0000-0000C8030000}"/>
    <cellStyle name="標準 7 3 2 2 6" xfId="366" xr:uid="{00000000-0005-0000-0000-0000C9030000}"/>
    <cellStyle name="標準 7 3 2 2 6 2" xfId="951" xr:uid="{00000000-0005-0000-0000-0000CA030000}"/>
    <cellStyle name="標準 7 3 2 2 7" xfId="659" xr:uid="{00000000-0005-0000-0000-0000CB030000}"/>
    <cellStyle name="標準 7 3 2 3" xfId="81" xr:uid="{00000000-0005-0000-0000-0000CC030000}"/>
    <cellStyle name="標準 7 3 2 3 2" xfId="191" xr:uid="{00000000-0005-0000-0000-0000CD030000}"/>
    <cellStyle name="標準 7 3 2 3 2 2" xfId="482" xr:uid="{00000000-0005-0000-0000-0000CE030000}"/>
    <cellStyle name="標準 7 3 2 3 2 2 2" xfId="1067" xr:uid="{00000000-0005-0000-0000-0000CF030000}"/>
    <cellStyle name="標準 7 3 2 3 2 3" xfId="776" xr:uid="{00000000-0005-0000-0000-0000D0030000}"/>
    <cellStyle name="標準 7 3 2 3 3" xfId="322" xr:uid="{00000000-0005-0000-0000-0000D1030000}"/>
    <cellStyle name="標準 7 3 2 3 3 2" xfId="613" xr:uid="{00000000-0005-0000-0000-0000D2030000}"/>
    <cellStyle name="標準 7 3 2 3 3 2 2" xfId="1198" xr:uid="{00000000-0005-0000-0000-0000D3030000}"/>
    <cellStyle name="標準 7 3 2 3 3 3" xfId="907" xr:uid="{00000000-0005-0000-0000-0000D4030000}"/>
    <cellStyle name="標準 7 3 2 3 4" xfId="385" xr:uid="{00000000-0005-0000-0000-0000D5030000}"/>
    <cellStyle name="標準 7 3 2 3 4 2" xfId="970" xr:uid="{00000000-0005-0000-0000-0000D6030000}"/>
    <cellStyle name="標準 7 3 2 3 5" xfId="679" xr:uid="{00000000-0005-0000-0000-0000D7030000}"/>
    <cellStyle name="標準 7 3 2 4" xfId="137" xr:uid="{00000000-0005-0000-0000-0000D8030000}"/>
    <cellStyle name="標準 7 3 2 4 2" xfId="239" xr:uid="{00000000-0005-0000-0000-0000D9030000}"/>
    <cellStyle name="標準 7 3 2 4 2 2" xfId="530" xr:uid="{00000000-0005-0000-0000-0000DA030000}"/>
    <cellStyle name="標準 7 3 2 4 2 2 2" xfId="1115" xr:uid="{00000000-0005-0000-0000-0000DB030000}"/>
    <cellStyle name="標準 7 3 2 4 2 3" xfId="824" xr:uid="{00000000-0005-0000-0000-0000DC030000}"/>
    <cellStyle name="標準 7 3 2 4 3" xfId="323" xr:uid="{00000000-0005-0000-0000-0000DD030000}"/>
    <cellStyle name="標準 7 3 2 4 3 2" xfId="614" xr:uid="{00000000-0005-0000-0000-0000DE030000}"/>
    <cellStyle name="標準 7 3 2 4 3 2 2" xfId="1199" xr:uid="{00000000-0005-0000-0000-0000DF030000}"/>
    <cellStyle name="標準 7 3 2 4 3 3" xfId="908" xr:uid="{00000000-0005-0000-0000-0000E0030000}"/>
    <cellStyle name="標準 7 3 2 4 4" xfId="433" xr:uid="{00000000-0005-0000-0000-0000E1030000}"/>
    <cellStyle name="標準 7 3 2 4 4 2" xfId="1018" xr:uid="{00000000-0005-0000-0000-0000E2030000}"/>
    <cellStyle name="標準 7 3 2 4 5" xfId="727" xr:uid="{00000000-0005-0000-0000-0000E3030000}"/>
    <cellStyle name="標準 7 3 2 5" xfId="158" xr:uid="{00000000-0005-0000-0000-0000E4030000}"/>
    <cellStyle name="標準 7 3 2 5 2" xfId="450" xr:uid="{00000000-0005-0000-0000-0000E5030000}"/>
    <cellStyle name="標準 7 3 2 5 2 2" xfId="1035" xr:uid="{00000000-0005-0000-0000-0000E6030000}"/>
    <cellStyle name="標準 7 3 2 5 3" xfId="744" xr:uid="{00000000-0005-0000-0000-0000E7030000}"/>
    <cellStyle name="標準 7 3 2 6" xfId="324" xr:uid="{00000000-0005-0000-0000-0000E8030000}"/>
    <cellStyle name="標準 7 3 2 6 2" xfId="615" xr:uid="{00000000-0005-0000-0000-0000E9030000}"/>
    <cellStyle name="標準 7 3 2 6 2 2" xfId="1200" xr:uid="{00000000-0005-0000-0000-0000EA030000}"/>
    <cellStyle name="標準 7 3 2 6 3" xfId="909" xr:uid="{00000000-0005-0000-0000-0000EB030000}"/>
    <cellStyle name="標準 7 3 2 7" xfId="353" xr:uid="{00000000-0005-0000-0000-0000EC030000}"/>
    <cellStyle name="標準 7 3 2 7 2" xfId="938" xr:uid="{00000000-0005-0000-0000-0000ED030000}"/>
    <cellStyle name="標準 7 3 2 8" xfId="646" xr:uid="{00000000-0005-0000-0000-0000EE030000}"/>
    <cellStyle name="標準 7 3 3" xfId="48" xr:uid="{00000000-0005-0000-0000-0000EF030000}"/>
    <cellStyle name="標準 7 3 3 2" xfId="93" xr:uid="{00000000-0005-0000-0000-0000F0030000}"/>
    <cellStyle name="標準 7 3 3 2 2" xfId="203" xr:uid="{00000000-0005-0000-0000-0000F1030000}"/>
    <cellStyle name="標準 7 3 3 2 2 2" xfId="494" xr:uid="{00000000-0005-0000-0000-0000F2030000}"/>
    <cellStyle name="標準 7 3 3 2 2 2 2" xfId="1079" xr:uid="{00000000-0005-0000-0000-0000F3030000}"/>
    <cellStyle name="標準 7 3 3 2 2 3" xfId="788" xr:uid="{00000000-0005-0000-0000-0000F4030000}"/>
    <cellStyle name="標準 7 3 3 2 3" xfId="325" xr:uid="{00000000-0005-0000-0000-0000F5030000}"/>
    <cellStyle name="標準 7 3 3 2 3 2" xfId="616" xr:uid="{00000000-0005-0000-0000-0000F6030000}"/>
    <cellStyle name="標準 7 3 3 2 3 2 2" xfId="1201" xr:uid="{00000000-0005-0000-0000-0000F7030000}"/>
    <cellStyle name="標準 7 3 3 2 3 3" xfId="910" xr:uid="{00000000-0005-0000-0000-0000F8030000}"/>
    <cellStyle name="標準 7 3 3 2 4" xfId="397" xr:uid="{00000000-0005-0000-0000-0000F9030000}"/>
    <cellStyle name="標準 7 3 3 2 4 2" xfId="982" xr:uid="{00000000-0005-0000-0000-0000FA030000}"/>
    <cellStyle name="標準 7 3 3 2 5" xfId="691" xr:uid="{00000000-0005-0000-0000-0000FB030000}"/>
    <cellStyle name="標準 7 3 3 3" xfId="139" xr:uid="{00000000-0005-0000-0000-0000FC030000}"/>
    <cellStyle name="標準 7 3 3 3 2" xfId="241" xr:uid="{00000000-0005-0000-0000-0000FD030000}"/>
    <cellStyle name="標準 7 3 3 3 2 2" xfId="532" xr:uid="{00000000-0005-0000-0000-0000FE030000}"/>
    <cellStyle name="標準 7 3 3 3 2 2 2" xfId="1117" xr:uid="{00000000-0005-0000-0000-0000FF030000}"/>
    <cellStyle name="標準 7 3 3 3 2 3" xfId="826" xr:uid="{00000000-0005-0000-0000-000000040000}"/>
    <cellStyle name="標準 7 3 3 3 3" xfId="326" xr:uid="{00000000-0005-0000-0000-000001040000}"/>
    <cellStyle name="標準 7 3 3 3 3 2" xfId="617" xr:uid="{00000000-0005-0000-0000-000002040000}"/>
    <cellStyle name="標準 7 3 3 3 3 2 2" xfId="1202" xr:uid="{00000000-0005-0000-0000-000003040000}"/>
    <cellStyle name="標準 7 3 3 3 3 3" xfId="911" xr:uid="{00000000-0005-0000-0000-000004040000}"/>
    <cellStyle name="標準 7 3 3 3 4" xfId="435" xr:uid="{00000000-0005-0000-0000-000005040000}"/>
    <cellStyle name="標準 7 3 3 3 4 2" xfId="1020" xr:uid="{00000000-0005-0000-0000-000006040000}"/>
    <cellStyle name="標準 7 3 3 3 5" xfId="729" xr:uid="{00000000-0005-0000-0000-000007040000}"/>
    <cellStyle name="標準 7 3 3 4" xfId="170" xr:uid="{00000000-0005-0000-0000-000008040000}"/>
    <cellStyle name="標準 7 3 3 4 2" xfId="462" xr:uid="{00000000-0005-0000-0000-000009040000}"/>
    <cellStyle name="標準 7 3 3 4 2 2" xfId="1047" xr:uid="{00000000-0005-0000-0000-00000A040000}"/>
    <cellStyle name="標準 7 3 3 4 3" xfId="756" xr:uid="{00000000-0005-0000-0000-00000B040000}"/>
    <cellStyle name="標準 7 3 3 5" xfId="327" xr:uid="{00000000-0005-0000-0000-00000C040000}"/>
    <cellStyle name="標準 7 3 3 5 2" xfId="618" xr:uid="{00000000-0005-0000-0000-00000D040000}"/>
    <cellStyle name="標準 7 3 3 5 2 2" xfId="1203" xr:uid="{00000000-0005-0000-0000-00000E040000}"/>
    <cellStyle name="標準 7 3 3 5 3" xfId="912" xr:uid="{00000000-0005-0000-0000-00000F040000}"/>
    <cellStyle name="標準 7 3 3 6" xfId="365" xr:uid="{00000000-0005-0000-0000-000010040000}"/>
    <cellStyle name="標準 7 3 3 6 2" xfId="950" xr:uid="{00000000-0005-0000-0000-000011040000}"/>
    <cellStyle name="標準 7 3 3 7" xfId="658" xr:uid="{00000000-0005-0000-0000-000012040000}"/>
    <cellStyle name="標準 7 3 4" xfId="78" xr:uid="{00000000-0005-0000-0000-000013040000}"/>
    <cellStyle name="標準 7 3 4 2" xfId="188" xr:uid="{00000000-0005-0000-0000-000014040000}"/>
    <cellStyle name="標準 7 3 4 2 2" xfId="479" xr:uid="{00000000-0005-0000-0000-000015040000}"/>
    <cellStyle name="標準 7 3 4 2 2 2" xfId="1064" xr:uid="{00000000-0005-0000-0000-000016040000}"/>
    <cellStyle name="標準 7 3 4 2 3" xfId="773" xr:uid="{00000000-0005-0000-0000-000017040000}"/>
    <cellStyle name="標準 7 3 4 3" xfId="328" xr:uid="{00000000-0005-0000-0000-000018040000}"/>
    <cellStyle name="標準 7 3 4 3 2" xfId="619" xr:uid="{00000000-0005-0000-0000-000019040000}"/>
    <cellStyle name="標準 7 3 4 3 2 2" xfId="1204" xr:uid="{00000000-0005-0000-0000-00001A040000}"/>
    <cellStyle name="標準 7 3 4 3 3" xfId="913" xr:uid="{00000000-0005-0000-0000-00001B040000}"/>
    <cellStyle name="標準 7 3 4 4" xfId="382" xr:uid="{00000000-0005-0000-0000-00001C040000}"/>
    <cellStyle name="標準 7 3 4 4 2" xfId="967" xr:uid="{00000000-0005-0000-0000-00001D040000}"/>
    <cellStyle name="標準 7 3 4 5" xfId="676" xr:uid="{00000000-0005-0000-0000-00001E040000}"/>
    <cellStyle name="標準 7 3 5" xfId="136" xr:uid="{00000000-0005-0000-0000-00001F040000}"/>
    <cellStyle name="標準 7 3 5 2" xfId="238" xr:uid="{00000000-0005-0000-0000-000020040000}"/>
    <cellStyle name="標準 7 3 5 2 2" xfId="529" xr:uid="{00000000-0005-0000-0000-000021040000}"/>
    <cellStyle name="標準 7 3 5 2 2 2" xfId="1114" xr:uid="{00000000-0005-0000-0000-000022040000}"/>
    <cellStyle name="標準 7 3 5 2 3" xfId="823" xr:uid="{00000000-0005-0000-0000-000023040000}"/>
    <cellStyle name="標準 7 3 5 3" xfId="329" xr:uid="{00000000-0005-0000-0000-000024040000}"/>
    <cellStyle name="標準 7 3 5 3 2" xfId="620" xr:uid="{00000000-0005-0000-0000-000025040000}"/>
    <cellStyle name="標準 7 3 5 3 2 2" xfId="1205" xr:uid="{00000000-0005-0000-0000-000026040000}"/>
    <cellStyle name="標準 7 3 5 3 3" xfId="914" xr:uid="{00000000-0005-0000-0000-000027040000}"/>
    <cellStyle name="標準 7 3 5 4" xfId="432" xr:uid="{00000000-0005-0000-0000-000028040000}"/>
    <cellStyle name="標準 7 3 5 4 2" xfId="1017" xr:uid="{00000000-0005-0000-0000-000029040000}"/>
    <cellStyle name="標準 7 3 5 5" xfId="726" xr:uid="{00000000-0005-0000-0000-00002A040000}"/>
    <cellStyle name="標準 7 3 6" xfId="155" xr:uid="{00000000-0005-0000-0000-00002B040000}"/>
    <cellStyle name="標準 7 3 6 2" xfId="447" xr:uid="{00000000-0005-0000-0000-00002C040000}"/>
    <cellStyle name="標準 7 3 6 2 2" xfId="1032" xr:uid="{00000000-0005-0000-0000-00002D040000}"/>
    <cellStyle name="標準 7 3 6 3" xfId="741" xr:uid="{00000000-0005-0000-0000-00002E040000}"/>
    <cellStyle name="標準 7 3 7" xfId="330" xr:uid="{00000000-0005-0000-0000-00002F040000}"/>
    <cellStyle name="標準 7 3 7 2" xfId="621" xr:uid="{00000000-0005-0000-0000-000030040000}"/>
    <cellStyle name="標準 7 3 7 2 2" xfId="1206" xr:uid="{00000000-0005-0000-0000-000031040000}"/>
    <cellStyle name="標準 7 3 7 3" xfId="915" xr:uid="{00000000-0005-0000-0000-000032040000}"/>
    <cellStyle name="標準 7 3 8" xfId="350" xr:uid="{00000000-0005-0000-0000-000033040000}"/>
    <cellStyle name="標準 7 3 8 2" xfId="935" xr:uid="{00000000-0005-0000-0000-000034040000}"/>
    <cellStyle name="標準 7 3 9" xfId="643" xr:uid="{00000000-0005-0000-0000-000035040000}"/>
    <cellStyle name="標準 7 4" xfId="35" xr:uid="{00000000-0005-0000-0000-000036040000}"/>
    <cellStyle name="標準 7 4 2" xfId="50" xr:uid="{00000000-0005-0000-0000-000037040000}"/>
    <cellStyle name="標準 7 4 2 2" xfId="95" xr:uid="{00000000-0005-0000-0000-000038040000}"/>
    <cellStyle name="標準 7 4 2 2 2" xfId="205" xr:uid="{00000000-0005-0000-0000-000039040000}"/>
    <cellStyle name="標準 7 4 2 2 2 2" xfId="496" xr:uid="{00000000-0005-0000-0000-00003A040000}"/>
    <cellStyle name="標準 7 4 2 2 2 2 2" xfId="1081" xr:uid="{00000000-0005-0000-0000-00003B040000}"/>
    <cellStyle name="標準 7 4 2 2 2 3" xfId="790" xr:uid="{00000000-0005-0000-0000-00003C040000}"/>
    <cellStyle name="標準 7 4 2 2 3" xfId="331" xr:uid="{00000000-0005-0000-0000-00003D040000}"/>
    <cellStyle name="標準 7 4 2 2 3 2" xfId="622" xr:uid="{00000000-0005-0000-0000-00003E040000}"/>
    <cellStyle name="標準 7 4 2 2 3 2 2" xfId="1207" xr:uid="{00000000-0005-0000-0000-00003F040000}"/>
    <cellStyle name="標準 7 4 2 2 3 3" xfId="916" xr:uid="{00000000-0005-0000-0000-000040040000}"/>
    <cellStyle name="標準 7 4 2 2 4" xfId="399" xr:uid="{00000000-0005-0000-0000-000041040000}"/>
    <cellStyle name="標準 7 4 2 2 4 2" xfId="984" xr:uid="{00000000-0005-0000-0000-000042040000}"/>
    <cellStyle name="標準 7 4 2 2 5" xfId="693" xr:uid="{00000000-0005-0000-0000-000043040000}"/>
    <cellStyle name="標準 7 4 2 3" xfId="141" xr:uid="{00000000-0005-0000-0000-000044040000}"/>
    <cellStyle name="標準 7 4 2 3 2" xfId="243" xr:uid="{00000000-0005-0000-0000-000045040000}"/>
    <cellStyle name="標準 7 4 2 3 2 2" xfId="534" xr:uid="{00000000-0005-0000-0000-000046040000}"/>
    <cellStyle name="標準 7 4 2 3 2 2 2" xfId="1119" xr:uid="{00000000-0005-0000-0000-000047040000}"/>
    <cellStyle name="標準 7 4 2 3 2 3" xfId="828" xr:uid="{00000000-0005-0000-0000-000048040000}"/>
    <cellStyle name="標準 7 4 2 3 3" xfId="332" xr:uid="{00000000-0005-0000-0000-000049040000}"/>
    <cellStyle name="標準 7 4 2 3 3 2" xfId="623" xr:uid="{00000000-0005-0000-0000-00004A040000}"/>
    <cellStyle name="標準 7 4 2 3 3 2 2" xfId="1208" xr:uid="{00000000-0005-0000-0000-00004B040000}"/>
    <cellStyle name="標準 7 4 2 3 3 3" xfId="917" xr:uid="{00000000-0005-0000-0000-00004C040000}"/>
    <cellStyle name="標準 7 4 2 3 4" xfId="437" xr:uid="{00000000-0005-0000-0000-00004D040000}"/>
    <cellStyle name="標準 7 4 2 3 4 2" xfId="1022" xr:uid="{00000000-0005-0000-0000-00004E040000}"/>
    <cellStyle name="標準 7 4 2 3 5" xfId="731" xr:uid="{00000000-0005-0000-0000-00004F040000}"/>
    <cellStyle name="標準 7 4 2 4" xfId="172" xr:uid="{00000000-0005-0000-0000-000050040000}"/>
    <cellStyle name="標準 7 4 2 4 2" xfId="464" xr:uid="{00000000-0005-0000-0000-000051040000}"/>
    <cellStyle name="標準 7 4 2 4 2 2" xfId="1049" xr:uid="{00000000-0005-0000-0000-000052040000}"/>
    <cellStyle name="標準 7 4 2 4 3" xfId="758" xr:uid="{00000000-0005-0000-0000-000053040000}"/>
    <cellStyle name="標準 7 4 2 5" xfId="333" xr:uid="{00000000-0005-0000-0000-000054040000}"/>
    <cellStyle name="標準 7 4 2 5 2" xfId="624" xr:uid="{00000000-0005-0000-0000-000055040000}"/>
    <cellStyle name="標準 7 4 2 5 2 2" xfId="1209" xr:uid="{00000000-0005-0000-0000-000056040000}"/>
    <cellStyle name="標準 7 4 2 5 3" xfId="918" xr:uid="{00000000-0005-0000-0000-000057040000}"/>
    <cellStyle name="標準 7 4 2 6" xfId="367" xr:uid="{00000000-0005-0000-0000-000058040000}"/>
    <cellStyle name="標準 7 4 2 6 2" xfId="952" xr:uid="{00000000-0005-0000-0000-000059040000}"/>
    <cellStyle name="標準 7 4 2 7" xfId="660" xr:uid="{00000000-0005-0000-0000-00005A040000}"/>
    <cellStyle name="標準 7 4 3" xfId="80" xr:uid="{00000000-0005-0000-0000-00005B040000}"/>
    <cellStyle name="標準 7 4 3 2" xfId="190" xr:uid="{00000000-0005-0000-0000-00005C040000}"/>
    <cellStyle name="標準 7 4 3 2 2" xfId="481" xr:uid="{00000000-0005-0000-0000-00005D040000}"/>
    <cellStyle name="標準 7 4 3 2 2 2" xfId="1066" xr:uid="{00000000-0005-0000-0000-00005E040000}"/>
    <cellStyle name="標準 7 4 3 2 3" xfId="775" xr:uid="{00000000-0005-0000-0000-00005F040000}"/>
    <cellStyle name="標準 7 4 3 3" xfId="334" xr:uid="{00000000-0005-0000-0000-000060040000}"/>
    <cellStyle name="標準 7 4 3 3 2" xfId="625" xr:uid="{00000000-0005-0000-0000-000061040000}"/>
    <cellStyle name="標準 7 4 3 3 2 2" xfId="1210" xr:uid="{00000000-0005-0000-0000-000062040000}"/>
    <cellStyle name="標準 7 4 3 3 3" xfId="919" xr:uid="{00000000-0005-0000-0000-000063040000}"/>
    <cellStyle name="標準 7 4 3 4" xfId="384" xr:uid="{00000000-0005-0000-0000-000064040000}"/>
    <cellStyle name="標準 7 4 3 4 2" xfId="969" xr:uid="{00000000-0005-0000-0000-000065040000}"/>
    <cellStyle name="標準 7 4 3 5" xfId="678" xr:uid="{00000000-0005-0000-0000-000066040000}"/>
    <cellStyle name="標準 7 4 4" xfId="140" xr:uid="{00000000-0005-0000-0000-000067040000}"/>
    <cellStyle name="標準 7 4 4 2" xfId="242" xr:uid="{00000000-0005-0000-0000-000068040000}"/>
    <cellStyle name="標準 7 4 4 2 2" xfId="533" xr:uid="{00000000-0005-0000-0000-000069040000}"/>
    <cellStyle name="標準 7 4 4 2 2 2" xfId="1118" xr:uid="{00000000-0005-0000-0000-00006A040000}"/>
    <cellStyle name="標準 7 4 4 2 3" xfId="827" xr:uid="{00000000-0005-0000-0000-00006B040000}"/>
    <cellStyle name="標準 7 4 4 3" xfId="335" xr:uid="{00000000-0005-0000-0000-00006C040000}"/>
    <cellStyle name="標準 7 4 4 3 2" xfId="626" xr:uid="{00000000-0005-0000-0000-00006D040000}"/>
    <cellStyle name="標準 7 4 4 3 2 2" xfId="1211" xr:uid="{00000000-0005-0000-0000-00006E040000}"/>
    <cellStyle name="標準 7 4 4 3 3" xfId="920" xr:uid="{00000000-0005-0000-0000-00006F040000}"/>
    <cellStyle name="標準 7 4 4 4" xfId="436" xr:uid="{00000000-0005-0000-0000-000070040000}"/>
    <cellStyle name="標準 7 4 4 4 2" xfId="1021" xr:uid="{00000000-0005-0000-0000-000071040000}"/>
    <cellStyle name="標準 7 4 4 5" xfId="730" xr:uid="{00000000-0005-0000-0000-000072040000}"/>
    <cellStyle name="標準 7 4 5" xfId="157" xr:uid="{00000000-0005-0000-0000-000073040000}"/>
    <cellStyle name="標準 7 4 5 2" xfId="449" xr:uid="{00000000-0005-0000-0000-000074040000}"/>
    <cellStyle name="標準 7 4 5 2 2" xfId="1034" xr:uid="{00000000-0005-0000-0000-000075040000}"/>
    <cellStyle name="標準 7 4 5 3" xfId="743" xr:uid="{00000000-0005-0000-0000-000076040000}"/>
    <cellStyle name="標準 7 4 6" xfId="336" xr:uid="{00000000-0005-0000-0000-000077040000}"/>
    <cellStyle name="標準 7 4 6 2" xfId="627" xr:uid="{00000000-0005-0000-0000-000078040000}"/>
    <cellStyle name="標準 7 4 6 2 2" xfId="1212" xr:uid="{00000000-0005-0000-0000-000079040000}"/>
    <cellStyle name="標準 7 4 6 3" xfId="921" xr:uid="{00000000-0005-0000-0000-00007A040000}"/>
    <cellStyle name="標準 7 4 7" xfId="352" xr:uid="{00000000-0005-0000-0000-00007B040000}"/>
    <cellStyle name="標準 7 4 7 2" xfId="937" xr:uid="{00000000-0005-0000-0000-00007C040000}"/>
    <cellStyle name="標準 7 4 8" xfId="645" xr:uid="{00000000-0005-0000-0000-00007D040000}"/>
    <cellStyle name="標準 7 5" xfId="46" xr:uid="{00000000-0005-0000-0000-00007E040000}"/>
    <cellStyle name="標準 7 5 2" xfId="91" xr:uid="{00000000-0005-0000-0000-00007F040000}"/>
    <cellStyle name="標準 7 5 2 2" xfId="201" xr:uid="{00000000-0005-0000-0000-000080040000}"/>
    <cellStyle name="標準 7 5 2 2 2" xfId="492" xr:uid="{00000000-0005-0000-0000-000081040000}"/>
    <cellStyle name="標準 7 5 2 2 2 2" xfId="1077" xr:uid="{00000000-0005-0000-0000-000082040000}"/>
    <cellStyle name="標準 7 5 2 2 3" xfId="786" xr:uid="{00000000-0005-0000-0000-000083040000}"/>
    <cellStyle name="標準 7 5 2 3" xfId="337" xr:uid="{00000000-0005-0000-0000-000084040000}"/>
    <cellStyle name="標準 7 5 2 3 2" xfId="628" xr:uid="{00000000-0005-0000-0000-000085040000}"/>
    <cellStyle name="標準 7 5 2 3 2 2" xfId="1213" xr:uid="{00000000-0005-0000-0000-000086040000}"/>
    <cellStyle name="標準 7 5 2 3 3" xfId="922" xr:uid="{00000000-0005-0000-0000-000087040000}"/>
    <cellStyle name="標準 7 5 2 4" xfId="395" xr:uid="{00000000-0005-0000-0000-000088040000}"/>
    <cellStyle name="標準 7 5 2 4 2" xfId="980" xr:uid="{00000000-0005-0000-0000-000089040000}"/>
    <cellStyle name="標準 7 5 2 5" xfId="689" xr:uid="{00000000-0005-0000-0000-00008A040000}"/>
    <cellStyle name="標準 7 5 3" xfId="142" xr:uid="{00000000-0005-0000-0000-00008B040000}"/>
    <cellStyle name="標準 7 5 3 2" xfId="244" xr:uid="{00000000-0005-0000-0000-00008C040000}"/>
    <cellStyle name="標準 7 5 3 2 2" xfId="535" xr:uid="{00000000-0005-0000-0000-00008D040000}"/>
    <cellStyle name="標準 7 5 3 2 2 2" xfId="1120" xr:uid="{00000000-0005-0000-0000-00008E040000}"/>
    <cellStyle name="標準 7 5 3 2 3" xfId="829" xr:uid="{00000000-0005-0000-0000-00008F040000}"/>
    <cellStyle name="標準 7 5 3 3" xfId="338" xr:uid="{00000000-0005-0000-0000-000090040000}"/>
    <cellStyle name="標準 7 5 3 3 2" xfId="629" xr:uid="{00000000-0005-0000-0000-000091040000}"/>
    <cellStyle name="標準 7 5 3 3 2 2" xfId="1214" xr:uid="{00000000-0005-0000-0000-000092040000}"/>
    <cellStyle name="標準 7 5 3 3 3" xfId="923" xr:uid="{00000000-0005-0000-0000-000093040000}"/>
    <cellStyle name="標準 7 5 3 4" xfId="438" xr:uid="{00000000-0005-0000-0000-000094040000}"/>
    <cellStyle name="標準 7 5 3 4 2" xfId="1023" xr:uid="{00000000-0005-0000-0000-000095040000}"/>
    <cellStyle name="標準 7 5 3 5" xfId="732" xr:uid="{00000000-0005-0000-0000-000096040000}"/>
    <cellStyle name="標準 7 5 4" xfId="168" xr:uid="{00000000-0005-0000-0000-000097040000}"/>
    <cellStyle name="標準 7 5 4 2" xfId="460" xr:uid="{00000000-0005-0000-0000-000098040000}"/>
    <cellStyle name="標準 7 5 4 2 2" xfId="1045" xr:uid="{00000000-0005-0000-0000-000099040000}"/>
    <cellStyle name="標準 7 5 4 3" xfId="754" xr:uid="{00000000-0005-0000-0000-00009A040000}"/>
    <cellStyle name="標準 7 5 5" xfId="339" xr:uid="{00000000-0005-0000-0000-00009B040000}"/>
    <cellStyle name="標準 7 5 5 2" xfId="630" xr:uid="{00000000-0005-0000-0000-00009C040000}"/>
    <cellStyle name="標準 7 5 5 2 2" xfId="1215" xr:uid="{00000000-0005-0000-0000-00009D040000}"/>
    <cellStyle name="標準 7 5 5 3" xfId="924" xr:uid="{00000000-0005-0000-0000-00009E040000}"/>
    <cellStyle name="標準 7 5 6" xfId="363" xr:uid="{00000000-0005-0000-0000-00009F040000}"/>
    <cellStyle name="標準 7 5 6 2" xfId="948" xr:uid="{00000000-0005-0000-0000-0000A0040000}"/>
    <cellStyle name="標準 7 5 7" xfId="656" xr:uid="{00000000-0005-0000-0000-0000A1040000}"/>
    <cellStyle name="標準 7 6" xfId="62" xr:uid="{00000000-0005-0000-0000-0000A2040000}"/>
    <cellStyle name="標準 7 7" xfId="74" xr:uid="{00000000-0005-0000-0000-0000A3040000}"/>
    <cellStyle name="標準 7 7 2" xfId="184" xr:uid="{00000000-0005-0000-0000-0000A4040000}"/>
    <cellStyle name="標準 7 7 2 2" xfId="475" xr:uid="{00000000-0005-0000-0000-0000A5040000}"/>
    <cellStyle name="標準 7 7 2 2 2" xfId="1060" xr:uid="{00000000-0005-0000-0000-0000A6040000}"/>
    <cellStyle name="標準 7 7 2 3" xfId="769" xr:uid="{00000000-0005-0000-0000-0000A7040000}"/>
    <cellStyle name="標準 7 7 3" xfId="340" xr:uid="{00000000-0005-0000-0000-0000A8040000}"/>
    <cellStyle name="標準 7 7 3 2" xfId="631" xr:uid="{00000000-0005-0000-0000-0000A9040000}"/>
    <cellStyle name="標準 7 7 3 2 2" xfId="1216" xr:uid="{00000000-0005-0000-0000-0000AA040000}"/>
    <cellStyle name="標準 7 7 3 3" xfId="925" xr:uid="{00000000-0005-0000-0000-0000AB040000}"/>
    <cellStyle name="標準 7 7 4" xfId="378" xr:uid="{00000000-0005-0000-0000-0000AC040000}"/>
    <cellStyle name="標準 7 7 4 2" xfId="963" xr:uid="{00000000-0005-0000-0000-0000AD040000}"/>
    <cellStyle name="標準 7 7 5" xfId="672" xr:uid="{00000000-0005-0000-0000-0000AE040000}"/>
    <cellStyle name="標準 7 8" xfId="133" xr:uid="{00000000-0005-0000-0000-0000AF040000}"/>
    <cellStyle name="標準 7 8 2" xfId="235" xr:uid="{00000000-0005-0000-0000-0000B0040000}"/>
    <cellStyle name="標準 7 8 2 2" xfId="526" xr:uid="{00000000-0005-0000-0000-0000B1040000}"/>
    <cellStyle name="標準 7 8 2 2 2" xfId="1111" xr:uid="{00000000-0005-0000-0000-0000B2040000}"/>
    <cellStyle name="標準 7 8 2 3" xfId="820" xr:uid="{00000000-0005-0000-0000-0000B3040000}"/>
    <cellStyle name="標準 7 8 3" xfId="341" xr:uid="{00000000-0005-0000-0000-0000B4040000}"/>
    <cellStyle name="標準 7 8 3 2" xfId="632" xr:uid="{00000000-0005-0000-0000-0000B5040000}"/>
    <cellStyle name="標準 7 8 3 2 2" xfId="1217" xr:uid="{00000000-0005-0000-0000-0000B6040000}"/>
    <cellStyle name="標準 7 8 3 3" xfId="926" xr:uid="{00000000-0005-0000-0000-0000B7040000}"/>
    <cellStyle name="標準 7 8 4" xfId="429" xr:uid="{00000000-0005-0000-0000-0000B8040000}"/>
    <cellStyle name="標準 7 8 4 2" xfId="1014" xr:uid="{00000000-0005-0000-0000-0000B9040000}"/>
    <cellStyle name="標準 7 8 5" xfId="723" xr:uid="{00000000-0005-0000-0000-0000BA040000}"/>
    <cellStyle name="標準 7 9" xfId="151" xr:uid="{00000000-0005-0000-0000-0000BB040000}"/>
    <cellStyle name="標準 7 9 2" xfId="443" xr:uid="{00000000-0005-0000-0000-0000BC040000}"/>
    <cellStyle name="標準 7 9 2 2" xfId="1028" xr:uid="{00000000-0005-0000-0000-0000BD040000}"/>
    <cellStyle name="標準 7 9 3" xfId="737" xr:uid="{00000000-0005-0000-0000-0000BE040000}"/>
    <cellStyle name="標準 8" xfId="29" xr:uid="{00000000-0005-0000-0000-0000BF040000}"/>
    <cellStyle name="標準 9" xfId="30" xr:uid="{00000000-0005-0000-0000-0000C0040000}"/>
    <cellStyle name="標準_ｼｽﾃﾑ提案記載例16年（建築物）040302" xfId="66" xr:uid="{00000000-0005-0000-0000-0000C1040000}"/>
  </cellStyles>
  <dxfs count="321">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theme="0"/>
      </font>
    </dxf>
    <dxf>
      <font>
        <color theme="0"/>
      </font>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patternFill>
      </fill>
    </dxf>
    <dxf>
      <fill>
        <patternFill>
          <bgColor theme="0"/>
        </patternFill>
      </fill>
    </dxf>
    <dxf>
      <fill>
        <patternFill>
          <bgColor theme="9" tint="0.59996337778862885"/>
        </patternFill>
      </fill>
    </dxf>
    <dxf>
      <fill>
        <patternFill>
          <bgColor theme="9" tint="0.59996337778862885"/>
        </patternFill>
      </fill>
    </dxf>
    <dxf>
      <fill>
        <patternFill>
          <bgColor theme="0" tint="-0.34998626667073579"/>
        </patternFill>
      </fill>
    </dxf>
    <dxf>
      <font>
        <color theme="1" tint="0.499984740745262"/>
      </font>
      <fill>
        <patternFill>
          <bgColor theme="0" tint="-0.14996795556505021"/>
        </patternFill>
      </fill>
    </dxf>
    <dxf>
      <fill>
        <patternFill>
          <bgColor theme="0" tint="-0.34998626667073579"/>
        </patternFill>
      </fill>
    </dxf>
    <dxf>
      <font>
        <color theme="1" tint="0.499984740745262"/>
      </font>
      <fill>
        <patternFill>
          <bgColor theme="0" tint="-0.14996795556505021"/>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patternFill>
      </fill>
    </dxf>
    <dxf>
      <fill>
        <patternFill>
          <bgColor theme="0"/>
        </patternFill>
      </fill>
    </dxf>
    <dxf>
      <fill>
        <patternFill>
          <bgColor theme="0"/>
        </patternFill>
      </fill>
    </dxf>
    <dxf>
      <fill>
        <patternFill>
          <bgColor theme="0" tint="-0.14996795556505021"/>
        </patternFill>
      </fill>
    </dxf>
    <dxf>
      <fill>
        <patternFill>
          <bgColor theme="0" tint="-0.14996795556505021"/>
        </patternFill>
      </fill>
    </dxf>
    <dxf>
      <fill>
        <patternFill>
          <bgColor theme="9" tint="0.59996337778862885"/>
        </patternFill>
      </fill>
    </dxf>
    <dxf>
      <fill>
        <patternFill>
          <bgColor theme="9" tint="0.59996337778862885"/>
        </patternFill>
      </fill>
    </dxf>
    <dxf>
      <fill>
        <patternFill>
          <bgColor theme="0"/>
        </patternFill>
      </fill>
    </dxf>
    <dxf>
      <fill>
        <patternFill>
          <bgColor theme="9" tint="0.59996337778862885"/>
        </patternFill>
      </fill>
    </dxf>
    <dxf>
      <fill>
        <patternFill>
          <bgColor theme="0" tint="-0.14996795556505021"/>
        </patternFill>
      </fill>
    </dxf>
    <dxf>
      <fill>
        <patternFill>
          <bgColor theme="9" tint="0.59996337778862885"/>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tint="-0.14996795556505021"/>
        </patternFill>
      </fill>
    </dxf>
    <dxf>
      <fill>
        <patternFill>
          <bgColor theme="9" tint="0.59996337778862885"/>
        </patternFill>
      </fill>
    </dxf>
    <dxf>
      <fill>
        <patternFill>
          <bgColor theme="0" tint="-0.14996795556505021"/>
        </patternFill>
      </fill>
    </dxf>
    <dxf>
      <fill>
        <patternFill>
          <bgColor theme="0"/>
        </patternFill>
      </fill>
    </dxf>
    <dxf>
      <fill>
        <patternFill>
          <bgColor theme="9" tint="0.59996337778862885"/>
        </patternFill>
      </fill>
    </dxf>
    <dxf>
      <fill>
        <patternFill>
          <bgColor theme="0" tint="-0.14996795556505021"/>
        </patternFill>
      </fill>
    </dxf>
    <dxf>
      <fill>
        <patternFill>
          <bgColor theme="9" tint="0.59996337778862885"/>
        </patternFill>
      </fill>
    </dxf>
    <dxf>
      <fill>
        <patternFill>
          <bgColor theme="0"/>
        </patternFill>
      </fill>
    </dxf>
    <dxf>
      <fill>
        <patternFill>
          <bgColor theme="0"/>
        </patternFill>
      </fill>
    </dxf>
    <dxf>
      <fill>
        <patternFill>
          <bgColor rgb="FFFF6699"/>
        </patternFill>
      </fill>
    </dxf>
    <dxf>
      <border diagonalUp="0" diagonalDown="0">
        <left style="thin">
          <color auto="1"/>
        </left>
        <right/>
        <vertical/>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border outline="0">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border outline="0">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border outline="0">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border outline="0">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fill>
        <patternFill patternType="solid">
          <fgColor theme="0" tint="-0.14999847407452621"/>
          <bgColor theme="0" tint="-0.14999847407452621"/>
        </patternFill>
      </fill>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fill>
        <patternFill patternType="solid">
          <fgColor theme="0" tint="-0.14999847407452621"/>
          <bgColor theme="0" tint="-0.14999847407452621"/>
        </patternFill>
      </fill>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fill>
        <patternFill patternType="solid">
          <fgColor theme="0" tint="-0.14999847407452621"/>
          <bgColor theme="0" tint="-0.14999847407452621"/>
        </patternFill>
      </fill>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fill>
        <patternFill patternType="solid">
          <fgColor theme="0" tint="-0.14999847407452621"/>
          <bgColor theme="0" tint="-0.14999847407452621"/>
        </patternFill>
      </fill>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fill>
        <patternFill patternType="solid">
          <fgColor theme="0" tint="-0.14999847407452621"/>
          <bgColor theme="0" tint="-0.14999847407452621"/>
        </patternFill>
      </fill>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border outline="0">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fill>
        <patternFill patternType="solid">
          <fgColor theme="0" tint="-0.14999847407452621"/>
          <bgColor theme="0" tint="-0.14999847407452621"/>
        </patternFill>
      </fill>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tint="4.9989318521683403E-2"/>
        <name val="Meiryo UI"/>
        <family val="3"/>
        <charset val="128"/>
        <scheme val="none"/>
      </font>
      <alignment horizontal="center" vertical="bottom" textRotation="0" wrapText="0" indent="0" justifyLastLine="0" shrinkToFit="1" readingOrder="0"/>
      <border diagonalUp="0" diagonalDown="0">
        <left/>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4.9989318521683403E-2"/>
        <name val="Meiryo UI"/>
        <family val="3"/>
        <charset val="128"/>
        <scheme val="none"/>
      </font>
      <alignment horizontal="center" vertical="bottom" textRotation="0" wrapText="0" indent="0" justifyLastLine="0" shrinkToFit="1" readingOrder="0"/>
      <protection locked="1" hidden="0"/>
    </dxf>
    <dxf>
      <border outline="0">
        <bottom style="thin">
          <color indexed="64"/>
        </bottom>
      </border>
    </dxf>
    <dxf>
      <font>
        <b val="0"/>
        <i val="0"/>
        <strike val="0"/>
        <condense val="0"/>
        <extend val="0"/>
        <outline val="0"/>
        <shadow val="0"/>
        <u val="none"/>
        <vertAlign val="baseline"/>
        <sz val="10"/>
        <color theme="1" tint="4.9989318521683403E-2"/>
        <name val="Meiryo UI"/>
        <family val="3"/>
        <charset val="128"/>
        <scheme val="none"/>
      </font>
      <fill>
        <patternFill patternType="solid">
          <fgColor indexed="64"/>
          <bgColor theme="6" tint="0.59999389629810485"/>
        </patternFill>
      </fill>
      <alignment horizontal="center" vertical="bottom" textRotation="0" wrapText="0" indent="0" justifyLastLine="0" shrinkToFit="1" readingOrder="0"/>
      <protection locked="1" hidden="0"/>
    </dxf>
    <dxf>
      <font>
        <b val="0"/>
        <i val="0"/>
        <strike val="0"/>
        <condense val="0"/>
        <extend val="0"/>
        <outline val="0"/>
        <shadow val="0"/>
        <u val="none"/>
        <vertAlign val="baseline"/>
        <sz val="10"/>
        <color theme="1" tint="4.9989318521683403E-2"/>
        <name val="Meiryo UI"/>
        <family val="3"/>
        <charset val="128"/>
        <scheme val="none"/>
      </font>
      <alignment horizontal="center" vertical="bottom" textRotation="0" wrapText="0" indent="0" justifyLastLine="0" shrinkToFit="1" readingOrder="0"/>
      <border diagonalUp="0" diagonalDown="0">
        <left style="thin">
          <color indexed="64"/>
        </left>
        <right/>
        <top style="thin">
          <color indexed="64"/>
        </top>
        <bottom style="thin">
          <color indexed="64"/>
        </bottom>
        <vertical/>
        <horizontal/>
      </border>
      <protection locked="1" hidden="0"/>
    </dxf>
    <dxf>
      <border outline="0">
        <top style="thin">
          <color indexed="64"/>
        </top>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0"/>
        <color theme="1" tint="4.9989318521683403E-2"/>
        <name val="Meiryo UI"/>
        <family val="3"/>
        <charset val="128"/>
        <scheme val="none"/>
      </font>
      <alignment horizontal="center" vertical="bottom" textRotation="0" wrapText="0" indent="0" justifyLastLine="0" shrinkToFit="1" readingOrder="0"/>
      <protection locked="1" hidden="0"/>
    </dxf>
    <dxf>
      <border outline="0">
        <bottom style="thin">
          <color indexed="64"/>
        </bottom>
      </border>
    </dxf>
    <dxf>
      <font>
        <b val="0"/>
        <i val="0"/>
        <strike val="0"/>
        <condense val="0"/>
        <extend val="0"/>
        <outline val="0"/>
        <shadow val="0"/>
        <u val="none"/>
        <vertAlign val="baseline"/>
        <sz val="10"/>
        <color theme="1" tint="4.9989318521683403E-2"/>
        <name val="Meiryo UI"/>
        <family val="3"/>
        <charset val="128"/>
        <scheme val="none"/>
      </font>
      <fill>
        <patternFill patternType="solid">
          <fgColor indexed="64"/>
          <bgColor theme="6" tint="0.59999389629810485"/>
        </patternFill>
      </fill>
      <alignment horizontal="center" vertical="bottom" textRotation="0" wrapText="0" indent="0" justifyLastLine="0" shrinkToFit="1" readingOrder="0"/>
      <protection locked="1" hidden="0"/>
    </dxf>
    <dxf>
      <font>
        <b val="0"/>
        <i val="0"/>
        <strike val="0"/>
        <condense val="0"/>
        <extend val="0"/>
        <outline val="0"/>
        <shadow val="0"/>
        <u val="none"/>
        <vertAlign val="baseline"/>
        <sz val="10"/>
        <color theme="1" tint="4.9989318521683403E-2"/>
        <name val="Meiryo UI"/>
        <family val="3"/>
        <charset val="128"/>
        <scheme val="none"/>
      </font>
      <alignment horizontal="center" vertical="bottom" textRotation="0" wrapText="0" indent="0" justifyLastLine="0" shrinkToFit="1" readingOrder="0"/>
      <border diagonalUp="0" diagonalDown="0">
        <left/>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4.9989318521683403E-2"/>
        <name val="Meiryo UI"/>
        <family val="3"/>
        <charset val="128"/>
        <scheme val="none"/>
      </font>
      <alignment horizontal="center" vertical="bottom" textRotation="0" wrapText="0" indent="0" justifyLastLine="0" shrinkToFit="1" readingOrder="0"/>
      <protection locked="1" hidden="0"/>
    </dxf>
    <dxf>
      <border outline="0">
        <bottom style="thin">
          <color indexed="64"/>
        </bottom>
      </border>
    </dxf>
    <dxf>
      <font>
        <b val="0"/>
        <i val="0"/>
        <strike val="0"/>
        <condense val="0"/>
        <extend val="0"/>
        <outline val="0"/>
        <shadow val="0"/>
        <u val="none"/>
        <vertAlign val="baseline"/>
        <sz val="10"/>
        <color theme="1" tint="4.9989318521683403E-2"/>
        <name val="Meiryo UI"/>
        <family val="3"/>
        <charset val="128"/>
        <scheme val="none"/>
      </font>
      <fill>
        <patternFill patternType="solid">
          <fgColor indexed="64"/>
          <bgColor theme="6" tint="0.59999389629810485"/>
        </patternFill>
      </fill>
      <alignment horizontal="center" vertical="bottom" textRotation="0" wrapText="0" indent="0" justifyLastLine="0" shrinkToFit="1" readingOrder="0"/>
      <protection locked="1" hidden="0"/>
    </dxf>
    <dxf>
      <font>
        <b val="0"/>
        <i val="0"/>
        <strike val="0"/>
        <condense val="0"/>
        <extend val="0"/>
        <outline val="0"/>
        <shadow val="0"/>
        <u val="none"/>
        <vertAlign val="baseline"/>
        <sz val="10"/>
        <color theme="1" tint="4.9989318521683403E-2"/>
        <name val="Meiryo UI"/>
        <family val="3"/>
        <charset val="128"/>
        <scheme val="none"/>
      </font>
      <alignment horizontal="center" vertical="bottom" textRotation="0" wrapText="0" indent="0" justifyLastLine="0" shrinkToFit="1"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4.9989318521683403E-2"/>
        <name val="Meiryo UI"/>
        <family val="3"/>
        <charset val="128"/>
        <scheme val="none"/>
      </font>
      <alignment horizontal="center" vertical="bottom" textRotation="0" wrapText="0" indent="0" justifyLastLine="0" shrinkToFit="1" readingOrder="0"/>
      <protection locked="1" hidden="0"/>
    </dxf>
    <dxf>
      <border outline="0">
        <bottom style="thin">
          <color indexed="64"/>
        </bottom>
      </border>
    </dxf>
    <dxf>
      <font>
        <b val="0"/>
        <i val="0"/>
        <strike val="0"/>
        <condense val="0"/>
        <extend val="0"/>
        <outline val="0"/>
        <shadow val="0"/>
        <u val="none"/>
        <vertAlign val="baseline"/>
        <sz val="10"/>
        <color theme="1" tint="4.9989318521683403E-2"/>
        <name val="Meiryo UI"/>
        <family val="3"/>
        <charset val="128"/>
        <scheme val="none"/>
      </font>
      <fill>
        <patternFill patternType="solid">
          <fgColor indexed="64"/>
          <bgColor theme="6" tint="0.59999389629810485"/>
        </patternFill>
      </fill>
      <alignment horizontal="center" vertical="bottom" textRotation="0" wrapText="0" indent="0" justifyLastLine="0" shrinkToFit="1" readingOrder="0"/>
      <protection locked="1" hidden="0"/>
    </dxf>
    <dxf>
      <font>
        <b val="0"/>
        <i val="0"/>
        <strike val="0"/>
        <condense val="0"/>
        <extend val="0"/>
        <outline val="0"/>
        <shadow val="0"/>
        <u val="none"/>
        <vertAlign val="baseline"/>
        <sz val="10"/>
        <color theme="1" tint="4.9989318521683403E-2"/>
        <name val="Meiryo UI"/>
        <family val="3"/>
        <charset val="128"/>
        <scheme val="none"/>
      </font>
      <alignment horizontal="center" vertical="bottom" textRotation="0" wrapText="0" indent="0" justifyLastLine="0" shrinkToFit="1" readingOrder="0"/>
      <border diagonalUp="0" diagonalDown="0">
        <left/>
        <right/>
        <top style="thin">
          <color indexed="64"/>
        </top>
        <bottom style="thin">
          <color indexed="64"/>
        </bottom>
        <vertical/>
        <horizontal/>
      </border>
      <protection locked="1" hidden="0"/>
    </dxf>
    <dxf>
      <border outline="0">
        <top style="thin">
          <color indexed="64"/>
        </top>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0"/>
        <color theme="1" tint="4.9989318521683403E-2"/>
        <name val="Meiryo UI"/>
        <family val="3"/>
        <charset val="128"/>
        <scheme val="none"/>
      </font>
      <alignment horizontal="center" vertical="bottom" textRotation="0" wrapText="0" indent="0" justifyLastLine="0" shrinkToFit="1" readingOrder="0"/>
      <protection locked="1" hidden="0"/>
    </dxf>
    <dxf>
      <border outline="0">
        <bottom style="thin">
          <color indexed="64"/>
        </bottom>
      </border>
    </dxf>
    <dxf>
      <font>
        <b val="0"/>
        <i val="0"/>
        <strike val="0"/>
        <condense val="0"/>
        <extend val="0"/>
        <outline val="0"/>
        <shadow val="0"/>
        <u val="none"/>
        <vertAlign val="baseline"/>
        <sz val="10"/>
        <color theme="1" tint="4.9989318521683403E-2"/>
        <name val="Meiryo UI"/>
        <family val="3"/>
        <charset val="128"/>
        <scheme val="none"/>
      </font>
      <fill>
        <patternFill patternType="solid">
          <fgColor indexed="64"/>
          <bgColor theme="6" tint="0.59999389629810485"/>
        </patternFill>
      </fill>
      <alignment horizontal="center" vertical="bottom" textRotation="0" wrapText="0" indent="0" justifyLastLine="0" shrinkToFit="1" readingOrder="0"/>
      <protection locked="1" hidden="0"/>
    </dxf>
    <dxf>
      <font>
        <b val="0"/>
        <i val="0"/>
        <strike val="0"/>
        <condense val="0"/>
        <extend val="0"/>
        <outline val="0"/>
        <shadow val="0"/>
        <u val="none"/>
        <vertAlign val="baseline"/>
        <sz val="10"/>
        <color auto="1"/>
        <name val="Meiryo UI"/>
        <family val="3"/>
        <charset val="128"/>
        <scheme val="none"/>
      </font>
      <fill>
        <patternFill patternType="none">
          <fgColor indexed="64"/>
          <bgColor indexed="65"/>
        </patternFill>
      </fill>
      <alignment horizontal="center" vertical="center" textRotation="0" wrapText="0" indent="0" justifyLastLine="0" shrinkToFit="1" readingOrder="0"/>
      <border diagonalUp="0" diagonalDown="0">
        <left/>
        <right/>
        <top style="thin">
          <color indexed="64"/>
        </top>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Meiryo UI"/>
        <family val="3"/>
        <charset val="128"/>
        <scheme val="none"/>
      </font>
      <fill>
        <patternFill patternType="none">
          <fgColor indexed="64"/>
          <bgColor indexed="65"/>
        </patternFill>
      </fill>
      <alignment horizontal="center" vertical="center" textRotation="0" wrapText="0" indent="0" justifyLastLine="0" shrinkToFit="1" readingOrder="0"/>
      <protection locked="1" hidden="0"/>
    </dxf>
    <dxf>
      <border outline="0">
        <bottom style="thin">
          <color indexed="64"/>
        </bottom>
      </border>
    </dxf>
    <dxf>
      <font>
        <b val="0"/>
        <i val="0"/>
        <strike val="0"/>
        <condense val="0"/>
        <extend val="0"/>
        <outline val="0"/>
        <shadow val="0"/>
        <u val="none"/>
        <vertAlign val="baseline"/>
        <sz val="10"/>
        <color auto="1"/>
        <name val="Meiryo UI"/>
        <family val="3"/>
        <charset val="128"/>
        <scheme val="none"/>
      </font>
      <fill>
        <patternFill patternType="solid">
          <fgColor indexed="64"/>
          <bgColor theme="6" tint="0.59999389629810485"/>
        </patternFill>
      </fill>
      <alignment horizontal="center" vertical="center" textRotation="0" wrapText="0" indent="0" justifyLastLine="0" shrinkToFit="1" readingOrder="0"/>
      <protection locked="1" hidden="0"/>
    </dxf>
  </dxfs>
  <tableStyles count="0" defaultTableStyle="TableStyleMedium2" defaultPivotStyle="PivotStyleLight16"/>
  <colors>
    <mruColors>
      <color rgb="FF0000FF"/>
      <color rgb="FFFFFFCC"/>
      <color rgb="FFFFFF99"/>
      <color rgb="FFC4EAE7"/>
      <color rgb="FFFF00FF"/>
      <color rgb="FFFF9966"/>
      <color rgb="FFFFFFFF"/>
      <color rgb="FFBBE0DD"/>
      <color rgb="FFFFCC66"/>
      <color rgb="FF00BF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95040425808878"/>
          <c:y val="4.6412765650974415E-2"/>
          <c:w val="0.82027821186266525"/>
          <c:h val="0.85328508029794847"/>
        </c:manualLayout>
      </c:layout>
      <c:scatterChart>
        <c:scatterStyle val="lineMarker"/>
        <c:varyColors val="0"/>
        <c:ser>
          <c:idx val="7"/>
          <c:order val="0"/>
          <c:tx>
            <c:v>ZEB</c:v>
          </c:tx>
          <c:spPr>
            <a:ln w="19050">
              <a:solidFill>
                <a:srgbClr val="0070C0"/>
              </a:solidFill>
            </a:ln>
          </c:spPr>
          <c:marker>
            <c:symbol val="none"/>
          </c:marker>
          <c:dPt>
            <c:idx val="1"/>
            <c:bubble3D val="0"/>
            <c:spPr>
              <a:ln w="25400">
                <a:solidFill>
                  <a:srgbClr val="BF1313"/>
                </a:solidFill>
                <a:prstDash val="solid"/>
              </a:ln>
            </c:spPr>
            <c:extLst>
              <c:ext xmlns:c16="http://schemas.microsoft.com/office/drawing/2014/chart" uri="{C3380CC4-5D6E-409C-BE32-E72D297353CC}">
                <c16:uniqueId val="{00000000-E75C-4B1C-AA49-98E3588568A3}"/>
              </c:ext>
            </c:extLst>
          </c:dPt>
          <c:xVal>
            <c:numLit>
              <c:formatCode>General</c:formatCode>
              <c:ptCount val="2"/>
              <c:pt idx="0">
                <c:v>100</c:v>
              </c:pt>
              <c:pt idx="1">
                <c:v>50</c:v>
              </c:pt>
            </c:numLit>
          </c:xVal>
          <c:yVal>
            <c:numLit>
              <c:formatCode>General</c:formatCode>
              <c:ptCount val="2"/>
              <c:pt idx="0">
                <c:v>0</c:v>
              </c:pt>
              <c:pt idx="1">
                <c:v>50</c:v>
              </c:pt>
            </c:numLit>
          </c:yVal>
          <c:smooth val="0"/>
          <c:extLst>
            <c:ext xmlns:c16="http://schemas.microsoft.com/office/drawing/2014/chart" uri="{C3380CC4-5D6E-409C-BE32-E72D297353CC}">
              <c16:uniqueId val="{00000001-E75C-4B1C-AA49-98E3588568A3}"/>
            </c:ext>
          </c:extLst>
        </c:ser>
        <c:ser>
          <c:idx val="9"/>
          <c:order val="1"/>
          <c:tx>
            <c:v>Nearly ZEB</c:v>
          </c:tx>
          <c:spPr>
            <a:ln w="25400">
              <a:solidFill>
                <a:srgbClr val="EF5B5B"/>
              </a:solidFill>
              <a:prstDash val="solid"/>
            </a:ln>
          </c:spPr>
          <c:dPt>
            <c:idx val="0"/>
            <c:marker>
              <c:symbol val="none"/>
            </c:marker>
            <c:bubble3D val="0"/>
            <c:extLst>
              <c:ext xmlns:c16="http://schemas.microsoft.com/office/drawing/2014/chart" uri="{C3380CC4-5D6E-409C-BE32-E72D297353CC}">
                <c16:uniqueId val="{00000002-E75C-4B1C-AA49-98E3588568A3}"/>
              </c:ext>
            </c:extLst>
          </c:dPt>
          <c:dPt>
            <c:idx val="1"/>
            <c:marker>
              <c:symbol val="none"/>
            </c:marker>
            <c:bubble3D val="0"/>
            <c:extLst>
              <c:ext xmlns:c16="http://schemas.microsoft.com/office/drawing/2014/chart" uri="{C3380CC4-5D6E-409C-BE32-E72D297353CC}">
                <c16:uniqueId val="{00000003-E75C-4B1C-AA49-98E3588568A3}"/>
              </c:ext>
            </c:extLst>
          </c:dPt>
          <c:xVal>
            <c:numLit>
              <c:formatCode>General</c:formatCode>
              <c:ptCount val="2"/>
              <c:pt idx="0">
                <c:v>75</c:v>
              </c:pt>
              <c:pt idx="1">
                <c:v>50</c:v>
              </c:pt>
            </c:numLit>
          </c:xVal>
          <c:yVal>
            <c:numLit>
              <c:formatCode>General</c:formatCode>
              <c:ptCount val="2"/>
              <c:pt idx="0">
                <c:v>0</c:v>
              </c:pt>
              <c:pt idx="1">
                <c:v>25</c:v>
              </c:pt>
            </c:numLit>
          </c:yVal>
          <c:smooth val="0"/>
          <c:extLst>
            <c:ext xmlns:c16="http://schemas.microsoft.com/office/drawing/2014/chart" uri="{C3380CC4-5D6E-409C-BE32-E72D297353CC}">
              <c16:uniqueId val="{00000004-E75C-4B1C-AA49-98E3588568A3}"/>
            </c:ext>
          </c:extLst>
        </c:ser>
        <c:ser>
          <c:idx val="8"/>
          <c:order val="2"/>
          <c:tx>
            <c:v>ZEB Ready_50</c:v>
          </c:tx>
          <c:spPr>
            <a:ln w="25400">
              <a:solidFill>
                <a:srgbClr val="E57E17"/>
              </a:solidFill>
              <a:prstDash val="solid"/>
            </a:ln>
          </c:spPr>
          <c:marker>
            <c:symbol val="none"/>
          </c:marker>
          <c:dPt>
            <c:idx val="1"/>
            <c:bubble3D val="0"/>
            <c:extLst>
              <c:ext xmlns:c16="http://schemas.microsoft.com/office/drawing/2014/chart" uri="{C3380CC4-5D6E-409C-BE32-E72D297353CC}">
                <c16:uniqueId val="{00000005-E75C-4B1C-AA49-98E3588568A3}"/>
              </c:ext>
            </c:extLst>
          </c:dPt>
          <c:xVal>
            <c:numLit>
              <c:formatCode>General</c:formatCode>
              <c:ptCount val="2"/>
              <c:pt idx="0">
                <c:v>50</c:v>
              </c:pt>
              <c:pt idx="1">
                <c:v>50</c:v>
              </c:pt>
            </c:numLit>
          </c:xVal>
          <c:yVal>
            <c:numLit>
              <c:formatCode>General</c:formatCode>
              <c:ptCount val="2"/>
              <c:pt idx="0">
                <c:v>100</c:v>
              </c:pt>
              <c:pt idx="1">
                <c:v>0</c:v>
              </c:pt>
            </c:numLit>
          </c:yVal>
          <c:smooth val="0"/>
          <c:extLst>
            <c:ext xmlns:c16="http://schemas.microsoft.com/office/drawing/2014/chart" uri="{C3380CC4-5D6E-409C-BE32-E72D297353CC}">
              <c16:uniqueId val="{00000006-E75C-4B1C-AA49-98E3588568A3}"/>
            </c:ext>
          </c:extLst>
        </c:ser>
        <c:ser>
          <c:idx val="1"/>
          <c:order val="3"/>
          <c:tx>
            <c:v>ZEB Oriented_40</c:v>
          </c:tx>
          <c:spPr>
            <a:ln w="25400">
              <a:solidFill>
                <a:srgbClr val="E57E17"/>
              </a:solidFill>
              <a:prstDash val="sysDash"/>
            </a:ln>
          </c:spPr>
          <c:marker>
            <c:symbol val="none"/>
          </c:marker>
          <c:xVal>
            <c:numLit>
              <c:formatCode>General</c:formatCode>
              <c:ptCount val="2"/>
              <c:pt idx="0">
                <c:v>40</c:v>
              </c:pt>
              <c:pt idx="1">
                <c:v>40</c:v>
              </c:pt>
            </c:numLit>
          </c:xVal>
          <c:yVal>
            <c:numLit>
              <c:formatCode>General</c:formatCode>
              <c:ptCount val="2"/>
              <c:pt idx="0">
                <c:v>100</c:v>
              </c:pt>
              <c:pt idx="1">
                <c:v>0</c:v>
              </c:pt>
            </c:numLit>
          </c:yVal>
          <c:smooth val="0"/>
          <c:extLst>
            <c:ext xmlns:c16="http://schemas.microsoft.com/office/drawing/2014/chart" uri="{C3380CC4-5D6E-409C-BE32-E72D297353CC}">
              <c16:uniqueId val="{00000005-DBC9-4F5C-A0AB-C4A78ECA7B58}"/>
            </c:ext>
          </c:extLst>
        </c:ser>
        <c:ser>
          <c:idx val="2"/>
          <c:order val="4"/>
          <c:tx>
            <c:v>ZEB Oriented_30</c:v>
          </c:tx>
          <c:spPr>
            <a:ln w="25400">
              <a:solidFill>
                <a:srgbClr val="E57E17"/>
              </a:solidFill>
              <a:prstDash val="solid"/>
            </a:ln>
          </c:spPr>
          <c:marker>
            <c:symbol val="none"/>
          </c:marker>
          <c:xVal>
            <c:numLit>
              <c:formatCode>General</c:formatCode>
              <c:ptCount val="2"/>
              <c:pt idx="0">
                <c:v>30</c:v>
              </c:pt>
              <c:pt idx="1">
                <c:v>30</c:v>
              </c:pt>
            </c:numLit>
          </c:xVal>
          <c:yVal>
            <c:numLit>
              <c:formatCode>General</c:formatCode>
              <c:ptCount val="2"/>
              <c:pt idx="0">
                <c:v>100</c:v>
              </c:pt>
              <c:pt idx="1">
                <c:v>0</c:v>
              </c:pt>
            </c:numLit>
          </c:yVal>
          <c:smooth val="0"/>
          <c:extLst>
            <c:ext xmlns:c16="http://schemas.microsoft.com/office/drawing/2014/chart" uri="{C3380CC4-5D6E-409C-BE32-E72D297353CC}">
              <c16:uniqueId val="{00000006-DBC9-4F5C-A0AB-C4A78ECA7B58}"/>
            </c:ext>
          </c:extLst>
        </c:ser>
        <c:ser>
          <c:idx val="0"/>
          <c:order val="5"/>
          <c:tx>
            <c:v>達成度</c:v>
          </c:tx>
          <c:marker>
            <c:symbol val="diamond"/>
            <c:size val="17"/>
            <c:spPr>
              <a:solidFill>
                <a:srgbClr val="FF0000"/>
              </a:solidFill>
              <a:ln>
                <a:noFill/>
              </a:ln>
            </c:spPr>
          </c:marker>
          <c:dPt>
            <c:idx val="0"/>
            <c:marker>
              <c:spPr>
                <a:solidFill>
                  <a:srgbClr val="FF0000">
                    <a:alpha val="80000"/>
                  </a:srgbClr>
                </a:solidFill>
                <a:ln>
                  <a:noFill/>
                </a:ln>
              </c:spPr>
            </c:marker>
            <c:bubble3D val="0"/>
            <c:spPr>
              <a:ln>
                <a:noFill/>
              </a:ln>
            </c:spPr>
            <c:extLst>
              <c:ext xmlns:c16="http://schemas.microsoft.com/office/drawing/2014/chart" uri="{C3380CC4-5D6E-409C-BE32-E72D297353CC}">
                <c16:uniqueId val="{00000008-DBC9-4F5C-A0AB-C4A78ECA7B58}"/>
              </c:ext>
            </c:extLst>
          </c:dPt>
          <c:xVal>
            <c:strRef>
              <c:f>'３．システム提案概要(1)'!$Y$59:$AA$59</c:f>
              <c:strCache>
                <c:ptCount val="1"/>
                <c:pt idx="0">
                  <c:v>-</c:v>
                </c:pt>
              </c:strCache>
            </c:strRef>
          </c:xVal>
          <c:yVal>
            <c:numRef>
              <c:f>'３．システム提案概要(1)'!$AG$59:$AH$59</c:f>
              <c:numCache>
                <c:formatCode>0.0</c:formatCode>
                <c:ptCount val="2"/>
                <c:pt idx="0">
                  <c:v>0</c:v>
                </c:pt>
              </c:numCache>
            </c:numRef>
          </c:yVal>
          <c:smooth val="0"/>
          <c:extLst>
            <c:ext xmlns:c16="http://schemas.microsoft.com/office/drawing/2014/chart" uri="{C3380CC4-5D6E-409C-BE32-E72D297353CC}">
              <c16:uniqueId val="{00000007-E75C-4B1C-AA49-98E3588568A3}"/>
            </c:ext>
          </c:extLst>
        </c:ser>
        <c:dLbls>
          <c:showLegendKey val="0"/>
          <c:showVal val="0"/>
          <c:showCatName val="0"/>
          <c:showSerName val="0"/>
          <c:showPercent val="0"/>
          <c:showBubbleSize val="0"/>
        </c:dLbls>
        <c:axId val="110492672"/>
        <c:axId val="111883008"/>
      </c:scatterChart>
      <c:valAx>
        <c:axId val="110492672"/>
        <c:scaling>
          <c:orientation val="maxMin"/>
          <c:max val="100"/>
          <c:min val="30"/>
        </c:scaling>
        <c:delete val="0"/>
        <c:axPos val="b"/>
        <c:majorGridlines/>
        <c:numFmt formatCode="#,##0_);[Red]\(#,##0\)" sourceLinked="0"/>
        <c:majorTickMark val="out"/>
        <c:minorTickMark val="none"/>
        <c:tickLblPos val="nextTo"/>
        <c:txPr>
          <a:bodyPr anchor="t" anchorCtr="1"/>
          <a:lstStyle/>
          <a:p>
            <a:pPr>
              <a:defRPr sz="1050" b="0">
                <a:latin typeface="HGPｺﾞｼｯｸM" panose="020B0600000000000000" pitchFamily="50" charset="-128"/>
                <a:ea typeface="HGPｺﾞｼｯｸM" panose="020B0600000000000000" pitchFamily="50" charset="-128"/>
              </a:defRPr>
            </a:pPr>
            <a:endParaRPr lang="ja-JP"/>
          </a:p>
        </c:txPr>
        <c:crossAx val="111883008"/>
        <c:crosses val="autoZero"/>
        <c:crossBetween val="midCat"/>
        <c:majorUnit val="10"/>
      </c:valAx>
      <c:valAx>
        <c:axId val="111883008"/>
        <c:scaling>
          <c:orientation val="minMax"/>
          <c:max val="70"/>
          <c:min val="0"/>
        </c:scaling>
        <c:delete val="0"/>
        <c:axPos val="l"/>
        <c:majorGridlines/>
        <c:numFmt formatCode="General" sourceLinked="0"/>
        <c:majorTickMark val="out"/>
        <c:minorTickMark val="none"/>
        <c:tickLblPos val="nextTo"/>
        <c:txPr>
          <a:bodyPr/>
          <a:lstStyle/>
          <a:p>
            <a:pPr>
              <a:defRPr sz="1050" b="0">
                <a:latin typeface="HGPｺﾞｼｯｸM" panose="020B0600000000000000" pitchFamily="50" charset="-128"/>
                <a:ea typeface="HGPｺﾞｼｯｸM" panose="020B0600000000000000" pitchFamily="50" charset="-128"/>
              </a:defRPr>
            </a:pPr>
            <a:endParaRPr lang="ja-JP"/>
          </a:p>
        </c:txPr>
        <c:crossAx val="110492672"/>
        <c:crosses val="max"/>
        <c:crossBetween val="midCat"/>
        <c:majorUnit val="10"/>
      </c:valAx>
      <c:spPr>
        <a:noFill/>
        <a:ln>
          <a:noFill/>
        </a:ln>
      </c:spPr>
    </c:plotArea>
    <c:plotVisOnly val="1"/>
    <c:dispBlanksAs val="gap"/>
    <c:showDLblsOverMax val="0"/>
  </c:chart>
  <c:spPr>
    <a:noFill/>
    <a:ln>
      <a:noFill/>
    </a:ln>
  </c:spPr>
  <c:txPr>
    <a:bodyPr/>
    <a:lstStyle/>
    <a:p>
      <a:pPr>
        <a:defRPr sz="1200" b="1">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8098835571057584"/>
          <c:y val="1.0328124010705313E-2"/>
          <c:w val="0.5981907930401773"/>
          <c:h val="0.87145639715579559"/>
        </c:manualLayout>
      </c:layout>
      <c:barChart>
        <c:barDir val="col"/>
        <c:grouping val="stacked"/>
        <c:varyColors val="0"/>
        <c:ser>
          <c:idx val="5"/>
          <c:order val="0"/>
          <c:tx>
            <c:strRef>
              <c:f>'３．システム提案概要(1)'!$CP$47</c:f>
              <c:strCache>
                <c:ptCount val="1"/>
                <c:pt idx="0">
                  <c:v>コージェネ</c:v>
                </c:pt>
              </c:strCache>
            </c:strRef>
          </c:tx>
          <c:spPr>
            <a:solidFill>
              <a:srgbClr val="D5ABFF"/>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'３．システム提案概要(1)'!$CQ$47:$CR$47</c:f>
              <c:numCache>
                <c:formatCode>#,###;\-#,###;</c:formatCode>
                <c:ptCount val="2"/>
                <c:pt idx="0">
                  <c:v>0</c:v>
                </c:pt>
                <c:pt idx="1">
                  <c:v>0</c:v>
                </c:pt>
              </c:numCache>
            </c:numRef>
          </c:val>
          <c:extLst>
            <c:ext xmlns:c16="http://schemas.microsoft.com/office/drawing/2014/chart" uri="{C3380CC4-5D6E-409C-BE32-E72D297353CC}">
              <c16:uniqueId val="{00000000-69CA-4071-8D1D-650B0C493DB1}"/>
            </c:ext>
          </c:extLst>
        </c:ser>
        <c:ser>
          <c:idx val="6"/>
          <c:order val="1"/>
          <c:tx>
            <c:strRef>
              <c:f>'３．システム提案概要(1)'!$CP$48</c:f>
              <c:strCache>
                <c:ptCount val="1"/>
                <c:pt idx="0">
                  <c:v>創エネ</c:v>
                </c:pt>
              </c:strCache>
            </c:strRef>
          </c:tx>
          <c:spPr>
            <a:solidFill>
              <a:srgbClr val="A9CF5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'３．システム提案概要(1)'!$CQ$48:$CR$48</c:f>
              <c:numCache>
                <c:formatCode>#,###;\-#,###;</c:formatCode>
                <c:ptCount val="2"/>
                <c:pt idx="0">
                  <c:v>0</c:v>
                </c:pt>
                <c:pt idx="1">
                  <c:v>0</c:v>
                </c:pt>
              </c:numCache>
            </c:numRef>
          </c:val>
          <c:extLst>
            <c:ext xmlns:c16="http://schemas.microsoft.com/office/drawing/2014/chart" uri="{C3380CC4-5D6E-409C-BE32-E72D297353CC}">
              <c16:uniqueId val="{00000001-69CA-4071-8D1D-650B0C493DB1}"/>
            </c:ext>
          </c:extLst>
        </c:ser>
        <c:ser>
          <c:idx val="4"/>
          <c:order val="2"/>
          <c:tx>
            <c:strRef>
              <c:f>'３．システム提案概要(1)'!$CP$46</c:f>
              <c:strCache>
                <c:ptCount val="1"/>
                <c:pt idx="0">
                  <c:v>昇降機</c:v>
                </c:pt>
              </c:strCache>
            </c:strRef>
          </c:tx>
          <c:spPr>
            <a:solidFill>
              <a:srgbClr val="C5ACA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基準値</c:v>
              </c:pt>
              <c:pt idx="1">
                <c:v>設計値</c:v>
              </c:pt>
            </c:strLit>
          </c:cat>
          <c:val>
            <c:numRef>
              <c:f>'３．システム提案概要(1)'!$CQ$46:$CR$46</c:f>
              <c:numCache>
                <c:formatCode>#,###;\-#,###;</c:formatCode>
                <c:ptCount val="2"/>
                <c:pt idx="0">
                  <c:v>0</c:v>
                </c:pt>
                <c:pt idx="1">
                  <c:v>0</c:v>
                </c:pt>
              </c:numCache>
            </c:numRef>
          </c:val>
          <c:extLst>
            <c:ext xmlns:c16="http://schemas.microsoft.com/office/drawing/2014/chart" uri="{C3380CC4-5D6E-409C-BE32-E72D297353CC}">
              <c16:uniqueId val="{00000002-69CA-4071-8D1D-650B0C493DB1}"/>
            </c:ext>
          </c:extLst>
        </c:ser>
        <c:ser>
          <c:idx val="3"/>
          <c:order val="3"/>
          <c:tx>
            <c:strRef>
              <c:f>'３．システム提案概要(1)'!$CP$45</c:f>
              <c:strCache>
                <c:ptCount val="1"/>
                <c:pt idx="0">
                  <c:v>給湯</c:v>
                </c:pt>
              </c:strCache>
            </c:strRef>
          </c:tx>
          <c:spPr>
            <a:solidFill>
              <a:srgbClr val="F7C9D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基準値</c:v>
              </c:pt>
              <c:pt idx="1">
                <c:v>設計値</c:v>
              </c:pt>
            </c:strLit>
          </c:cat>
          <c:val>
            <c:numRef>
              <c:f>'３．システム提案概要(1)'!$CQ$45:$CR$45</c:f>
              <c:numCache>
                <c:formatCode>#,###;\-#,###;</c:formatCode>
                <c:ptCount val="2"/>
                <c:pt idx="0">
                  <c:v>0</c:v>
                </c:pt>
                <c:pt idx="1">
                  <c:v>0</c:v>
                </c:pt>
              </c:numCache>
            </c:numRef>
          </c:val>
          <c:extLst>
            <c:ext xmlns:c16="http://schemas.microsoft.com/office/drawing/2014/chart" uri="{C3380CC4-5D6E-409C-BE32-E72D297353CC}">
              <c16:uniqueId val="{00000003-69CA-4071-8D1D-650B0C493DB1}"/>
            </c:ext>
          </c:extLst>
        </c:ser>
        <c:ser>
          <c:idx val="2"/>
          <c:order val="4"/>
          <c:tx>
            <c:strRef>
              <c:f>'３．システム提案概要(1)'!$CP$44</c:f>
              <c:strCache>
                <c:ptCount val="1"/>
                <c:pt idx="0">
                  <c:v>照明</c:v>
                </c:pt>
              </c:strCache>
            </c:strRef>
          </c:tx>
          <c:spPr>
            <a:solidFill>
              <a:srgbClr val="FEE792"/>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基準値</c:v>
              </c:pt>
              <c:pt idx="1">
                <c:v>設計値</c:v>
              </c:pt>
            </c:strLit>
          </c:cat>
          <c:val>
            <c:numRef>
              <c:f>'３．システム提案概要(1)'!$CQ$44:$CR$44</c:f>
              <c:numCache>
                <c:formatCode>#,###;\-#,###;</c:formatCode>
                <c:ptCount val="2"/>
                <c:pt idx="0">
                  <c:v>0</c:v>
                </c:pt>
                <c:pt idx="1">
                  <c:v>0</c:v>
                </c:pt>
              </c:numCache>
            </c:numRef>
          </c:val>
          <c:extLst>
            <c:ext xmlns:c16="http://schemas.microsoft.com/office/drawing/2014/chart" uri="{C3380CC4-5D6E-409C-BE32-E72D297353CC}">
              <c16:uniqueId val="{00000004-69CA-4071-8D1D-650B0C493DB1}"/>
            </c:ext>
          </c:extLst>
        </c:ser>
        <c:ser>
          <c:idx val="1"/>
          <c:order val="5"/>
          <c:tx>
            <c:strRef>
              <c:f>'３．システム提案概要(1)'!$CP$43</c:f>
              <c:strCache>
                <c:ptCount val="1"/>
                <c:pt idx="0">
                  <c:v>換気</c:v>
                </c:pt>
              </c:strCache>
            </c:strRef>
          </c:tx>
          <c:spPr>
            <a:solidFill>
              <a:srgbClr val="D0E5F7"/>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基準値</c:v>
              </c:pt>
              <c:pt idx="1">
                <c:v>設計値</c:v>
              </c:pt>
            </c:strLit>
          </c:cat>
          <c:val>
            <c:numRef>
              <c:f>'３．システム提案概要(1)'!$CQ$43:$CR$43</c:f>
              <c:numCache>
                <c:formatCode>#,###;\-#,###;</c:formatCode>
                <c:ptCount val="2"/>
                <c:pt idx="0">
                  <c:v>0</c:v>
                </c:pt>
                <c:pt idx="1">
                  <c:v>0</c:v>
                </c:pt>
              </c:numCache>
            </c:numRef>
          </c:val>
          <c:extLst>
            <c:ext xmlns:c16="http://schemas.microsoft.com/office/drawing/2014/chart" uri="{C3380CC4-5D6E-409C-BE32-E72D297353CC}">
              <c16:uniqueId val="{00000005-69CA-4071-8D1D-650B0C493DB1}"/>
            </c:ext>
          </c:extLst>
        </c:ser>
        <c:ser>
          <c:idx val="0"/>
          <c:order val="6"/>
          <c:tx>
            <c:strRef>
              <c:f>'３．システム提案概要(1)'!$CP$42</c:f>
              <c:strCache>
                <c:ptCount val="1"/>
                <c:pt idx="0">
                  <c:v>空調</c:v>
                </c:pt>
              </c:strCache>
            </c:strRef>
          </c:tx>
          <c:spPr>
            <a:solidFill>
              <a:srgbClr val="9ACAED"/>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基準値</c:v>
              </c:pt>
              <c:pt idx="1">
                <c:v>設計値</c:v>
              </c:pt>
            </c:strLit>
          </c:cat>
          <c:val>
            <c:numRef>
              <c:f>'３．システム提案概要(1)'!$CQ$42:$CR$42</c:f>
              <c:numCache>
                <c:formatCode>#,###;\-#,###;</c:formatCode>
                <c:ptCount val="2"/>
                <c:pt idx="0">
                  <c:v>0</c:v>
                </c:pt>
                <c:pt idx="1">
                  <c:v>0</c:v>
                </c:pt>
              </c:numCache>
            </c:numRef>
          </c:val>
          <c:extLst>
            <c:ext xmlns:c16="http://schemas.microsoft.com/office/drawing/2014/chart" uri="{C3380CC4-5D6E-409C-BE32-E72D297353CC}">
              <c16:uniqueId val="{00000006-69CA-4071-8D1D-650B0C493DB1}"/>
            </c:ext>
          </c:extLst>
        </c:ser>
        <c:dLbls>
          <c:showLegendKey val="0"/>
          <c:showVal val="1"/>
          <c:showCatName val="0"/>
          <c:showSerName val="0"/>
          <c:showPercent val="0"/>
          <c:showBubbleSize val="0"/>
        </c:dLbls>
        <c:gapWidth val="49"/>
        <c:overlap val="100"/>
        <c:axId val="112376064"/>
        <c:axId val="112390144"/>
      </c:barChart>
      <c:catAx>
        <c:axId val="112376064"/>
        <c:scaling>
          <c:orientation val="minMax"/>
        </c:scaling>
        <c:delete val="0"/>
        <c:axPos val="b"/>
        <c:numFmt formatCode="General" sourceLinked="1"/>
        <c:majorTickMark val="out"/>
        <c:minorTickMark val="none"/>
        <c:tickLblPos val="low"/>
        <c:crossAx val="112390144"/>
        <c:crosses val="autoZero"/>
        <c:auto val="1"/>
        <c:lblAlgn val="ctr"/>
        <c:lblOffset val="100"/>
        <c:noMultiLvlLbl val="0"/>
      </c:catAx>
      <c:valAx>
        <c:axId val="112390144"/>
        <c:scaling>
          <c:orientation val="minMax"/>
        </c:scaling>
        <c:delete val="1"/>
        <c:axPos val="l"/>
        <c:numFmt formatCode="#,###;\-#,###;" sourceLinked="1"/>
        <c:majorTickMark val="out"/>
        <c:minorTickMark val="none"/>
        <c:tickLblPos val="nextTo"/>
        <c:crossAx val="112376064"/>
        <c:crosses val="autoZero"/>
        <c:crossBetween val="between"/>
      </c:valAx>
      <c:spPr>
        <a:noFill/>
        <a:ln>
          <a:noFill/>
        </a:ln>
      </c:spPr>
    </c:plotArea>
    <c:plotVisOnly val="0"/>
    <c:dispBlanksAs val="gap"/>
    <c:showDLblsOverMax val="0"/>
  </c:chart>
  <c:spPr>
    <a:noFill/>
    <a:ln>
      <a:noFill/>
    </a:ln>
  </c:spPr>
  <c:txPr>
    <a:bodyPr/>
    <a:lstStyle/>
    <a:p>
      <a:pPr>
        <a:defRPr sz="1050">
          <a:latin typeface="HGPｺﾞｼｯｸM" panose="020B0600000000000000" pitchFamily="50" charset="-128"/>
          <a:ea typeface="HGPｺﾞｼｯｸM" panose="020B0600000000000000" pitchFamily="50" charset="-128"/>
        </a:defRPr>
      </a:pPr>
      <a:endParaRPr lang="ja-JP"/>
    </a:p>
  </c:txPr>
  <c:printSettings>
    <c:headerFooter/>
    <c:pageMargins b="0.75" l="0.7" r="0.7" t="0.75" header="0.3" footer="0.3"/>
    <c:pageSetup orientation="portrait"/>
  </c:printSettings>
</c:chartSpace>
</file>

<file path=xl/ctrlProps/ctrlProp1.xml><?xml version="1.0" encoding="utf-8"?>
<formControlPr xmlns="http://schemas.microsoft.com/office/spreadsheetml/2009/9/main" objectType="Radio" firstButton="1" fmlaLink="$B$29"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fmlaLink="$B$47" lockText="1" noThreeD="1"/>
</file>

<file path=xl/ctrlProps/ctrlProp5.xml><?xml version="1.0" encoding="utf-8"?>
<formControlPr xmlns="http://schemas.microsoft.com/office/spreadsheetml/2009/9/main" objectType="CheckBox" fmlaLink="$B$79" lockText="1" noThreeD="1"/>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190500</xdr:colOff>
      <xdr:row>53</xdr:row>
      <xdr:rowOff>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0500" y="92222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190500</xdr:colOff>
      <xdr:row>53</xdr:row>
      <xdr:rowOff>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90500" y="5783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190500</xdr:colOff>
      <xdr:row>53</xdr:row>
      <xdr:rowOff>0</xdr:rowOff>
    </xdr:from>
    <xdr:ext cx="184731" cy="26456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90500" y="66885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190500</xdr:colOff>
      <xdr:row>53</xdr:row>
      <xdr:rowOff>0</xdr:rowOff>
    </xdr:from>
    <xdr:ext cx="184731" cy="264560"/>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90500" y="90412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28575</xdr:colOff>
          <xdr:row>27</xdr:row>
          <xdr:rowOff>228600</xdr:rowOff>
        </xdr:from>
        <xdr:to>
          <xdr:col>10</xdr:col>
          <xdr:colOff>762000</xdr:colOff>
          <xdr:row>29</xdr:row>
          <xdr:rowOff>19050</xdr:rowOff>
        </xdr:to>
        <xdr:sp macro="" textlink="">
          <xdr:nvSpPr>
            <xdr:cNvPr id="74769" name="Option Button 17" hidden="1">
              <a:extLst>
                <a:ext uri="{63B3BB69-23CF-44E3-9099-C40C66FF867C}">
                  <a14:compatExt spid="_x0000_s74769"/>
                </a:ext>
                <a:ext uri="{FF2B5EF4-FFF2-40B4-BE49-F238E27FC236}">
                  <a16:creationId xmlns:a16="http://schemas.microsoft.com/office/drawing/2014/main" id="{00000000-0008-0000-0200-00001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59</xdr:row>
          <xdr:rowOff>180975</xdr:rowOff>
        </xdr:from>
        <xdr:to>
          <xdr:col>10</xdr:col>
          <xdr:colOff>762000</xdr:colOff>
          <xdr:row>61</xdr:row>
          <xdr:rowOff>104775</xdr:rowOff>
        </xdr:to>
        <xdr:sp macro="" textlink="">
          <xdr:nvSpPr>
            <xdr:cNvPr id="74770" name="Option Button 18" hidden="1">
              <a:extLst>
                <a:ext uri="{63B3BB69-23CF-44E3-9099-C40C66FF867C}">
                  <a14:compatExt spid="_x0000_s74770"/>
                </a:ext>
                <a:ext uri="{FF2B5EF4-FFF2-40B4-BE49-F238E27FC236}">
                  <a16:creationId xmlns:a16="http://schemas.microsoft.com/office/drawing/2014/main" id="{00000000-0008-0000-0200-00001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91</xdr:row>
          <xdr:rowOff>190500</xdr:rowOff>
        </xdr:from>
        <xdr:to>
          <xdr:col>10</xdr:col>
          <xdr:colOff>762000</xdr:colOff>
          <xdr:row>93</xdr:row>
          <xdr:rowOff>19050</xdr:rowOff>
        </xdr:to>
        <xdr:sp macro="" textlink="">
          <xdr:nvSpPr>
            <xdr:cNvPr id="74771" name="Option Button 19" hidden="1">
              <a:extLst>
                <a:ext uri="{63B3BB69-23CF-44E3-9099-C40C66FF867C}">
                  <a14:compatExt spid="_x0000_s74771"/>
                </a:ext>
                <a:ext uri="{FF2B5EF4-FFF2-40B4-BE49-F238E27FC236}">
                  <a16:creationId xmlns:a16="http://schemas.microsoft.com/office/drawing/2014/main" id="{00000000-0008-0000-0200-00001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45</xdr:row>
          <xdr:rowOff>47625</xdr:rowOff>
        </xdr:from>
        <xdr:to>
          <xdr:col>8</xdr:col>
          <xdr:colOff>1247775</xdr:colOff>
          <xdr:row>47</xdr:row>
          <xdr:rowOff>57150</xdr:rowOff>
        </xdr:to>
        <xdr:sp macro="" textlink="">
          <xdr:nvSpPr>
            <xdr:cNvPr id="74784" name="Check Box 32" hidden="1">
              <a:extLst>
                <a:ext uri="{63B3BB69-23CF-44E3-9099-C40C66FF867C}">
                  <a14:compatExt spid="_x0000_s74784"/>
                </a:ext>
                <a:ext uri="{FF2B5EF4-FFF2-40B4-BE49-F238E27FC236}">
                  <a16:creationId xmlns:a16="http://schemas.microsoft.com/office/drawing/2014/main" id="{00000000-0008-0000-0200-00002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76</xdr:row>
          <xdr:rowOff>28575</xdr:rowOff>
        </xdr:from>
        <xdr:to>
          <xdr:col>8</xdr:col>
          <xdr:colOff>1238250</xdr:colOff>
          <xdr:row>79</xdr:row>
          <xdr:rowOff>161925</xdr:rowOff>
        </xdr:to>
        <xdr:sp macro="" textlink="">
          <xdr:nvSpPr>
            <xdr:cNvPr id="74789" name="Check Box 37" hidden="1">
              <a:extLst>
                <a:ext uri="{63B3BB69-23CF-44E3-9099-C40C66FF867C}">
                  <a14:compatExt spid="_x0000_s74789"/>
                </a:ext>
                <a:ext uri="{FF2B5EF4-FFF2-40B4-BE49-F238E27FC236}">
                  <a16:creationId xmlns:a16="http://schemas.microsoft.com/office/drawing/2014/main" id="{00000000-0008-0000-0200-00002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19</xdr:col>
      <xdr:colOff>326571</xdr:colOff>
      <xdr:row>43</xdr:row>
      <xdr:rowOff>54429</xdr:rowOff>
    </xdr:from>
    <xdr:to>
      <xdr:col>27</xdr:col>
      <xdr:colOff>190500</xdr:colOff>
      <xdr:row>55</xdr:row>
      <xdr:rowOff>258536</xdr:rowOff>
    </xdr:to>
    <xdr:grpSp>
      <xdr:nvGrpSpPr>
        <xdr:cNvPr id="11" name="グループ化 10">
          <a:extLst>
            <a:ext uri="{FF2B5EF4-FFF2-40B4-BE49-F238E27FC236}">
              <a16:creationId xmlns:a16="http://schemas.microsoft.com/office/drawing/2014/main" id="{00000000-0008-0000-0B00-00000B000000}"/>
            </a:ext>
          </a:extLst>
        </xdr:cNvPr>
        <xdr:cNvGrpSpPr/>
      </xdr:nvGrpSpPr>
      <xdr:grpSpPr>
        <a:xfrm>
          <a:off x="7375071" y="11906250"/>
          <a:ext cx="2911929" cy="3469822"/>
          <a:chOff x="425820" y="12899610"/>
          <a:chExt cx="3675533" cy="3538814"/>
        </a:xfrm>
      </xdr:grpSpPr>
      <xdr:grpSp>
        <xdr:nvGrpSpPr>
          <xdr:cNvPr id="68" name="グループ化 67">
            <a:extLst>
              <a:ext uri="{FF2B5EF4-FFF2-40B4-BE49-F238E27FC236}">
                <a16:creationId xmlns:a16="http://schemas.microsoft.com/office/drawing/2014/main" id="{00000000-0008-0000-0B00-000044000000}"/>
              </a:ext>
            </a:extLst>
          </xdr:cNvPr>
          <xdr:cNvGrpSpPr/>
        </xdr:nvGrpSpPr>
        <xdr:grpSpPr>
          <a:xfrm>
            <a:off x="831432" y="13035043"/>
            <a:ext cx="3007175" cy="3057237"/>
            <a:chOff x="3256733" y="13567546"/>
            <a:chExt cx="2164042" cy="2134365"/>
          </a:xfrm>
        </xdr:grpSpPr>
        <xdr:sp macro="" textlink="">
          <xdr:nvSpPr>
            <xdr:cNvPr id="69" name="フリーフォーム 68">
              <a:extLst>
                <a:ext uri="{FF2B5EF4-FFF2-40B4-BE49-F238E27FC236}">
                  <a16:creationId xmlns:a16="http://schemas.microsoft.com/office/drawing/2014/main" id="{00000000-0008-0000-0B00-000045000000}"/>
                </a:ext>
              </a:extLst>
            </xdr:cNvPr>
            <xdr:cNvSpPr/>
          </xdr:nvSpPr>
          <xdr:spPr bwMode="auto">
            <a:xfrm>
              <a:off x="3258315" y="13567546"/>
              <a:ext cx="1546510" cy="2132134"/>
            </a:xfrm>
            <a:custGeom>
              <a:avLst/>
              <a:gdLst>
                <a:gd name="connsiteX0" fmla="*/ 0 w 1539363"/>
                <a:gd name="connsiteY0" fmla="*/ 0 h 2120081"/>
                <a:gd name="connsiteX1" fmla="*/ 1539363 w 1539363"/>
                <a:gd name="connsiteY1" fmla="*/ 6145 h 2120081"/>
                <a:gd name="connsiteX2" fmla="*/ 1539363 w 1539363"/>
                <a:gd name="connsiteY2" fmla="*/ 611444 h 2120081"/>
                <a:gd name="connsiteX3" fmla="*/ 0 w 1539363"/>
                <a:gd name="connsiteY3" fmla="*/ 2120081 h 2120081"/>
                <a:gd name="connsiteX4" fmla="*/ 0 w 1539363"/>
                <a:gd name="connsiteY4" fmla="*/ 0 h 212008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539363" h="2120081">
                  <a:moveTo>
                    <a:pt x="0" y="0"/>
                  </a:moveTo>
                  <a:lnTo>
                    <a:pt x="1539363" y="6145"/>
                  </a:lnTo>
                  <a:lnTo>
                    <a:pt x="1539363" y="611444"/>
                  </a:lnTo>
                  <a:lnTo>
                    <a:pt x="0" y="2120081"/>
                  </a:lnTo>
                  <a:lnTo>
                    <a:pt x="0" y="0"/>
                  </a:lnTo>
                  <a:close/>
                </a:path>
              </a:pathLst>
            </a:custGeom>
            <a:solidFill>
              <a:srgbClr val="AAC2D4"/>
            </a:solidFill>
            <a:ln w="9525" cap="flat" cmpd="sng" algn="ctr">
              <a:noFill/>
              <a:prstDash val="solid"/>
              <a:headEnd/>
              <a:tailEnd/>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0" name="フリーフォーム 69">
              <a:extLst>
                <a:ext uri="{FF2B5EF4-FFF2-40B4-BE49-F238E27FC236}">
                  <a16:creationId xmlns:a16="http://schemas.microsoft.com/office/drawing/2014/main" id="{00000000-0008-0000-0B00-000046000000}"/>
                </a:ext>
              </a:extLst>
            </xdr:cNvPr>
            <xdr:cNvSpPr/>
          </xdr:nvSpPr>
          <xdr:spPr bwMode="auto">
            <a:xfrm>
              <a:off x="3256733" y="14183645"/>
              <a:ext cx="1548957" cy="1518266"/>
            </a:xfrm>
            <a:custGeom>
              <a:avLst/>
              <a:gdLst>
                <a:gd name="connsiteX0" fmla="*/ 1535723 w 1535723"/>
                <a:gd name="connsiteY0" fmla="*/ 0 h 1518139"/>
                <a:gd name="connsiteX1" fmla="*/ 1535723 w 1535723"/>
                <a:gd name="connsiteY1" fmla="*/ 759069 h 1518139"/>
                <a:gd name="connsiteX2" fmla="*/ 764930 w 1535723"/>
                <a:gd name="connsiteY2" fmla="*/ 1518139 h 1518139"/>
                <a:gd name="connsiteX3" fmla="*/ 0 w 1535723"/>
                <a:gd name="connsiteY3" fmla="*/ 1518139 h 1518139"/>
                <a:gd name="connsiteX4" fmla="*/ 1535723 w 1535723"/>
                <a:gd name="connsiteY4" fmla="*/ 0 h 151813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535723" h="1518139">
                  <a:moveTo>
                    <a:pt x="1535723" y="0"/>
                  </a:moveTo>
                  <a:lnTo>
                    <a:pt x="1535723" y="759069"/>
                  </a:lnTo>
                  <a:lnTo>
                    <a:pt x="764930" y="1518139"/>
                  </a:lnTo>
                  <a:lnTo>
                    <a:pt x="0" y="1518139"/>
                  </a:lnTo>
                  <a:lnTo>
                    <a:pt x="1535723" y="0"/>
                  </a:lnTo>
                  <a:close/>
                </a:path>
              </a:pathLst>
            </a:custGeom>
            <a:solidFill>
              <a:srgbClr val="CADDEB"/>
            </a:solidFill>
            <a:ln w="9525" cap="flat" cmpd="sng" algn="ctr">
              <a:noFill/>
              <a:prstDash val="solid"/>
              <a:headEnd/>
              <a:tailEnd/>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1" name="フリーフォーム 70">
              <a:extLst>
                <a:ext uri="{FF2B5EF4-FFF2-40B4-BE49-F238E27FC236}">
                  <a16:creationId xmlns:a16="http://schemas.microsoft.com/office/drawing/2014/main" id="{00000000-0008-0000-0B00-000047000000}"/>
                </a:ext>
              </a:extLst>
            </xdr:cNvPr>
            <xdr:cNvSpPr/>
          </xdr:nvSpPr>
          <xdr:spPr bwMode="auto">
            <a:xfrm>
              <a:off x="4032850" y="14933672"/>
              <a:ext cx="772840" cy="768239"/>
            </a:xfrm>
            <a:custGeom>
              <a:avLst/>
              <a:gdLst>
                <a:gd name="connsiteX0" fmla="*/ 764931 w 764931"/>
                <a:gd name="connsiteY0" fmla="*/ 0 h 767862"/>
                <a:gd name="connsiteX1" fmla="*/ 764931 w 764931"/>
                <a:gd name="connsiteY1" fmla="*/ 767862 h 767862"/>
                <a:gd name="connsiteX2" fmla="*/ 0 w 764931"/>
                <a:gd name="connsiteY2" fmla="*/ 764931 h 767862"/>
                <a:gd name="connsiteX3" fmla="*/ 764931 w 764931"/>
                <a:gd name="connsiteY3" fmla="*/ 0 h 767862"/>
              </a:gdLst>
              <a:ahLst/>
              <a:cxnLst>
                <a:cxn ang="0">
                  <a:pos x="connsiteX0" y="connsiteY0"/>
                </a:cxn>
                <a:cxn ang="0">
                  <a:pos x="connsiteX1" y="connsiteY1"/>
                </a:cxn>
                <a:cxn ang="0">
                  <a:pos x="connsiteX2" y="connsiteY2"/>
                </a:cxn>
                <a:cxn ang="0">
                  <a:pos x="connsiteX3" y="connsiteY3"/>
                </a:cxn>
              </a:cxnLst>
              <a:rect l="l" t="t" r="r" b="b"/>
              <a:pathLst>
                <a:path w="764931" h="767862">
                  <a:moveTo>
                    <a:pt x="764931" y="0"/>
                  </a:moveTo>
                  <a:lnTo>
                    <a:pt x="764931" y="767862"/>
                  </a:lnTo>
                  <a:lnTo>
                    <a:pt x="0" y="764931"/>
                  </a:lnTo>
                  <a:lnTo>
                    <a:pt x="764931" y="0"/>
                  </a:lnTo>
                  <a:close/>
                </a:path>
              </a:pathLst>
            </a:custGeom>
            <a:solidFill>
              <a:srgbClr val="E1EDF3"/>
            </a:solidFill>
            <a:ln w="9525" cap="flat" cmpd="sng" algn="ctr">
              <a:noFill/>
              <a:prstDash val="solid"/>
              <a:headEnd/>
              <a:tailEnd/>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2" name="正方形/長方形 71">
              <a:extLst>
                <a:ext uri="{FF2B5EF4-FFF2-40B4-BE49-F238E27FC236}">
                  <a16:creationId xmlns:a16="http://schemas.microsoft.com/office/drawing/2014/main" id="{00000000-0008-0000-0B00-000048000000}"/>
                </a:ext>
              </a:extLst>
            </xdr:cNvPr>
            <xdr:cNvSpPr/>
          </xdr:nvSpPr>
          <xdr:spPr bwMode="auto">
            <a:xfrm>
              <a:off x="4803881" y="13567546"/>
              <a:ext cx="616894" cy="2132512"/>
            </a:xfrm>
            <a:prstGeom prst="rect">
              <a:avLst/>
            </a:prstGeom>
            <a:solidFill>
              <a:srgbClr val="D2EED5"/>
            </a:solidFill>
            <a:ln w="9525" cap="flat" cmpd="sng" algn="ctr">
              <a:noFill/>
              <a:prstDash val="solid"/>
              <a:headEnd/>
              <a:tailEnd/>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aphicFrame macro="">
        <xdr:nvGraphicFramePr>
          <xdr:cNvPr id="73" name="グラフ 72">
            <a:extLst>
              <a:ext uri="{FF2B5EF4-FFF2-40B4-BE49-F238E27FC236}">
                <a16:creationId xmlns:a16="http://schemas.microsoft.com/office/drawing/2014/main" id="{00000000-0008-0000-0B00-000049000000}"/>
              </a:ext>
            </a:extLst>
          </xdr:cNvPr>
          <xdr:cNvGraphicFramePr>
            <a:graphicFrameLocks noChangeAspect="1"/>
          </xdr:cNvGraphicFramePr>
        </xdr:nvGraphicFramePr>
        <xdr:xfrm>
          <a:off x="425820" y="12899610"/>
          <a:ext cx="3675533" cy="3538814"/>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74" name="グループ化 73">
            <a:extLst>
              <a:ext uri="{FF2B5EF4-FFF2-40B4-BE49-F238E27FC236}">
                <a16:creationId xmlns:a16="http://schemas.microsoft.com/office/drawing/2014/main" id="{00000000-0008-0000-0B00-00004A000000}"/>
              </a:ext>
            </a:extLst>
          </xdr:cNvPr>
          <xdr:cNvGrpSpPr/>
        </xdr:nvGrpSpPr>
        <xdr:grpSpPr>
          <a:xfrm>
            <a:off x="918936" y="13971697"/>
            <a:ext cx="1544501" cy="332861"/>
            <a:chOff x="6293079" y="9872673"/>
            <a:chExt cx="1105373" cy="252000"/>
          </a:xfrm>
        </xdr:grpSpPr>
        <xdr:sp macro="" textlink="">
          <xdr:nvSpPr>
            <xdr:cNvPr id="75" name="テキスト ボックス 23">
              <a:extLst>
                <a:ext uri="{FF2B5EF4-FFF2-40B4-BE49-F238E27FC236}">
                  <a16:creationId xmlns:a16="http://schemas.microsoft.com/office/drawing/2014/main" id="{00000000-0008-0000-0B00-00004B000000}"/>
                </a:ext>
              </a:extLst>
            </xdr:cNvPr>
            <xdr:cNvSpPr txBox="1"/>
          </xdr:nvSpPr>
          <xdr:spPr>
            <a:xfrm>
              <a:off x="6381232" y="9872673"/>
              <a:ext cx="940778" cy="252000"/>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1" i="0" u="none" strike="noStrike" kern="1200" cap="none" spc="0" normalizeH="0" baseline="0" noProof="0">
                  <a:ln w="19050">
                    <a:solidFill>
                      <a:sysClr val="window" lastClr="FFFFFF"/>
                    </a:solidFill>
                  </a:ln>
                  <a:solidFill>
                    <a:srgbClr val="BF1313"/>
                  </a:solidFill>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1200" b="1" i="0" u="none" strike="noStrike" kern="1200" cap="none" spc="0" normalizeH="0" baseline="0" noProof="0">
                <a:ln w="19050">
                  <a:solidFill>
                    <a:sysClr val="window" lastClr="FFFFFF"/>
                  </a:solidFill>
                </a:ln>
                <a:solidFill>
                  <a:srgbClr val="BF1313"/>
                </a:solidFill>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76" name="テキスト ボックス 20">
              <a:extLst>
                <a:ext uri="{FF2B5EF4-FFF2-40B4-BE49-F238E27FC236}">
                  <a16:creationId xmlns:a16="http://schemas.microsoft.com/office/drawing/2014/main" id="{00000000-0008-0000-0B00-00004C000000}"/>
                </a:ext>
              </a:extLst>
            </xdr:cNvPr>
            <xdr:cNvSpPr txBox="1"/>
          </xdr:nvSpPr>
          <xdr:spPr>
            <a:xfrm>
              <a:off x="6293079" y="9880802"/>
              <a:ext cx="1105373" cy="233240"/>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1" i="0" u="none" strike="noStrike" kern="1200" cap="none" spc="0" normalizeH="0" baseline="0" noProof="0">
                  <a:ln>
                    <a:noFill/>
                  </a:ln>
                  <a:solidFill>
                    <a:srgbClr val="BF1313"/>
                  </a:solidFill>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r>
                <a:rPr kumimoji="1" lang="ja-JP" altLang="en-US" sz="1200" b="1" i="0" u="none" strike="noStrike" kern="1200" cap="none" spc="0" normalizeH="0" baseline="0" noProof="0">
                  <a:ln>
                    <a:noFill/>
                  </a:ln>
                  <a:solidFill>
                    <a:srgbClr val="BF1313"/>
                  </a:solidFill>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　　</a:t>
              </a:r>
            </a:p>
          </xdr:txBody>
        </xdr:sp>
      </xdr:grpSp>
      <xdr:grpSp>
        <xdr:nvGrpSpPr>
          <xdr:cNvPr id="77" name="グループ化 76">
            <a:extLst>
              <a:ext uri="{FF2B5EF4-FFF2-40B4-BE49-F238E27FC236}">
                <a16:creationId xmlns:a16="http://schemas.microsoft.com/office/drawing/2014/main" id="{00000000-0008-0000-0B00-00004D000000}"/>
              </a:ext>
            </a:extLst>
          </xdr:cNvPr>
          <xdr:cNvGrpSpPr/>
        </xdr:nvGrpSpPr>
        <xdr:grpSpPr>
          <a:xfrm>
            <a:off x="1644003" y="15122528"/>
            <a:ext cx="1085891" cy="339799"/>
            <a:chOff x="6379460" y="10267859"/>
            <a:chExt cx="771664" cy="234782"/>
          </a:xfrm>
        </xdr:grpSpPr>
        <xdr:sp macro="" textlink="">
          <xdr:nvSpPr>
            <xdr:cNvPr id="78" name="テキスト ボックス 25">
              <a:extLst>
                <a:ext uri="{FF2B5EF4-FFF2-40B4-BE49-F238E27FC236}">
                  <a16:creationId xmlns:a16="http://schemas.microsoft.com/office/drawing/2014/main" id="{00000000-0008-0000-0B00-00004E000000}"/>
                </a:ext>
              </a:extLst>
            </xdr:cNvPr>
            <xdr:cNvSpPr txBox="1"/>
          </xdr:nvSpPr>
          <xdr:spPr>
            <a:xfrm>
              <a:off x="6379598" y="10267859"/>
              <a:ext cx="771388" cy="234782"/>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1" i="0" u="none" strike="noStrike" kern="1200" cap="none" spc="0" normalizeH="0" baseline="0" noProof="0">
                  <a:ln w="19050">
                    <a:solidFill>
                      <a:sysClr val="window" lastClr="FFFFFF"/>
                    </a:solidFill>
                  </a:ln>
                  <a:solidFill>
                    <a:srgbClr val="EF5B5B"/>
                  </a:solidFill>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Nearly</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1" i="0" u="none" strike="noStrike" kern="1200" cap="none" spc="0" normalizeH="0" baseline="0" noProof="0">
                  <a:ln w="19050">
                    <a:solidFill>
                      <a:sysClr val="window" lastClr="FFFFFF"/>
                    </a:solidFill>
                  </a:ln>
                  <a:solidFill>
                    <a:srgbClr val="EF5B5B"/>
                  </a:solidFill>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p>
          </xdr:txBody>
        </xdr:sp>
        <xdr:sp macro="" textlink="">
          <xdr:nvSpPr>
            <xdr:cNvPr id="79" name="テキスト ボックス 21">
              <a:extLst>
                <a:ext uri="{FF2B5EF4-FFF2-40B4-BE49-F238E27FC236}">
                  <a16:creationId xmlns:a16="http://schemas.microsoft.com/office/drawing/2014/main" id="{00000000-0008-0000-0B00-00004F000000}"/>
                </a:ext>
              </a:extLst>
            </xdr:cNvPr>
            <xdr:cNvSpPr txBox="1"/>
          </xdr:nvSpPr>
          <xdr:spPr>
            <a:xfrm>
              <a:off x="6379460" y="10267920"/>
              <a:ext cx="771664" cy="234677"/>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1" i="0" u="none" strike="noStrike" kern="1200" cap="none" spc="0" normalizeH="0" baseline="0" noProof="0">
                  <a:ln w="19050">
                    <a:noFill/>
                  </a:ln>
                  <a:solidFill>
                    <a:srgbClr val="EF5B5B"/>
                  </a:solidFill>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Nearly</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1" i="0" u="none" strike="noStrike" kern="1200" cap="none" spc="0" normalizeH="0" baseline="0" noProof="0">
                  <a:ln w="19050">
                    <a:noFill/>
                  </a:ln>
                  <a:solidFill>
                    <a:srgbClr val="EF5B5B"/>
                  </a:solidFill>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p>
          </xdr:txBody>
        </xdr:sp>
      </xdr:grpSp>
      <xdr:grpSp>
        <xdr:nvGrpSpPr>
          <xdr:cNvPr id="80" name="グループ化 79">
            <a:extLst>
              <a:ext uri="{FF2B5EF4-FFF2-40B4-BE49-F238E27FC236}">
                <a16:creationId xmlns:a16="http://schemas.microsoft.com/office/drawing/2014/main" id="{00000000-0008-0000-0B00-000050000000}"/>
              </a:ext>
            </a:extLst>
          </xdr:cNvPr>
          <xdr:cNvGrpSpPr/>
        </xdr:nvGrpSpPr>
        <xdr:grpSpPr>
          <a:xfrm>
            <a:off x="2107707" y="15662555"/>
            <a:ext cx="1069397" cy="331558"/>
            <a:chOff x="7170059" y="11357802"/>
            <a:chExt cx="761773" cy="234780"/>
          </a:xfrm>
        </xdr:grpSpPr>
        <xdr:sp macro="" textlink="">
          <xdr:nvSpPr>
            <xdr:cNvPr id="81" name="テキスト ボックス 24">
              <a:extLst>
                <a:ext uri="{FF2B5EF4-FFF2-40B4-BE49-F238E27FC236}">
                  <a16:creationId xmlns:a16="http://schemas.microsoft.com/office/drawing/2014/main" id="{00000000-0008-0000-0B00-000051000000}"/>
                </a:ext>
              </a:extLst>
            </xdr:cNvPr>
            <xdr:cNvSpPr txBox="1"/>
          </xdr:nvSpPr>
          <xdr:spPr>
            <a:xfrm>
              <a:off x="7170157" y="11357802"/>
              <a:ext cx="761576" cy="234780"/>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w="19050">
                    <a:solidFill>
                      <a:sysClr val="window" lastClr="FFFFFF"/>
                    </a:solidFill>
                  </a:ln>
                  <a:solidFill>
                    <a:srgbClr val="E57E17"/>
                  </a:solidFill>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w="19050">
                    <a:solidFill>
                      <a:sysClr val="window" lastClr="FFFFFF"/>
                    </a:solidFill>
                  </a:ln>
                  <a:solidFill>
                    <a:srgbClr val="E57E17"/>
                  </a:solidFill>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Ready</a:t>
              </a:r>
            </a:p>
          </xdr:txBody>
        </xdr:sp>
        <xdr:sp macro="" textlink="">
          <xdr:nvSpPr>
            <xdr:cNvPr id="82" name="テキスト ボックス 22">
              <a:extLst>
                <a:ext uri="{FF2B5EF4-FFF2-40B4-BE49-F238E27FC236}">
                  <a16:creationId xmlns:a16="http://schemas.microsoft.com/office/drawing/2014/main" id="{00000000-0008-0000-0B00-000052000000}"/>
                </a:ext>
              </a:extLst>
            </xdr:cNvPr>
            <xdr:cNvSpPr txBox="1"/>
          </xdr:nvSpPr>
          <xdr:spPr>
            <a:xfrm>
              <a:off x="7170059" y="11357868"/>
              <a:ext cx="761773" cy="234675"/>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a:noFill/>
                  </a:ln>
                  <a:solidFill>
                    <a:srgbClr val="F49292"/>
                  </a:solidFill>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a:noFill/>
                  </a:ln>
                  <a:solidFill>
                    <a:srgbClr val="F49292"/>
                  </a:solidFill>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Ready</a:t>
              </a:r>
            </a:p>
          </xdr:txBody>
        </xdr:sp>
      </xdr:grpSp>
      <xdr:grpSp>
        <xdr:nvGrpSpPr>
          <xdr:cNvPr id="83" name="グループ化 82">
            <a:extLst>
              <a:ext uri="{FF2B5EF4-FFF2-40B4-BE49-F238E27FC236}">
                <a16:creationId xmlns:a16="http://schemas.microsoft.com/office/drawing/2014/main" id="{00000000-0008-0000-0B00-000053000000}"/>
              </a:ext>
            </a:extLst>
          </xdr:cNvPr>
          <xdr:cNvGrpSpPr/>
        </xdr:nvGrpSpPr>
        <xdr:grpSpPr>
          <a:xfrm>
            <a:off x="2798951" y="14408002"/>
            <a:ext cx="1241464" cy="339790"/>
            <a:chOff x="7170062" y="11647488"/>
            <a:chExt cx="761773" cy="234780"/>
          </a:xfrm>
        </xdr:grpSpPr>
        <xdr:sp macro="" textlink="">
          <xdr:nvSpPr>
            <xdr:cNvPr id="84" name="テキスト ボックス 24">
              <a:extLst>
                <a:ext uri="{FF2B5EF4-FFF2-40B4-BE49-F238E27FC236}">
                  <a16:creationId xmlns:a16="http://schemas.microsoft.com/office/drawing/2014/main" id="{00000000-0008-0000-0B00-000054000000}"/>
                </a:ext>
              </a:extLst>
            </xdr:cNvPr>
            <xdr:cNvSpPr txBox="1"/>
          </xdr:nvSpPr>
          <xdr:spPr>
            <a:xfrm>
              <a:off x="7170157" y="11647488"/>
              <a:ext cx="761576" cy="234780"/>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w="19050">
                    <a:solidFill>
                      <a:sysClr val="window" lastClr="FFFFFF"/>
                    </a:solidFill>
                  </a:ln>
                  <a:solidFill>
                    <a:srgbClr val="E57E17"/>
                  </a:solidFill>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w="19050">
                    <a:solidFill>
                      <a:sysClr val="window" lastClr="FFFFFF"/>
                    </a:solidFill>
                  </a:ln>
                  <a:solidFill>
                    <a:srgbClr val="E57E17"/>
                  </a:solidFill>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Oriented</a:t>
              </a:r>
            </a:p>
          </xdr:txBody>
        </xdr:sp>
        <xdr:sp macro="" textlink="">
          <xdr:nvSpPr>
            <xdr:cNvPr id="85" name="テキスト ボックス 22">
              <a:extLst>
                <a:ext uri="{FF2B5EF4-FFF2-40B4-BE49-F238E27FC236}">
                  <a16:creationId xmlns:a16="http://schemas.microsoft.com/office/drawing/2014/main" id="{00000000-0008-0000-0B00-000055000000}"/>
                </a:ext>
              </a:extLst>
            </xdr:cNvPr>
            <xdr:cNvSpPr txBox="1"/>
          </xdr:nvSpPr>
          <xdr:spPr>
            <a:xfrm>
              <a:off x="7170062" y="11647536"/>
              <a:ext cx="761773" cy="234675"/>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a:noFill/>
                  </a:ln>
                  <a:solidFill>
                    <a:srgbClr val="E57E17"/>
                  </a:solidFill>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a:noFill/>
                  </a:ln>
                  <a:solidFill>
                    <a:srgbClr val="E57E17"/>
                  </a:solidFill>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Oriented</a:t>
              </a:r>
            </a:p>
          </xdr:txBody>
        </xdr:sp>
      </xdr:grpSp>
    </xdr:grpSp>
    <xdr:clientData/>
  </xdr:twoCellAnchor>
  <xdr:oneCellAnchor>
    <xdr:from>
      <xdr:col>93</xdr:col>
      <xdr:colOff>0</xdr:colOff>
      <xdr:row>63</xdr:row>
      <xdr:rowOff>40105</xdr:rowOff>
    </xdr:from>
    <xdr:ext cx="184731" cy="264560"/>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24317325" y="145276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190500</xdr:colOff>
      <xdr:row>37</xdr:row>
      <xdr:rowOff>40105</xdr:rowOff>
    </xdr:from>
    <xdr:ext cx="184731" cy="264560"/>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381000" y="83554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25</xdr:col>
      <xdr:colOff>0</xdr:colOff>
      <xdr:row>24</xdr:row>
      <xdr:rowOff>0</xdr:rowOff>
    </xdr:from>
    <xdr:to>
      <xdr:col>25</xdr:col>
      <xdr:colOff>99172</xdr:colOff>
      <xdr:row>24</xdr:row>
      <xdr:rowOff>0</xdr:rowOff>
    </xdr:to>
    <xdr:cxnSp macro="">
      <xdr:nvCxnSpPr>
        <xdr:cNvPr id="5" name="直線コネクタ 4">
          <a:extLst>
            <a:ext uri="{FF2B5EF4-FFF2-40B4-BE49-F238E27FC236}">
              <a16:creationId xmlns:a16="http://schemas.microsoft.com/office/drawing/2014/main" id="{00000000-0008-0000-0B00-000005000000}"/>
            </a:ext>
          </a:extLst>
        </xdr:cNvPr>
        <xdr:cNvCxnSpPr/>
      </xdr:nvCxnSpPr>
      <xdr:spPr>
        <a:xfrm>
          <a:off x="6819900" y="5343525"/>
          <a:ext cx="99172"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23273</xdr:colOff>
      <xdr:row>55</xdr:row>
      <xdr:rowOff>220918</xdr:rowOff>
    </xdr:from>
    <xdr:to>
      <xdr:col>28</xdr:col>
      <xdr:colOff>204106</xdr:colOff>
      <xdr:row>56</xdr:row>
      <xdr:rowOff>230372</xdr:rowOff>
    </xdr:to>
    <xdr:sp macro="" textlink="">
      <xdr:nvSpPr>
        <xdr:cNvPr id="6" name="テキスト ボックス 5">
          <a:extLst>
            <a:ext uri="{FF2B5EF4-FFF2-40B4-BE49-F238E27FC236}">
              <a16:creationId xmlns:a16="http://schemas.microsoft.com/office/drawing/2014/main" id="{00000000-0008-0000-0B00-000006000000}"/>
            </a:ext>
          </a:extLst>
        </xdr:cNvPr>
        <xdr:cNvSpPr txBox="1"/>
      </xdr:nvSpPr>
      <xdr:spPr>
        <a:xfrm>
          <a:off x="7071773" y="15215989"/>
          <a:ext cx="3609833" cy="2815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rPr>
            <a:t>一次エネ</a:t>
          </a:r>
          <a:r>
            <a:rPr kumimoji="1" lang="ja-JP" altLang="en-US" sz="10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rPr>
            <a:t>ルギー</a:t>
          </a:r>
          <a:r>
            <a:rPr kumimoji="1" lang="ja-JP" altLang="ja-JP" sz="10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rPr>
            <a:t>削減率</a:t>
          </a:r>
          <a:r>
            <a:rPr kumimoji="1" lang="ja-JP" altLang="en-US" sz="10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rPr>
            <a:t>（創エネ・その他含まず）（％）</a:t>
          </a:r>
          <a:endParaRPr kumimoji="1" lang="en-US" altLang="ja-JP" sz="1000">
            <a:latin typeface="HGPｺﾞｼｯｸM" panose="020B0600000000000000" pitchFamily="50" charset="-128"/>
            <a:ea typeface="HGPｺﾞｼｯｸM" panose="020B0600000000000000" pitchFamily="50" charset="-128"/>
            <a:cs typeface="Meiryo UI" panose="020B0604030504040204" pitchFamily="50" charset="-128"/>
          </a:endParaRPr>
        </a:p>
      </xdr:txBody>
    </xdr:sp>
    <xdr:clientData/>
  </xdr:twoCellAnchor>
  <xdr:twoCellAnchor>
    <xdr:from>
      <xdr:col>19</xdr:col>
      <xdr:colOff>17701</xdr:colOff>
      <xdr:row>46</xdr:row>
      <xdr:rowOff>54430</xdr:rowOff>
    </xdr:from>
    <xdr:to>
      <xdr:col>20</xdr:col>
      <xdr:colOff>50844</xdr:colOff>
      <xdr:row>52</xdr:row>
      <xdr:rowOff>27215</xdr:rowOff>
    </xdr:to>
    <xdr:grpSp>
      <xdr:nvGrpSpPr>
        <xdr:cNvPr id="7" name="グループ化 6">
          <a:extLst>
            <a:ext uri="{FF2B5EF4-FFF2-40B4-BE49-F238E27FC236}">
              <a16:creationId xmlns:a16="http://schemas.microsoft.com/office/drawing/2014/main" id="{00000000-0008-0000-0B00-000007000000}"/>
            </a:ext>
          </a:extLst>
        </xdr:cNvPr>
        <xdr:cNvGrpSpPr/>
      </xdr:nvGrpSpPr>
      <xdr:grpSpPr>
        <a:xfrm>
          <a:off x="7066201" y="12722680"/>
          <a:ext cx="414143" cy="1605642"/>
          <a:chOff x="5225224" y="2524951"/>
          <a:chExt cx="421983" cy="992239"/>
        </a:xfrm>
      </xdr:grpSpPr>
      <xdr:sp macro="" textlink="">
        <xdr:nvSpPr>
          <xdr:cNvPr id="8" name="テキスト ボックス 7">
            <a:extLst>
              <a:ext uri="{FF2B5EF4-FFF2-40B4-BE49-F238E27FC236}">
                <a16:creationId xmlns:a16="http://schemas.microsoft.com/office/drawing/2014/main" id="{00000000-0008-0000-0B00-000008000000}"/>
              </a:ext>
            </a:extLst>
          </xdr:cNvPr>
          <xdr:cNvSpPr txBox="1"/>
        </xdr:nvSpPr>
        <xdr:spPr>
          <a:xfrm>
            <a:off x="5225224" y="2524951"/>
            <a:ext cx="421983" cy="8235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squar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latin typeface="HGPｺﾞｼｯｸM" panose="020B0600000000000000" pitchFamily="50" charset="-128"/>
                <a:ea typeface="HGPｺﾞｼｯｸM" panose="020B0600000000000000" pitchFamily="50" charset="-128"/>
                <a:cs typeface="メイリオ" panose="020B0604030504040204" pitchFamily="50" charset="-128"/>
              </a:rPr>
              <a:t>創エネルギー率</a:t>
            </a:r>
          </a:p>
        </xdr:txBody>
      </xdr:sp>
      <xdr:sp macro="" textlink="">
        <xdr:nvSpPr>
          <xdr:cNvPr id="9" name="テキスト ボックス 8">
            <a:extLst>
              <a:ext uri="{FF2B5EF4-FFF2-40B4-BE49-F238E27FC236}">
                <a16:creationId xmlns:a16="http://schemas.microsoft.com/office/drawing/2014/main" id="{00000000-0008-0000-0B00-000009000000}"/>
              </a:ext>
            </a:extLst>
          </xdr:cNvPr>
          <xdr:cNvSpPr txBox="1"/>
        </xdr:nvSpPr>
        <xdr:spPr>
          <a:xfrm>
            <a:off x="5289510" y="3297771"/>
            <a:ext cx="267902"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rPr>
              <a:t>（％）</a:t>
            </a:r>
            <a:endParaRPr kumimoji="1" lang="en-US" altLang="ja-JP" sz="800">
              <a:latin typeface="HGPｺﾞｼｯｸM" panose="020B0600000000000000" pitchFamily="50" charset="-128"/>
              <a:ea typeface="HGPｺﾞｼｯｸM" panose="020B0600000000000000" pitchFamily="50" charset="-128"/>
              <a:cs typeface="Meiryo UI" panose="020B0604030504040204" pitchFamily="50" charset="-128"/>
            </a:endParaRPr>
          </a:p>
        </xdr:txBody>
      </xdr:sp>
    </xdr:grpSp>
    <xdr:clientData/>
  </xdr:twoCellAnchor>
  <xdr:twoCellAnchor>
    <xdr:from>
      <xdr:col>27</xdr:col>
      <xdr:colOff>161466</xdr:colOff>
      <xdr:row>55</xdr:row>
      <xdr:rowOff>220920</xdr:rowOff>
    </xdr:from>
    <xdr:to>
      <xdr:col>35</xdr:col>
      <xdr:colOff>353843</xdr:colOff>
      <xdr:row>56</xdr:row>
      <xdr:rowOff>230374</xdr:rowOff>
    </xdr:to>
    <xdr:sp macro="" textlink="">
      <xdr:nvSpPr>
        <xdr:cNvPr id="10" name="テキスト ボックス 9">
          <a:extLst>
            <a:ext uri="{FF2B5EF4-FFF2-40B4-BE49-F238E27FC236}">
              <a16:creationId xmlns:a16="http://schemas.microsoft.com/office/drawing/2014/main" id="{00000000-0008-0000-0B00-00000A000000}"/>
            </a:ext>
          </a:extLst>
        </xdr:cNvPr>
        <xdr:cNvSpPr txBox="1"/>
      </xdr:nvSpPr>
      <xdr:spPr>
        <a:xfrm>
          <a:off x="10257966" y="14577693"/>
          <a:ext cx="3240377" cy="269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rPr>
            <a:t>一次エネルギー消費量 </a:t>
          </a:r>
          <a:r>
            <a:rPr kumimoji="1" lang="en-US" altLang="ja-JP" sz="10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rPr>
            <a:t>(MJ/m²</a:t>
          </a:r>
          <a:r>
            <a:rPr kumimoji="1" lang="ja-JP" altLang="en-US" sz="10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rPr>
            <a:t>年</a:t>
          </a:r>
          <a:r>
            <a:rPr kumimoji="1" lang="en-US" altLang="ja-JP" sz="10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rPr>
            <a:t>)</a:t>
          </a:r>
          <a:endParaRPr kumimoji="1" lang="en-US" altLang="ja-JP" sz="1000">
            <a:latin typeface="HGPｺﾞｼｯｸM" panose="020B0600000000000000" pitchFamily="50" charset="-128"/>
            <a:ea typeface="HGPｺﾞｼｯｸM" panose="020B0600000000000000" pitchFamily="50" charset="-128"/>
            <a:cs typeface="Meiryo UI" panose="020B0604030504040204" pitchFamily="50" charset="-128"/>
          </a:endParaRPr>
        </a:p>
      </xdr:txBody>
    </xdr:sp>
    <xdr:clientData/>
  </xdr:twoCellAnchor>
  <xdr:twoCellAnchor>
    <xdr:from>
      <xdr:col>27</xdr:col>
      <xdr:colOff>108857</xdr:colOff>
      <xdr:row>43</xdr:row>
      <xdr:rowOff>258536</xdr:rowOff>
    </xdr:from>
    <xdr:to>
      <xdr:col>34</xdr:col>
      <xdr:colOff>258537</xdr:colOff>
      <xdr:row>56</xdr:row>
      <xdr:rowOff>53230</xdr:rowOff>
    </xdr:to>
    <xdr:graphicFrame macro="">
      <xdr:nvGraphicFramePr>
        <xdr:cNvPr id="21" name="グラフ 20">
          <a:extLst>
            <a:ext uri="{FF2B5EF4-FFF2-40B4-BE49-F238E27FC236}">
              <a16:creationId xmlns:a16="http://schemas.microsoft.com/office/drawing/2014/main" id="{00000000-0008-0000-0B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33619</xdr:colOff>
      <xdr:row>0</xdr:row>
      <xdr:rowOff>33619</xdr:rowOff>
    </xdr:from>
    <xdr:to>
      <xdr:col>22</xdr:col>
      <xdr:colOff>525284</xdr:colOff>
      <xdr:row>14</xdr:row>
      <xdr:rowOff>173146</xdr:rowOff>
    </xdr:to>
    <xdr:pic>
      <xdr:nvPicPr>
        <xdr:cNvPr id="5" name="図 4">
          <a:extLst>
            <a:ext uri="{FF2B5EF4-FFF2-40B4-BE49-F238E27FC236}">
              <a16:creationId xmlns:a16="http://schemas.microsoft.com/office/drawing/2014/main" id="{00000000-0008-0000-0F00-000005000000}"/>
            </a:ext>
          </a:extLst>
        </xdr:cNvPr>
        <xdr:cNvPicPr>
          <a:picLocks noChangeAspect="1"/>
        </xdr:cNvPicPr>
      </xdr:nvPicPr>
      <xdr:blipFill rotWithShape="1">
        <a:blip xmlns:r="http://schemas.openxmlformats.org/officeDocument/2006/relationships" r:embed="rId1"/>
        <a:srcRect l="1" r="698"/>
        <a:stretch/>
      </xdr:blipFill>
      <xdr:spPr>
        <a:xfrm>
          <a:off x="11642913" y="33619"/>
          <a:ext cx="5702400" cy="3490086"/>
        </a:xfrm>
        <a:prstGeom prst="rect">
          <a:avLst/>
        </a:prstGeom>
      </xdr:spPr>
    </xdr:pic>
    <xdr:clientData/>
  </xdr:twoCellAnchor>
  <xdr:twoCellAnchor>
    <xdr:from>
      <xdr:col>16</xdr:col>
      <xdr:colOff>361078</xdr:colOff>
      <xdr:row>4</xdr:row>
      <xdr:rowOff>169332</xdr:rowOff>
    </xdr:from>
    <xdr:to>
      <xdr:col>18</xdr:col>
      <xdr:colOff>278280</xdr:colOff>
      <xdr:row>8</xdr:row>
      <xdr:rowOff>94004</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bwMode="auto">
        <a:xfrm>
          <a:off x="11960411" y="1142999"/>
          <a:ext cx="1663452" cy="898338"/>
        </a:xfrm>
        <a:prstGeom prst="rect">
          <a:avLst/>
        </a:prstGeom>
        <a:solidFill>
          <a:schemeClr val="bg1"/>
        </a:solidFill>
        <a:ln w="38100" cap="rnd">
          <a:solidFill>
            <a:srgbClr val="FF0000"/>
          </a:solidFill>
          <a:round/>
          <a:headEnd/>
          <a:tailEnd/>
        </a:ln>
      </xdr:spPr>
      <xdr:txBody>
        <a:bodyPr vertOverflow="clip" horzOverflow="clip" rtlCol="0" anchor="t"/>
        <a:lstStyle/>
        <a:p>
          <a:pPr algn="l"/>
          <a:r>
            <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各項目を増やす場合は赤枠範囲すべてコピーした行を挿入してください。</a:t>
          </a:r>
          <a:endParaRPr kumimoji="1" lang="en-US" altLang="ja-JP" sz="11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16</xdr:col>
      <xdr:colOff>11206</xdr:colOff>
      <xdr:row>0</xdr:row>
      <xdr:rowOff>33619</xdr:rowOff>
    </xdr:from>
    <xdr:to>
      <xdr:col>22</xdr:col>
      <xdr:colOff>502871</xdr:colOff>
      <xdr:row>14</xdr:row>
      <xdr:rowOff>151691</xdr:rowOff>
    </xdr:to>
    <xdr:pic>
      <xdr:nvPicPr>
        <xdr:cNvPr id="4" name="図 3">
          <a:extLst>
            <a:ext uri="{FF2B5EF4-FFF2-40B4-BE49-F238E27FC236}">
              <a16:creationId xmlns:a16="http://schemas.microsoft.com/office/drawing/2014/main" id="{00000000-0008-0000-1000-000004000000}"/>
            </a:ext>
          </a:extLst>
        </xdr:cNvPr>
        <xdr:cNvPicPr>
          <a:picLocks noChangeAspect="1"/>
        </xdr:cNvPicPr>
      </xdr:nvPicPr>
      <xdr:blipFill rotWithShape="1">
        <a:blip xmlns:r="http://schemas.openxmlformats.org/officeDocument/2006/relationships" r:embed="rId1"/>
        <a:srcRect l="1" r="698"/>
        <a:stretch/>
      </xdr:blipFill>
      <xdr:spPr>
        <a:xfrm>
          <a:off x="11620500" y="33619"/>
          <a:ext cx="5702400" cy="3468631"/>
        </a:xfrm>
        <a:prstGeom prst="rect">
          <a:avLst/>
        </a:prstGeom>
      </xdr:spPr>
    </xdr:pic>
    <xdr:clientData/>
  </xdr:twoCellAnchor>
  <xdr:twoCellAnchor>
    <xdr:from>
      <xdr:col>16</xdr:col>
      <xdr:colOff>347383</xdr:colOff>
      <xdr:row>4</xdr:row>
      <xdr:rowOff>179294</xdr:rowOff>
    </xdr:from>
    <xdr:to>
      <xdr:col>18</xdr:col>
      <xdr:colOff>273923</xdr:colOff>
      <xdr:row>8</xdr:row>
      <xdr:rowOff>136338</xdr:rowOff>
    </xdr:to>
    <xdr:sp macro="" textlink="">
      <xdr:nvSpPr>
        <xdr:cNvPr id="5" name="正方形/長方形 4">
          <a:extLst>
            <a:ext uri="{FF2B5EF4-FFF2-40B4-BE49-F238E27FC236}">
              <a16:creationId xmlns:a16="http://schemas.microsoft.com/office/drawing/2014/main" id="{00000000-0008-0000-1000-000005000000}"/>
            </a:ext>
          </a:extLst>
        </xdr:cNvPr>
        <xdr:cNvSpPr/>
      </xdr:nvSpPr>
      <xdr:spPr bwMode="auto">
        <a:xfrm>
          <a:off x="11956677" y="1120588"/>
          <a:ext cx="1663452" cy="898338"/>
        </a:xfrm>
        <a:prstGeom prst="rect">
          <a:avLst/>
        </a:prstGeom>
        <a:solidFill>
          <a:schemeClr val="bg1"/>
        </a:solidFill>
        <a:ln w="38100" cap="rnd">
          <a:solidFill>
            <a:srgbClr val="FF0000"/>
          </a:solidFill>
          <a:round/>
          <a:headEnd/>
          <a:tailEnd/>
        </a:ln>
      </xdr:spPr>
      <xdr:txBody>
        <a:bodyPr vertOverflow="clip" horzOverflow="clip" rtlCol="0" anchor="t"/>
        <a:lstStyle/>
        <a:p>
          <a:pPr algn="l"/>
          <a:r>
            <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各項目を増やす場合は赤枠範囲すべてコピーした行を挿入してください。</a:t>
          </a:r>
          <a:endParaRPr kumimoji="1" lang="en-US" altLang="ja-JP" sz="11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ja-JP" altLang="en-US"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655591</xdr:colOff>
      <xdr:row>0</xdr:row>
      <xdr:rowOff>56028</xdr:rowOff>
    </xdr:from>
    <xdr:to>
      <xdr:col>22</xdr:col>
      <xdr:colOff>685154</xdr:colOff>
      <xdr:row>14</xdr:row>
      <xdr:rowOff>175869</xdr:rowOff>
    </xdr:to>
    <xdr:pic>
      <xdr:nvPicPr>
        <xdr:cNvPr id="4" name="図 3">
          <a:extLst>
            <a:ext uri="{FF2B5EF4-FFF2-40B4-BE49-F238E27FC236}">
              <a16:creationId xmlns:a16="http://schemas.microsoft.com/office/drawing/2014/main" id="{00000000-0008-0000-1100-000004000000}"/>
            </a:ext>
          </a:extLst>
        </xdr:cNvPr>
        <xdr:cNvPicPr>
          <a:picLocks noChangeAspect="1"/>
        </xdr:cNvPicPr>
      </xdr:nvPicPr>
      <xdr:blipFill rotWithShape="1">
        <a:blip xmlns:r="http://schemas.openxmlformats.org/officeDocument/2006/relationships" r:embed="rId1"/>
        <a:srcRect l="1" r="698"/>
        <a:stretch/>
      </xdr:blipFill>
      <xdr:spPr>
        <a:xfrm>
          <a:off x="11581326" y="56028"/>
          <a:ext cx="5923857" cy="3470400"/>
        </a:xfrm>
        <a:prstGeom prst="rect">
          <a:avLst/>
        </a:prstGeom>
      </xdr:spPr>
    </xdr:pic>
    <xdr:clientData/>
  </xdr:twoCellAnchor>
  <xdr:twoCellAnchor>
    <xdr:from>
      <xdr:col>16</xdr:col>
      <xdr:colOff>336177</xdr:colOff>
      <xdr:row>5</xdr:row>
      <xdr:rowOff>33617</xdr:rowOff>
    </xdr:from>
    <xdr:to>
      <xdr:col>18</xdr:col>
      <xdr:colOff>262717</xdr:colOff>
      <xdr:row>8</xdr:row>
      <xdr:rowOff>225985</xdr:rowOff>
    </xdr:to>
    <xdr:sp macro="" textlink="">
      <xdr:nvSpPr>
        <xdr:cNvPr id="5" name="正方形/長方形 4">
          <a:extLst>
            <a:ext uri="{FF2B5EF4-FFF2-40B4-BE49-F238E27FC236}">
              <a16:creationId xmlns:a16="http://schemas.microsoft.com/office/drawing/2014/main" id="{00000000-0008-0000-1100-000005000000}"/>
            </a:ext>
          </a:extLst>
        </xdr:cNvPr>
        <xdr:cNvSpPr/>
      </xdr:nvSpPr>
      <xdr:spPr bwMode="auto">
        <a:xfrm>
          <a:off x="11945471" y="1210235"/>
          <a:ext cx="1663452" cy="898338"/>
        </a:xfrm>
        <a:prstGeom prst="rect">
          <a:avLst/>
        </a:prstGeom>
        <a:solidFill>
          <a:schemeClr val="bg1"/>
        </a:solidFill>
        <a:ln w="38100" cap="rnd">
          <a:solidFill>
            <a:srgbClr val="FF0000"/>
          </a:solidFill>
          <a:round/>
          <a:headEnd/>
          <a:tailEnd/>
        </a:ln>
      </xdr:spPr>
      <xdr:txBody>
        <a:bodyPr vertOverflow="clip" horzOverflow="clip" rtlCol="0" anchor="t"/>
        <a:lstStyle/>
        <a:p>
          <a:pPr algn="l"/>
          <a:r>
            <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各項目を増やす場合は赤枠範囲すべてコピーした行を挿入してください。</a:t>
          </a:r>
          <a:endParaRPr kumimoji="1" lang="en-US" altLang="ja-JP" sz="11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ja-JP" altLang="en-US" sz="110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15</xdr:col>
      <xdr:colOff>682540</xdr:colOff>
      <xdr:row>0</xdr:row>
      <xdr:rowOff>67235</xdr:rowOff>
    </xdr:from>
    <xdr:to>
      <xdr:col>22</xdr:col>
      <xdr:colOff>693233</xdr:colOff>
      <xdr:row>14</xdr:row>
      <xdr:rowOff>187076</xdr:rowOff>
    </xdr:to>
    <xdr:pic>
      <xdr:nvPicPr>
        <xdr:cNvPr id="4" name="図 3">
          <a:extLst>
            <a:ext uri="{FF2B5EF4-FFF2-40B4-BE49-F238E27FC236}">
              <a16:creationId xmlns:a16="http://schemas.microsoft.com/office/drawing/2014/main" id="{00000000-0008-0000-1200-000004000000}"/>
            </a:ext>
          </a:extLst>
        </xdr:cNvPr>
        <xdr:cNvPicPr>
          <a:picLocks noChangeAspect="1"/>
        </xdr:cNvPicPr>
      </xdr:nvPicPr>
      <xdr:blipFill rotWithShape="1">
        <a:blip xmlns:r="http://schemas.openxmlformats.org/officeDocument/2006/relationships" r:embed="rId1"/>
        <a:srcRect l="1" r="698"/>
        <a:stretch/>
      </xdr:blipFill>
      <xdr:spPr>
        <a:xfrm>
          <a:off x="11608275" y="67235"/>
          <a:ext cx="5904987" cy="3470400"/>
        </a:xfrm>
        <a:prstGeom prst="rect">
          <a:avLst/>
        </a:prstGeom>
      </xdr:spPr>
    </xdr:pic>
    <xdr:clientData/>
  </xdr:twoCellAnchor>
  <xdr:twoCellAnchor>
    <xdr:from>
      <xdr:col>16</xdr:col>
      <xdr:colOff>526676</xdr:colOff>
      <xdr:row>5</xdr:row>
      <xdr:rowOff>44824</xdr:rowOff>
    </xdr:from>
    <xdr:to>
      <xdr:col>18</xdr:col>
      <xdr:colOff>453216</xdr:colOff>
      <xdr:row>9</xdr:row>
      <xdr:rowOff>1868</xdr:rowOff>
    </xdr:to>
    <xdr:sp macro="" textlink="">
      <xdr:nvSpPr>
        <xdr:cNvPr id="7" name="正方形/長方形 6">
          <a:extLst>
            <a:ext uri="{FF2B5EF4-FFF2-40B4-BE49-F238E27FC236}">
              <a16:creationId xmlns:a16="http://schemas.microsoft.com/office/drawing/2014/main" id="{00000000-0008-0000-1200-000007000000}"/>
            </a:ext>
          </a:extLst>
        </xdr:cNvPr>
        <xdr:cNvSpPr/>
      </xdr:nvSpPr>
      <xdr:spPr bwMode="auto">
        <a:xfrm>
          <a:off x="12135970" y="1221442"/>
          <a:ext cx="1663452" cy="898338"/>
        </a:xfrm>
        <a:prstGeom prst="rect">
          <a:avLst/>
        </a:prstGeom>
        <a:solidFill>
          <a:schemeClr val="bg1"/>
        </a:solidFill>
        <a:ln w="38100" cap="rnd">
          <a:solidFill>
            <a:srgbClr val="FF0000"/>
          </a:solidFill>
          <a:round/>
          <a:headEnd/>
          <a:tailEnd/>
        </a:ln>
      </xdr:spPr>
      <xdr:txBody>
        <a:bodyPr vertOverflow="clip" horzOverflow="clip" rtlCol="0" anchor="t"/>
        <a:lstStyle/>
        <a:p>
          <a:pPr algn="l"/>
          <a:r>
            <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各項目を増やす場合は赤枠範囲すべてコピーした行を挿入してください。</a:t>
          </a:r>
          <a:endParaRPr kumimoji="1" lang="en-US" altLang="ja-JP" sz="11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81;&#12455;&#12483;&#12463;&#12471;&#12540;&#12488;&#12304;draft&#12305;R2zeb_koufu_shinsei%20_2004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1"/>
      <sheetName val="date2"/>
      <sheetName val="入力シート"/>
      <sheetName val="入力シート２"/>
      <sheetName val="入力シート２_参考資料"/>
      <sheetName val="申請書類一覧"/>
      <sheetName val="チェックシート"/>
      <sheetName val="交付申請書"/>
      <sheetName val="１．申請者の詳細"/>
      <sheetName val="２．事業計画概要①"/>
      <sheetName val="２．事業計画概要②"/>
      <sheetName val="３．システム提案概要(1)"/>
      <sheetName val="３．システム提案概要(2)"/>
      <sheetName val="４-１．概略予算書（まとめ）"/>
      <sheetName val="４-２．概略予算書（未評価技術分） "/>
      <sheetName val="４-３．（全体）"/>
      <sheetName val="４-４．（１年目）"/>
      <sheetName val="４-５．（２年目）"/>
      <sheetName val="４-６．（３年目）"/>
      <sheetName val="別添１"/>
      <sheetName val="別添２"/>
      <sheetName val="別添３"/>
      <sheetName val="チェックシート【draft】R2zeb_koufu_shins"/>
    </sheetNames>
    <sheetDataSet>
      <sheetData sheetId="0"/>
      <sheetData sheetId="1">
        <row r="4">
          <cell r="E4" t="str">
            <v>建物配置計画</v>
          </cell>
          <cell r="F4" t="str">
            <v>高断熱化</v>
          </cell>
          <cell r="G4" t="str">
            <v>高性能窓ガラス</v>
          </cell>
          <cell r="H4" t="str">
            <v>高性能窓サッシ</v>
          </cell>
          <cell r="I4" t="str">
            <v>日射遮蔽</v>
          </cell>
          <cell r="J4" t="str">
            <v>日射遮熱</v>
          </cell>
          <cell r="K4" t="str">
            <v>自然通風</v>
          </cell>
          <cell r="L4" t="str">
            <v>自然採光</v>
          </cell>
        </row>
        <row r="14">
          <cell r="E14" t="str">
            <v>クラウド化</v>
          </cell>
          <cell r="F14" t="str">
            <v>待機電力カットシステム</v>
          </cell>
        </row>
        <row r="16">
          <cell r="E16" t="str">
            <v>高効率空調機</v>
          </cell>
          <cell r="F16" t="str">
            <v>高効率熱源機</v>
          </cell>
          <cell r="G16" t="str">
            <v>再エネ利用システム</v>
          </cell>
          <cell r="H16" t="str">
            <v>外気利用システム</v>
          </cell>
          <cell r="I16" t="str">
            <v>流量・温度等可変システム</v>
          </cell>
          <cell r="J16" t="str">
            <v>その他空調機器</v>
          </cell>
          <cell r="K16" t="str">
            <v>その他空調システム</v>
          </cell>
        </row>
        <row r="29">
          <cell r="E29" t="str">
            <v>高効率電動機</v>
          </cell>
          <cell r="F29" t="str">
            <v>DCモータ</v>
          </cell>
          <cell r="G29" t="str">
            <v>インバータファン</v>
          </cell>
        </row>
        <row r="39">
          <cell r="E39" t="str">
            <v>LED照明器具</v>
          </cell>
          <cell r="F39" t="str">
            <v>有機EL照明器具</v>
          </cell>
          <cell r="G39" t="str">
            <v>高輝度誘導灯</v>
          </cell>
        </row>
        <row r="48">
          <cell r="E48" t="str">
            <v>個別方式</v>
          </cell>
          <cell r="F48" t="str">
            <v>中央方式</v>
          </cell>
          <cell r="G48" t="str">
            <v>併用方式</v>
          </cell>
        </row>
        <row r="62">
          <cell r="E62" t="str">
            <v>常用</v>
          </cell>
          <cell r="F62" t="str">
            <v>非常用</v>
          </cell>
          <cell r="G62" t="str">
            <v>人荷用</v>
          </cell>
        </row>
        <row r="70">
          <cell r="E70" t="str">
            <v>第二次トップランナー変圧器</v>
          </cell>
          <cell r="F70" t="str">
            <v>超高率変圧器</v>
          </cell>
        </row>
        <row r="72">
          <cell r="E72" t="str">
            <v>鉛蓄電池</v>
          </cell>
          <cell r="F72" t="str">
            <v>ＮＡＳ蓄電池</v>
          </cell>
          <cell r="G72" t="str">
            <v>ニッケル水素電池</v>
          </cell>
          <cell r="H72" t="str">
            <v>リチウムイオン電池</v>
          </cell>
        </row>
        <row r="78">
          <cell r="E78" t="str">
            <v>ガスタービン</v>
          </cell>
          <cell r="F78" t="str">
            <v>ガスエンジン</v>
          </cell>
          <cell r="G78" t="str">
            <v>ディーゼルエンジン</v>
          </cell>
          <cell r="H78" t="str">
            <v>燃料電池</v>
          </cell>
        </row>
        <row r="85">
          <cell r="F85" t="str">
            <v>風力発電</v>
          </cell>
          <cell r="G85" t="str">
            <v>水力発電</v>
          </cell>
          <cell r="H85" t="str">
            <v>バイオマス発電</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678F71B7-1D0A-4062-A600-87A5C07F78F1}" name="テーブル43" displayName="テーブル43" ref="U3:U4" totalsRowShown="0" headerRowDxfId="320" dataDxfId="318" headerRowBorderDxfId="319" tableBorderDxfId="317" totalsRowBorderDxfId="316">
  <autoFilter ref="U3:U4" xr:uid="{240B252E-7C0E-4456-91EA-F4EA7D51BD1B}"/>
  <tableColumns count="1">
    <tableColumn id="1" xr3:uid="{685D9026-F618-4A7B-B879-F4F3B13880FB}" name="事務所等" dataDxfId="315"/>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75368F5-652C-4D53-9B1D-BED83C514B99}" name="テーブル7" displayName="テーブル7" ref="H4:H7" totalsRowShown="0" headerRowDxfId="274" tableBorderDxfId="273">
  <autoFilter ref="H4:H7" xr:uid="{AFD2E67A-796A-4F37-A15D-6FD6DD9B3137}"/>
  <tableColumns count="1">
    <tableColumn id="1" xr3:uid="{BD662864-C8FC-4535-B5F4-4F3680C6D89F}" name="高性能窓サッシ"/>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1B7AAD1-7F34-44BF-9601-EAE5E80F44DE}" name="テーブル8" displayName="テーブル8" ref="I4:I7" totalsRowShown="0" headerRowDxfId="272" tableBorderDxfId="271">
  <autoFilter ref="I4:I7" xr:uid="{9E87F750-27B7-47B5-9340-C7310ABAC87F}"/>
  <tableColumns count="1">
    <tableColumn id="1" xr3:uid="{A2A721AD-C396-468A-AD09-A34F1CAB381F}" name="日射遮蔽"/>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CD670DA-8406-4241-B55A-B25B095A38AB}" name="テーブル9" displayName="テーブル9" ref="J4:J6" totalsRowShown="0" headerRowDxfId="270" tableBorderDxfId="269">
  <autoFilter ref="J4:J6" xr:uid="{9E380C5A-C029-4934-9489-8057BEB52A2D}"/>
  <tableColumns count="1">
    <tableColumn id="1" xr3:uid="{60AE8AD8-AC62-4F8E-82C0-3350497C90CA}" name="日射遮熱"/>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079D765-B0AA-41B7-B9F3-CB38F322AF1D}" name="テーブル10" displayName="テーブル10" ref="K4:K9" totalsRowShown="0" headerRowDxfId="268" dataDxfId="267" tableBorderDxfId="266">
  <autoFilter ref="K4:K9" xr:uid="{EB18CE27-0BC8-44C5-96F8-B424DBE16D5E}"/>
  <tableColumns count="1">
    <tableColumn id="1" xr3:uid="{A0B14CCC-D639-4848-9C8D-58CB8E73C5F0}" name="自然通風" dataDxfId="265"/>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59B8DF2-CA9E-4DAD-8836-8B2095DBBF95}" name="テーブル11" displayName="テーブル11" ref="L4:L14" totalsRowShown="0" headerRowDxfId="264" dataDxfId="263" tableBorderDxfId="262">
  <autoFilter ref="L4:L14" xr:uid="{9FF8B7B3-1927-4C1B-9620-39C143E41C05}"/>
  <tableColumns count="1">
    <tableColumn id="1" xr3:uid="{E13A5F09-CCC9-4565-AEA4-007265466D30}" name="自然採光" dataDxfId="261"/>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E276FC7-77C2-4EF6-95A2-34557D85B29C}" name="テーブル12" displayName="テーブル12" ref="E16:E22" totalsRowShown="0" headerRowDxfId="260" dataDxfId="259" tableBorderDxfId="258">
  <autoFilter ref="E16:E22" xr:uid="{4B106B36-A8F1-4CF3-BF45-304043906D44}"/>
  <tableColumns count="1">
    <tableColumn id="1" xr3:uid="{42730D40-BF4E-40BB-9596-AA8FA4845311}" name="高効率空調機" dataDxfId="257"/>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86C7314-2A9B-40F2-83F7-767FEA331A07}" name="テーブル13" displayName="テーブル13" ref="F16:F27" totalsRowShown="0" headerRowDxfId="256" dataDxfId="255" tableBorderDxfId="254">
  <autoFilter ref="F16:F27" xr:uid="{760A42FE-D0BB-4ECE-BFE1-DD686B4BE3E7}"/>
  <tableColumns count="1">
    <tableColumn id="1" xr3:uid="{AA859E56-8AAA-45B1-94F1-C51B878ED7F7}" name="高効率熱源機" dataDxfId="253"/>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7D4C807-47A2-4AD3-B916-260E4CF70C93}" name="テーブル14" displayName="テーブル14" ref="G16:G20" totalsRowShown="0" headerRowDxfId="252" tableBorderDxfId="251">
  <autoFilter ref="G16:G20" xr:uid="{40398544-33D7-4DA7-9CDC-386163918092}"/>
  <tableColumns count="1">
    <tableColumn id="1" xr3:uid="{A06407E2-B509-4E52-96A9-B3F318AC5AFB}" name="再エネ利用システム"/>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E8F3188-955C-4B49-9723-172833F9FDBC}" name="テーブル15" displayName="テーブル15" ref="H16:H20" totalsRowShown="0" headerRowDxfId="250" tableBorderDxfId="249">
  <autoFilter ref="H16:H20" xr:uid="{88D18084-7948-4D31-ADD5-AF9610E8A677}"/>
  <tableColumns count="1">
    <tableColumn id="1" xr3:uid="{A9567B01-E153-4250-A9B0-136515AC3D71}" name="外気利用・抑制システム"/>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6277667A-6DC1-44E9-A3C1-982D6FB915EB}" name="テーブル16" displayName="テーブル16" ref="I16:I26" totalsRowShown="0" headerRowDxfId="248" dataDxfId="247" tableBorderDxfId="246">
  <autoFilter ref="I16:I26" xr:uid="{5715FE47-81DD-4621-87E9-ABCC41CF822E}"/>
  <tableColumns count="1">
    <tableColumn id="1" xr3:uid="{B11E5643-61A8-4C54-BEE7-25C9E74D820F}" name="流量・温度等可変システム" dataDxfId="245"/>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3E77EE89-2D4B-444F-9FA4-809C6B2A4B76}" name="テーブル44" displayName="テーブル44" ref="V3:V5" totalsRowShown="0" headerRowDxfId="314" dataDxfId="312" headerRowBorderDxfId="313" tableBorderDxfId="311" totalsRowBorderDxfId="310">
  <autoFilter ref="V3:V5" xr:uid="{3A72A067-89CA-4B66-A4D4-3929448853E3}"/>
  <tableColumns count="1">
    <tableColumn id="1" xr3:uid="{9A787EEC-97ED-42E8-A0F7-E28815576847}" name="ホテル等" dataDxfId="309"/>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F1270A9-8B5D-4174-9741-63057EB364D0}" name="テーブル17" displayName="テーブル17" ref="J16:J20" totalsRowShown="0" headerRowDxfId="244" tableBorderDxfId="243">
  <autoFilter ref="J16:J20" xr:uid="{29C72CA3-609D-4E03-83C7-BCB393E89E55}"/>
  <tableColumns count="1">
    <tableColumn id="1" xr3:uid="{18BE84A8-3778-4928-8F3C-E1E72D287514}" name="その他空調機器"/>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EDBEE32E-1A6A-4851-91E7-00C1D6B2DB30}" name="テーブル18" displayName="テーブル18" ref="K16:K20" totalsRowShown="0" headerRowDxfId="242" tableBorderDxfId="241">
  <autoFilter ref="K16:K20" xr:uid="{D820A7AB-782F-48A6-A88E-2C06784C85BA}"/>
  <tableColumns count="1">
    <tableColumn id="1" xr3:uid="{53CE6C50-7798-4A0A-9119-11E7DC5CE247}" name="その他空調システム"/>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C6BE39B1-14F3-4EBA-B90D-ED8921DA6CA4}" name="テーブル19" displayName="テーブル19" ref="E29:E37" totalsRowShown="0" headerRowDxfId="240" dataDxfId="239" tableBorderDxfId="238">
  <autoFilter ref="E29:E37" xr:uid="{6644F3C5-B534-4040-8767-37D2DAFBB3F8}"/>
  <tableColumns count="1">
    <tableColumn id="1" xr3:uid="{A550BF18-0473-43EA-A10A-57B27338BA50}" name="高効率電動機" dataDxfId="237"/>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8173F9F0-D67B-42A7-981B-578C6179198B}" name="テーブル20" displayName="テーブル20" ref="F29:F37" totalsRowShown="0" headerRowDxfId="236" dataDxfId="235" tableBorderDxfId="234">
  <autoFilter ref="F29:F37" xr:uid="{8870E0B5-BBAC-4835-9734-29508650C76A}"/>
  <tableColumns count="1">
    <tableColumn id="1" xr3:uid="{2002EECF-A792-4A47-8356-09D30DBFD21D}" name="DCモータ" dataDxfId="233"/>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C595A0F1-9FE8-484D-BC6C-18F789B77C3E}" name="テーブル21" displayName="テーブル21" ref="G29:G37" totalsRowShown="0" headerRowDxfId="232" dataDxfId="231" tableBorderDxfId="230">
  <autoFilter ref="G29:G37" xr:uid="{A53CF798-CC8D-4C3C-A79A-9F6F960A260D}"/>
  <tableColumns count="1">
    <tableColumn id="1" xr3:uid="{D1FFDF59-6F9A-4537-A54A-FA44A05AA6AE}" name="インバータファン" dataDxfId="229"/>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E0B99A1A-A8F1-4303-8E40-70D93590E6E9}" name="テーブル22" displayName="テーブル22" ref="E39:E46" totalsRowShown="0" headerRowDxfId="228" dataDxfId="227" tableBorderDxfId="226">
  <autoFilter ref="E39:E46" xr:uid="{D7B1CA61-F34E-4CE8-8682-41CF44D873CA}"/>
  <tableColumns count="1">
    <tableColumn id="1" xr3:uid="{E2E1C15D-19E7-4F18-A7CD-9FCD6FEC1A04}" name="LED照明器具" dataDxfId="225"/>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C304F3D0-3145-4829-A8C4-D5D05F802607}" name="テーブル23" displayName="テーブル23" ref="F39:F46" totalsRowShown="0" headerRowDxfId="224" dataDxfId="223" tableBorderDxfId="222">
  <autoFilter ref="F39:F46" xr:uid="{46354F81-9669-4E36-AE6B-F94F97335111}"/>
  <tableColumns count="1">
    <tableColumn id="1" xr3:uid="{21E2314C-D3FF-488B-8E65-CD9B38DCF177}" name="有機EL照明器具" dataDxfId="221"/>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492FEF9B-0F54-4BCB-8E9C-02A1EDDFD34F}" name="テーブル24" displayName="テーブル24" ref="G39:G43" totalsRowShown="0" headerRowDxfId="220" tableBorderDxfId="219">
  <autoFilter ref="G39:G43" xr:uid="{C5716ACD-8387-499D-BF4F-5EF4D6ED215B}"/>
  <tableColumns count="1">
    <tableColumn id="1" xr3:uid="{B08E0BED-EFA6-45AF-ABAD-C256D8160187}" name="高輝度誘導灯"/>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D289B3B4-8981-4109-A183-3ACEC2D29096}" name="テーブル25" displayName="テーブル25" ref="E48:E60" totalsRowShown="0" headerRowDxfId="218" headerRowBorderDxfId="217" tableBorderDxfId="216" totalsRowBorderDxfId="215">
  <autoFilter ref="E48:E60" xr:uid="{B4071399-F854-4822-9263-9CD8763DF3B4}"/>
  <tableColumns count="1">
    <tableColumn id="1" xr3:uid="{30F27E37-7F9F-4417-8253-B3EDD58C4D3D}" name="個別方式"/>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3DABA568-36B3-4451-B418-0E6C77C37022}" name="テーブル26" displayName="テーブル26" ref="F48:F60" totalsRowShown="0" headerRowDxfId="214" headerRowBorderDxfId="213" tableBorderDxfId="212" totalsRowBorderDxfId="211">
  <autoFilter ref="F48:F60" xr:uid="{6AB6C07E-6997-4077-97BC-BFE8314393DF}"/>
  <tableColumns count="1">
    <tableColumn id="1" xr3:uid="{65651300-EDF5-4228-9CEE-7C0227C43655}" name="中央方式"/>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2DDE0BB8-1AA2-49C4-9E83-35E3F1A5180A}" name="テーブル45" displayName="テーブル45" ref="W3:W6" totalsRowShown="0" headerRowDxfId="308" dataDxfId="306" headerRowBorderDxfId="307" tableBorderDxfId="305" totalsRowBorderDxfId="304">
  <autoFilter ref="W3:W6" xr:uid="{E8A9D0FA-7FFA-4739-BC85-40D6ACD1A5BF}"/>
  <tableColumns count="1">
    <tableColumn id="1" xr3:uid="{F0F034A8-5B5A-4174-92FA-E7CAFC8FA36F}" name="病院等" dataDxfId="303"/>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CEE69BA9-680A-43B1-955F-DC031B0E0962}" name="テーブル27" displayName="テーブル27" ref="G48:G60" totalsRowShown="0" headerRowDxfId="210" headerRowBorderDxfId="209" tableBorderDxfId="208" totalsRowBorderDxfId="207">
  <autoFilter ref="G48:G60" xr:uid="{DFD618D8-A87B-4F92-9250-51339EAA2114}"/>
  <tableColumns count="1">
    <tableColumn id="1" xr3:uid="{52F8A6BB-003F-454C-8EE3-71F63455B479}" name="併用方式"/>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41192339-09E2-401F-B8CA-5951BD0E08BF}" name="テーブル28" displayName="テーブル28" ref="E62:E68" totalsRowShown="0" headerRowDxfId="206" dataDxfId="205" tableBorderDxfId="204">
  <autoFilter ref="E62:E68" xr:uid="{12806357-503D-4636-8B3B-70E68DA29727}"/>
  <tableColumns count="1">
    <tableColumn id="1" xr3:uid="{46C65D07-2777-4D8A-8887-689A142CCC0C}" name="常用" dataDxfId="203"/>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D66AADD4-30C2-4717-B9A9-A9D0E9455498}" name="テーブル29" displayName="テーブル29" ref="F62:F68" totalsRowShown="0" headerRowDxfId="202" dataDxfId="201" tableBorderDxfId="200">
  <autoFilter ref="F62:F68" xr:uid="{EBD340E3-06BD-40D5-91DA-856E1B8107E2}"/>
  <tableColumns count="1">
    <tableColumn id="1" xr3:uid="{34F2D80B-3500-4D61-994D-442C9B78B281}" name="非常用" dataDxfId="199"/>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D322A9DC-3A2E-4660-861D-B599314F7985}" name="テーブル30" displayName="テーブル30" ref="G62:G68" totalsRowShown="0" headerRowDxfId="198" dataDxfId="197" tableBorderDxfId="196">
  <autoFilter ref="G62:G68" xr:uid="{0DCB7591-97E3-4D7E-9CDA-63A26EA0C699}"/>
  <tableColumns count="1">
    <tableColumn id="1" xr3:uid="{141C9BBB-668D-4823-9885-502F005C3414}" name="人荷用" dataDxfId="195"/>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C4CA102B-AB39-4DFD-8739-4B2C1204C50F}" name="テーブル31" displayName="テーブル31" ref="E72:E76" totalsRowShown="0" headerRowDxfId="194" tableBorderDxfId="193">
  <autoFilter ref="E72:E76" xr:uid="{E8144668-7111-46A9-88DF-B1D3D70F271C}"/>
  <tableColumns count="1">
    <tableColumn id="1" xr3:uid="{424F6CA7-6F4D-43C0-94B7-BCAB4188A00A}" name="鉛蓄電池"/>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2E32ACE2-1661-490E-B9A6-3F28471909EA}" name="テーブル32" displayName="テーブル32" ref="F72:F76" totalsRowShown="0" headerRowDxfId="192" tableBorderDxfId="191">
  <autoFilter ref="F72:F76" xr:uid="{B3D0749B-25A4-47DC-948D-0CB38886000E}"/>
  <tableColumns count="1">
    <tableColumn id="1" xr3:uid="{6987EB0D-6141-4E1B-B368-4D2BF90220CE}" name="ＮＡＳ蓄電池"/>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B4D062BD-5DC6-48AB-BD81-FF397F548696}" name="テーブル33" displayName="テーブル33" ref="G72:G76" totalsRowShown="0" headerRowDxfId="190" tableBorderDxfId="189">
  <autoFilter ref="G72:G76" xr:uid="{F09BED78-83CD-423B-A1D4-C4B18E5E5B1D}"/>
  <tableColumns count="1">
    <tableColumn id="1" xr3:uid="{255F4C05-ACC1-4ED5-9C37-849DC1327618}" name="ニッケル水素電池"/>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2FB9C9E8-996C-4E46-8995-1B6577864072}" name="テーブル34" displayName="テーブル34" ref="H72:H76" totalsRowShown="0" headerRowDxfId="188" tableBorderDxfId="187">
  <autoFilter ref="H72:H76" xr:uid="{0BEE1F00-BD78-4464-858F-EEB1ED5D9966}"/>
  <tableColumns count="1">
    <tableColumn id="1" xr3:uid="{EEA16C30-D591-4F6B-BABE-191D9B551219}" name="リチウムイオン電池"/>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4CC7DBB4-0A8E-480F-9CCC-200A12ADEF2F}" name="テーブル35" displayName="テーブル35" ref="H78:H83" totalsRowShown="0" headerRowDxfId="186" dataDxfId="184" headerRowBorderDxfId="185" tableBorderDxfId="183" totalsRowBorderDxfId="182">
  <autoFilter ref="H78:H83" xr:uid="{F1B30D6A-E38A-4171-BA5D-632B0FBCD543}"/>
  <tableColumns count="1">
    <tableColumn id="1" xr3:uid="{38F4AD79-F906-43F1-8F59-E6B6CFC45082}" name="ガスタービン" dataDxfId="181"/>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4FD3A797-2C4F-49F9-B8A0-693BDEFA9D9F}" name="テーブル36" displayName="テーブル36" ref="E78:E83" totalsRowShown="0" headerRowDxfId="180" dataDxfId="178" headerRowBorderDxfId="179" tableBorderDxfId="177" totalsRowBorderDxfId="176">
  <autoFilter ref="E78:E83" xr:uid="{240868D7-8CDA-4AD8-8920-D5FC3F31368E}"/>
  <tableColumns count="1">
    <tableColumn id="1" xr3:uid="{B140B421-C4E9-4EA1-8B6F-12EF49CFF04D}" name="ガスエンジン" dataDxfId="175"/>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A313FCEF-5DA0-4A52-8E09-049DFCBC1C09}" name="テーブル46" displayName="テーブル46" ref="X3:X5" totalsRowShown="0" headerRowDxfId="302" dataDxfId="300" headerRowBorderDxfId="301" tableBorderDxfId="299" totalsRowBorderDxfId="298">
  <autoFilter ref="X3:X5" xr:uid="{13A3FCB3-A357-412D-AD7A-0D8D24CF65D4}"/>
  <tableColumns count="1">
    <tableColumn id="1" xr3:uid="{876B7E4F-92AE-4A0D-BFCA-7BFEE69C5907}" name="百貨店等" dataDxfId="297"/>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6FAB939E-D3B5-48BC-94ED-7CECB9DC59C8}" name="テーブル37" displayName="テーブル37" ref="F78:F83" totalsRowShown="0" headerRowDxfId="174" dataDxfId="172" headerRowBorderDxfId="173" tableBorderDxfId="171" totalsRowBorderDxfId="170">
  <autoFilter ref="F78:F83" xr:uid="{B79858AE-8DA6-43D4-AAED-526B8D8A7851}"/>
  <tableColumns count="1">
    <tableColumn id="1" xr3:uid="{A5875E7A-A520-4C15-BCBD-3A4A8D744DED}" name="ディーゼルエンジン" dataDxfId="169"/>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B1E97636-9B46-47A7-ADDE-8077B1443D1F}" name="テーブル38" displayName="テーブル38" ref="G78:G83" totalsRowShown="0" headerRowDxfId="168" dataDxfId="166" headerRowBorderDxfId="167" tableBorderDxfId="165" totalsRowBorderDxfId="164">
  <autoFilter ref="G78:G83" xr:uid="{9A6EB707-7CAA-4D78-BB40-C19815D227EC}"/>
  <tableColumns count="1">
    <tableColumn id="1" xr3:uid="{B5369260-9335-494D-B1EC-B1BB69654532}" name="燃料電池" dataDxfId="163"/>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E3C586A5-4A7C-492B-9F89-5E638A56E54A}" name="テーブル39" displayName="テーブル39" ref="E85:E88" totalsRowShown="0" headerRowDxfId="162" tableBorderDxfId="161">
  <autoFilter ref="E85:E88" xr:uid="{6C67C530-9263-4A7F-A340-7F4F0A7DF435}"/>
  <tableColumns count="1">
    <tableColumn id="1" xr3:uid="{4233F075-6590-42FE-8B59-8CE88D31C834}" name="太陽光発電"/>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4796A5CE-F8B4-4F3C-BEEB-DA8B3512A785}" name="テーブル40" displayName="テーブル40" ref="F85:F88" totalsRowShown="0" headerRowDxfId="160" tableBorderDxfId="159">
  <autoFilter ref="F85:F88" xr:uid="{A03BEAAA-2B6F-4C8C-92C3-D498E9642A7A}"/>
  <tableColumns count="1">
    <tableColumn id="1" xr3:uid="{0379AB60-65F2-4799-B633-95A2557A51E0}" name="風力発電"/>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AC014D5F-6CBE-453C-9914-4AA06DDB4C79}" name="テーブル41" displayName="テーブル41" ref="G85:G88" totalsRowShown="0" headerRowDxfId="158" tableBorderDxfId="157">
  <autoFilter ref="G85:G88" xr:uid="{B38896DF-E415-4A14-9717-63EF7B08AC06}"/>
  <tableColumns count="1">
    <tableColumn id="1" xr3:uid="{882DE4B2-5CED-4EC1-851F-A721AB3D438E}" name="水力発電"/>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A3C04309-1202-446B-B906-280F6CA85341}" name="テーブル42" displayName="テーブル42" ref="H85:I88" totalsRowShown="0" headerRowDxfId="156" tableBorderDxfId="155">
  <autoFilter ref="H85:I88" xr:uid="{06C8D66E-F202-4039-9031-4F329E337255}"/>
  <tableColumns count="2">
    <tableColumn id="1" xr3:uid="{1F1FE9F4-36CF-4723-BAFD-4567D4046C49}" name="バイオマス発電"/>
    <tableColumn id="2" xr3:uid="{D5006E2A-1B21-4511-A57A-4D3A0D52D048}" name="太陽熱収集装置" dataDxfId="154"/>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A92D316C-2B21-4C66-9F7F-E4C3DA1D2F98}" name="テーブル47" displayName="テーブル47" ref="Y3:Y11" totalsRowShown="0" headerRowDxfId="296" dataDxfId="294" headerRowBorderDxfId="295" tableBorderDxfId="293" totalsRowBorderDxfId="292">
  <autoFilter ref="Y3:Y11" xr:uid="{B91FE276-F4F4-47FF-A791-F98CE1BE1B25}"/>
  <tableColumns count="1">
    <tableColumn id="1" xr3:uid="{28866DEE-BCC2-4BB6-9C18-29DABE178092}" name="学校等" dataDxfId="291"/>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F0322C07-2223-4EB1-A048-6AB6999C5247}" name="テーブル48" displayName="テーブル48" ref="Z3:Z6" totalsRowShown="0" headerRowDxfId="290" dataDxfId="288" headerRowBorderDxfId="289" tableBorderDxfId="287" totalsRowBorderDxfId="286">
  <autoFilter ref="Z3:Z6" xr:uid="{80D0DF2E-D8C5-4176-A1D4-9B45FF7A4202}"/>
  <tableColumns count="1">
    <tableColumn id="1" xr3:uid="{C463CA45-A958-4135-8855-A6D6E71FD8A1}" name="集会所等" dataDxfId="28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5098DAF-629F-4068-A54D-F58D568F0431}" name="テーブル4" displayName="テーブル4" ref="E4:E9" totalsRowShown="0" headerRowDxfId="284" dataDxfId="283" tableBorderDxfId="282">
  <autoFilter ref="E4:E9" xr:uid="{D1FE7215-4C65-4A0E-8056-5218DDA2DBB1}"/>
  <tableColumns count="1">
    <tableColumn id="1" xr3:uid="{9CAF2101-3B0C-4458-A069-CFD4AF343D3A}" name="建物配置計画" dataDxfId="281"/>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27E97E1-9D86-4909-B206-6E496C9C3A77}" name="テーブル5" displayName="テーブル5" ref="F4:F7" totalsRowShown="0" headerRowDxfId="280" tableBorderDxfId="279">
  <autoFilter ref="F4:F7" xr:uid="{345830D1-762A-44A3-9ECB-DBEC60AEAB44}"/>
  <tableColumns count="1">
    <tableColumn id="1" xr3:uid="{F3C5481A-6557-45A7-A6DE-01F201066F0E}" name="高断熱化"/>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BB2F495-1F14-48B7-A88D-CF07446D63F8}" name="テーブル6" displayName="テーブル6" ref="G4:G9" totalsRowShown="0" headerRowDxfId="278" dataDxfId="277" tableBorderDxfId="276">
  <autoFilter ref="G4:G9" xr:uid="{C53D2F5D-9D13-4086-BCD0-52C615EDD14A}"/>
  <tableColumns count="1">
    <tableColumn id="1" xr3:uid="{C2477E11-EE18-423C-A268-19FCF8148228}" name="高性能窓ガラス" dataDxfId="275"/>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0" cap="rnd">
          <a:solidFill>
            <a:srgbClr val="FF0000"/>
          </a:solidFill>
          <a:round/>
          <a:headEnd/>
          <a:tailEnd/>
        </a:ln>
        <a:extLst>
          <a:ext uri="{909E8E84-426E-40DD-AFC4-6F175D3DCCD1}">
            <a14:hiddenFill xmlns:a14="http://schemas.microsoft.com/office/drawing/2010/main">
              <a:solidFill>
                <a:srgbClr val="FFFFFF"/>
              </a:solidFill>
            </a14:hiddenFill>
          </a:ext>
        </a:extLst>
      </a:spPr>
      <a:bodyPr vertOverflow="clip" horzOverflow="clip" rtlCol="0" anchor="t"/>
      <a:lstStyle>
        <a:defPPr algn="l">
          <a:defRPr kumimoji="1" sz="1100"/>
        </a:defPPr>
      </a:lstStyle>
    </a:sp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16.bin"/><Relationship Id="rId4" Type="http://schemas.openxmlformats.org/officeDocument/2006/relationships/comments" Target="../comments2.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17.bin"/><Relationship Id="rId4" Type="http://schemas.openxmlformats.org/officeDocument/2006/relationships/comments" Target="../comments3.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8.bin"/><Relationship Id="rId4" Type="http://schemas.openxmlformats.org/officeDocument/2006/relationships/comments" Target="../comments4.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9.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8" Type="http://schemas.openxmlformats.org/officeDocument/2006/relationships/table" Target="../tables/table13.xml"/><Relationship Id="rId13" Type="http://schemas.openxmlformats.org/officeDocument/2006/relationships/table" Target="../tables/table18.xml"/><Relationship Id="rId18" Type="http://schemas.openxmlformats.org/officeDocument/2006/relationships/table" Target="../tables/table23.xml"/><Relationship Id="rId26" Type="http://schemas.openxmlformats.org/officeDocument/2006/relationships/table" Target="../tables/table31.xml"/><Relationship Id="rId39" Type="http://schemas.openxmlformats.org/officeDocument/2006/relationships/table" Target="../tables/table44.xml"/><Relationship Id="rId3" Type="http://schemas.openxmlformats.org/officeDocument/2006/relationships/table" Target="../tables/table8.xml"/><Relationship Id="rId21" Type="http://schemas.openxmlformats.org/officeDocument/2006/relationships/table" Target="../tables/table26.xml"/><Relationship Id="rId34" Type="http://schemas.openxmlformats.org/officeDocument/2006/relationships/table" Target="../tables/table39.xml"/><Relationship Id="rId7" Type="http://schemas.openxmlformats.org/officeDocument/2006/relationships/table" Target="../tables/table12.xml"/><Relationship Id="rId12" Type="http://schemas.openxmlformats.org/officeDocument/2006/relationships/table" Target="../tables/table17.xml"/><Relationship Id="rId17" Type="http://schemas.openxmlformats.org/officeDocument/2006/relationships/table" Target="../tables/table22.xml"/><Relationship Id="rId25" Type="http://schemas.openxmlformats.org/officeDocument/2006/relationships/table" Target="../tables/table30.xml"/><Relationship Id="rId33" Type="http://schemas.openxmlformats.org/officeDocument/2006/relationships/table" Target="../tables/table38.xml"/><Relationship Id="rId38" Type="http://schemas.openxmlformats.org/officeDocument/2006/relationships/table" Target="../tables/table43.xml"/><Relationship Id="rId2" Type="http://schemas.openxmlformats.org/officeDocument/2006/relationships/table" Target="../tables/table7.xml"/><Relationship Id="rId16" Type="http://schemas.openxmlformats.org/officeDocument/2006/relationships/table" Target="../tables/table21.xml"/><Relationship Id="rId20" Type="http://schemas.openxmlformats.org/officeDocument/2006/relationships/table" Target="../tables/table25.xml"/><Relationship Id="rId29" Type="http://schemas.openxmlformats.org/officeDocument/2006/relationships/table" Target="../tables/table34.xml"/><Relationship Id="rId1" Type="http://schemas.openxmlformats.org/officeDocument/2006/relationships/printerSettings" Target="../printerSettings/printerSettings2.bin"/><Relationship Id="rId6" Type="http://schemas.openxmlformats.org/officeDocument/2006/relationships/table" Target="../tables/table11.xml"/><Relationship Id="rId11" Type="http://schemas.openxmlformats.org/officeDocument/2006/relationships/table" Target="../tables/table16.xml"/><Relationship Id="rId24" Type="http://schemas.openxmlformats.org/officeDocument/2006/relationships/table" Target="../tables/table29.xml"/><Relationship Id="rId32" Type="http://schemas.openxmlformats.org/officeDocument/2006/relationships/table" Target="../tables/table37.xml"/><Relationship Id="rId37" Type="http://schemas.openxmlformats.org/officeDocument/2006/relationships/table" Target="../tables/table42.xml"/><Relationship Id="rId40" Type="http://schemas.openxmlformats.org/officeDocument/2006/relationships/table" Target="../tables/table45.xml"/><Relationship Id="rId5" Type="http://schemas.openxmlformats.org/officeDocument/2006/relationships/table" Target="../tables/table10.xml"/><Relationship Id="rId15" Type="http://schemas.openxmlformats.org/officeDocument/2006/relationships/table" Target="../tables/table20.xml"/><Relationship Id="rId23" Type="http://schemas.openxmlformats.org/officeDocument/2006/relationships/table" Target="../tables/table28.xml"/><Relationship Id="rId28" Type="http://schemas.openxmlformats.org/officeDocument/2006/relationships/table" Target="../tables/table33.xml"/><Relationship Id="rId36" Type="http://schemas.openxmlformats.org/officeDocument/2006/relationships/table" Target="../tables/table41.xml"/><Relationship Id="rId10" Type="http://schemas.openxmlformats.org/officeDocument/2006/relationships/table" Target="../tables/table15.xml"/><Relationship Id="rId19" Type="http://schemas.openxmlformats.org/officeDocument/2006/relationships/table" Target="../tables/table24.xml"/><Relationship Id="rId31" Type="http://schemas.openxmlformats.org/officeDocument/2006/relationships/table" Target="../tables/table36.xml"/><Relationship Id="rId4" Type="http://schemas.openxmlformats.org/officeDocument/2006/relationships/table" Target="../tables/table9.xml"/><Relationship Id="rId9" Type="http://schemas.openxmlformats.org/officeDocument/2006/relationships/table" Target="../tables/table14.xml"/><Relationship Id="rId14" Type="http://schemas.openxmlformats.org/officeDocument/2006/relationships/table" Target="../tables/table19.xml"/><Relationship Id="rId22" Type="http://schemas.openxmlformats.org/officeDocument/2006/relationships/table" Target="../tables/table27.xml"/><Relationship Id="rId27" Type="http://schemas.openxmlformats.org/officeDocument/2006/relationships/table" Target="../tables/table32.xml"/><Relationship Id="rId30" Type="http://schemas.openxmlformats.org/officeDocument/2006/relationships/table" Target="../tables/table35.xml"/><Relationship Id="rId35" Type="http://schemas.openxmlformats.org/officeDocument/2006/relationships/table" Target="../tables/table4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07"/>
  <sheetViews>
    <sheetView topLeftCell="AK1" zoomScaleNormal="100" workbookViewId="0">
      <selection activeCell="AE33" sqref="AE33"/>
    </sheetView>
  </sheetViews>
  <sheetFormatPr defaultRowHeight="14.25" outlineLevelCol="1"/>
  <cols>
    <col min="1" max="1" width="1.875" style="121" hidden="1" customWidth="1" outlineLevel="1"/>
    <col min="2" max="5" width="12.5" style="121" hidden="1" customWidth="1" outlineLevel="1"/>
    <col min="6" max="6" width="17.5" style="121" hidden="1" customWidth="1" outlineLevel="1"/>
    <col min="7" max="14" width="12.5" style="121" hidden="1" customWidth="1" outlineLevel="1"/>
    <col min="15" max="15" width="15.25" style="121" hidden="1" customWidth="1" outlineLevel="1"/>
    <col min="16" max="17" width="12.5" style="121" hidden="1" customWidth="1" outlineLevel="1"/>
    <col min="18" max="19" width="13.625" style="121" hidden="1" customWidth="1" outlineLevel="1"/>
    <col min="20" max="21" width="11.375" style="121" hidden="1" customWidth="1" outlineLevel="1"/>
    <col min="22" max="23" width="9" style="121" hidden="1" customWidth="1" outlineLevel="1"/>
    <col min="24" max="24" width="9.25" style="121" hidden="1" customWidth="1" outlineLevel="1"/>
    <col min="25" max="25" width="9" style="121" hidden="1" customWidth="1" outlineLevel="1"/>
    <col min="26" max="26" width="9.25" style="121" hidden="1" customWidth="1" outlineLevel="1"/>
    <col min="27" max="27" width="43" style="121" hidden="1" customWidth="1" outlineLevel="1"/>
    <col min="28" max="28" width="12.5" style="121" hidden="1" customWidth="1" outlineLevel="1"/>
    <col min="29" max="29" width="3.875" style="121" hidden="1" customWidth="1" outlineLevel="1"/>
    <col min="30" max="33" width="12.5" style="121" hidden="1" customWidth="1" outlineLevel="1"/>
    <col min="34" max="34" width="4" style="121" hidden="1" customWidth="1" outlineLevel="1"/>
    <col min="35" max="35" width="12.5" style="121" hidden="1" customWidth="1" outlineLevel="1"/>
    <col min="36" max="36" width="4.875" style="121" hidden="1" customWidth="1" outlineLevel="1"/>
    <col min="37" max="37" width="9" style="121" collapsed="1"/>
    <col min="38" max="16384" width="9" style="121"/>
  </cols>
  <sheetData>
    <row r="1" spans="2:36" ht="18.75" customHeight="1">
      <c r="B1" s="1418" t="s">
        <v>1408</v>
      </c>
      <c r="C1" s="1419"/>
      <c r="D1" s="1419"/>
      <c r="E1" s="1419"/>
      <c r="F1" s="1419"/>
      <c r="G1" s="1419"/>
      <c r="H1" s="1419"/>
      <c r="I1" s="1419"/>
      <c r="J1" s="1419"/>
      <c r="K1" s="1419"/>
      <c r="L1" s="1419"/>
      <c r="M1" s="1419"/>
      <c r="N1" s="1419"/>
      <c r="O1" s="1419"/>
      <c r="P1" s="1419"/>
      <c r="Q1" s="1419"/>
      <c r="R1" s="1419"/>
      <c r="S1" s="1419"/>
      <c r="T1" s="1419"/>
      <c r="U1" s="1419"/>
      <c r="V1" s="1419"/>
      <c r="W1" s="1419"/>
      <c r="X1" s="1419"/>
      <c r="Y1" s="1419"/>
      <c r="Z1" s="1419"/>
      <c r="AA1" s="1419"/>
      <c r="AB1" s="1420"/>
      <c r="AC1" s="830"/>
      <c r="AD1" s="1421" t="s">
        <v>1409</v>
      </c>
      <c r="AE1" s="1421"/>
      <c r="AF1" s="1421"/>
      <c r="AG1" s="1421"/>
      <c r="AH1" s="830"/>
      <c r="AI1" s="905" t="s">
        <v>1807</v>
      </c>
      <c r="AJ1" s="830"/>
    </row>
    <row r="2" spans="2:36" s="808" customFormat="1" ht="26.25" customHeight="1">
      <c r="B2" s="816" t="s">
        <v>560</v>
      </c>
      <c r="C2" s="817" t="s">
        <v>1398</v>
      </c>
      <c r="D2" s="817" t="s">
        <v>1399</v>
      </c>
      <c r="E2" s="816" t="s">
        <v>507</v>
      </c>
      <c r="F2" s="818" t="s">
        <v>878</v>
      </c>
      <c r="G2" s="816" t="s">
        <v>609</v>
      </c>
      <c r="H2" s="818" t="s">
        <v>76</v>
      </c>
      <c r="I2" s="818" t="s">
        <v>498</v>
      </c>
      <c r="J2" s="818" t="s">
        <v>646</v>
      </c>
      <c r="K2" s="818" t="s">
        <v>528</v>
      </c>
      <c r="L2" s="818" t="s">
        <v>674</v>
      </c>
      <c r="M2" s="818" t="s">
        <v>677</v>
      </c>
      <c r="N2" s="816" t="s">
        <v>908</v>
      </c>
      <c r="O2" s="818" t="s">
        <v>617</v>
      </c>
      <c r="P2" s="819" t="s">
        <v>1403</v>
      </c>
      <c r="Q2" s="820" t="s">
        <v>1404</v>
      </c>
      <c r="R2" s="821" t="s">
        <v>887</v>
      </c>
      <c r="S2" s="821" t="s">
        <v>911</v>
      </c>
      <c r="T2" s="821" t="s">
        <v>898</v>
      </c>
      <c r="U2" s="1415" t="s">
        <v>917</v>
      </c>
      <c r="V2" s="1416"/>
      <c r="W2" s="1416"/>
      <c r="X2" s="1416"/>
      <c r="Y2" s="1416"/>
      <c r="Z2" s="1417"/>
      <c r="AA2" s="816" t="s">
        <v>1244</v>
      </c>
      <c r="AB2" s="818" t="s">
        <v>575</v>
      </c>
      <c r="AC2" s="829"/>
      <c r="AD2" s="818" t="s">
        <v>1410</v>
      </c>
      <c r="AE2" s="819" t="s">
        <v>1654</v>
      </c>
      <c r="AF2" s="818" t="s">
        <v>1652</v>
      </c>
      <c r="AG2" s="818" t="s">
        <v>1653</v>
      </c>
      <c r="AH2" s="831"/>
      <c r="AI2" s="818" t="s">
        <v>1808</v>
      </c>
      <c r="AJ2" s="831"/>
    </row>
    <row r="3" spans="2:36" s="144" customFormat="1">
      <c r="B3" s="809" t="s">
        <v>502</v>
      </c>
      <c r="C3" s="810">
        <v>44221</v>
      </c>
      <c r="D3" s="811">
        <f>C3</f>
        <v>44221</v>
      </c>
      <c r="E3" s="809" t="s">
        <v>430</v>
      </c>
      <c r="F3" s="809" t="s">
        <v>79</v>
      </c>
      <c r="G3" s="812" t="s">
        <v>554</v>
      </c>
      <c r="H3" s="813" t="s">
        <v>879</v>
      </c>
      <c r="I3" s="145" t="s">
        <v>500</v>
      </c>
      <c r="J3" s="809" t="s">
        <v>531</v>
      </c>
      <c r="K3" s="809" t="s">
        <v>532</v>
      </c>
      <c r="L3" s="809" t="s">
        <v>675</v>
      </c>
      <c r="M3" s="809" t="s">
        <v>654</v>
      </c>
      <c r="N3" s="812" t="s">
        <v>909</v>
      </c>
      <c r="O3" s="809" t="s">
        <v>618</v>
      </c>
      <c r="P3" s="809" t="s">
        <v>746</v>
      </c>
      <c r="Q3" s="809" t="s">
        <v>746</v>
      </c>
      <c r="R3" s="814" t="s">
        <v>900</v>
      </c>
      <c r="S3" s="815" t="s">
        <v>916</v>
      </c>
      <c r="T3" s="815" t="s">
        <v>901</v>
      </c>
      <c r="U3" s="894" t="s">
        <v>901</v>
      </c>
      <c r="V3" s="897" t="s">
        <v>902</v>
      </c>
      <c r="W3" s="897" t="s">
        <v>903</v>
      </c>
      <c r="X3" s="895" t="s">
        <v>904</v>
      </c>
      <c r="Y3" s="897" t="s">
        <v>905</v>
      </c>
      <c r="Z3" s="897" t="s">
        <v>906</v>
      </c>
      <c r="AA3" s="828" t="s">
        <v>1406</v>
      </c>
      <c r="AB3" s="809" t="s">
        <v>576</v>
      </c>
      <c r="AC3" s="824"/>
      <c r="AD3" s="145">
        <v>1</v>
      </c>
      <c r="AE3" s="179" t="s">
        <v>1411</v>
      </c>
      <c r="AF3" s="145" t="s">
        <v>1655</v>
      </c>
      <c r="AG3" s="145" t="s">
        <v>1657</v>
      </c>
      <c r="AH3" s="146"/>
      <c r="AI3" s="145" t="s">
        <v>1809</v>
      </c>
      <c r="AJ3" s="146"/>
    </row>
    <row r="4" spans="2:36" s="144" customFormat="1">
      <c r="B4" s="145" t="s">
        <v>644</v>
      </c>
      <c r="C4" s="177">
        <v>44249</v>
      </c>
      <c r="D4" s="178">
        <v>44586</v>
      </c>
      <c r="E4" s="145" t="s">
        <v>431</v>
      </c>
      <c r="F4" s="145" t="s">
        <v>1237</v>
      </c>
      <c r="G4" s="179" t="s">
        <v>555</v>
      </c>
      <c r="H4" s="799" t="s">
        <v>880</v>
      </c>
      <c r="I4" s="145" t="s">
        <v>499</v>
      </c>
      <c r="J4" s="145" t="s">
        <v>726</v>
      </c>
      <c r="K4" s="145" t="s">
        <v>533</v>
      </c>
      <c r="L4" s="145" t="s">
        <v>676</v>
      </c>
      <c r="M4" s="145" t="s">
        <v>655</v>
      </c>
      <c r="N4" s="179" t="s">
        <v>910</v>
      </c>
      <c r="O4" s="145" t="s">
        <v>619</v>
      </c>
      <c r="P4" s="145" t="s">
        <v>501</v>
      </c>
      <c r="Q4" s="145" t="s">
        <v>752</v>
      </c>
      <c r="R4" s="464" t="s">
        <v>1405</v>
      </c>
      <c r="S4" s="145" t="s">
        <v>912</v>
      </c>
      <c r="T4" s="145" t="s">
        <v>902</v>
      </c>
      <c r="U4" s="896" t="s">
        <v>919</v>
      </c>
      <c r="V4" s="898" t="s">
        <v>920</v>
      </c>
      <c r="W4" s="898" t="s">
        <v>922</v>
      </c>
      <c r="X4" s="898" t="s">
        <v>925</v>
      </c>
      <c r="Y4" s="898" t="s">
        <v>927</v>
      </c>
      <c r="Z4" s="898" t="s">
        <v>935</v>
      </c>
      <c r="AA4" s="826" t="s">
        <v>1249</v>
      </c>
      <c r="AB4" s="145" t="s">
        <v>577</v>
      </c>
      <c r="AC4" s="146"/>
      <c r="AD4" s="809">
        <v>5</v>
      </c>
      <c r="AE4" s="146"/>
      <c r="AF4" s="145" t="s">
        <v>1656</v>
      </c>
      <c r="AG4" s="145" t="s">
        <v>1658</v>
      </c>
      <c r="AH4" s="146"/>
      <c r="AI4" s="145" t="s">
        <v>1810</v>
      </c>
      <c r="AJ4" s="146"/>
    </row>
    <row r="5" spans="2:36" s="144" customFormat="1">
      <c r="B5" s="176" t="s">
        <v>645</v>
      </c>
      <c r="C5" s="807"/>
      <c r="D5" s="180">
        <v>44951</v>
      </c>
      <c r="E5" s="145" t="s">
        <v>432</v>
      </c>
      <c r="F5" s="145" t="s">
        <v>1238</v>
      </c>
      <c r="G5" s="179" t="s">
        <v>556</v>
      </c>
      <c r="H5" s="799" t="s">
        <v>881</v>
      </c>
      <c r="I5" s="145" t="s">
        <v>538</v>
      </c>
      <c r="J5" s="146"/>
      <c r="K5" s="146"/>
      <c r="L5" s="146"/>
      <c r="M5" s="146"/>
      <c r="O5" s="145" t="s">
        <v>620</v>
      </c>
      <c r="P5" s="145" t="s">
        <v>747</v>
      </c>
      <c r="Q5" s="145" t="s">
        <v>753</v>
      </c>
      <c r="R5" s="822"/>
      <c r="S5" s="823"/>
      <c r="T5" s="145" t="s">
        <v>903</v>
      </c>
      <c r="U5" s="822"/>
      <c r="V5" s="822" t="s">
        <v>921</v>
      </c>
      <c r="W5" s="898" t="s">
        <v>923</v>
      </c>
      <c r="X5" s="825" t="s">
        <v>926</v>
      </c>
      <c r="Y5" s="898" t="s">
        <v>928</v>
      </c>
      <c r="Z5" s="898" t="s">
        <v>936</v>
      </c>
      <c r="AA5" s="176" t="s">
        <v>1252</v>
      </c>
      <c r="AB5" s="145" t="s">
        <v>578</v>
      </c>
      <c r="AC5" s="146"/>
      <c r="AD5" s="145">
        <v>10</v>
      </c>
      <c r="AE5" s="146"/>
      <c r="AF5" s="146"/>
      <c r="AG5" s="146"/>
      <c r="AH5" s="146"/>
      <c r="AI5" s="145" t="s">
        <v>1811</v>
      </c>
      <c r="AJ5" s="146"/>
    </row>
    <row r="6" spans="2:36" s="144" customFormat="1">
      <c r="E6" s="145" t="s">
        <v>433</v>
      </c>
      <c r="F6" s="145" t="s">
        <v>1239</v>
      </c>
      <c r="G6" s="179" t="s">
        <v>557</v>
      </c>
      <c r="H6" s="799" t="s">
        <v>882</v>
      </c>
      <c r="K6" s="146"/>
      <c r="L6" s="146"/>
      <c r="M6" s="146"/>
      <c r="O6" s="145" t="s">
        <v>621</v>
      </c>
      <c r="P6" s="145" t="s">
        <v>748</v>
      </c>
      <c r="Q6" s="145" t="s">
        <v>754</v>
      </c>
      <c r="T6" s="145" t="s">
        <v>904</v>
      </c>
      <c r="U6" s="824"/>
      <c r="V6" s="823"/>
      <c r="W6" s="825" t="s">
        <v>924</v>
      </c>
      <c r="X6" s="825"/>
      <c r="Y6" s="179" t="s">
        <v>929</v>
      </c>
      <c r="Z6" s="825" t="s">
        <v>937</v>
      </c>
      <c r="AA6" s="176" t="s">
        <v>1250</v>
      </c>
      <c r="AB6" s="145" t="s">
        <v>579</v>
      </c>
      <c r="AC6" s="146"/>
      <c r="AD6" s="145">
        <v>15</v>
      </c>
      <c r="AE6" s="146"/>
      <c r="AF6" s="146"/>
      <c r="AG6" s="146"/>
      <c r="AH6" s="146"/>
      <c r="AI6" s="145" t="s">
        <v>1812</v>
      </c>
      <c r="AJ6" s="146"/>
    </row>
    <row r="7" spans="2:36" s="144" customFormat="1">
      <c r="E7" s="145" t="s">
        <v>434</v>
      </c>
      <c r="G7" s="179" t="s">
        <v>650</v>
      </c>
      <c r="H7" s="799" t="s">
        <v>883</v>
      </c>
      <c r="J7" s="146"/>
      <c r="K7" s="146"/>
      <c r="L7" s="146"/>
      <c r="M7" s="146"/>
      <c r="N7" s="146"/>
      <c r="O7" s="145" t="s">
        <v>622</v>
      </c>
      <c r="P7" s="145" t="s">
        <v>749</v>
      </c>
      <c r="Q7" s="145" t="s">
        <v>755</v>
      </c>
      <c r="T7" s="145" t="s">
        <v>905</v>
      </c>
      <c r="U7" s="824"/>
      <c r="V7" s="146"/>
      <c r="W7" s="825"/>
      <c r="X7" s="146"/>
      <c r="Y7" s="179" t="s">
        <v>930</v>
      </c>
      <c r="Z7" s="822"/>
      <c r="AA7" s="176" t="s">
        <v>1650</v>
      </c>
      <c r="AB7" s="146"/>
      <c r="AC7" s="146"/>
      <c r="AD7" s="145">
        <v>30</v>
      </c>
      <c r="AE7" s="146"/>
      <c r="AF7" s="146"/>
      <c r="AG7" s="146"/>
      <c r="AH7" s="146"/>
      <c r="AI7" s="145" t="s">
        <v>1813</v>
      </c>
      <c r="AJ7" s="146"/>
    </row>
    <row r="8" spans="2:36" s="144" customFormat="1">
      <c r="E8" s="145" t="s">
        <v>435</v>
      </c>
      <c r="H8" s="799" t="s">
        <v>884</v>
      </c>
      <c r="J8" s="146"/>
      <c r="K8" s="146"/>
      <c r="L8" s="146"/>
      <c r="M8" s="146"/>
      <c r="N8" s="772"/>
      <c r="O8" s="145" t="s">
        <v>623</v>
      </c>
      <c r="P8" s="145" t="s">
        <v>750</v>
      </c>
      <c r="Q8" s="181" t="s">
        <v>756</v>
      </c>
      <c r="T8" s="145" t="s">
        <v>906</v>
      </c>
      <c r="U8" s="824"/>
      <c r="V8" s="146"/>
      <c r="W8" s="146"/>
      <c r="X8" s="146"/>
      <c r="Y8" s="179" t="s">
        <v>931</v>
      </c>
      <c r="Z8" s="824"/>
      <c r="AA8" s="827" t="s">
        <v>1407</v>
      </c>
      <c r="AB8" s="146"/>
      <c r="AC8" s="146"/>
      <c r="AD8" s="145">
        <v>60</v>
      </c>
      <c r="AE8" s="146"/>
      <c r="AF8" s="146"/>
      <c r="AG8" s="146"/>
      <c r="AH8" s="146"/>
      <c r="AI8" s="145" t="s">
        <v>1814</v>
      </c>
      <c r="AJ8" s="146"/>
    </row>
    <row r="9" spans="2:36" s="144" customFormat="1">
      <c r="E9" s="145" t="s">
        <v>436</v>
      </c>
      <c r="H9" s="799" t="s">
        <v>885</v>
      </c>
      <c r="J9" s="146"/>
      <c r="K9" s="146"/>
      <c r="L9" s="146"/>
      <c r="M9" s="146"/>
      <c r="N9" s="146"/>
      <c r="O9" s="146"/>
      <c r="P9" s="145" t="s">
        <v>751</v>
      </c>
      <c r="Q9" s="145" t="s">
        <v>757</v>
      </c>
      <c r="T9" s="146"/>
      <c r="U9" s="146"/>
      <c r="V9" s="146"/>
      <c r="W9" s="146"/>
      <c r="X9" s="146"/>
      <c r="Y9" s="179" t="s">
        <v>932</v>
      </c>
      <c r="Z9" s="824"/>
      <c r="AA9" s="176" t="s">
        <v>1245</v>
      </c>
      <c r="AB9" s="146"/>
      <c r="AC9" s="146"/>
      <c r="AD9" s="146"/>
      <c r="AE9" s="146"/>
      <c r="AF9" s="146"/>
      <c r="AG9" s="146"/>
      <c r="AH9" s="146"/>
      <c r="AI9" s="145" t="s">
        <v>1815</v>
      </c>
      <c r="AJ9" s="146"/>
    </row>
    <row r="10" spans="2:36" s="144" customFormat="1">
      <c r="E10" s="145" t="s">
        <v>437</v>
      </c>
      <c r="H10" s="799" t="s">
        <v>886</v>
      </c>
      <c r="J10" s="146"/>
      <c r="K10" s="146"/>
      <c r="L10" s="146"/>
      <c r="M10" s="146"/>
      <c r="N10" s="146"/>
      <c r="O10" s="146"/>
      <c r="P10" s="146"/>
      <c r="Q10" s="146"/>
      <c r="T10" s="146"/>
      <c r="U10" s="146"/>
      <c r="V10" s="146"/>
      <c r="W10" s="146"/>
      <c r="X10" s="146"/>
      <c r="Y10" s="179" t="s">
        <v>933</v>
      </c>
      <c r="Z10" s="824"/>
      <c r="AA10" s="176" t="s">
        <v>1651</v>
      </c>
      <c r="AB10" s="146"/>
      <c r="AC10" s="146"/>
      <c r="AD10" s="146"/>
      <c r="AE10" s="146"/>
      <c r="AF10" s="146"/>
      <c r="AG10" s="146"/>
      <c r="AH10" s="146"/>
      <c r="AI10" s="145" t="s">
        <v>1816</v>
      </c>
      <c r="AJ10" s="146"/>
    </row>
    <row r="11" spans="2:36" s="144" customFormat="1">
      <c r="E11" s="145" t="s">
        <v>438</v>
      </c>
      <c r="J11" s="146"/>
      <c r="K11" s="146"/>
      <c r="L11" s="146"/>
      <c r="M11" s="146"/>
      <c r="O11" s="146"/>
      <c r="P11" s="146"/>
      <c r="Q11" s="146"/>
      <c r="T11" s="146"/>
      <c r="U11" s="146"/>
      <c r="V11" s="146"/>
      <c r="W11" s="146"/>
      <c r="X11" s="146"/>
      <c r="Y11" s="822" t="s">
        <v>934</v>
      </c>
      <c r="Z11" s="824"/>
      <c r="AA11" s="176" t="s">
        <v>1252</v>
      </c>
      <c r="AB11" s="146"/>
      <c r="AC11" s="146"/>
      <c r="AD11" s="146"/>
      <c r="AE11" s="146"/>
      <c r="AF11" s="146"/>
      <c r="AG11" s="146"/>
      <c r="AH11" s="146"/>
      <c r="AI11" s="145" t="s">
        <v>1817</v>
      </c>
      <c r="AJ11" s="146"/>
    </row>
    <row r="12" spans="2:36" s="144" customFormat="1">
      <c r="E12" s="145" t="s">
        <v>439</v>
      </c>
      <c r="J12" s="146"/>
      <c r="K12" s="146"/>
      <c r="L12" s="146"/>
      <c r="M12" s="146"/>
      <c r="O12" s="146"/>
      <c r="P12" s="146"/>
      <c r="Q12" s="146"/>
      <c r="T12" s="146"/>
      <c r="U12" s="146"/>
      <c r="AA12" s="176" t="s">
        <v>1250</v>
      </c>
      <c r="AB12" s="146"/>
      <c r="AC12" s="146"/>
      <c r="AD12" s="146"/>
      <c r="AE12" s="146"/>
      <c r="AF12" s="146"/>
      <c r="AG12" s="146"/>
      <c r="AH12" s="146"/>
      <c r="AI12" s="145" t="s">
        <v>1818</v>
      </c>
      <c r="AJ12" s="146"/>
    </row>
    <row r="13" spans="2:36" s="144" customFormat="1">
      <c r="E13" s="846" t="s">
        <v>440</v>
      </c>
      <c r="J13" s="146"/>
      <c r="K13" s="146"/>
      <c r="L13" s="146"/>
      <c r="M13" s="146"/>
      <c r="O13" s="146"/>
      <c r="P13" s="146"/>
      <c r="Q13" s="146"/>
      <c r="T13" s="146"/>
      <c r="U13" s="146"/>
      <c r="AA13" s="146"/>
      <c r="AB13" s="146"/>
      <c r="AC13" s="146"/>
      <c r="AD13" s="146"/>
      <c r="AE13" s="146"/>
      <c r="AF13" s="146"/>
      <c r="AG13" s="146"/>
      <c r="AH13" s="146"/>
      <c r="AI13" s="846" t="s">
        <v>1819</v>
      </c>
      <c r="AJ13" s="146"/>
    </row>
    <row r="14" spans="2:36" s="144" customFormat="1">
      <c r="E14" s="846" t="s">
        <v>441</v>
      </c>
      <c r="J14" s="146"/>
      <c r="T14" s="146"/>
      <c r="U14" s="146"/>
      <c r="AA14" s="146"/>
      <c r="AI14" s="846" t="s">
        <v>1820</v>
      </c>
    </row>
    <row r="15" spans="2:36" s="144" customFormat="1">
      <c r="E15" s="145" t="s">
        <v>442</v>
      </c>
      <c r="T15" s="146"/>
      <c r="U15" s="146"/>
      <c r="AI15" s="145" t="s">
        <v>1821</v>
      </c>
    </row>
    <row r="16" spans="2:36" s="144" customFormat="1">
      <c r="E16" s="145" t="s">
        <v>443</v>
      </c>
      <c r="T16" s="146"/>
      <c r="U16" s="146"/>
      <c r="AI16" s="145" t="s">
        <v>1822</v>
      </c>
    </row>
    <row r="17" spans="5:35" s="144" customFormat="1">
      <c r="E17" s="145" t="s">
        <v>444</v>
      </c>
      <c r="T17" s="146"/>
      <c r="U17" s="146"/>
      <c r="AI17" s="145" t="s">
        <v>1823</v>
      </c>
    </row>
    <row r="18" spans="5:35" s="144" customFormat="1">
      <c r="E18" s="145" t="s">
        <v>445</v>
      </c>
      <c r="T18" s="146"/>
      <c r="U18" s="146"/>
    </row>
    <row r="19" spans="5:35" s="144" customFormat="1">
      <c r="E19" s="145" t="s">
        <v>446</v>
      </c>
      <c r="T19" s="146"/>
      <c r="U19" s="146"/>
    </row>
    <row r="20" spans="5:35" s="144" customFormat="1">
      <c r="E20" s="145" t="s">
        <v>447</v>
      </c>
      <c r="T20" s="146"/>
      <c r="U20" s="146"/>
    </row>
    <row r="21" spans="5:35" s="144" customFormat="1">
      <c r="E21" s="145" t="s">
        <v>448</v>
      </c>
      <c r="T21" s="146"/>
      <c r="U21" s="146"/>
    </row>
    <row r="22" spans="5:35" s="144" customFormat="1">
      <c r="E22" s="145" t="s">
        <v>449</v>
      </c>
      <c r="T22" s="146"/>
      <c r="U22" s="146"/>
    </row>
    <row r="23" spans="5:35" s="144" customFormat="1">
      <c r="E23" s="145" t="s">
        <v>450</v>
      </c>
      <c r="T23" s="146"/>
      <c r="U23" s="798"/>
    </row>
    <row r="24" spans="5:35" s="144" customFormat="1">
      <c r="E24" s="145" t="s">
        <v>451</v>
      </c>
      <c r="U24" s="121"/>
    </row>
    <row r="25" spans="5:35" s="144" customFormat="1">
      <c r="E25" s="145" t="s">
        <v>452</v>
      </c>
      <c r="U25" s="121"/>
    </row>
    <row r="26" spans="5:35" s="144" customFormat="1">
      <c r="E26" s="145" t="s">
        <v>453</v>
      </c>
      <c r="U26" s="121"/>
    </row>
    <row r="27" spans="5:35" s="144" customFormat="1">
      <c r="E27" s="145" t="s">
        <v>454</v>
      </c>
      <c r="U27" s="121"/>
    </row>
    <row r="28" spans="5:35" s="144" customFormat="1">
      <c r="E28" s="145" t="s">
        <v>455</v>
      </c>
      <c r="U28" s="121"/>
    </row>
    <row r="29" spans="5:35" s="144" customFormat="1">
      <c r="E29" s="145" t="s">
        <v>456</v>
      </c>
      <c r="U29" s="121"/>
    </row>
    <row r="30" spans="5:35" s="144" customFormat="1">
      <c r="E30" s="145" t="s">
        <v>457</v>
      </c>
      <c r="U30" s="121"/>
    </row>
    <row r="31" spans="5:35" s="144" customFormat="1">
      <c r="E31" s="145" t="s">
        <v>458</v>
      </c>
    </row>
    <row r="32" spans="5:35" s="144" customFormat="1">
      <c r="E32" s="145" t="s">
        <v>459</v>
      </c>
    </row>
    <row r="33" spans="5:5" s="144" customFormat="1">
      <c r="E33" s="145" t="s">
        <v>460</v>
      </c>
    </row>
    <row r="34" spans="5:5" s="144" customFormat="1">
      <c r="E34" s="145" t="s">
        <v>461</v>
      </c>
    </row>
    <row r="35" spans="5:5" s="144" customFormat="1">
      <c r="E35" s="145" t="s">
        <v>462</v>
      </c>
    </row>
    <row r="36" spans="5:5" s="144" customFormat="1">
      <c r="E36" s="145" t="s">
        <v>463</v>
      </c>
    </row>
    <row r="37" spans="5:5" s="144" customFormat="1">
      <c r="E37" s="145" t="s">
        <v>464</v>
      </c>
    </row>
    <row r="38" spans="5:5" s="144" customFormat="1">
      <c r="E38" s="145" t="s">
        <v>465</v>
      </c>
    </row>
    <row r="39" spans="5:5" s="144" customFormat="1">
      <c r="E39" s="145" t="s">
        <v>466</v>
      </c>
    </row>
    <row r="40" spans="5:5" s="144" customFormat="1">
      <c r="E40" s="145" t="s">
        <v>467</v>
      </c>
    </row>
    <row r="41" spans="5:5" s="144" customFormat="1">
      <c r="E41" s="145" t="s">
        <v>468</v>
      </c>
    </row>
    <row r="42" spans="5:5" s="144" customFormat="1">
      <c r="E42" s="145" t="s">
        <v>469</v>
      </c>
    </row>
    <row r="43" spans="5:5" s="144" customFormat="1">
      <c r="E43" s="145" t="s">
        <v>470</v>
      </c>
    </row>
    <row r="44" spans="5:5" s="144" customFormat="1">
      <c r="E44" s="145" t="s">
        <v>471</v>
      </c>
    </row>
    <row r="45" spans="5:5" s="144" customFormat="1">
      <c r="E45" s="145" t="s">
        <v>472</v>
      </c>
    </row>
    <row r="46" spans="5:5" s="144" customFormat="1">
      <c r="E46" s="145" t="s">
        <v>473</v>
      </c>
    </row>
    <row r="47" spans="5:5" s="144" customFormat="1">
      <c r="E47" s="145" t="s">
        <v>474</v>
      </c>
    </row>
    <row r="48" spans="5:5" s="144" customFormat="1">
      <c r="E48" s="145" t="s">
        <v>475</v>
      </c>
    </row>
    <row r="49" spans="3:27" s="144" customFormat="1">
      <c r="E49" s="145" t="s">
        <v>476</v>
      </c>
      <c r="F49" s="121"/>
    </row>
    <row r="50" spans="3:27">
      <c r="AA50" s="144"/>
    </row>
    <row r="51" spans="3:27">
      <c r="AA51" s="144"/>
    </row>
    <row r="54" spans="3:27" ht="14.25" customHeight="1">
      <c r="C54" s="122"/>
      <c r="D54" s="122"/>
      <c r="E54" s="122"/>
      <c r="F54" s="122"/>
      <c r="G54" s="122"/>
      <c r="H54" s="122"/>
      <c r="I54" s="122"/>
      <c r="J54" s="802"/>
      <c r="P54" s="122"/>
      <c r="Q54" s="122"/>
    </row>
    <row r="55" spans="3:27" ht="14.25" customHeight="1">
      <c r="C55" s="122"/>
      <c r="D55" s="122"/>
      <c r="E55" s="122"/>
      <c r="F55" s="122"/>
      <c r="G55" s="122"/>
      <c r="H55" s="122"/>
      <c r="I55" s="122"/>
      <c r="J55" s="803"/>
      <c r="P55" s="122"/>
      <c r="Q55" s="122"/>
    </row>
    <row r="56" spans="3:27" ht="14.25" customHeight="1">
      <c r="C56" s="122"/>
      <c r="D56" s="122"/>
      <c r="E56" s="122"/>
      <c r="F56" s="122"/>
      <c r="G56" s="122"/>
      <c r="H56" s="122"/>
      <c r="I56" s="122"/>
      <c r="J56" s="802"/>
      <c r="P56" s="122"/>
      <c r="Q56" s="122"/>
    </row>
    <row r="57" spans="3:27" ht="14.25" customHeight="1">
      <c r="C57" s="122"/>
      <c r="D57" s="122"/>
      <c r="E57" s="122"/>
      <c r="F57" s="122"/>
      <c r="G57" s="122"/>
      <c r="H57" s="122"/>
      <c r="I57" s="122"/>
      <c r="J57" s="801"/>
      <c r="P57" s="122"/>
      <c r="Q57" s="122"/>
    </row>
    <row r="58" spans="3:27" ht="14.25" customHeight="1">
      <c r="C58" s="122"/>
      <c r="D58" s="122"/>
      <c r="E58" s="122"/>
      <c r="F58" s="122"/>
      <c r="G58" s="122"/>
      <c r="H58" s="122"/>
      <c r="I58" s="122"/>
      <c r="J58" s="802"/>
      <c r="P58" s="122"/>
      <c r="Q58" s="122"/>
    </row>
    <row r="59" spans="3:27" ht="14.25" customHeight="1">
      <c r="C59" s="122"/>
      <c r="D59" s="122"/>
      <c r="E59" s="122"/>
      <c r="F59" s="122"/>
      <c r="G59" s="122"/>
      <c r="H59" s="122"/>
      <c r="I59" s="122"/>
      <c r="J59" s="802"/>
      <c r="P59" s="804"/>
      <c r="Q59" s="804"/>
    </row>
    <row r="60" spans="3:27" ht="14.25" customHeight="1">
      <c r="C60" s="122"/>
      <c r="D60" s="122"/>
      <c r="E60" s="122"/>
      <c r="F60" s="122"/>
      <c r="G60" s="122"/>
      <c r="H60" s="122"/>
      <c r="I60" s="122"/>
      <c r="J60" s="802"/>
      <c r="P60" s="804"/>
      <c r="Q60" s="804"/>
    </row>
    <row r="61" spans="3:27" ht="14.25" customHeight="1">
      <c r="C61" s="122"/>
      <c r="D61" s="122"/>
      <c r="E61" s="122"/>
      <c r="F61" s="122"/>
      <c r="G61" s="122"/>
      <c r="H61" s="122"/>
      <c r="I61" s="122"/>
      <c r="J61" s="802"/>
      <c r="P61" s="804"/>
      <c r="Q61" s="804"/>
    </row>
    <row r="62" spans="3:27" ht="14.25" customHeight="1">
      <c r="C62" s="122"/>
      <c r="D62" s="122"/>
      <c r="E62" s="122"/>
      <c r="F62" s="122"/>
      <c r="G62" s="122"/>
      <c r="H62" s="122"/>
      <c r="I62" s="122"/>
      <c r="J62" s="804"/>
      <c r="P62" s="804"/>
      <c r="Q62" s="804"/>
    </row>
    <row r="63" spans="3:27" ht="14.25" customHeight="1">
      <c r="C63" s="122"/>
      <c r="D63" s="122"/>
      <c r="E63" s="122"/>
      <c r="F63" s="122"/>
      <c r="G63" s="122"/>
      <c r="H63" s="800"/>
      <c r="I63" s="800"/>
      <c r="J63" s="805"/>
      <c r="P63" s="800"/>
      <c r="Q63" s="800"/>
    </row>
    <row r="64" spans="3:27" ht="14.25" customHeight="1">
      <c r="C64" s="122"/>
      <c r="D64" s="122"/>
      <c r="E64" s="122"/>
      <c r="F64" s="122"/>
      <c r="G64" s="122"/>
      <c r="H64" s="800"/>
      <c r="I64" s="800"/>
      <c r="J64" s="806"/>
      <c r="P64" s="800"/>
      <c r="Q64" s="800"/>
    </row>
    <row r="65" spans="3:17" ht="14.25" customHeight="1">
      <c r="C65" s="122"/>
      <c r="D65" s="122"/>
      <c r="E65" s="122"/>
      <c r="F65" s="122"/>
      <c r="G65" s="122"/>
      <c r="H65" s="122"/>
      <c r="I65" s="122"/>
      <c r="J65" s="806"/>
      <c r="P65" s="122"/>
      <c r="Q65" s="122"/>
    </row>
    <row r="66" spans="3:17" ht="14.25" customHeight="1">
      <c r="C66" s="122"/>
      <c r="D66" s="122"/>
      <c r="E66" s="122"/>
      <c r="F66" s="122"/>
      <c r="G66" s="122"/>
      <c r="H66" s="122"/>
      <c r="I66" s="122"/>
      <c r="J66" s="806"/>
      <c r="P66" s="122"/>
      <c r="Q66" s="122"/>
    </row>
    <row r="67" spans="3:17" ht="14.25" customHeight="1">
      <c r="C67" s="122"/>
      <c r="D67" s="122"/>
      <c r="E67" s="122"/>
      <c r="F67" s="122"/>
      <c r="G67" s="122"/>
      <c r="H67" s="122"/>
      <c r="I67" s="122"/>
      <c r="J67" s="806"/>
      <c r="P67" s="122"/>
      <c r="Q67" s="122"/>
    </row>
    <row r="68" spans="3:17" ht="14.25" customHeight="1">
      <c r="C68" s="122"/>
      <c r="D68" s="122"/>
      <c r="E68" s="122"/>
      <c r="F68" s="122"/>
      <c r="G68" s="122"/>
      <c r="H68" s="122"/>
      <c r="I68" s="122"/>
      <c r="J68" s="122"/>
      <c r="P68" s="122"/>
      <c r="Q68" s="122"/>
    </row>
    <row r="69" spans="3:17" ht="14.25" customHeight="1">
      <c r="C69" s="122"/>
      <c r="D69" s="122"/>
      <c r="E69" s="122"/>
      <c r="F69" s="122"/>
      <c r="G69" s="122"/>
      <c r="H69" s="122"/>
      <c r="I69" s="122"/>
      <c r="J69" s="122"/>
      <c r="P69" s="122"/>
      <c r="Q69" s="122"/>
    </row>
    <row r="70" spans="3:17" ht="14.25" customHeight="1">
      <c r="C70" s="122"/>
      <c r="D70" s="122"/>
      <c r="E70" s="122"/>
      <c r="F70" s="122"/>
      <c r="G70" s="122"/>
      <c r="H70" s="122"/>
      <c r="I70" s="122"/>
      <c r="J70" s="122"/>
      <c r="P70" s="122"/>
      <c r="Q70" s="122"/>
    </row>
    <row r="71" spans="3:17" ht="14.25" customHeight="1">
      <c r="J71" s="122"/>
    </row>
    <row r="72" spans="3:17" ht="14.25" customHeight="1">
      <c r="J72" s="122"/>
    </row>
    <row r="73" spans="3:17" ht="14.25" customHeight="1">
      <c r="J73" s="122"/>
    </row>
    <row r="74" spans="3:17" ht="14.25" customHeight="1"/>
    <row r="75" spans="3:17" ht="14.25" customHeight="1"/>
    <row r="76" spans="3:17" ht="14.25" customHeight="1"/>
    <row r="77" spans="3:17" ht="14.25" customHeight="1"/>
    <row r="78" spans="3:17" ht="14.25" customHeight="1"/>
    <row r="79" spans="3:17" ht="14.25" customHeight="1"/>
    <row r="80" spans="3:17"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sheetData>
  <sheetProtection algorithmName="SHA-512" hashValue="don6UZfGEpJZ4MqUw5VUgKxUVJ636LRjemrO+5zzu9CD8JS/cNG7NF/nikGtMAbJ7PpKtEuinTyLnIh6dMgAYw==" saltValue="CxRyQ+mKS65LAVOsKtprjQ==" spinCount="100000" sheet="1" selectLockedCells="1" selectUnlockedCells="1"/>
  <mergeCells count="3">
    <mergeCell ref="U2:Z2"/>
    <mergeCell ref="B1:AB1"/>
    <mergeCell ref="AD1:AG1"/>
  </mergeCells>
  <phoneticPr fontId="19"/>
  <conditionalFormatting sqref="J56:J58 P59:Z62 AA60:AA63">
    <cfRule type="expression" priority="146" stopIfTrue="1">
      <formula>CELL("protect", J56)=1</formula>
    </cfRule>
  </conditionalFormatting>
  <conditionalFormatting sqref="J58">
    <cfRule type="expression" priority="142" stopIfTrue="1">
      <formula>CELL("protect", J58)=1</formula>
    </cfRule>
  </conditionalFormatting>
  <conditionalFormatting sqref="J59">
    <cfRule type="expression" priority="140" stopIfTrue="1">
      <formula>CELL("protect", J59)=1</formula>
    </cfRule>
  </conditionalFormatting>
  <conditionalFormatting sqref="J55">
    <cfRule type="expression" priority="127" stopIfTrue="1">
      <formula>CELL("protect", J55)=1</formula>
    </cfRule>
  </conditionalFormatting>
  <pageMargins left="0.7" right="0.7" top="0.75" bottom="0.75" header="0.3" footer="0.3"/>
  <pageSetup paperSize="9" scale="17" orientation="landscape" r:id="rId1"/>
  <drawing r:id="rId2"/>
  <tableParts count="6">
    <tablePart r:id="rId3"/>
    <tablePart r:id="rId4"/>
    <tablePart r:id="rId5"/>
    <tablePart r:id="rId6"/>
    <tablePart r:id="rId7"/>
    <tablePart r:id="rId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sheetPr>
  <dimension ref="A1:AQ53"/>
  <sheetViews>
    <sheetView showGridLines="0" view="pageBreakPreview" zoomScaleNormal="90" zoomScaleSheetLayoutView="100" workbookViewId="0">
      <selection activeCell="B2" sqref="B2"/>
    </sheetView>
  </sheetViews>
  <sheetFormatPr defaultColWidth="2.875" defaultRowHeight="16.5" customHeight="1"/>
  <cols>
    <col min="1" max="1" width="1.875" style="537" customWidth="1"/>
    <col min="2" max="11" width="2.875" style="537"/>
    <col min="12" max="12" width="2.875" style="537" customWidth="1"/>
    <col min="13" max="14" width="2.875" style="537"/>
    <col min="15" max="15" width="5.125" style="537" customWidth="1"/>
    <col min="16" max="26" width="2.875" style="537"/>
    <col min="27" max="27" width="2.875" style="63"/>
    <col min="28" max="40" width="2.875" style="537"/>
    <col min="41" max="41" width="2.875" style="537" customWidth="1"/>
    <col min="42" max="16384" width="2.875" style="537"/>
  </cols>
  <sheetData>
    <row r="1" spans="1:43" ht="16.5" customHeight="1">
      <c r="A1" s="160"/>
      <c r="B1" s="8"/>
      <c r="C1" s="81"/>
      <c r="D1" s="81"/>
      <c r="E1" s="81"/>
      <c r="F1" s="81"/>
      <c r="G1" s="81"/>
      <c r="H1" s="64"/>
      <c r="I1" s="64"/>
      <c r="J1" s="64"/>
      <c r="K1" s="64"/>
      <c r="L1" s="64"/>
      <c r="M1" s="64"/>
      <c r="N1" s="64"/>
      <c r="O1" s="64"/>
      <c r="P1" s="64"/>
      <c r="Q1" s="64"/>
      <c r="R1" s="64"/>
      <c r="S1" s="64"/>
      <c r="T1" s="64"/>
      <c r="U1" s="64"/>
      <c r="V1" s="64"/>
      <c r="W1" s="64"/>
      <c r="X1" s="64"/>
      <c r="Y1" s="64"/>
      <c r="Z1" s="64"/>
      <c r="AA1" s="64"/>
      <c r="AB1" s="16"/>
      <c r="AC1" s="160"/>
    </row>
    <row r="2" spans="1:43" ht="16.5" customHeight="1">
      <c r="B2" s="20" t="s">
        <v>598</v>
      </c>
      <c r="C2" s="5"/>
      <c r="D2" s="5"/>
      <c r="E2" s="5"/>
      <c r="F2" s="5"/>
      <c r="G2" s="5"/>
      <c r="H2" s="5"/>
      <c r="I2" s="5"/>
      <c r="J2" s="5"/>
      <c r="K2" s="5"/>
      <c r="L2" s="82"/>
      <c r="M2" s="82"/>
      <c r="N2" s="5"/>
      <c r="O2" s="5"/>
      <c r="P2" s="5"/>
      <c r="Q2" s="5"/>
      <c r="R2" s="5"/>
      <c r="S2" s="5"/>
      <c r="T2" s="5"/>
      <c r="U2" s="5"/>
      <c r="V2" s="5"/>
      <c r="W2" s="5"/>
      <c r="X2" s="5"/>
      <c r="Y2" s="5"/>
      <c r="Z2" s="5"/>
      <c r="AA2" s="16"/>
      <c r="AB2" s="16"/>
    </row>
    <row r="3" spans="1:43" ht="16.5" customHeight="1">
      <c r="B3" s="160"/>
      <c r="C3" s="531"/>
      <c r="D3" s="533"/>
      <c r="E3" s="533"/>
      <c r="F3" s="83"/>
      <c r="G3" s="533"/>
      <c r="H3" s="533"/>
      <c r="I3" s="533"/>
      <c r="J3" s="533"/>
      <c r="K3" s="533"/>
      <c r="L3" s="533"/>
      <c r="M3" s="532"/>
      <c r="N3" s="531"/>
      <c r="O3" s="531"/>
      <c r="P3" s="531"/>
      <c r="Q3" s="531"/>
      <c r="R3" s="531"/>
      <c r="S3" s="531"/>
      <c r="T3" s="531"/>
      <c r="U3" s="531"/>
      <c r="V3" s="531"/>
      <c r="W3" s="531"/>
      <c r="X3" s="531"/>
      <c r="Y3" s="531"/>
      <c r="Z3" s="531"/>
      <c r="AA3" s="531"/>
      <c r="AB3" s="531"/>
    </row>
    <row r="4" spans="1:43" ht="16.5" customHeight="1">
      <c r="C4" s="6" t="s">
        <v>242</v>
      </c>
      <c r="D4" s="4" t="s">
        <v>592</v>
      </c>
      <c r="E4" s="533"/>
      <c r="F4" s="533"/>
      <c r="G4" s="533"/>
      <c r="H4" s="533"/>
      <c r="I4" s="533"/>
      <c r="J4" s="533"/>
      <c r="K4" s="533"/>
      <c r="L4" s="533"/>
      <c r="M4" s="532"/>
      <c r="N4" s="531"/>
      <c r="O4" s="531"/>
      <c r="P4" s="531"/>
      <c r="Q4" s="531"/>
      <c r="R4" s="531"/>
      <c r="S4" s="531"/>
      <c r="T4" s="531"/>
      <c r="U4" s="531"/>
      <c r="V4" s="531"/>
      <c r="W4" s="531"/>
      <c r="X4" s="531"/>
      <c r="Y4" s="531"/>
      <c r="Z4" s="531"/>
      <c r="AA4" s="531"/>
      <c r="AB4" s="531"/>
    </row>
    <row r="5" spans="1:43" ht="16.5" customHeight="1">
      <c r="B5" s="531"/>
      <c r="C5" s="531"/>
      <c r="D5" s="533"/>
      <c r="E5" s="533"/>
      <c r="F5" s="533"/>
      <c r="G5" s="533"/>
      <c r="H5" s="533"/>
      <c r="I5" s="533"/>
      <c r="J5" s="533"/>
      <c r="K5" s="533"/>
      <c r="L5" s="533"/>
      <c r="M5" s="532"/>
      <c r="N5" s="531"/>
      <c r="O5" s="531"/>
      <c r="P5" s="531"/>
      <c r="Q5" s="531"/>
      <c r="R5" s="531"/>
      <c r="S5" s="531"/>
      <c r="T5" s="531"/>
      <c r="U5" s="531"/>
      <c r="V5" s="531"/>
      <c r="W5" s="531"/>
      <c r="X5" s="531"/>
      <c r="Y5" s="531"/>
      <c r="Z5" s="531"/>
      <c r="AA5" s="531"/>
      <c r="AB5" s="531"/>
      <c r="AC5" s="160"/>
      <c r="AD5" s="160"/>
      <c r="AQ5" s="160"/>
    </row>
    <row r="6" spans="1:43" ht="16.5" customHeight="1">
      <c r="B6" s="531"/>
      <c r="C6" s="2385" t="s">
        <v>601</v>
      </c>
      <c r="D6" s="2385"/>
      <c r="E6" s="2385"/>
      <c r="F6" s="2385"/>
      <c r="G6" s="2385"/>
      <c r="H6" s="2385"/>
      <c r="I6" s="2385"/>
      <c r="J6" s="2385"/>
      <c r="K6" s="2385"/>
      <c r="L6" s="2385"/>
      <c r="M6" s="2385"/>
      <c r="N6" s="2385"/>
      <c r="O6" s="2385"/>
      <c r="P6" s="2533" t="s">
        <v>591</v>
      </c>
      <c r="Q6" s="2533"/>
      <c r="R6" s="2533"/>
      <c r="S6" s="2533"/>
      <c r="T6" s="2533"/>
      <c r="U6" s="2533"/>
      <c r="V6" s="2533"/>
      <c r="W6" s="531"/>
      <c r="X6" s="531"/>
      <c r="Y6" s="531"/>
      <c r="Z6" s="531"/>
      <c r="AA6" s="531"/>
      <c r="AB6" s="531"/>
      <c r="AC6" s="160"/>
      <c r="AD6" s="160"/>
    </row>
    <row r="7" spans="1:43" ht="16.5" customHeight="1">
      <c r="B7" s="531"/>
      <c r="C7" s="2385" t="s">
        <v>602</v>
      </c>
      <c r="D7" s="2385"/>
      <c r="E7" s="2385"/>
      <c r="F7" s="2385"/>
      <c r="G7" s="2385"/>
      <c r="H7" s="2385"/>
      <c r="I7" s="2385"/>
      <c r="J7" s="2385"/>
      <c r="K7" s="2385"/>
      <c r="L7" s="2385"/>
      <c r="M7" s="2385"/>
      <c r="N7" s="2385"/>
      <c r="O7" s="2385"/>
      <c r="P7" s="2507" t="str">
        <f>IF(入力シート!K11="","",入力シート!K11)</f>
        <v/>
      </c>
      <c r="Q7" s="2507"/>
      <c r="R7" s="2507"/>
      <c r="S7" s="2507"/>
      <c r="T7" s="2507"/>
      <c r="U7" s="2507"/>
      <c r="V7" s="2507"/>
      <c r="W7" s="531"/>
      <c r="X7" s="531"/>
      <c r="Y7" s="531"/>
      <c r="Z7" s="531"/>
      <c r="AA7" s="531"/>
      <c r="AB7" s="531"/>
      <c r="AC7" s="160"/>
      <c r="AD7" s="160"/>
    </row>
    <row r="8" spans="1:43" ht="16.5" customHeight="1">
      <c r="B8" s="531"/>
      <c r="C8" s="2385" t="s">
        <v>603</v>
      </c>
      <c r="D8" s="2385"/>
      <c r="E8" s="2385"/>
      <c r="F8" s="2385"/>
      <c r="G8" s="2385"/>
      <c r="H8" s="2385"/>
      <c r="I8" s="2385"/>
      <c r="J8" s="2385"/>
      <c r="K8" s="2385"/>
      <c r="L8" s="2385"/>
      <c r="M8" s="2385"/>
      <c r="N8" s="2385"/>
      <c r="O8" s="2385"/>
      <c r="P8" s="2507" t="str">
        <f>IF(入力シート!K12="","",入力シート!K12)</f>
        <v/>
      </c>
      <c r="Q8" s="2507"/>
      <c r="R8" s="2507"/>
      <c r="S8" s="2507"/>
      <c r="T8" s="2507"/>
      <c r="U8" s="2507"/>
      <c r="V8" s="2507"/>
      <c r="W8" s="531"/>
      <c r="X8" s="531"/>
      <c r="Y8" s="531"/>
      <c r="Z8" s="531"/>
      <c r="AA8" s="531"/>
      <c r="AB8" s="531"/>
      <c r="AC8" s="160"/>
      <c r="AD8" s="160"/>
    </row>
    <row r="9" spans="1:43" ht="16.5" customHeight="1">
      <c r="B9" s="531"/>
      <c r="C9" s="747"/>
      <c r="D9" s="747"/>
      <c r="E9" s="747"/>
      <c r="F9" s="747"/>
      <c r="G9" s="747"/>
      <c r="H9" s="747"/>
      <c r="I9" s="747"/>
      <c r="J9" s="747"/>
      <c r="K9" s="747"/>
      <c r="L9" s="747"/>
      <c r="M9" s="747"/>
      <c r="N9" s="747"/>
      <c r="O9" s="747"/>
      <c r="P9" s="748"/>
      <c r="Q9" s="748"/>
      <c r="R9" s="748"/>
      <c r="S9" s="748"/>
      <c r="T9" s="748"/>
      <c r="U9" s="748"/>
      <c r="V9" s="748"/>
      <c r="W9" s="531"/>
      <c r="X9" s="531"/>
      <c r="Y9" s="531"/>
      <c r="Z9" s="531"/>
      <c r="AA9" s="531"/>
      <c r="AB9" s="531"/>
      <c r="AC9" s="160"/>
      <c r="AD9" s="160"/>
    </row>
    <row r="10" spans="1:43" ht="16.5" customHeight="1">
      <c r="B10" s="160"/>
      <c r="C10" s="531" t="s">
        <v>1612</v>
      </c>
      <c r="D10" s="533"/>
      <c r="E10" s="533"/>
      <c r="F10" s="83"/>
      <c r="G10" s="533"/>
      <c r="H10" s="533"/>
      <c r="I10" s="533"/>
      <c r="J10" s="533"/>
      <c r="K10" s="533"/>
      <c r="L10" s="533"/>
      <c r="M10" s="532"/>
      <c r="N10" s="531"/>
      <c r="O10" s="531"/>
      <c r="P10" s="859"/>
      <c r="Q10" s="859"/>
      <c r="R10" s="859"/>
      <c r="S10" s="859"/>
      <c r="T10" s="859"/>
      <c r="U10" s="859"/>
      <c r="V10" s="859"/>
      <c r="W10" s="531"/>
      <c r="X10" s="531"/>
      <c r="Y10" s="531"/>
      <c r="Z10" s="531"/>
      <c r="AA10" s="531"/>
      <c r="AB10" s="531"/>
      <c r="AC10" s="160"/>
      <c r="AD10" s="160"/>
    </row>
    <row r="11" spans="1:43" ht="16.5" customHeight="1">
      <c r="B11" s="531"/>
      <c r="C11" s="2385" t="s">
        <v>604</v>
      </c>
      <c r="D11" s="2385"/>
      <c r="E11" s="2385"/>
      <c r="F11" s="2385"/>
      <c r="G11" s="2385"/>
      <c r="H11" s="2385"/>
      <c r="I11" s="2385"/>
      <c r="J11" s="2385"/>
      <c r="K11" s="2385"/>
      <c r="L11" s="2385"/>
      <c r="M11" s="2385"/>
      <c r="N11" s="2385"/>
      <c r="O11" s="2385"/>
      <c r="P11" s="2507" t="str">
        <f>IF(入力シート!K112="","",入力シート!K112)</f>
        <v/>
      </c>
      <c r="Q11" s="2507"/>
      <c r="R11" s="2507"/>
      <c r="S11" s="2507"/>
      <c r="T11" s="2507"/>
      <c r="U11" s="2507"/>
      <c r="V11" s="2507"/>
      <c r="W11" s="531"/>
      <c r="X11" s="531"/>
      <c r="Y11" s="531"/>
      <c r="Z11" s="531"/>
      <c r="AA11" s="531"/>
      <c r="AB11" s="531"/>
      <c r="AC11" s="160"/>
      <c r="AD11" s="160"/>
    </row>
    <row r="12" spans="1:43" ht="16.5" customHeight="1">
      <c r="B12" s="531"/>
      <c r="C12" s="2385" t="s">
        <v>1197</v>
      </c>
      <c r="D12" s="2385"/>
      <c r="E12" s="2385"/>
      <c r="F12" s="2385"/>
      <c r="G12" s="2385"/>
      <c r="H12" s="2385"/>
      <c r="I12" s="2385"/>
      <c r="J12" s="2385"/>
      <c r="K12" s="2385"/>
      <c r="L12" s="2385"/>
      <c r="M12" s="2385"/>
      <c r="N12" s="2385"/>
      <c r="O12" s="2385"/>
      <c r="P12" s="2507" t="str">
        <f>IF(入力シート!K113="","",入力シート!K113)</f>
        <v/>
      </c>
      <c r="Q12" s="2507"/>
      <c r="R12" s="2507"/>
      <c r="S12" s="2507"/>
      <c r="T12" s="2507"/>
      <c r="U12" s="2507"/>
      <c r="V12" s="2507"/>
      <c r="W12" s="531"/>
      <c r="X12" s="531"/>
      <c r="Y12" s="531"/>
      <c r="Z12" s="531"/>
      <c r="AA12" s="531"/>
      <c r="AB12" s="531"/>
      <c r="AC12" s="160"/>
      <c r="AD12" s="160"/>
    </row>
    <row r="13" spans="1:43" ht="16.5" customHeight="1">
      <c r="B13" s="531"/>
      <c r="C13" s="2385" t="s">
        <v>1198</v>
      </c>
      <c r="D13" s="2385"/>
      <c r="E13" s="2385"/>
      <c r="F13" s="2385"/>
      <c r="G13" s="2385"/>
      <c r="H13" s="2385"/>
      <c r="I13" s="2385"/>
      <c r="J13" s="2385"/>
      <c r="K13" s="2385"/>
      <c r="L13" s="2385"/>
      <c r="M13" s="2385"/>
      <c r="N13" s="2385"/>
      <c r="O13" s="2385"/>
      <c r="P13" s="2507" t="str">
        <f>IF(入力シート!K114="","",入力シート!K114)</f>
        <v/>
      </c>
      <c r="Q13" s="2507"/>
      <c r="R13" s="2507"/>
      <c r="S13" s="2507"/>
      <c r="T13" s="2507"/>
      <c r="U13" s="2507"/>
      <c r="V13" s="2507"/>
      <c r="W13" s="531"/>
      <c r="X13" s="531"/>
      <c r="Y13" s="531"/>
      <c r="Z13" s="531"/>
      <c r="AA13" s="531"/>
      <c r="AB13" s="531"/>
      <c r="AC13" s="160"/>
      <c r="AD13" s="160"/>
    </row>
    <row r="14" spans="1:43" ht="16.5" customHeight="1">
      <c r="B14" s="160"/>
      <c r="C14" s="531"/>
      <c r="D14" s="533"/>
      <c r="E14" s="533"/>
      <c r="F14" s="83"/>
      <c r="G14" s="533"/>
      <c r="H14" s="533"/>
      <c r="I14" s="533"/>
      <c r="J14" s="533"/>
      <c r="K14" s="533"/>
      <c r="L14" s="533"/>
      <c r="M14" s="532"/>
      <c r="N14" s="531"/>
      <c r="O14" s="531"/>
      <c r="P14" s="859"/>
      <c r="Q14" s="859"/>
      <c r="R14" s="859"/>
      <c r="S14" s="859"/>
      <c r="T14" s="859"/>
      <c r="U14" s="859"/>
      <c r="V14" s="859"/>
      <c r="W14" s="531"/>
      <c r="X14" s="531"/>
      <c r="Y14" s="531"/>
      <c r="Z14" s="531"/>
      <c r="AA14" s="531"/>
      <c r="AB14" s="531"/>
      <c r="AC14" s="160"/>
      <c r="AD14" s="160"/>
    </row>
    <row r="15" spans="1:43" s="160" customFormat="1" ht="16.5" customHeight="1">
      <c r="B15" s="531"/>
      <c r="C15" s="920" t="s">
        <v>1613</v>
      </c>
      <c r="D15" s="747"/>
      <c r="E15" s="747"/>
      <c r="F15" s="747"/>
      <c r="G15" s="747"/>
      <c r="H15" s="747"/>
      <c r="I15" s="747"/>
      <c r="J15" s="747"/>
      <c r="K15" s="747"/>
      <c r="L15" s="747"/>
      <c r="M15" s="747"/>
      <c r="N15" s="747"/>
      <c r="O15" s="747"/>
      <c r="P15" s="748"/>
      <c r="Q15" s="748"/>
      <c r="R15" s="748"/>
      <c r="S15" s="748"/>
      <c r="T15" s="748"/>
      <c r="U15" s="748"/>
      <c r="V15" s="748"/>
      <c r="W15" s="531"/>
      <c r="X15" s="531"/>
      <c r="Y15" s="531"/>
      <c r="Z15" s="4"/>
      <c r="AA15" s="531"/>
      <c r="AB15" s="531"/>
    </row>
    <row r="16" spans="1:43" ht="16.5" customHeight="1">
      <c r="B16" s="531"/>
      <c r="C16" s="2385" t="s">
        <v>1199</v>
      </c>
      <c r="D16" s="2385"/>
      <c r="E16" s="2385"/>
      <c r="F16" s="2385"/>
      <c r="G16" s="2385"/>
      <c r="H16" s="2385"/>
      <c r="I16" s="2385"/>
      <c r="J16" s="2385"/>
      <c r="K16" s="2385"/>
      <c r="L16" s="2385"/>
      <c r="M16" s="2385"/>
      <c r="N16" s="2385"/>
      <c r="O16" s="2385"/>
      <c r="P16" s="2507" t="str">
        <f>IF(入力シート!K115="","",入力シート!K115)</f>
        <v/>
      </c>
      <c r="Q16" s="2507"/>
      <c r="R16" s="2507"/>
      <c r="S16" s="2507"/>
      <c r="T16" s="2507"/>
      <c r="U16" s="2507"/>
      <c r="V16" s="2507"/>
      <c r="W16" s="531"/>
      <c r="X16" s="531"/>
      <c r="Y16" s="531"/>
      <c r="Z16" s="531"/>
      <c r="AA16" s="531"/>
      <c r="AB16" s="531"/>
      <c r="AC16" s="160"/>
      <c r="AD16" s="160"/>
    </row>
    <row r="17" spans="2:32" ht="16.5" customHeight="1">
      <c r="B17" s="531"/>
      <c r="C17" s="2385" t="s">
        <v>1200</v>
      </c>
      <c r="D17" s="2385"/>
      <c r="E17" s="2385"/>
      <c r="F17" s="2385"/>
      <c r="G17" s="2385"/>
      <c r="H17" s="2385"/>
      <c r="I17" s="2385"/>
      <c r="J17" s="2385"/>
      <c r="K17" s="2385"/>
      <c r="L17" s="2385"/>
      <c r="M17" s="2385"/>
      <c r="N17" s="2385"/>
      <c r="O17" s="2385"/>
      <c r="P17" s="2507" t="str">
        <f>IF(入力シート!K116="","",入力シート!K116)</f>
        <v/>
      </c>
      <c r="Q17" s="2507"/>
      <c r="R17" s="2507"/>
      <c r="S17" s="2507"/>
      <c r="T17" s="2507"/>
      <c r="U17" s="2507"/>
      <c r="V17" s="2507"/>
      <c r="W17" s="531"/>
      <c r="X17" s="531"/>
      <c r="Y17" s="531"/>
      <c r="Z17" s="531"/>
      <c r="AA17" s="531"/>
      <c r="AB17" s="531"/>
      <c r="AC17" s="160"/>
      <c r="AD17" s="160"/>
    </row>
    <row r="18" spans="2:32" ht="16.5" customHeight="1">
      <c r="B18" s="531"/>
      <c r="C18" s="2385" t="s">
        <v>1201</v>
      </c>
      <c r="D18" s="2385"/>
      <c r="E18" s="2385"/>
      <c r="F18" s="2385"/>
      <c r="G18" s="2385"/>
      <c r="H18" s="2385"/>
      <c r="I18" s="2385"/>
      <c r="J18" s="2385"/>
      <c r="K18" s="2385"/>
      <c r="L18" s="2385"/>
      <c r="M18" s="2385"/>
      <c r="N18" s="2385"/>
      <c r="O18" s="2385"/>
      <c r="P18" s="2507" t="str">
        <f>IF(入力シート!K117="","",入力シート!K117)</f>
        <v/>
      </c>
      <c r="Q18" s="2507"/>
      <c r="R18" s="2507"/>
      <c r="S18" s="2507"/>
      <c r="T18" s="2507"/>
      <c r="U18" s="2507"/>
      <c r="V18" s="2507"/>
      <c r="W18" s="531"/>
      <c r="X18" s="531"/>
      <c r="Y18" s="531"/>
      <c r="Z18" s="531"/>
      <c r="AA18" s="531"/>
      <c r="AB18" s="531"/>
      <c r="AC18" s="160"/>
      <c r="AD18" s="160"/>
    </row>
    <row r="19" spans="2:32" ht="16.5" customHeight="1">
      <c r="B19" s="531"/>
      <c r="C19" s="2530" t="s">
        <v>1616</v>
      </c>
      <c r="D19" s="2530"/>
      <c r="E19" s="2530"/>
      <c r="F19" s="2530"/>
      <c r="G19" s="2530"/>
      <c r="H19" s="2530"/>
      <c r="I19" s="2530"/>
      <c r="J19" s="2530"/>
      <c r="K19" s="2530"/>
      <c r="L19" s="2530"/>
      <c r="M19" s="2530"/>
      <c r="N19" s="2530"/>
      <c r="O19" s="2530"/>
      <c r="P19" s="2507" t="str">
        <f>IF(入力シート!K118="","",入力シート!K118)</f>
        <v/>
      </c>
      <c r="Q19" s="2507"/>
      <c r="R19" s="2507"/>
      <c r="S19" s="2507"/>
      <c r="T19" s="2507"/>
      <c r="U19" s="2507"/>
      <c r="V19" s="2507"/>
      <c r="W19" s="531"/>
      <c r="X19" s="531"/>
      <c r="Y19" s="531"/>
      <c r="Z19" s="531"/>
      <c r="AA19" s="531"/>
      <c r="AB19" s="531"/>
      <c r="AC19" s="160"/>
      <c r="AD19" s="160"/>
    </row>
    <row r="20" spans="2:32" ht="16.5" customHeight="1">
      <c r="B20" s="160"/>
      <c r="C20" s="2508" t="s">
        <v>1619</v>
      </c>
      <c r="D20" s="2509"/>
      <c r="E20" s="2509"/>
      <c r="F20" s="2509"/>
      <c r="G20" s="2509"/>
      <c r="H20" s="2509"/>
      <c r="I20" s="2509"/>
      <c r="J20" s="2509"/>
      <c r="K20" s="2509"/>
      <c r="L20" s="2509"/>
      <c r="M20" s="2509"/>
      <c r="N20" s="2509"/>
      <c r="O20" s="2510"/>
      <c r="P20" s="2507" t="str">
        <f>IF(入力シート!K119="","",入力シート!K119)</f>
        <v/>
      </c>
      <c r="Q20" s="2507"/>
      <c r="R20" s="2507"/>
      <c r="S20" s="2507"/>
      <c r="T20" s="2507"/>
      <c r="U20" s="2507"/>
      <c r="V20" s="2507"/>
      <c r="W20" s="531"/>
      <c r="X20" s="531"/>
      <c r="Y20" s="531"/>
      <c r="Z20" s="531"/>
      <c r="AA20" s="531"/>
      <c r="AB20" s="531"/>
    </row>
    <row r="21" spans="2:32" ht="16.5" customHeight="1">
      <c r="B21" s="531"/>
      <c r="C21" s="2385" t="s">
        <v>1617</v>
      </c>
      <c r="D21" s="2385"/>
      <c r="E21" s="2385"/>
      <c r="F21" s="2385"/>
      <c r="G21" s="2385"/>
      <c r="H21" s="2385"/>
      <c r="I21" s="2385"/>
      <c r="J21" s="2385"/>
      <c r="K21" s="2385"/>
      <c r="L21" s="2385"/>
      <c r="M21" s="2385"/>
      <c r="N21" s="2385"/>
      <c r="O21" s="2385"/>
      <c r="P21" s="2506" t="str">
        <f>IF(入力シート!K120="","",入力シート!K120)</f>
        <v/>
      </c>
      <c r="Q21" s="2507"/>
      <c r="R21" s="2507"/>
      <c r="S21" s="2507"/>
      <c r="T21" s="2507"/>
      <c r="U21" s="2507"/>
      <c r="V21" s="2507"/>
      <c r="W21" s="531"/>
      <c r="X21" s="531"/>
      <c r="Y21" s="531"/>
      <c r="AA21" s="537"/>
    </row>
    <row r="22" spans="2:32" ht="16.5" customHeight="1">
      <c r="B22" s="531"/>
      <c r="C22" s="2385" t="s">
        <v>736</v>
      </c>
      <c r="D22" s="2385"/>
      <c r="E22" s="2385"/>
      <c r="F22" s="2385"/>
      <c r="G22" s="2385"/>
      <c r="H22" s="2385"/>
      <c r="I22" s="2385"/>
      <c r="J22" s="2385"/>
      <c r="K22" s="2385"/>
      <c r="L22" s="2385"/>
      <c r="M22" s="2385"/>
      <c r="N22" s="2385"/>
      <c r="O22" s="2385"/>
      <c r="P22" s="2506" t="str">
        <f>IF(入力シート!K121="","",入力シート!K121)</f>
        <v/>
      </c>
      <c r="Q22" s="2507"/>
      <c r="R22" s="2507"/>
      <c r="S22" s="2507"/>
      <c r="T22" s="2507"/>
      <c r="U22" s="2507"/>
      <c r="V22" s="2507"/>
      <c r="W22" s="531"/>
      <c r="X22" s="531"/>
      <c r="Y22" s="531"/>
      <c r="AA22" s="537"/>
    </row>
    <row r="23" spans="2:32" ht="16.5" customHeight="1">
      <c r="B23" s="531"/>
      <c r="C23" s="2491" t="s">
        <v>1618</v>
      </c>
      <c r="D23" s="2531"/>
      <c r="E23" s="2531"/>
      <c r="F23" s="2531"/>
      <c r="G23" s="2531"/>
      <c r="H23" s="2531"/>
      <c r="I23" s="2531"/>
      <c r="J23" s="2531"/>
      <c r="K23" s="2531"/>
      <c r="L23" s="2531"/>
      <c r="M23" s="2531"/>
      <c r="N23" s="2531"/>
      <c r="O23" s="2532"/>
      <c r="P23" s="2506" t="str">
        <f>IF(入力シート!K122="","",入力シート!K122)</f>
        <v/>
      </c>
      <c r="Q23" s="2507"/>
      <c r="R23" s="2507"/>
      <c r="S23" s="2507"/>
      <c r="T23" s="2507"/>
      <c r="U23" s="2507"/>
      <c r="V23" s="2507"/>
      <c r="W23" s="531"/>
      <c r="X23" s="531"/>
      <c r="Y23" s="531"/>
      <c r="AA23" s="537"/>
    </row>
    <row r="24" spans="2:32" ht="16.5" customHeight="1">
      <c r="B24" s="160"/>
      <c r="C24" s="531"/>
      <c r="D24" s="533"/>
      <c r="E24" s="533"/>
      <c r="F24" s="83"/>
      <c r="G24" s="533"/>
      <c r="H24" s="533"/>
      <c r="I24" s="533"/>
      <c r="J24" s="533"/>
      <c r="K24" s="533"/>
      <c r="L24" s="533"/>
      <c r="M24" s="532"/>
      <c r="N24" s="531"/>
      <c r="O24" s="531"/>
      <c r="P24" s="531"/>
      <c r="Q24" s="531"/>
      <c r="R24" s="531"/>
      <c r="S24" s="531"/>
      <c r="T24" s="531"/>
      <c r="U24" s="531"/>
      <c r="V24" s="531"/>
      <c r="W24" s="531"/>
      <c r="X24" s="531"/>
      <c r="Y24" s="531"/>
      <c r="Z24" s="531"/>
      <c r="AA24" s="531"/>
      <c r="AB24" s="531"/>
    </row>
    <row r="25" spans="2:32" s="160" customFormat="1" ht="16.5" customHeight="1">
      <c r="B25" s="531"/>
      <c r="C25" s="920" t="s">
        <v>1614</v>
      </c>
      <c r="D25" s="747"/>
      <c r="E25" s="747"/>
      <c r="F25" s="747"/>
      <c r="G25" s="747"/>
      <c r="H25" s="747"/>
      <c r="I25" s="747"/>
      <c r="J25" s="747"/>
      <c r="K25" s="747"/>
      <c r="L25" s="747"/>
      <c r="M25" s="747"/>
      <c r="N25" s="747"/>
      <c r="O25" s="747"/>
      <c r="P25" s="748"/>
      <c r="Q25" s="748"/>
      <c r="R25" s="748"/>
      <c r="S25" s="748"/>
      <c r="T25" s="748"/>
      <c r="U25" s="748"/>
      <c r="V25" s="748"/>
      <c r="W25" s="531"/>
      <c r="X25" s="531"/>
      <c r="Y25" s="531"/>
      <c r="Z25" s="4"/>
      <c r="AA25" s="531"/>
      <c r="AB25" s="531"/>
    </row>
    <row r="26" spans="2:32" ht="16.5" customHeight="1">
      <c r="B26" s="160"/>
      <c r="C26" s="2527" t="s">
        <v>1615</v>
      </c>
      <c r="D26" s="2528"/>
      <c r="E26" s="2528"/>
      <c r="F26" s="2528"/>
      <c r="G26" s="2528"/>
      <c r="H26" s="2528"/>
      <c r="I26" s="2528"/>
      <c r="J26" s="2528"/>
      <c r="K26" s="2528"/>
      <c r="L26" s="2528"/>
      <c r="M26" s="2528"/>
      <c r="N26" s="2528"/>
      <c r="O26" s="2529"/>
      <c r="P26" s="2507" t="str">
        <f>IF(入力シート!K123="","",入力シート!K123)</f>
        <v/>
      </c>
      <c r="Q26" s="2507"/>
      <c r="R26" s="2507"/>
      <c r="S26" s="2507"/>
      <c r="T26" s="2507"/>
      <c r="U26" s="2507"/>
      <c r="V26" s="2507"/>
      <c r="W26" s="531"/>
      <c r="X26" s="531"/>
      <c r="Y26" s="531"/>
      <c r="Z26" s="531"/>
      <c r="AA26" s="531"/>
      <c r="AB26" s="531"/>
    </row>
    <row r="27" spans="2:32" ht="16.5" customHeight="1">
      <c r="B27" s="160"/>
      <c r="C27" s="866"/>
      <c r="D27" s="866"/>
      <c r="E27" s="866"/>
      <c r="F27" s="866"/>
      <c r="G27" s="866"/>
      <c r="H27" s="866"/>
      <c r="I27" s="866"/>
      <c r="J27" s="866"/>
      <c r="K27" s="866"/>
      <c r="L27" s="866"/>
      <c r="M27" s="866"/>
      <c r="N27" s="866"/>
      <c r="O27" s="866"/>
      <c r="P27" s="748"/>
      <c r="Q27" s="748"/>
      <c r="R27" s="748"/>
      <c r="S27" s="748"/>
      <c r="T27" s="748"/>
      <c r="U27" s="748"/>
      <c r="V27" s="748"/>
      <c r="W27" s="531"/>
      <c r="X27" s="531"/>
      <c r="Y27" s="531"/>
      <c r="Z27" s="531"/>
      <c r="AA27" s="531"/>
      <c r="AB27" s="531"/>
    </row>
    <row r="28" spans="2:32" ht="16.5" customHeight="1">
      <c r="C28" s="6" t="s">
        <v>593</v>
      </c>
      <c r="D28" s="4" t="s">
        <v>259</v>
      </c>
      <c r="E28" s="533"/>
      <c r="F28" s="533"/>
      <c r="G28" s="533"/>
      <c r="H28" s="533"/>
      <c r="I28" s="533"/>
      <c r="J28" s="533"/>
      <c r="K28" s="533"/>
      <c r="L28" s="533"/>
      <c r="M28" s="532"/>
      <c r="N28" s="531"/>
      <c r="O28" s="531"/>
      <c r="P28" s="531"/>
      <c r="Q28" s="531"/>
      <c r="R28" s="531"/>
      <c r="S28" s="531"/>
      <c r="T28" s="531"/>
      <c r="U28" s="531"/>
      <c r="V28" s="531"/>
      <c r="W28" s="531"/>
      <c r="X28" s="531"/>
      <c r="Y28" s="531"/>
      <c r="Z28" s="531"/>
      <c r="AA28" s="531"/>
      <c r="AB28" s="531"/>
    </row>
    <row r="29" spans="2:32" ht="16.5" customHeight="1">
      <c r="B29" s="160"/>
      <c r="C29" s="10"/>
      <c r="D29" s="11"/>
      <c r="E29" s="11"/>
      <c r="F29" s="11"/>
      <c r="G29" s="11"/>
      <c r="H29" s="11"/>
      <c r="I29" s="11"/>
      <c r="J29" s="11"/>
      <c r="K29" s="11"/>
      <c r="L29" s="12"/>
      <c r="M29" s="11"/>
      <c r="N29" s="11"/>
      <c r="O29" s="11"/>
      <c r="P29" s="11"/>
      <c r="Q29" s="7"/>
      <c r="R29" s="7"/>
      <c r="S29" s="7"/>
      <c r="T29" s="7"/>
      <c r="U29" s="7"/>
      <c r="V29" s="7"/>
      <c r="W29" s="7"/>
      <c r="X29" s="7"/>
      <c r="Y29" s="7"/>
      <c r="Z29" s="7"/>
      <c r="AA29" s="7"/>
      <c r="AB29" s="7"/>
    </row>
    <row r="30" spans="2:32" ht="16.5" customHeight="1">
      <c r="B30" s="9"/>
      <c r="C30" s="2385" t="s">
        <v>663</v>
      </c>
      <c r="D30" s="2385"/>
      <c r="E30" s="2385"/>
      <c r="F30" s="2385"/>
      <c r="G30" s="2385"/>
      <c r="H30" s="2385"/>
      <c r="I30" s="2385"/>
      <c r="J30" s="2385"/>
      <c r="K30" s="2385"/>
      <c r="L30" s="2385"/>
      <c r="M30" s="2385"/>
      <c r="N30" s="2385"/>
      <c r="O30" s="2385"/>
      <c r="P30" s="2504" t="str">
        <f>IF(入力シート!K124="","",入力シート!K124)</f>
        <v/>
      </c>
      <c r="Q30" s="2504"/>
      <c r="R30" s="2504"/>
      <c r="S30" s="2504"/>
      <c r="T30" s="2504"/>
      <c r="U30" s="2504"/>
      <c r="V30" s="2504"/>
      <c r="W30" s="7"/>
      <c r="X30" s="7"/>
      <c r="Y30" s="7"/>
      <c r="Z30" s="7"/>
      <c r="AA30" s="7"/>
      <c r="AB30" s="7"/>
    </row>
    <row r="31" spans="2:32" ht="16.5" customHeight="1">
      <c r="B31" s="9"/>
      <c r="C31" s="2385" t="s">
        <v>789</v>
      </c>
      <c r="D31" s="2385"/>
      <c r="E31" s="2385"/>
      <c r="F31" s="2385"/>
      <c r="G31" s="2385"/>
      <c r="H31" s="2385"/>
      <c r="I31" s="2385"/>
      <c r="J31" s="2385"/>
      <c r="K31" s="2385"/>
      <c r="L31" s="2385"/>
      <c r="M31" s="2385"/>
      <c r="N31" s="2385"/>
      <c r="O31" s="2385"/>
      <c r="P31" s="2511" t="str">
        <f>IF(P30="なし","－",IF(入力シート!K125="","",入力シート!K125))</f>
        <v/>
      </c>
      <c r="Q31" s="2512"/>
      <c r="R31" s="2512"/>
      <c r="S31" s="2512"/>
      <c r="T31" s="2512"/>
      <c r="U31" s="2512"/>
      <c r="V31" s="2513"/>
      <c r="W31" s="7"/>
      <c r="X31" s="7"/>
      <c r="Y31" s="7"/>
      <c r="Z31" s="7"/>
      <c r="AA31" s="7"/>
      <c r="AB31" s="7"/>
      <c r="AF31" s="159"/>
    </row>
    <row r="32" spans="2:32" ht="16.5" customHeight="1">
      <c r="B32" s="9"/>
      <c r="C32" s="10"/>
      <c r="D32" s="11"/>
      <c r="E32" s="11"/>
      <c r="F32" s="11"/>
      <c r="G32" s="11"/>
      <c r="H32" s="11"/>
      <c r="I32" s="11"/>
      <c r="J32" s="11"/>
      <c r="K32" s="11"/>
      <c r="L32" s="12"/>
      <c r="M32" s="11"/>
      <c r="N32" s="11"/>
      <c r="O32" s="11"/>
      <c r="P32" s="11"/>
      <c r="Q32" s="7"/>
      <c r="R32" s="7"/>
      <c r="S32" s="7"/>
      <c r="T32" s="7"/>
      <c r="U32" s="7"/>
      <c r="V32" s="7"/>
      <c r="W32" s="7"/>
      <c r="X32" s="7"/>
      <c r="Y32" s="7"/>
      <c r="Z32" s="7"/>
      <c r="AA32" s="7"/>
      <c r="AB32" s="7"/>
    </row>
    <row r="33" spans="1:38" ht="16.5" customHeight="1">
      <c r="B33" s="9"/>
      <c r="C33" s="2508" t="s">
        <v>664</v>
      </c>
      <c r="D33" s="2509"/>
      <c r="E33" s="2509"/>
      <c r="F33" s="2509"/>
      <c r="G33" s="2509"/>
      <c r="H33" s="2509"/>
      <c r="I33" s="2509"/>
      <c r="J33" s="2509"/>
      <c r="K33" s="2509"/>
      <c r="L33" s="2509"/>
      <c r="M33" s="2509"/>
      <c r="N33" s="2509"/>
      <c r="O33" s="2510"/>
      <c r="P33" s="2504" t="str">
        <f>IF(入力シート!K126="","",入力シート!K126)</f>
        <v/>
      </c>
      <c r="Q33" s="2504"/>
      <c r="R33" s="2504"/>
      <c r="S33" s="2504"/>
      <c r="T33" s="2504"/>
      <c r="U33" s="2504"/>
      <c r="V33" s="2504"/>
      <c r="W33" s="10"/>
      <c r="X33" s="10"/>
      <c r="Y33" s="10"/>
      <c r="Z33" s="10"/>
      <c r="AA33" s="10"/>
      <c r="AB33" s="10"/>
      <c r="AC33" s="10"/>
      <c r="AD33" s="10"/>
      <c r="AE33" s="10"/>
      <c r="AF33" s="10"/>
    </row>
    <row r="34" spans="1:38" ht="16.5" customHeight="1">
      <c r="B34" s="9"/>
      <c r="C34" s="10"/>
      <c r="D34" s="11"/>
      <c r="E34" s="11"/>
      <c r="F34" s="11"/>
      <c r="G34" s="11"/>
      <c r="H34" s="11"/>
      <c r="I34" s="11"/>
      <c r="J34" s="11"/>
      <c r="K34" s="11"/>
      <c r="L34" s="12"/>
      <c r="M34" s="11"/>
      <c r="N34" s="11"/>
      <c r="O34" s="11"/>
      <c r="P34" s="11"/>
      <c r="Q34" s="7"/>
      <c r="R34" s="7"/>
      <c r="S34" s="7"/>
      <c r="T34" s="7"/>
      <c r="U34" s="7"/>
      <c r="V34" s="7"/>
      <c r="W34" s="7"/>
      <c r="X34" s="7"/>
      <c r="Y34" s="7"/>
      <c r="Z34" s="7"/>
      <c r="AA34" s="7"/>
      <c r="AB34" s="7"/>
    </row>
    <row r="35" spans="1:38" ht="16.5" customHeight="1">
      <c r="B35" s="9"/>
      <c r="C35" s="10"/>
      <c r="D35" s="11"/>
      <c r="E35" s="11"/>
      <c r="F35" s="11"/>
      <c r="G35" s="11"/>
      <c r="H35" s="11"/>
      <c r="I35" s="11"/>
      <c r="J35" s="11"/>
      <c r="K35" s="11"/>
      <c r="L35" s="12"/>
      <c r="M35" s="11"/>
      <c r="N35" s="11"/>
      <c r="O35" s="11"/>
      <c r="P35" s="11"/>
      <c r="Q35" s="7"/>
      <c r="R35" s="7"/>
      <c r="S35" s="7"/>
      <c r="T35" s="7"/>
      <c r="U35" s="7"/>
      <c r="V35" s="7"/>
      <c r="W35" s="7"/>
      <c r="X35" s="7"/>
      <c r="Y35" s="7"/>
      <c r="Z35" s="7"/>
      <c r="AA35" s="7"/>
      <c r="AB35" s="7"/>
    </row>
    <row r="36" spans="1:38" s="160" customFormat="1" ht="16.5" customHeight="1">
      <c r="C36" s="6" t="s">
        <v>594</v>
      </c>
      <c r="D36" s="4" t="s">
        <v>260</v>
      </c>
      <c r="E36" s="5"/>
      <c r="F36" s="5"/>
      <c r="G36" s="5"/>
      <c r="H36" s="5"/>
      <c r="I36" s="5"/>
      <c r="J36" s="5"/>
      <c r="K36" s="5"/>
      <c r="L36" s="5"/>
      <c r="M36" s="5"/>
      <c r="N36" s="5"/>
      <c r="O36" s="5"/>
      <c r="P36" s="5"/>
      <c r="Q36" s="5"/>
      <c r="R36" s="5"/>
      <c r="S36" s="5"/>
      <c r="T36" s="5"/>
      <c r="U36" s="5"/>
      <c r="V36" s="5"/>
      <c r="W36" s="5"/>
      <c r="X36" s="5"/>
      <c r="Y36" s="5"/>
      <c r="Z36" s="5"/>
    </row>
    <row r="37" spans="1:38" s="160" customFormat="1" ht="16.5" customHeight="1">
      <c r="C37" s="6"/>
      <c r="D37" s="4"/>
      <c r="E37" s="5"/>
      <c r="F37" s="5"/>
      <c r="G37" s="5"/>
      <c r="H37" s="5"/>
      <c r="I37" s="5"/>
      <c r="J37" s="5"/>
      <c r="K37" s="5"/>
      <c r="L37" s="5"/>
      <c r="M37" s="5"/>
      <c r="N37" s="5"/>
      <c r="O37" s="5"/>
      <c r="P37" s="5"/>
      <c r="Q37" s="5"/>
      <c r="R37" s="5"/>
      <c r="S37" s="5"/>
      <c r="T37" s="5"/>
      <c r="U37" s="5"/>
      <c r="V37" s="5"/>
      <c r="W37" s="5"/>
      <c r="X37" s="5"/>
      <c r="Y37" s="5"/>
      <c r="Z37" s="5"/>
    </row>
    <row r="38" spans="1:38" ht="16.5" customHeight="1">
      <c r="A38" s="160"/>
      <c r="B38" s="160"/>
      <c r="C38" s="2505" t="s">
        <v>669</v>
      </c>
      <c r="D38" s="2505"/>
      <c r="E38" s="2505"/>
      <c r="F38" s="2505"/>
      <c r="G38" s="2505"/>
      <c r="H38" s="2505"/>
      <c r="I38" s="2505"/>
      <c r="J38" s="2505"/>
      <c r="K38" s="2505"/>
      <c r="L38" s="2505"/>
      <c r="M38" s="2505"/>
      <c r="N38" s="2505"/>
      <c r="O38" s="2505"/>
      <c r="P38" s="2504" t="str">
        <f>IF(入力シート!K127="","",入力シート!K127)</f>
        <v/>
      </c>
      <c r="Q38" s="2504"/>
      <c r="R38" s="2504"/>
      <c r="S38" s="2504"/>
      <c r="T38" s="2504"/>
      <c r="U38" s="2504"/>
      <c r="V38" s="2504"/>
      <c r="W38" s="5"/>
      <c r="X38" s="5"/>
      <c r="Y38" s="5"/>
      <c r="Z38" s="5"/>
      <c r="AA38" s="160"/>
      <c r="AB38" s="160"/>
      <c r="AC38" s="160"/>
      <c r="AD38" s="160"/>
      <c r="AE38" s="160"/>
      <c r="AF38" s="160"/>
      <c r="AG38" s="160"/>
      <c r="AH38" s="160"/>
      <c r="AI38" s="160"/>
      <c r="AJ38" s="160"/>
      <c r="AK38" s="160"/>
      <c r="AL38" s="160"/>
    </row>
    <row r="39" spans="1:38" ht="16.5" customHeight="1">
      <c r="B39" s="9"/>
      <c r="C39" s="10"/>
      <c r="D39" s="11"/>
      <c r="E39" s="11"/>
      <c r="F39" s="11"/>
      <c r="G39" s="11"/>
      <c r="H39" s="11"/>
      <c r="I39" s="11"/>
      <c r="J39" s="11"/>
      <c r="K39" s="11"/>
      <c r="L39" s="12"/>
      <c r="M39" s="11"/>
      <c r="N39" s="11"/>
      <c r="O39" s="11"/>
      <c r="P39" s="11"/>
      <c r="Q39" s="7"/>
      <c r="R39" s="7"/>
      <c r="S39" s="7"/>
      <c r="T39" s="7"/>
      <c r="U39" s="7"/>
      <c r="V39" s="7"/>
      <c r="W39" s="7"/>
      <c r="X39" s="7"/>
      <c r="Y39" s="7"/>
      <c r="Z39" s="7"/>
      <c r="AA39" s="7"/>
      <c r="AB39" s="7"/>
    </row>
    <row r="40" spans="1:38" ht="16.5" customHeight="1">
      <c r="A40" s="160"/>
      <c r="B40" s="8"/>
      <c r="C40" s="2505" t="s">
        <v>53</v>
      </c>
      <c r="D40" s="2505"/>
      <c r="E40" s="2505"/>
      <c r="F40" s="2505"/>
      <c r="G40" s="2505"/>
      <c r="H40" s="2505"/>
      <c r="I40" s="2517" t="str">
        <f>IF($P$38="なし","－",IF(入力シート!K128="","",入力シート!K128))</f>
        <v/>
      </c>
      <c r="J40" s="2518"/>
      <c r="K40" s="2518"/>
      <c r="L40" s="2518"/>
      <c r="M40" s="2518"/>
      <c r="N40" s="2518"/>
      <c r="O40" s="2518"/>
      <c r="P40" s="2518"/>
      <c r="Q40" s="2518"/>
      <c r="R40" s="2518"/>
      <c r="S40" s="2518"/>
      <c r="T40" s="2518"/>
      <c r="U40" s="2518"/>
      <c r="V40" s="2518"/>
      <c r="W40" s="2518"/>
      <c r="X40" s="2518"/>
      <c r="Y40" s="2518"/>
      <c r="Z40" s="2518"/>
      <c r="AA40" s="2518"/>
      <c r="AB40" s="2518"/>
      <c r="AC40" s="2518"/>
      <c r="AD40" s="2518"/>
      <c r="AE40" s="2518"/>
      <c r="AF40" s="2519"/>
      <c r="AG40" s="160"/>
      <c r="AH40" s="160"/>
      <c r="AI40" s="160"/>
      <c r="AJ40" s="160"/>
      <c r="AK40" s="160"/>
      <c r="AL40" s="160"/>
    </row>
    <row r="41" spans="1:38" ht="16.5" customHeight="1">
      <c r="A41" s="160"/>
      <c r="B41" s="8"/>
      <c r="C41" s="2505"/>
      <c r="D41" s="2505"/>
      <c r="E41" s="2505"/>
      <c r="F41" s="2505"/>
      <c r="G41" s="2505"/>
      <c r="H41" s="2505"/>
      <c r="I41" s="2520"/>
      <c r="J41" s="2521"/>
      <c r="K41" s="2521"/>
      <c r="L41" s="2521"/>
      <c r="M41" s="2521"/>
      <c r="N41" s="2521"/>
      <c r="O41" s="2521"/>
      <c r="P41" s="2521"/>
      <c r="Q41" s="2521"/>
      <c r="R41" s="2521"/>
      <c r="S41" s="2521"/>
      <c r="T41" s="2521"/>
      <c r="U41" s="2521"/>
      <c r="V41" s="2521"/>
      <c r="W41" s="2521"/>
      <c r="X41" s="2521"/>
      <c r="Y41" s="2521"/>
      <c r="Z41" s="2521"/>
      <c r="AA41" s="2521"/>
      <c r="AB41" s="2521"/>
      <c r="AC41" s="2521"/>
      <c r="AD41" s="2521"/>
      <c r="AE41" s="2521"/>
      <c r="AF41" s="2522"/>
      <c r="AG41" s="160"/>
      <c r="AH41" s="160"/>
      <c r="AI41" s="160"/>
      <c r="AJ41" s="160"/>
      <c r="AK41" s="160"/>
      <c r="AL41" s="160"/>
    </row>
    <row r="42" spans="1:38" ht="16.5" customHeight="1">
      <c r="A42" s="84"/>
      <c r="C42" s="2505"/>
      <c r="D42" s="2505"/>
      <c r="E42" s="2505"/>
      <c r="F42" s="2505"/>
      <c r="G42" s="2505"/>
      <c r="H42" s="2505"/>
      <c r="I42" s="2523"/>
      <c r="J42" s="2524"/>
      <c r="K42" s="2524"/>
      <c r="L42" s="2524"/>
      <c r="M42" s="2524"/>
      <c r="N42" s="2524"/>
      <c r="O42" s="2524"/>
      <c r="P42" s="2524"/>
      <c r="Q42" s="2524"/>
      <c r="R42" s="2524"/>
      <c r="S42" s="2524"/>
      <c r="T42" s="2524"/>
      <c r="U42" s="2524"/>
      <c r="V42" s="2524"/>
      <c r="W42" s="2524"/>
      <c r="X42" s="2524"/>
      <c r="Y42" s="2524"/>
      <c r="Z42" s="2524"/>
      <c r="AA42" s="2524"/>
      <c r="AB42" s="2524"/>
      <c r="AC42" s="2524"/>
      <c r="AD42" s="2524"/>
      <c r="AE42" s="2524"/>
      <c r="AF42" s="2525"/>
      <c r="AG42" s="160"/>
      <c r="AH42" s="160"/>
      <c r="AI42" s="160"/>
      <c r="AJ42" s="160"/>
      <c r="AK42" s="160"/>
      <c r="AL42" s="160"/>
    </row>
    <row r="43" spans="1:38" ht="16.5" customHeight="1">
      <c r="A43" s="16"/>
      <c r="C43" s="2526" t="s">
        <v>416</v>
      </c>
      <c r="D43" s="2526"/>
      <c r="E43" s="2526"/>
      <c r="F43" s="2526"/>
      <c r="G43" s="2526"/>
      <c r="H43" s="2526"/>
      <c r="I43" s="2517" t="str">
        <f>IF($P$38="なし","－",IF(入力シート!K129="","",入力シート!K129))</f>
        <v/>
      </c>
      <c r="J43" s="2518"/>
      <c r="K43" s="2518"/>
      <c r="L43" s="2518"/>
      <c r="M43" s="2518"/>
      <c r="N43" s="2518"/>
      <c r="O43" s="2518"/>
      <c r="P43" s="2518"/>
      <c r="Q43" s="2518"/>
      <c r="R43" s="2518"/>
      <c r="S43" s="2518"/>
      <c r="T43" s="2518"/>
      <c r="U43" s="2518"/>
      <c r="V43" s="2518"/>
      <c r="W43" s="2518"/>
      <c r="X43" s="2518"/>
      <c r="Y43" s="2518"/>
      <c r="Z43" s="2518"/>
      <c r="AA43" s="2518"/>
      <c r="AB43" s="2518"/>
      <c r="AC43" s="2518"/>
      <c r="AD43" s="2518"/>
      <c r="AE43" s="2518"/>
      <c r="AF43" s="2519"/>
      <c r="AG43" s="160"/>
      <c r="AH43" s="160"/>
      <c r="AI43" s="160"/>
      <c r="AJ43" s="14"/>
      <c r="AK43" s="160"/>
      <c r="AL43" s="160"/>
    </row>
    <row r="44" spans="1:38" ht="16.5" customHeight="1">
      <c r="A44" s="16"/>
      <c r="C44" s="2526"/>
      <c r="D44" s="2526"/>
      <c r="E44" s="2526"/>
      <c r="F44" s="2526"/>
      <c r="G44" s="2526"/>
      <c r="H44" s="2526"/>
      <c r="I44" s="2520"/>
      <c r="J44" s="2521"/>
      <c r="K44" s="2521"/>
      <c r="L44" s="2521"/>
      <c r="M44" s="2521"/>
      <c r="N44" s="2521"/>
      <c r="O44" s="2521"/>
      <c r="P44" s="2521"/>
      <c r="Q44" s="2521"/>
      <c r="R44" s="2521"/>
      <c r="S44" s="2521"/>
      <c r="T44" s="2521"/>
      <c r="U44" s="2521"/>
      <c r="V44" s="2521"/>
      <c r="W44" s="2521"/>
      <c r="X44" s="2521"/>
      <c r="Y44" s="2521"/>
      <c r="Z44" s="2521"/>
      <c r="AA44" s="2521"/>
      <c r="AB44" s="2521"/>
      <c r="AC44" s="2521"/>
      <c r="AD44" s="2521"/>
      <c r="AE44" s="2521"/>
      <c r="AF44" s="2522"/>
      <c r="AG44" s="160"/>
      <c r="AH44" s="160"/>
      <c r="AI44" s="160"/>
      <c r="AJ44" s="14"/>
      <c r="AK44" s="160"/>
      <c r="AL44" s="160"/>
    </row>
    <row r="45" spans="1:38" s="160" customFormat="1" ht="16.5" customHeight="1">
      <c r="C45" s="2526"/>
      <c r="D45" s="2526"/>
      <c r="E45" s="2526"/>
      <c r="F45" s="2526"/>
      <c r="G45" s="2526"/>
      <c r="H45" s="2526"/>
      <c r="I45" s="2523"/>
      <c r="J45" s="2524"/>
      <c r="K45" s="2524"/>
      <c r="L45" s="2524"/>
      <c r="M45" s="2524"/>
      <c r="N45" s="2524"/>
      <c r="O45" s="2524"/>
      <c r="P45" s="2524"/>
      <c r="Q45" s="2524"/>
      <c r="R45" s="2524"/>
      <c r="S45" s="2524"/>
      <c r="T45" s="2524"/>
      <c r="U45" s="2524"/>
      <c r="V45" s="2524"/>
      <c r="W45" s="2524"/>
      <c r="X45" s="2524"/>
      <c r="Y45" s="2524"/>
      <c r="Z45" s="2524"/>
      <c r="AA45" s="2524"/>
      <c r="AB45" s="2524"/>
      <c r="AC45" s="2524"/>
      <c r="AD45" s="2524"/>
      <c r="AE45" s="2524"/>
      <c r="AF45" s="2525"/>
    </row>
    <row r="46" spans="1:38" ht="16.5" customHeight="1">
      <c r="B46" s="9"/>
      <c r="C46" s="15"/>
      <c r="D46" s="15"/>
      <c r="E46" s="15"/>
      <c r="F46" s="19"/>
      <c r="G46" s="19"/>
      <c r="H46" s="19"/>
      <c r="I46" s="19"/>
      <c r="J46" s="19"/>
      <c r="K46" s="19"/>
      <c r="L46" s="19"/>
      <c r="M46" s="19"/>
      <c r="N46" s="11"/>
      <c r="P46" s="11"/>
      <c r="Q46" s="11"/>
      <c r="R46" s="15"/>
      <c r="S46" s="15"/>
      <c r="T46" s="15"/>
      <c r="U46" s="13"/>
      <c r="V46" s="160"/>
      <c r="Z46" s="160"/>
      <c r="AA46" s="160"/>
      <c r="AB46" s="13"/>
    </row>
    <row r="47" spans="1:38" ht="16.5" customHeight="1">
      <c r="C47" s="2"/>
      <c r="D47" s="11"/>
      <c r="E47" s="11"/>
      <c r="F47" s="11"/>
      <c r="G47" s="11"/>
      <c r="H47" s="11"/>
      <c r="I47" s="11"/>
      <c r="J47" s="11"/>
      <c r="K47" s="11"/>
      <c r="L47" s="160"/>
      <c r="M47" s="160"/>
      <c r="N47" s="160"/>
      <c r="Z47" s="160"/>
      <c r="AA47" s="160"/>
      <c r="AB47" s="13"/>
    </row>
    <row r="48" spans="1:38" ht="16.5" customHeight="1">
      <c r="B48" s="9"/>
      <c r="C48" s="6" t="s">
        <v>597</v>
      </c>
      <c r="D48" s="4" t="s">
        <v>730</v>
      </c>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row>
    <row r="49" spans="1:38" ht="16.5" customHeight="1">
      <c r="B49" s="9"/>
      <c r="C49" s="6"/>
      <c r="D49" s="4"/>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row>
    <row r="50" spans="1:38" ht="16.5" customHeight="1">
      <c r="A50" s="160"/>
      <c r="B50" s="160"/>
      <c r="C50" s="2514" t="s">
        <v>261</v>
      </c>
      <c r="D50" s="2515"/>
      <c r="E50" s="2515"/>
      <c r="F50" s="2515"/>
      <c r="G50" s="2515"/>
      <c r="H50" s="2515"/>
      <c r="I50" s="2515"/>
      <c r="J50" s="2515"/>
      <c r="K50" s="2515"/>
      <c r="L50" s="2515"/>
      <c r="M50" s="2515"/>
      <c r="N50" s="2515"/>
      <c r="O50" s="2516"/>
      <c r="P50" s="2504" t="str">
        <f>IF(入力シート!K130="","",入力シート!K130)</f>
        <v/>
      </c>
      <c r="Q50" s="2504"/>
      <c r="R50" s="2504"/>
      <c r="S50" s="2504"/>
      <c r="T50" s="2504"/>
      <c r="U50" s="2504"/>
      <c r="V50" s="2504"/>
      <c r="W50" s="160"/>
      <c r="X50" s="160"/>
      <c r="Y50" s="160"/>
      <c r="Z50" s="160"/>
      <c r="AA50" s="160"/>
      <c r="AB50" s="160"/>
      <c r="AG50" s="160"/>
      <c r="AH50" s="160"/>
      <c r="AI50" s="160"/>
      <c r="AJ50" s="160"/>
      <c r="AK50" s="160"/>
      <c r="AL50" s="160"/>
    </row>
    <row r="51" spans="1:38" ht="16.5" customHeight="1">
      <c r="A51" s="160"/>
      <c r="B51" s="160"/>
      <c r="C51" s="2514" t="s">
        <v>262</v>
      </c>
      <c r="D51" s="2515"/>
      <c r="E51" s="2515"/>
      <c r="F51" s="2515"/>
      <c r="G51" s="2515"/>
      <c r="H51" s="2515"/>
      <c r="I51" s="2515"/>
      <c r="J51" s="2515"/>
      <c r="K51" s="2515"/>
      <c r="L51" s="2515"/>
      <c r="M51" s="2515"/>
      <c r="N51" s="2515"/>
      <c r="O51" s="2516"/>
      <c r="P51" s="2504" t="str">
        <f>IF(入力シート!K131="","",入力シート!K131)</f>
        <v/>
      </c>
      <c r="Q51" s="2504"/>
      <c r="R51" s="2504"/>
      <c r="S51" s="2504"/>
      <c r="T51" s="2504"/>
      <c r="U51" s="2504"/>
      <c r="V51" s="2504"/>
      <c r="W51" s="160"/>
      <c r="X51" s="160"/>
      <c r="Y51" s="160"/>
      <c r="Z51" s="160"/>
      <c r="AA51" s="160"/>
      <c r="AB51" s="160"/>
      <c r="AG51" s="160"/>
      <c r="AH51" s="160"/>
      <c r="AI51" s="160"/>
      <c r="AJ51" s="160"/>
      <c r="AK51" s="160"/>
      <c r="AL51" s="160"/>
    </row>
    <row r="52" spans="1:38" ht="16.5" customHeight="1">
      <c r="B52" s="9"/>
      <c r="C52" s="6"/>
      <c r="D52" s="4"/>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row>
    <row r="53" spans="1:38" ht="16.5" customHeight="1">
      <c r="B53" s="9"/>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row>
  </sheetData>
  <sheetProtection sheet="1" selectLockedCells="1"/>
  <mergeCells count="46">
    <mergeCell ref="P7:V7"/>
    <mergeCell ref="P6:V6"/>
    <mergeCell ref="P8:V8"/>
    <mergeCell ref="P21:V21"/>
    <mergeCell ref="C21:O21"/>
    <mergeCell ref="C6:O6"/>
    <mergeCell ref="C7:O7"/>
    <mergeCell ref="C8:O8"/>
    <mergeCell ref="C11:O11"/>
    <mergeCell ref="C12:O12"/>
    <mergeCell ref="C13:O13"/>
    <mergeCell ref="C16:O16"/>
    <mergeCell ref="P11:V11"/>
    <mergeCell ref="P12:V12"/>
    <mergeCell ref="P13:V13"/>
    <mergeCell ref="P16:V16"/>
    <mergeCell ref="P20:V20"/>
    <mergeCell ref="C26:O26"/>
    <mergeCell ref="C20:O20"/>
    <mergeCell ref="C17:O17"/>
    <mergeCell ref="C18:O18"/>
    <mergeCell ref="P17:V17"/>
    <mergeCell ref="P18:V18"/>
    <mergeCell ref="P19:V19"/>
    <mergeCell ref="C19:O19"/>
    <mergeCell ref="P23:V23"/>
    <mergeCell ref="C23:O23"/>
    <mergeCell ref="C51:O51"/>
    <mergeCell ref="C40:H42"/>
    <mergeCell ref="I40:AF42"/>
    <mergeCell ref="C43:H45"/>
    <mergeCell ref="I43:AF45"/>
    <mergeCell ref="P50:V50"/>
    <mergeCell ref="C50:O50"/>
    <mergeCell ref="P51:V51"/>
    <mergeCell ref="P38:V38"/>
    <mergeCell ref="C38:O38"/>
    <mergeCell ref="C31:O31"/>
    <mergeCell ref="P30:V30"/>
    <mergeCell ref="P22:V22"/>
    <mergeCell ref="C30:O30"/>
    <mergeCell ref="C33:O33"/>
    <mergeCell ref="P31:V31"/>
    <mergeCell ref="C22:O22"/>
    <mergeCell ref="P33:V33"/>
    <mergeCell ref="P26:V26"/>
  </mergeCells>
  <phoneticPr fontId="19"/>
  <conditionalFormatting sqref="I40:AF42">
    <cfRule type="expression" dxfId="59" priority="11">
      <formula>AND($I$38="あり",$I$40="")</formula>
    </cfRule>
  </conditionalFormatting>
  <conditionalFormatting sqref="I43:AF45">
    <cfRule type="containsBlanks" dxfId="58" priority="10">
      <formula>LEN(TRIM(I43))=0</formula>
    </cfRule>
  </conditionalFormatting>
  <conditionalFormatting sqref="P7:V8 P30:V31 P33:V33 P38:V38 I40:AF45 P50:V51 P11:V13 P9:Q9 S9:V9 P26:V27 P15:V23">
    <cfRule type="notContainsBlanks" dxfId="57" priority="5">
      <formula>LEN(TRIM(I7))&gt;0</formula>
    </cfRule>
  </conditionalFormatting>
  <conditionalFormatting sqref="P25:V25">
    <cfRule type="notContainsBlanks" dxfId="56" priority="1">
      <formula>LEN(TRIM(P25))&gt;0</formula>
    </cfRule>
  </conditionalFormatting>
  <dataValidations count="1">
    <dataValidation imeMode="hiragana" allowBlank="1" showInputMessage="1" showErrorMessage="1" sqref="I40:AF45" xr:uid="{00000000-0002-0000-0800-000000000000}"/>
  </dataValidations>
  <printOptions horizontalCentered="1"/>
  <pageMargins left="0.59055118110236227" right="0.23622047244094491" top="0.55118110236220474" bottom="0.55118110236220474" header="0.31496062992125984" footer="0.31496062992125984"/>
  <pageSetup paperSize="9" fitToWidth="0" orientation="portrait" cellComments="asDisplayed" errors="NA" r:id="rId1"/>
  <headerFooter alignWithMargins="0"/>
  <ignoredErrors>
    <ignoredError sqref="C4 C28 C36 C48"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59999389629810485"/>
  </sheetPr>
  <dimension ref="A1:AK106"/>
  <sheetViews>
    <sheetView showGridLines="0" view="pageBreakPreview" zoomScaleNormal="90" zoomScaleSheetLayoutView="100" workbookViewId="0">
      <selection activeCell="B1" sqref="B1"/>
    </sheetView>
  </sheetViews>
  <sheetFormatPr defaultColWidth="2.875" defaultRowHeight="16.5" customHeight="1"/>
  <cols>
    <col min="1" max="1" width="1.875" style="535" customWidth="1"/>
    <col min="2" max="10" width="2.875" style="535"/>
    <col min="11" max="11" width="2.875" style="535" customWidth="1"/>
    <col min="12" max="25" width="2.875" style="535"/>
    <col min="26" max="26" width="2.875" style="1160"/>
    <col min="27" max="39" width="2.875" style="535"/>
    <col min="40" max="40" width="2.875" style="535" customWidth="1"/>
    <col min="41" max="16384" width="2.875" style="535"/>
  </cols>
  <sheetData>
    <row r="1" spans="2:32" ht="16.5" customHeight="1">
      <c r="B1" s="1144" t="s">
        <v>599</v>
      </c>
      <c r="C1" s="1145" t="s">
        <v>595</v>
      </c>
      <c r="D1" s="538"/>
      <c r="E1" s="538"/>
      <c r="F1" s="538"/>
      <c r="G1" s="538"/>
      <c r="H1" s="538"/>
      <c r="I1" s="538"/>
      <c r="J1" s="538"/>
      <c r="K1" s="538"/>
      <c r="L1" s="1146"/>
      <c r="M1" s="534"/>
      <c r="N1" s="534"/>
      <c r="O1" s="534"/>
      <c r="P1" s="534"/>
      <c r="Q1" s="534"/>
      <c r="R1" s="534"/>
      <c r="S1" s="534"/>
      <c r="T1" s="534"/>
      <c r="U1" s="534"/>
      <c r="V1" s="534"/>
      <c r="W1" s="534"/>
      <c r="X1" s="534"/>
      <c r="Y1" s="534"/>
      <c r="Z1" s="534"/>
      <c r="AA1" s="534"/>
    </row>
    <row r="2" spans="2:32" ht="16.5" customHeight="1">
      <c r="B2" s="534"/>
      <c r="C2" s="538"/>
      <c r="D2" s="538"/>
      <c r="E2" s="538"/>
      <c r="F2" s="538"/>
      <c r="G2" s="538"/>
      <c r="H2" s="538"/>
      <c r="I2" s="538"/>
      <c r="J2" s="538"/>
      <c r="K2" s="538"/>
      <c r="L2" s="1146"/>
      <c r="M2" s="534"/>
      <c r="N2" s="534"/>
      <c r="O2" s="534"/>
      <c r="P2" s="534"/>
      <c r="Q2" s="534"/>
      <c r="R2" s="534"/>
      <c r="S2" s="534"/>
      <c r="T2" s="534"/>
      <c r="U2" s="534"/>
      <c r="V2" s="534"/>
      <c r="W2" s="534"/>
      <c r="X2" s="534"/>
      <c r="Y2" s="534"/>
      <c r="Z2" s="534"/>
      <c r="AA2" s="534"/>
      <c r="AB2" s="1147"/>
      <c r="AC2" s="1147"/>
    </row>
    <row r="3" spans="2:32" ht="16.5" customHeight="1">
      <c r="B3" s="534" t="s">
        <v>1795</v>
      </c>
      <c r="C3" s="538"/>
      <c r="D3" s="538"/>
      <c r="E3" s="538"/>
      <c r="F3" s="538"/>
      <c r="G3" s="538"/>
      <c r="H3" s="538"/>
      <c r="I3" s="538"/>
      <c r="J3" s="538"/>
      <c r="K3" s="538"/>
      <c r="L3" s="1146"/>
      <c r="M3" s="534"/>
      <c r="N3" s="534"/>
      <c r="O3" s="534"/>
      <c r="P3" s="534"/>
      <c r="Q3" s="534"/>
      <c r="R3" s="534"/>
      <c r="S3" s="534"/>
      <c r="T3" s="534"/>
      <c r="U3" s="534"/>
      <c r="V3" s="534"/>
      <c r="W3" s="534"/>
      <c r="X3" s="534"/>
      <c r="Y3" s="534"/>
      <c r="Z3" s="534"/>
      <c r="AA3" s="534"/>
    </row>
    <row r="4" spans="2:32" ht="22.5" customHeight="1">
      <c r="B4" s="2536"/>
      <c r="C4" s="2537"/>
      <c r="D4" s="2537"/>
      <c r="E4" s="2537"/>
      <c r="F4" s="2537"/>
      <c r="G4" s="2537"/>
      <c r="H4" s="2538"/>
      <c r="I4" s="2534" t="s">
        <v>411</v>
      </c>
      <c r="J4" s="2535"/>
      <c r="K4" s="2534" t="s">
        <v>412</v>
      </c>
      <c r="L4" s="2535"/>
      <c r="M4" s="2534" t="s">
        <v>413</v>
      </c>
      <c r="N4" s="2535"/>
      <c r="O4" s="2534" t="s">
        <v>414</v>
      </c>
      <c r="P4" s="2535"/>
      <c r="Q4" s="2534" t="s">
        <v>5</v>
      </c>
      <c r="R4" s="2535"/>
      <c r="S4" s="2534" t="s">
        <v>6</v>
      </c>
      <c r="T4" s="2535"/>
      <c r="U4" s="2534" t="s">
        <v>7</v>
      </c>
      <c r="V4" s="2535"/>
      <c r="W4" s="2534" t="s">
        <v>8</v>
      </c>
      <c r="X4" s="2535"/>
      <c r="Y4" s="2534" t="s">
        <v>9</v>
      </c>
      <c r="Z4" s="2535"/>
      <c r="AA4" s="2534" t="s">
        <v>10</v>
      </c>
      <c r="AB4" s="2535"/>
      <c r="AC4" s="2534" t="s">
        <v>11</v>
      </c>
      <c r="AD4" s="2535"/>
      <c r="AE4" s="2534" t="s">
        <v>212</v>
      </c>
      <c r="AF4" s="2535"/>
    </row>
    <row r="5" spans="2:32" ht="22.5" customHeight="1">
      <c r="B5" s="2539" t="s">
        <v>1051</v>
      </c>
      <c r="C5" s="2540"/>
      <c r="D5" s="2540"/>
      <c r="E5" s="2540"/>
      <c r="F5" s="2540"/>
      <c r="G5" s="2540"/>
      <c r="H5" s="2541"/>
      <c r="I5" s="536"/>
      <c r="J5" s="539"/>
      <c r="K5" s="536"/>
      <c r="L5" s="539"/>
      <c r="M5" s="536"/>
      <c r="N5" s="539"/>
      <c r="O5" s="536"/>
      <c r="P5" s="539"/>
      <c r="Q5" s="536"/>
      <c r="R5" s="539"/>
      <c r="S5" s="536"/>
      <c r="T5" s="539"/>
      <c r="U5" s="536"/>
      <c r="V5" s="539"/>
      <c r="W5" s="536"/>
      <c r="X5" s="539"/>
      <c r="Y5" s="536"/>
      <c r="Z5" s="539"/>
      <c r="AA5" s="536"/>
      <c r="AB5" s="539"/>
      <c r="AC5" s="536"/>
      <c r="AD5" s="539"/>
      <c r="AE5" s="540"/>
      <c r="AF5" s="539"/>
    </row>
    <row r="6" spans="2:32" ht="22.5" customHeight="1">
      <c r="B6" s="2539" t="s">
        <v>1052</v>
      </c>
      <c r="C6" s="2540"/>
      <c r="D6" s="2540"/>
      <c r="E6" s="2540"/>
      <c r="F6" s="2540"/>
      <c r="G6" s="2540"/>
      <c r="H6" s="2541"/>
      <c r="I6" s="536"/>
      <c r="J6" s="539"/>
      <c r="K6" s="536"/>
      <c r="L6" s="539"/>
      <c r="M6" s="536"/>
      <c r="N6" s="539"/>
      <c r="O6" s="536"/>
      <c r="P6" s="539"/>
      <c r="Q6" s="536"/>
      <c r="R6" s="539"/>
      <c r="S6" s="536"/>
      <c r="T6" s="539"/>
      <c r="U6" s="536"/>
      <c r="V6" s="539"/>
      <c r="W6" s="536"/>
      <c r="X6" s="539"/>
      <c r="Y6" s="536"/>
      <c r="Z6" s="539"/>
      <c r="AA6" s="536"/>
      <c r="AB6" s="539"/>
      <c r="AC6" s="536"/>
      <c r="AD6" s="539"/>
      <c r="AE6" s="540"/>
      <c r="AF6" s="539"/>
    </row>
    <row r="7" spans="2:32" ht="22.5" customHeight="1">
      <c r="B7" s="2539" t="s">
        <v>1053</v>
      </c>
      <c r="C7" s="2540"/>
      <c r="D7" s="2540"/>
      <c r="E7" s="2540"/>
      <c r="F7" s="2540"/>
      <c r="G7" s="2540"/>
      <c r="H7" s="2541"/>
      <c r="I7" s="536"/>
      <c r="J7" s="539"/>
      <c r="K7" s="536"/>
      <c r="L7" s="539"/>
      <c r="M7" s="536"/>
      <c r="N7" s="539"/>
      <c r="O7" s="536"/>
      <c r="P7" s="539"/>
      <c r="Q7" s="536"/>
      <c r="R7" s="539"/>
      <c r="S7" s="536"/>
      <c r="T7" s="539"/>
      <c r="U7" s="536"/>
      <c r="V7" s="539"/>
      <c r="W7" s="536"/>
      <c r="X7" s="539"/>
      <c r="Y7" s="536"/>
      <c r="Z7" s="539"/>
      <c r="AA7" s="536"/>
      <c r="AB7" s="539"/>
      <c r="AC7" s="536"/>
      <c r="AD7" s="539"/>
      <c r="AE7" s="540"/>
      <c r="AF7" s="539"/>
    </row>
    <row r="8" spans="2:32" ht="22.5" customHeight="1">
      <c r="B8" s="2539" t="s">
        <v>1054</v>
      </c>
      <c r="C8" s="2540"/>
      <c r="D8" s="2540"/>
      <c r="E8" s="2540"/>
      <c r="F8" s="2540"/>
      <c r="G8" s="2540"/>
      <c r="H8" s="2541"/>
      <c r="I8" s="536"/>
      <c r="J8" s="539"/>
      <c r="K8" s="536"/>
      <c r="L8" s="539"/>
      <c r="M8" s="536"/>
      <c r="N8" s="539"/>
      <c r="O8" s="536"/>
      <c r="P8" s="539"/>
      <c r="Q8" s="536"/>
      <c r="R8" s="539"/>
      <c r="S8" s="536"/>
      <c r="T8" s="539"/>
      <c r="U8" s="536"/>
      <c r="V8" s="539"/>
      <c r="W8" s="536"/>
      <c r="X8" s="539"/>
      <c r="Y8" s="536"/>
      <c r="Z8" s="539"/>
      <c r="AA8" s="536"/>
      <c r="AB8" s="539"/>
      <c r="AC8" s="536"/>
      <c r="AD8" s="539"/>
      <c r="AE8" s="540"/>
      <c r="AF8" s="539"/>
    </row>
    <row r="9" spans="2:32" ht="22.5" customHeight="1">
      <c r="B9" s="2539" t="s">
        <v>1055</v>
      </c>
      <c r="C9" s="2540"/>
      <c r="D9" s="2540"/>
      <c r="E9" s="2540"/>
      <c r="F9" s="2540"/>
      <c r="G9" s="2540"/>
      <c r="H9" s="2541"/>
      <c r="I9" s="536"/>
      <c r="J9" s="539"/>
      <c r="K9" s="536"/>
      <c r="L9" s="539"/>
      <c r="M9" s="536"/>
      <c r="N9" s="539"/>
      <c r="O9" s="536"/>
      <c r="P9" s="539"/>
      <c r="Q9" s="536"/>
      <c r="R9" s="539"/>
      <c r="S9" s="536"/>
      <c r="T9" s="539"/>
      <c r="U9" s="536"/>
      <c r="V9" s="539"/>
      <c r="W9" s="536"/>
      <c r="X9" s="539"/>
      <c r="Y9" s="536"/>
      <c r="Z9" s="539"/>
      <c r="AA9" s="536"/>
      <c r="AB9" s="539"/>
      <c r="AC9" s="536"/>
      <c r="AD9" s="539"/>
      <c r="AE9" s="540"/>
      <c r="AF9" s="539"/>
    </row>
    <row r="10" spans="2:32" ht="22.5" customHeight="1">
      <c r="B10" s="925"/>
      <c r="C10" s="923"/>
      <c r="D10" s="923"/>
      <c r="E10" s="923"/>
      <c r="F10" s="923"/>
      <c r="G10" s="923"/>
      <c r="H10" s="926"/>
      <c r="I10" s="536"/>
      <c r="J10" s="539"/>
      <c r="K10" s="536"/>
      <c r="L10" s="539"/>
      <c r="M10" s="536"/>
      <c r="N10" s="539"/>
      <c r="O10" s="536"/>
      <c r="P10" s="539"/>
      <c r="Q10" s="536"/>
      <c r="R10" s="539"/>
      <c r="S10" s="536"/>
      <c r="T10" s="539"/>
      <c r="U10" s="536"/>
      <c r="V10" s="539"/>
      <c r="W10" s="536"/>
      <c r="X10" s="539"/>
      <c r="Y10" s="536"/>
      <c r="Z10" s="539"/>
      <c r="AA10" s="536"/>
      <c r="AB10" s="539"/>
      <c r="AC10" s="536"/>
      <c r="AD10" s="539"/>
      <c r="AE10" s="540"/>
      <c r="AF10" s="539"/>
    </row>
    <row r="11" spans="2:32" ht="22.5" customHeight="1">
      <c r="B11" s="925"/>
      <c r="C11" s="923"/>
      <c r="D11" s="923"/>
      <c r="E11" s="923"/>
      <c r="F11" s="923"/>
      <c r="G11" s="923"/>
      <c r="H11" s="926"/>
      <c r="I11" s="536"/>
      <c r="J11" s="539"/>
      <c r="K11" s="536"/>
      <c r="L11" s="539"/>
      <c r="M11" s="536"/>
      <c r="N11" s="539"/>
      <c r="O11" s="536"/>
      <c r="P11" s="539"/>
      <c r="Q11" s="536"/>
      <c r="R11" s="539"/>
      <c r="S11" s="536"/>
      <c r="T11" s="539"/>
      <c r="U11" s="536"/>
      <c r="V11" s="539"/>
      <c r="W11" s="536"/>
      <c r="X11" s="539"/>
      <c r="Y11" s="536"/>
      <c r="Z11" s="539"/>
      <c r="AA11" s="536"/>
      <c r="AB11" s="539"/>
      <c r="AC11" s="536"/>
      <c r="AD11" s="539"/>
      <c r="AE11" s="540"/>
      <c r="AF11" s="539"/>
    </row>
    <row r="12" spans="2:32" ht="16.5" customHeight="1">
      <c r="B12" s="534"/>
      <c r="C12" s="538"/>
      <c r="D12" s="538"/>
      <c r="E12" s="538"/>
      <c r="F12" s="538"/>
      <c r="G12" s="538"/>
      <c r="H12" s="538"/>
      <c r="I12" s="534"/>
      <c r="J12" s="534"/>
      <c r="K12" s="534"/>
      <c r="L12" s="1148"/>
      <c r="M12" s="534"/>
      <c r="N12" s="534"/>
      <c r="O12" s="534"/>
      <c r="P12" s="534"/>
      <c r="Q12" s="534"/>
      <c r="R12" s="534"/>
      <c r="S12" s="534"/>
      <c r="T12" s="534"/>
      <c r="U12" s="534"/>
      <c r="V12" s="534"/>
      <c r="W12" s="534"/>
      <c r="X12" s="534"/>
      <c r="Y12" s="534"/>
      <c r="Z12" s="534"/>
      <c r="AA12" s="534"/>
    </row>
    <row r="13" spans="2:32" ht="16.5" customHeight="1">
      <c r="B13" s="534" t="s">
        <v>1796</v>
      </c>
      <c r="C13" s="538"/>
      <c r="D13" s="538"/>
      <c r="E13" s="538"/>
      <c r="F13" s="538"/>
      <c r="G13" s="538"/>
      <c r="H13" s="538"/>
      <c r="I13" s="538"/>
      <c r="J13" s="538"/>
      <c r="K13" s="538"/>
      <c r="L13" s="1146"/>
      <c r="M13" s="534"/>
      <c r="N13" s="534"/>
      <c r="O13" s="534"/>
      <c r="P13" s="534"/>
      <c r="Q13" s="534"/>
      <c r="R13" s="534"/>
      <c r="S13" s="534"/>
      <c r="T13" s="534"/>
      <c r="U13" s="534"/>
      <c r="V13" s="534"/>
      <c r="W13" s="534"/>
      <c r="X13" s="534"/>
      <c r="Y13" s="534"/>
      <c r="Z13" s="534"/>
      <c r="AA13" s="534"/>
    </row>
    <row r="14" spans="2:32" ht="22.5" customHeight="1">
      <c r="B14" s="2536"/>
      <c r="C14" s="2537"/>
      <c r="D14" s="2537"/>
      <c r="E14" s="2537"/>
      <c r="F14" s="2537"/>
      <c r="G14" s="2537"/>
      <c r="H14" s="2538"/>
      <c r="I14" s="2534" t="s">
        <v>411</v>
      </c>
      <c r="J14" s="2535"/>
      <c r="K14" s="2534" t="s">
        <v>412</v>
      </c>
      <c r="L14" s="2535"/>
      <c r="M14" s="2534" t="s">
        <v>413</v>
      </c>
      <c r="N14" s="2535"/>
      <c r="O14" s="2534" t="s">
        <v>414</v>
      </c>
      <c r="P14" s="2535"/>
      <c r="Q14" s="2534" t="s">
        <v>5</v>
      </c>
      <c r="R14" s="2535"/>
      <c r="S14" s="2534" t="s">
        <v>6</v>
      </c>
      <c r="T14" s="2535"/>
      <c r="U14" s="2534" t="s">
        <v>7</v>
      </c>
      <c r="V14" s="2535"/>
      <c r="W14" s="2534" t="s">
        <v>8</v>
      </c>
      <c r="X14" s="2535"/>
      <c r="Y14" s="2534" t="s">
        <v>9</v>
      </c>
      <c r="Z14" s="2535"/>
      <c r="AA14" s="2534" t="s">
        <v>10</v>
      </c>
      <c r="AB14" s="2535"/>
      <c r="AC14" s="2534" t="s">
        <v>11</v>
      </c>
      <c r="AD14" s="2535"/>
      <c r="AE14" s="2534" t="s">
        <v>212</v>
      </c>
      <c r="AF14" s="2535"/>
    </row>
    <row r="15" spans="2:32" ht="22.5" customHeight="1">
      <c r="B15" s="2539" t="s">
        <v>1051</v>
      </c>
      <c r="C15" s="2540"/>
      <c r="D15" s="2540"/>
      <c r="E15" s="2540"/>
      <c r="F15" s="2540"/>
      <c r="G15" s="2540"/>
      <c r="H15" s="2541"/>
      <c r="I15" s="536"/>
      <c r="J15" s="539"/>
      <c r="K15" s="536"/>
      <c r="L15" s="539"/>
      <c r="M15" s="536"/>
      <c r="N15" s="539"/>
      <c r="O15" s="536"/>
      <c r="P15" s="539"/>
      <c r="Q15" s="536"/>
      <c r="R15" s="539"/>
      <c r="S15" s="536"/>
      <c r="T15" s="539"/>
      <c r="U15" s="536"/>
      <c r="V15" s="539"/>
      <c r="W15" s="536"/>
      <c r="X15" s="539"/>
      <c r="Y15" s="536"/>
      <c r="Z15" s="539"/>
      <c r="AA15" s="536"/>
      <c r="AB15" s="539"/>
      <c r="AC15" s="536"/>
      <c r="AD15" s="539"/>
      <c r="AE15" s="540"/>
      <c r="AF15" s="539"/>
    </row>
    <row r="16" spans="2:32" ht="22.5" customHeight="1">
      <c r="B16" s="2539" t="s">
        <v>1052</v>
      </c>
      <c r="C16" s="2540"/>
      <c r="D16" s="2540"/>
      <c r="E16" s="2540"/>
      <c r="F16" s="2540"/>
      <c r="G16" s="2540"/>
      <c r="H16" s="2541"/>
      <c r="I16" s="536"/>
      <c r="J16" s="539"/>
      <c r="K16" s="536"/>
      <c r="L16" s="539"/>
      <c r="M16" s="536"/>
      <c r="N16" s="539"/>
      <c r="O16" s="536"/>
      <c r="P16" s="539"/>
      <c r="Q16" s="536"/>
      <c r="R16" s="539"/>
      <c r="S16" s="536"/>
      <c r="T16" s="539"/>
      <c r="U16" s="536"/>
      <c r="V16" s="539"/>
      <c r="W16" s="536"/>
      <c r="X16" s="539"/>
      <c r="Y16" s="536"/>
      <c r="Z16" s="539"/>
      <c r="AA16" s="536"/>
      <c r="AB16" s="539"/>
      <c r="AC16" s="536"/>
      <c r="AD16" s="539"/>
      <c r="AE16" s="540"/>
      <c r="AF16" s="539"/>
    </row>
    <row r="17" spans="2:32" ht="22.5" customHeight="1">
      <c r="B17" s="2539" t="s">
        <v>1053</v>
      </c>
      <c r="C17" s="2540"/>
      <c r="D17" s="2540"/>
      <c r="E17" s="2540"/>
      <c r="F17" s="2540"/>
      <c r="G17" s="2540"/>
      <c r="H17" s="2541"/>
      <c r="I17" s="536"/>
      <c r="J17" s="539"/>
      <c r="K17" s="536"/>
      <c r="L17" s="539"/>
      <c r="M17" s="536"/>
      <c r="N17" s="539"/>
      <c r="O17" s="536"/>
      <c r="P17" s="539"/>
      <c r="Q17" s="536"/>
      <c r="R17" s="539"/>
      <c r="S17" s="536"/>
      <c r="T17" s="539"/>
      <c r="U17" s="536"/>
      <c r="V17" s="539"/>
      <c r="W17" s="536"/>
      <c r="X17" s="539"/>
      <c r="Y17" s="536"/>
      <c r="Z17" s="539"/>
      <c r="AA17" s="536"/>
      <c r="AB17" s="539"/>
      <c r="AC17" s="536"/>
      <c r="AD17" s="539"/>
      <c r="AE17" s="540"/>
      <c r="AF17" s="539"/>
    </row>
    <row r="18" spans="2:32" ht="22.5" customHeight="1">
      <c r="B18" s="2539" t="s">
        <v>1054</v>
      </c>
      <c r="C18" s="2540"/>
      <c r="D18" s="2540"/>
      <c r="E18" s="2540"/>
      <c r="F18" s="2540"/>
      <c r="G18" s="2540"/>
      <c r="H18" s="2541"/>
      <c r="I18" s="536"/>
      <c r="J18" s="539"/>
      <c r="K18" s="536"/>
      <c r="L18" s="539"/>
      <c r="M18" s="536"/>
      <c r="N18" s="539"/>
      <c r="O18" s="536"/>
      <c r="P18" s="539"/>
      <c r="Q18" s="536"/>
      <c r="R18" s="539"/>
      <c r="S18" s="536"/>
      <c r="T18" s="539"/>
      <c r="U18" s="536"/>
      <c r="V18" s="539"/>
      <c r="W18" s="536"/>
      <c r="X18" s="539"/>
      <c r="Y18" s="536"/>
      <c r="Z18" s="539"/>
      <c r="AA18" s="536"/>
      <c r="AB18" s="539"/>
      <c r="AC18" s="536"/>
      <c r="AD18" s="539"/>
      <c r="AE18" s="540"/>
      <c r="AF18" s="539"/>
    </row>
    <row r="19" spans="2:32" ht="22.5" customHeight="1">
      <c r="B19" s="2539" t="s">
        <v>1055</v>
      </c>
      <c r="C19" s="2540"/>
      <c r="D19" s="2540"/>
      <c r="E19" s="2540"/>
      <c r="F19" s="2540"/>
      <c r="G19" s="2540"/>
      <c r="H19" s="2541"/>
      <c r="I19" s="536"/>
      <c r="J19" s="539"/>
      <c r="K19" s="536"/>
      <c r="L19" s="539"/>
      <c r="M19" s="536"/>
      <c r="N19" s="539"/>
      <c r="O19" s="536"/>
      <c r="P19" s="539"/>
      <c r="Q19" s="536"/>
      <c r="R19" s="539"/>
      <c r="S19" s="536"/>
      <c r="T19" s="539"/>
      <c r="U19" s="536"/>
      <c r="V19" s="539"/>
      <c r="W19" s="536"/>
      <c r="X19" s="539"/>
      <c r="Y19" s="536"/>
      <c r="Z19" s="539"/>
      <c r="AA19" s="536"/>
      <c r="AB19" s="539"/>
      <c r="AC19" s="536"/>
      <c r="AD19" s="539"/>
      <c r="AE19" s="540"/>
      <c r="AF19" s="539"/>
    </row>
    <row r="20" spans="2:32" ht="22.5" customHeight="1">
      <c r="B20" s="925"/>
      <c r="C20" s="923"/>
      <c r="D20" s="923"/>
      <c r="E20" s="923"/>
      <c r="F20" s="923"/>
      <c r="G20" s="923"/>
      <c r="H20" s="926"/>
      <c r="I20" s="536"/>
      <c r="J20" s="539"/>
      <c r="K20" s="536"/>
      <c r="L20" s="539"/>
      <c r="M20" s="536"/>
      <c r="N20" s="539"/>
      <c r="O20" s="536"/>
      <c r="P20" s="539"/>
      <c r="Q20" s="536"/>
      <c r="R20" s="539"/>
      <c r="S20" s="536"/>
      <c r="T20" s="539"/>
      <c r="U20" s="536"/>
      <c r="V20" s="539"/>
      <c r="W20" s="536"/>
      <c r="X20" s="539"/>
      <c r="Y20" s="536"/>
      <c r="Z20" s="539"/>
      <c r="AA20" s="536"/>
      <c r="AB20" s="539"/>
      <c r="AC20" s="536"/>
      <c r="AD20" s="539"/>
      <c r="AE20" s="540"/>
      <c r="AF20" s="539"/>
    </row>
    <row r="21" spans="2:32" ht="22.5" customHeight="1">
      <c r="B21" s="2539"/>
      <c r="C21" s="2540"/>
      <c r="D21" s="2540"/>
      <c r="E21" s="2540"/>
      <c r="F21" s="2540"/>
      <c r="G21" s="2540"/>
      <c r="H21" s="2541"/>
      <c r="I21" s="536"/>
      <c r="J21" s="539"/>
      <c r="K21" s="536"/>
      <c r="L21" s="539"/>
      <c r="M21" s="536"/>
      <c r="N21" s="539"/>
      <c r="O21" s="536"/>
      <c r="P21" s="539"/>
      <c r="Q21" s="536"/>
      <c r="R21" s="539"/>
      <c r="S21" s="536"/>
      <c r="T21" s="539"/>
      <c r="U21" s="536"/>
      <c r="V21" s="539"/>
      <c r="W21" s="536"/>
      <c r="X21" s="539"/>
      <c r="Y21" s="536"/>
      <c r="Z21" s="539"/>
      <c r="AA21" s="536"/>
      <c r="AB21" s="539"/>
      <c r="AC21" s="536"/>
      <c r="AD21" s="539"/>
      <c r="AE21" s="540"/>
      <c r="AF21" s="539"/>
    </row>
    <row r="22" spans="2:32" ht="16.5" customHeight="1">
      <c r="B22" s="534"/>
      <c r="C22" s="538"/>
      <c r="D22" s="538"/>
      <c r="E22" s="538"/>
      <c r="F22" s="538"/>
      <c r="G22" s="538"/>
      <c r="H22" s="538"/>
      <c r="I22" s="534"/>
      <c r="J22" s="534"/>
      <c r="K22" s="534"/>
      <c r="L22" s="1148"/>
      <c r="M22" s="534"/>
      <c r="N22" s="534"/>
      <c r="O22" s="534"/>
      <c r="P22" s="534"/>
      <c r="Q22" s="534"/>
      <c r="R22" s="534"/>
      <c r="S22" s="534"/>
      <c r="T22" s="534"/>
      <c r="U22" s="534"/>
      <c r="V22" s="534"/>
      <c r="W22" s="534"/>
      <c r="X22" s="534"/>
      <c r="Y22" s="534"/>
      <c r="Z22" s="534"/>
      <c r="AA22" s="534"/>
    </row>
    <row r="23" spans="2:32" ht="16.5" customHeight="1">
      <c r="B23" s="534" t="s">
        <v>1797</v>
      </c>
      <c r="C23" s="538"/>
      <c r="D23" s="538"/>
      <c r="E23" s="538"/>
      <c r="F23" s="538"/>
      <c r="G23" s="538"/>
      <c r="H23" s="538"/>
      <c r="I23" s="538"/>
      <c r="J23" s="538"/>
      <c r="K23" s="538"/>
      <c r="L23" s="1146"/>
      <c r="M23" s="534"/>
      <c r="N23" s="534"/>
      <c r="O23" s="534"/>
      <c r="P23" s="534"/>
      <c r="Q23" s="534"/>
      <c r="R23" s="534"/>
      <c r="S23" s="534"/>
      <c r="T23" s="534"/>
      <c r="U23" s="534"/>
      <c r="V23" s="534"/>
      <c r="W23" s="534"/>
      <c r="X23" s="534"/>
      <c r="Y23" s="534"/>
      <c r="Z23" s="534"/>
      <c r="AA23" s="534"/>
    </row>
    <row r="24" spans="2:32" ht="22.5" customHeight="1">
      <c r="B24" s="2536"/>
      <c r="C24" s="2537"/>
      <c r="D24" s="2537"/>
      <c r="E24" s="2537"/>
      <c r="F24" s="2537"/>
      <c r="G24" s="2537"/>
      <c r="H24" s="2538"/>
      <c r="I24" s="2534" t="s">
        <v>411</v>
      </c>
      <c r="J24" s="2535"/>
      <c r="K24" s="2534" t="s">
        <v>412</v>
      </c>
      <c r="L24" s="2535"/>
      <c r="M24" s="2534" t="s">
        <v>413</v>
      </c>
      <c r="N24" s="2535"/>
      <c r="O24" s="2534" t="s">
        <v>414</v>
      </c>
      <c r="P24" s="2535"/>
      <c r="Q24" s="2534" t="s">
        <v>5</v>
      </c>
      <c r="R24" s="2535"/>
      <c r="S24" s="2534" t="s">
        <v>6</v>
      </c>
      <c r="T24" s="2535"/>
      <c r="U24" s="2534" t="s">
        <v>7</v>
      </c>
      <c r="V24" s="2535"/>
      <c r="W24" s="2534" t="s">
        <v>8</v>
      </c>
      <c r="X24" s="2535"/>
      <c r="Y24" s="2534" t="s">
        <v>9</v>
      </c>
      <c r="Z24" s="2535"/>
      <c r="AA24" s="2534" t="s">
        <v>10</v>
      </c>
      <c r="AB24" s="2535"/>
      <c r="AC24" s="2534" t="s">
        <v>11</v>
      </c>
      <c r="AD24" s="2535"/>
      <c r="AE24" s="2534" t="s">
        <v>212</v>
      </c>
      <c r="AF24" s="2535"/>
    </row>
    <row r="25" spans="2:32" ht="22.5" customHeight="1">
      <c r="B25" s="2539" t="s">
        <v>1051</v>
      </c>
      <c r="C25" s="2540"/>
      <c r="D25" s="2540"/>
      <c r="E25" s="2540"/>
      <c r="F25" s="2540"/>
      <c r="G25" s="2540"/>
      <c r="H25" s="2541"/>
      <c r="I25" s="536"/>
      <c r="J25" s="539"/>
      <c r="K25" s="536"/>
      <c r="L25" s="539"/>
      <c r="M25" s="536"/>
      <c r="N25" s="539"/>
      <c r="O25" s="536"/>
      <c r="P25" s="539"/>
      <c r="Q25" s="536"/>
      <c r="R25" s="539"/>
      <c r="S25" s="536"/>
      <c r="T25" s="539"/>
      <c r="U25" s="536"/>
      <c r="V25" s="539"/>
      <c r="W25" s="536"/>
      <c r="X25" s="539"/>
      <c r="Y25" s="536"/>
      <c r="Z25" s="539"/>
      <c r="AA25" s="536"/>
      <c r="AB25" s="539"/>
      <c r="AC25" s="536"/>
      <c r="AD25" s="539"/>
      <c r="AE25" s="540"/>
      <c r="AF25" s="539"/>
    </row>
    <row r="26" spans="2:32" ht="22.5" customHeight="1">
      <c r="B26" s="2539" t="s">
        <v>1052</v>
      </c>
      <c r="C26" s="2540"/>
      <c r="D26" s="2540"/>
      <c r="E26" s="2540"/>
      <c r="F26" s="2540"/>
      <c r="G26" s="2540"/>
      <c r="H26" s="2541"/>
      <c r="I26" s="536"/>
      <c r="J26" s="539"/>
      <c r="K26" s="536"/>
      <c r="L26" s="539"/>
      <c r="M26" s="536"/>
      <c r="N26" s="539"/>
      <c r="O26" s="536"/>
      <c r="P26" s="539"/>
      <c r="Q26" s="536"/>
      <c r="R26" s="539"/>
      <c r="S26" s="536"/>
      <c r="T26" s="539"/>
      <c r="U26" s="536"/>
      <c r="V26" s="539"/>
      <c r="W26" s="536"/>
      <c r="X26" s="539"/>
      <c r="Y26" s="536"/>
      <c r="Z26" s="539"/>
      <c r="AA26" s="536"/>
      <c r="AB26" s="539"/>
      <c r="AC26" s="536"/>
      <c r="AD26" s="539"/>
      <c r="AE26" s="540"/>
      <c r="AF26" s="539"/>
    </row>
    <row r="27" spans="2:32" ht="22.5" customHeight="1">
      <c r="B27" s="2539" t="s">
        <v>1053</v>
      </c>
      <c r="C27" s="2540"/>
      <c r="D27" s="2540"/>
      <c r="E27" s="2540"/>
      <c r="F27" s="2540"/>
      <c r="G27" s="2540"/>
      <c r="H27" s="2541"/>
      <c r="I27" s="536"/>
      <c r="J27" s="539"/>
      <c r="K27" s="536"/>
      <c r="L27" s="539"/>
      <c r="M27" s="536"/>
      <c r="N27" s="539"/>
      <c r="O27" s="536"/>
      <c r="P27" s="539"/>
      <c r="Q27" s="536"/>
      <c r="R27" s="539"/>
      <c r="S27" s="536"/>
      <c r="T27" s="539"/>
      <c r="U27" s="536"/>
      <c r="V27" s="539"/>
      <c r="W27" s="536"/>
      <c r="X27" s="539"/>
      <c r="Y27" s="536"/>
      <c r="Z27" s="539"/>
      <c r="AA27" s="536"/>
      <c r="AB27" s="539"/>
      <c r="AC27" s="536"/>
      <c r="AD27" s="539"/>
      <c r="AE27" s="540"/>
      <c r="AF27" s="539"/>
    </row>
    <row r="28" spans="2:32" ht="22.5" customHeight="1">
      <c r="B28" s="2539" t="s">
        <v>1054</v>
      </c>
      <c r="C28" s="2540"/>
      <c r="D28" s="2540"/>
      <c r="E28" s="2540"/>
      <c r="F28" s="2540"/>
      <c r="G28" s="2540"/>
      <c r="H28" s="2541"/>
      <c r="I28" s="536"/>
      <c r="J28" s="539"/>
      <c r="K28" s="536"/>
      <c r="L28" s="539"/>
      <c r="M28" s="536"/>
      <c r="N28" s="539"/>
      <c r="O28" s="536"/>
      <c r="P28" s="539"/>
      <c r="Q28" s="536"/>
      <c r="R28" s="539"/>
      <c r="S28" s="536"/>
      <c r="T28" s="539"/>
      <c r="U28" s="536"/>
      <c r="V28" s="539"/>
      <c r="W28" s="536"/>
      <c r="X28" s="539"/>
      <c r="Y28" s="536"/>
      <c r="Z28" s="539"/>
      <c r="AA28" s="536"/>
      <c r="AB28" s="539"/>
      <c r="AC28" s="536"/>
      <c r="AD28" s="539"/>
      <c r="AE28" s="540"/>
      <c r="AF28" s="539"/>
    </row>
    <row r="29" spans="2:32" ht="22.5" customHeight="1">
      <c r="B29" s="2539" t="s">
        <v>1055</v>
      </c>
      <c r="C29" s="2540"/>
      <c r="D29" s="2540"/>
      <c r="E29" s="2540"/>
      <c r="F29" s="2540"/>
      <c r="G29" s="2540"/>
      <c r="H29" s="2541"/>
      <c r="I29" s="536"/>
      <c r="J29" s="539"/>
      <c r="K29" s="536"/>
      <c r="L29" s="539"/>
      <c r="M29" s="536"/>
      <c r="N29" s="539"/>
      <c r="O29" s="536"/>
      <c r="P29" s="539"/>
      <c r="Q29" s="536"/>
      <c r="R29" s="539"/>
      <c r="S29" s="536"/>
      <c r="T29" s="539"/>
      <c r="U29" s="536"/>
      <c r="V29" s="539"/>
      <c r="W29" s="536"/>
      <c r="X29" s="539"/>
      <c r="Y29" s="536"/>
      <c r="Z29" s="539"/>
      <c r="AA29" s="536"/>
      <c r="AB29" s="539"/>
      <c r="AC29" s="536"/>
      <c r="AD29" s="539"/>
      <c r="AE29" s="540"/>
      <c r="AF29" s="539"/>
    </row>
    <row r="30" spans="2:32" ht="22.5" customHeight="1">
      <c r="B30" s="2539"/>
      <c r="C30" s="2540"/>
      <c r="D30" s="2540"/>
      <c r="E30" s="2540"/>
      <c r="F30" s="2540"/>
      <c r="G30" s="2540"/>
      <c r="H30" s="2541"/>
      <c r="I30" s="536"/>
      <c r="J30" s="539"/>
      <c r="K30" s="536"/>
      <c r="L30" s="539"/>
      <c r="M30" s="536"/>
      <c r="N30" s="539"/>
      <c r="O30" s="536"/>
      <c r="P30" s="539"/>
      <c r="Q30" s="536"/>
      <c r="R30" s="539"/>
      <c r="S30" s="536"/>
      <c r="T30" s="539"/>
      <c r="U30" s="536"/>
      <c r="V30" s="539"/>
      <c r="W30" s="536"/>
      <c r="X30" s="539"/>
      <c r="Y30" s="536"/>
      <c r="Z30" s="539"/>
      <c r="AA30" s="536"/>
      <c r="AB30" s="539"/>
      <c r="AC30" s="536"/>
      <c r="AD30" s="539"/>
      <c r="AE30" s="540"/>
      <c r="AF30" s="539"/>
    </row>
    <row r="31" spans="2:32" ht="22.5" customHeight="1">
      <c r="B31" s="2539"/>
      <c r="C31" s="2540"/>
      <c r="D31" s="2540"/>
      <c r="E31" s="2540"/>
      <c r="F31" s="2540"/>
      <c r="G31" s="2540"/>
      <c r="H31" s="2541"/>
      <c r="I31" s="536"/>
      <c r="J31" s="539"/>
      <c r="K31" s="536"/>
      <c r="L31" s="539"/>
      <c r="M31" s="536"/>
      <c r="N31" s="539"/>
      <c r="O31" s="536"/>
      <c r="P31" s="539"/>
      <c r="Q31" s="536"/>
      <c r="R31" s="539"/>
      <c r="S31" s="536"/>
      <c r="T31" s="539"/>
      <c r="U31" s="536"/>
      <c r="V31" s="539"/>
      <c r="W31" s="536"/>
      <c r="X31" s="539"/>
      <c r="Y31" s="536"/>
      <c r="Z31" s="539"/>
      <c r="AA31" s="536"/>
      <c r="AB31" s="539"/>
      <c r="AC31" s="536"/>
      <c r="AD31" s="539"/>
      <c r="AE31" s="540"/>
      <c r="AF31" s="539"/>
    </row>
    <row r="32" spans="2:32" ht="16.5" customHeight="1">
      <c r="Y32" s="1147"/>
      <c r="Z32" s="1147"/>
      <c r="AA32" s="1147"/>
    </row>
    <row r="33" spans="1:37" ht="16.5" customHeight="1">
      <c r="B33" s="1144" t="s">
        <v>600</v>
      </c>
      <c r="C33" s="1145" t="s">
        <v>781</v>
      </c>
      <c r="D33" s="538"/>
      <c r="E33" s="538"/>
      <c r="F33" s="538"/>
      <c r="G33" s="538"/>
      <c r="H33" s="538"/>
      <c r="I33" s="538"/>
      <c r="J33" s="538"/>
      <c r="K33" s="538"/>
      <c r="L33" s="1146"/>
      <c r="M33" s="534"/>
      <c r="N33" s="534"/>
      <c r="O33" s="534"/>
      <c r="P33" s="534"/>
      <c r="Q33" s="534"/>
      <c r="R33" s="534"/>
      <c r="S33" s="534"/>
      <c r="T33" s="534"/>
      <c r="U33" s="534"/>
      <c r="V33" s="534"/>
      <c r="W33" s="534"/>
      <c r="X33" s="534"/>
      <c r="Y33" s="534"/>
      <c r="Z33" s="534"/>
      <c r="AA33" s="534"/>
    </row>
    <row r="34" spans="1:37" ht="16.5" customHeight="1">
      <c r="A34" s="1149"/>
      <c r="B34" s="1150"/>
      <c r="C34" s="1151"/>
      <c r="D34" s="1151"/>
      <c r="E34" s="1151"/>
      <c r="F34" s="1151"/>
      <c r="G34" s="1151"/>
      <c r="H34" s="1151"/>
      <c r="I34" s="1151"/>
      <c r="J34" s="1151"/>
      <c r="K34" s="1151"/>
      <c r="L34" s="1151"/>
      <c r="M34" s="1151"/>
      <c r="N34" s="1151"/>
      <c r="O34" s="1151"/>
      <c r="P34" s="1152"/>
      <c r="Q34" s="1152"/>
      <c r="R34" s="1152"/>
      <c r="S34" s="1152"/>
      <c r="T34" s="1152"/>
      <c r="U34" s="1152"/>
      <c r="V34" s="1152"/>
      <c r="W34" s="1152"/>
      <c r="X34" s="1152"/>
      <c r="Y34" s="1152"/>
      <c r="Z34" s="1152"/>
      <c r="AA34" s="1152"/>
    </row>
    <row r="35" spans="1:37" ht="16.5" customHeight="1">
      <c r="A35" s="1149"/>
      <c r="B35" s="150"/>
      <c r="C35" s="151"/>
      <c r="D35" s="151"/>
      <c r="E35" s="151"/>
      <c r="F35" s="151"/>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8"/>
      <c r="AG35" s="1153"/>
    </row>
    <row r="36" spans="1:37" ht="16.5" customHeight="1">
      <c r="A36" s="1149"/>
      <c r="B36" s="152"/>
      <c r="C36" s="153"/>
      <c r="D36" s="153"/>
      <c r="E36" s="153"/>
      <c r="F36" s="153"/>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5"/>
      <c r="AG36" s="1153"/>
    </row>
    <row r="37" spans="1:37" ht="16.5" customHeight="1">
      <c r="A37" s="1149"/>
      <c r="B37" s="108"/>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10"/>
      <c r="AG37" s="1153"/>
    </row>
    <row r="38" spans="1:37" ht="16.5" customHeight="1">
      <c r="A38" s="1154"/>
      <c r="B38" s="108"/>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10"/>
      <c r="AG38" s="1155"/>
    </row>
    <row r="39" spans="1:37" ht="16.5" customHeight="1">
      <c r="A39" s="1149"/>
      <c r="B39" s="108"/>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10"/>
    </row>
    <row r="40" spans="1:37" ht="16.5" customHeight="1">
      <c r="A40" s="1149"/>
      <c r="B40" s="108"/>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10"/>
    </row>
    <row r="41" spans="1:37" ht="16.5" customHeight="1">
      <c r="A41" s="1149"/>
      <c r="B41" s="108"/>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10"/>
    </row>
    <row r="42" spans="1:37" ht="16.5" customHeight="1">
      <c r="A42" s="1149"/>
      <c r="B42" s="108"/>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10"/>
    </row>
    <row r="43" spans="1:37" ht="16.5" customHeight="1">
      <c r="A43" s="1149"/>
      <c r="B43" s="108"/>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10"/>
    </row>
    <row r="44" spans="1:37" ht="16.5" customHeight="1">
      <c r="A44" s="1149"/>
      <c r="B44" s="108"/>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10"/>
      <c r="AK44" s="1156"/>
    </row>
    <row r="45" spans="1:37" ht="16.5" customHeight="1">
      <c r="A45" s="1149"/>
      <c r="B45" s="108"/>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10"/>
      <c r="AK45" s="1156"/>
    </row>
    <row r="46" spans="1:37" ht="16.5" customHeight="1">
      <c r="A46" s="1149"/>
      <c r="B46" s="108"/>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10"/>
      <c r="AK46" s="1156"/>
    </row>
    <row r="47" spans="1:37" ht="16.5" customHeight="1">
      <c r="A47" s="1149"/>
      <c r="B47" s="108"/>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10"/>
    </row>
    <row r="48" spans="1:37" ht="16.5" customHeight="1">
      <c r="A48" s="1149"/>
      <c r="B48" s="108"/>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10"/>
    </row>
    <row r="49" spans="1:37" ht="16.5" customHeight="1">
      <c r="A49" s="1149"/>
      <c r="B49" s="108"/>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10"/>
    </row>
    <row r="50" spans="1:37" ht="16.5" customHeight="1">
      <c r="A50" s="1149"/>
      <c r="B50" s="108"/>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10"/>
      <c r="AK50" s="1156"/>
    </row>
    <row r="51" spans="1:37" ht="16.5" customHeight="1">
      <c r="A51" s="1149"/>
      <c r="B51" s="108"/>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10"/>
      <c r="AK51" s="1156"/>
    </row>
    <row r="52" spans="1:37" ht="16.5" customHeight="1">
      <c r="A52" s="1149"/>
      <c r="B52" s="108"/>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10"/>
    </row>
    <row r="53" spans="1:37" ht="16.5" customHeight="1">
      <c r="A53" s="1149"/>
      <c r="B53" s="108"/>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10"/>
    </row>
    <row r="54" spans="1:37" ht="16.5" customHeight="1">
      <c r="A54" s="1149"/>
      <c r="B54" s="108"/>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10"/>
    </row>
    <row r="55" spans="1:37" ht="16.5" customHeight="1">
      <c r="A55" s="1147"/>
      <c r="B55" s="108"/>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10"/>
    </row>
    <row r="56" spans="1:37" ht="16.5" customHeight="1">
      <c r="A56" s="1147"/>
      <c r="B56" s="108"/>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10"/>
    </row>
    <row r="57" spans="1:37" ht="16.5" customHeight="1">
      <c r="A57" s="1147"/>
      <c r="B57" s="108"/>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10"/>
    </row>
    <row r="58" spans="1:37" ht="16.5" customHeight="1">
      <c r="A58" s="1147"/>
      <c r="B58" s="97"/>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7"/>
    </row>
    <row r="59" spans="1:37" ht="16.5" customHeight="1">
      <c r="A59" s="1147"/>
      <c r="B59" s="97"/>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7"/>
    </row>
    <row r="60" spans="1:37" ht="16.5" customHeight="1">
      <c r="A60" s="1147"/>
      <c r="B60" s="97"/>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7"/>
    </row>
    <row r="61" spans="1:37" ht="16.5" customHeight="1">
      <c r="A61" s="1147"/>
      <c r="B61" s="97"/>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7"/>
    </row>
    <row r="62" spans="1:37" ht="16.5" customHeight="1">
      <c r="A62" s="1147"/>
      <c r="B62" s="97"/>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7"/>
    </row>
    <row r="63" spans="1:37" ht="16.5" customHeight="1">
      <c r="A63" s="1147"/>
      <c r="B63" s="97"/>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7"/>
    </row>
    <row r="64" spans="1:37" ht="16.5" customHeight="1">
      <c r="A64" s="1147"/>
      <c r="B64" s="97"/>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7"/>
    </row>
    <row r="65" spans="1:32" ht="16.5" customHeight="1">
      <c r="A65" s="1147"/>
      <c r="B65" s="97"/>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7"/>
    </row>
    <row r="66" spans="1:32" ht="16.5" customHeight="1">
      <c r="A66" s="1147"/>
      <c r="B66" s="97"/>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7"/>
    </row>
    <row r="67" spans="1:32" ht="16.5" customHeight="1">
      <c r="A67" s="1147"/>
      <c r="B67" s="97"/>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7"/>
    </row>
    <row r="68" spans="1:32" ht="16.5" customHeight="1">
      <c r="A68" s="1147"/>
      <c r="B68" s="97"/>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7"/>
    </row>
    <row r="69" spans="1:32" ht="16.5" customHeight="1">
      <c r="A69" s="1147"/>
      <c r="B69" s="97"/>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7"/>
    </row>
    <row r="70" spans="1:32" ht="16.5" customHeight="1">
      <c r="A70" s="1147"/>
      <c r="B70" s="97"/>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7"/>
    </row>
    <row r="71" spans="1:32" ht="16.5" customHeight="1">
      <c r="A71" s="1147"/>
      <c r="B71" s="97"/>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7"/>
    </row>
    <row r="72" spans="1:32" ht="16.5" customHeight="1">
      <c r="A72" s="1147"/>
      <c r="B72" s="97"/>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7"/>
    </row>
    <row r="73" spans="1:32" ht="16.5" customHeight="1">
      <c r="A73" s="1147"/>
      <c r="B73" s="97"/>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7"/>
    </row>
    <row r="74" spans="1:32" ht="16.5" customHeight="1">
      <c r="A74" s="1147"/>
      <c r="B74" s="97"/>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7"/>
    </row>
    <row r="75" spans="1:32" ht="16.5" customHeight="1">
      <c r="A75" s="1147"/>
      <c r="B75" s="97"/>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7"/>
    </row>
    <row r="76" spans="1:32" ht="16.5" customHeight="1">
      <c r="A76" s="1147"/>
      <c r="B76" s="97"/>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7"/>
    </row>
    <row r="77" spans="1:32" ht="16.5" customHeight="1">
      <c r="A77" s="1147"/>
      <c r="B77" s="97"/>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7"/>
    </row>
    <row r="78" spans="1:32" ht="16.5" customHeight="1">
      <c r="A78" s="1147"/>
      <c r="B78" s="97"/>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7"/>
    </row>
    <row r="79" spans="1:32" ht="16.5" customHeight="1">
      <c r="A79" s="1147"/>
      <c r="B79" s="97"/>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7"/>
    </row>
    <row r="80" spans="1:32" ht="16.5" customHeight="1">
      <c r="A80" s="1147"/>
      <c r="B80" s="97"/>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7"/>
    </row>
    <row r="81" spans="1:32" ht="16.5" customHeight="1">
      <c r="A81" s="1147"/>
      <c r="B81" s="97"/>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7"/>
    </row>
    <row r="82" spans="1:32" ht="16.5" customHeight="1">
      <c r="A82" s="1147"/>
      <c r="B82" s="98"/>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5"/>
    </row>
    <row r="83" spans="1:32" ht="16.5" customHeight="1">
      <c r="A83" s="1147"/>
      <c r="B83" s="1147"/>
      <c r="C83" s="1157"/>
      <c r="D83" s="1158"/>
      <c r="E83" s="1147"/>
      <c r="F83" s="1147"/>
      <c r="G83" s="1147"/>
      <c r="H83" s="1147"/>
      <c r="I83" s="1147"/>
      <c r="J83" s="1147"/>
      <c r="K83" s="1147"/>
      <c r="L83" s="1147"/>
      <c r="M83" s="1147"/>
      <c r="N83" s="1147"/>
      <c r="O83" s="1147"/>
      <c r="P83" s="1147"/>
      <c r="Q83" s="1147"/>
      <c r="R83" s="1147"/>
      <c r="S83" s="1147"/>
      <c r="V83" s="1147"/>
      <c r="W83" s="1147"/>
      <c r="X83" s="1147"/>
      <c r="Y83" s="1147"/>
      <c r="Z83" s="1147"/>
      <c r="AA83" s="1147"/>
    </row>
    <row r="84" spans="1:32" ht="16.5" customHeight="1">
      <c r="A84" s="1147"/>
      <c r="B84" s="1147"/>
      <c r="C84" s="1147"/>
      <c r="D84" s="1158"/>
      <c r="E84" s="1147"/>
      <c r="F84" s="1147"/>
      <c r="G84" s="1147"/>
      <c r="H84" s="1147"/>
      <c r="I84" s="1147"/>
      <c r="J84" s="1147"/>
      <c r="K84" s="1147"/>
      <c r="L84" s="1147"/>
      <c r="M84" s="1147"/>
      <c r="N84" s="1147"/>
      <c r="O84" s="1147"/>
      <c r="P84" s="1147"/>
      <c r="Q84" s="1147"/>
      <c r="R84" s="1147"/>
      <c r="S84" s="1147"/>
      <c r="V84" s="1147"/>
      <c r="W84" s="1147"/>
      <c r="X84" s="1147"/>
      <c r="Y84" s="1147"/>
      <c r="Z84" s="1147"/>
      <c r="AA84" s="1147"/>
    </row>
    <row r="85" spans="1:32" ht="16.5" customHeight="1">
      <c r="A85" s="1147"/>
      <c r="B85" s="1147"/>
      <c r="C85" s="1147"/>
      <c r="D85" s="1158"/>
      <c r="E85" s="1147"/>
      <c r="F85" s="1147"/>
      <c r="G85" s="1147"/>
      <c r="H85" s="1147"/>
      <c r="I85" s="1147"/>
      <c r="J85" s="1147"/>
      <c r="K85" s="1147"/>
      <c r="L85" s="1147"/>
      <c r="M85" s="1147"/>
      <c r="N85" s="1147"/>
      <c r="O85" s="1147"/>
      <c r="P85" s="1147"/>
      <c r="Q85" s="1147"/>
      <c r="R85" s="1147"/>
      <c r="S85" s="1147"/>
      <c r="V85" s="1147"/>
      <c r="W85" s="1147"/>
      <c r="X85" s="1147"/>
      <c r="Y85" s="1147"/>
      <c r="Z85" s="1147"/>
      <c r="AA85" s="1147"/>
    </row>
    <row r="86" spans="1:32" ht="16.5" customHeight="1">
      <c r="A86" s="1147"/>
      <c r="B86" s="1147"/>
      <c r="C86" s="1147"/>
      <c r="D86" s="538"/>
      <c r="E86" s="1147"/>
      <c r="F86" s="1147"/>
      <c r="G86" s="1147"/>
      <c r="H86" s="1147"/>
      <c r="I86" s="1147"/>
      <c r="J86" s="1147"/>
      <c r="K86" s="1147"/>
      <c r="L86" s="1147"/>
      <c r="M86" s="1147"/>
      <c r="N86" s="1147"/>
      <c r="O86" s="1147"/>
      <c r="P86" s="1147"/>
      <c r="Q86" s="1147"/>
      <c r="R86" s="1147"/>
      <c r="S86" s="1147"/>
      <c r="V86" s="1147"/>
      <c r="W86" s="1147"/>
      <c r="X86" s="1147"/>
      <c r="Y86" s="1147"/>
      <c r="Z86" s="1147"/>
      <c r="AA86" s="1147"/>
    </row>
    <row r="87" spans="1:32" ht="16.5" customHeight="1">
      <c r="A87" s="1147"/>
      <c r="B87" s="1147"/>
      <c r="C87" s="1147"/>
      <c r="D87" s="538"/>
      <c r="E87" s="1147"/>
      <c r="F87" s="1147"/>
      <c r="G87" s="1147"/>
      <c r="H87" s="1147"/>
      <c r="I87" s="1147"/>
      <c r="J87" s="1147"/>
      <c r="K87" s="1147"/>
      <c r="L87" s="1147"/>
      <c r="M87" s="1147"/>
      <c r="N87" s="1147"/>
      <c r="O87" s="1147"/>
      <c r="P87" s="1147"/>
      <c r="Q87" s="1147"/>
      <c r="R87" s="1147"/>
      <c r="S87" s="1147"/>
      <c r="T87" s="1147"/>
      <c r="U87" s="1147"/>
      <c r="V87" s="1147"/>
      <c r="W87" s="1147"/>
      <c r="X87" s="1147"/>
      <c r="Y87" s="1147"/>
      <c r="Z87" s="1147"/>
      <c r="AA87" s="1147"/>
    </row>
    <row r="88" spans="1:32" ht="16.5" customHeight="1">
      <c r="A88" s="1147"/>
      <c r="B88" s="1147"/>
      <c r="C88" s="1147"/>
      <c r="D88" s="1147"/>
      <c r="E88" s="1147"/>
      <c r="F88" s="1147"/>
      <c r="G88" s="1147"/>
      <c r="H88" s="1147"/>
      <c r="I88" s="1147"/>
      <c r="J88" s="1147"/>
      <c r="K88" s="1147"/>
      <c r="L88" s="1147"/>
      <c r="M88" s="1147"/>
      <c r="N88" s="1147"/>
      <c r="O88" s="1147"/>
      <c r="P88" s="1147"/>
      <c r="Q88" s="1147"/>
      <c r="R88" s="1147"/>
      <c r="S88" s="1147"/>
      <c r="T88" s="1147"/>
      <c r="U88" s="1147"/>
      <c r="V88" s="1159"/>
      <c r="W88" s="1147"/>
      <c r="X88" s="1147"/>
      <c r="Y88" s="1147"/>
      <c r="Z88" s="1147"/>
      <c r="AA88" s="1147"/>
    </row>
    <row r="89" spans="1:32" ht="16.5" customHeight="1">
      <c r="A89" s="1147"/>
      <c r="B89" s="1147"/>
      <c r="C89" s="1147"/>
      <c r="D89" s="1147"/>
      <c r="E89" s="1147"/>
      <c r="F89" s="1147"/>
      <c r="G89" s="1147"/>
      <c r="H89" s="1147"/>
      <c r="I89" s="1147"/>
      <c r="J89" s="1147"/>
      <c r="K89" s="1147"/>
      <c r="L89" s="1147"/>
      <c r="M89" s="1147"/>
      <c r="N89" s="1147"/>
      <c r="O89" s="1147"/>
      <c r="P89" s="1147"/>
      <c r="Q89" s="1147"/>
      <c r="R89" s="1147"/>
      <c r="S89" s="1147"/>
      <c r="T89" s="1147"/>
      <c r="U89" s="1147"/>
      <c r="V89" s="1147"/>
      <c r="W89" s="1147"/>
      <c r="X89" s="1147"/>
      <c r="Y89" s="1147"/>
      <c r="Z89" s="1147"/>
      <c r="AA89" s="1147"/>
    </row>
    <row r="90" spans="1:32" ht="16.5" customHeight="1">
      <c r="A90" s="1147"/>
      <c r="B90" s="1147"/>
      <c r="C90" s="1147"/>
      <c r="D90" s="1147"/>
      <c r="E90" s="1147"/>
      <c r="F90" s="1147"/>
      <c r="G90" s="1147"/>
      <c r="H90" s="1147"/>
      <c r="I90" s="1147"/>
      <c r="J90" s="1147"/>
      <c r="K90" s="1147"/>
      <c r="L90" s="1147"/>
      <c r="M90" s="1147"/>
      <c r="N90" s="1147"/>
      <c r="O90" s="1147"/>
      <c r="P90" s="1147"/>
      <c r="Q90" s="1147"/>
      <c r="R90" s="1147"/>
      <c r="S90" s="1147"/>
      <c r="T90" s="1147"/>
      <c r="U90" s="1147"/>
      <c r="V90" s="1147"/>
      <c r="W90" s="1147"/>
      <c r="X90" s="1147"/>
      <c r="Y90" s="1147"/>
      <c r="Z90" s="1147"/>
      <c r="AA90" s="1147"/>
    </row>
    <row r="91" spans="1:32" ht="16.5" customHeight="1">
      <c r="A91" s="1147"/>
      <c r="B91" s="1147"/>
      <c r="C91" s="1147"/>
      <c r="D91" s="1147"/>
      <c r="E91" s="1147"/>
      <c r="F91" s="1147"/>
      <c r="G91" s="1147"/>
      <c r="H91" s="1147"/>
      <c r="I91" s="1147"/>
      <c r="J91" s="1147"/>
      <c r="K91" s="1147"/>
      <c r="L91" s="1147"/>
      <c r="M91" s="1147"/>
      <c r="N91" s="1147"/>
      <c r="O91" s="1147"/>
      <c r="P91" s="1147"/>
      <c r="Q91" s="1147"/>
      <c r="R91" s="1147"/>
      <c r="S91" s="1147"/>
      <c r="T91" s="1147"/>
      <c r="U91" s="1147"/>
      <c r="V91" s="1147"/>
      <c r="W91" s="1147"/>
      <c r="X91" s="1147"/>
      <c r="Y91" s="1147"/>
      <c r="Z91" s="1147"/>
      <c r="AA91" s="1147"/>
    </row>
    <row r="92" spans="1:32" ht="16.5" customHeight="1">
      <c r="S92" s="1147"/>
      <c r="T92" s="1147"/>
      <c r="U92" s="1147"/>
      <c r="V92" s="1147"/>
      <c r="W92" s="1147"/>
      <c r="X92" s="1147"/>
      <c r="Y92" s="1147"/>
      <c r="Z92" s="1147"/>
    </row>
    <row r="93" spans="1:32" ht="16.5" customHeight="1">
      <c r="S93" s="1147"/>
      <c r="T93" s="1147"/>
      <c r="U93" s="1147"/>
      <c r="V93" s="1147"/>
      <c r="W93" s="1147"/>
      <c r="X93" s="1147"/>
      <c r="Y93" s="1147"/>
      <c r="Z93" s="1147"/>
    </row>
    <row r="94" spans="1:32" ht="16.5" customHeight="1">
      <c r="S94" s="1147"/>
      <c r="T94" s="1147"/>
      <c r="U94" s="1147"/>
      <c r="V94" s="1147"/>
      <c r="W94" s="1147"/>
      <c r="X94" s="1147"/>
      <c r="Y94" s="1147"/>
      <c r="Z94" s="1147"/>
    </row>
    <row r="95" spans="1:32" ht="16.5" customHeight="1">
      <c r="S95" s="1147"/>
      <c r="T95" s="1147"/>
      <c r="U95" s="1147"/>
      <c r="V95" s="1147"/>
      <c r="W95" s="1147"/>
      <c r="X95" s="1147"/>
      <c r="Y95" s="1147"/>
      <c r="Z95" s="1147"/>
    </row>
    <row r="96" spans="1:32" ht="16.5" customHeight="1">
      <c r="S96" s="1147"/>
      <c r="T96" s="1147"/>
      <c r="U96" s="1147"/>
      <c r="V96" s="1147"/>
      <c r="W96" s="1147"/>
      <c r="X96" s="1147"/>
      <c r="Y96" s="1147"/>
      <c r="Z96" s="1147"/>
    </row>
    <row r="97" spans="19:26" ht="16.5" customHeight="1">
      <c r="S97" s="1147"/>
      <c r="T97" s="1147"/>
      <c r="U97" s="1147"/>
      <c r="V97" s="1147"/>
      <c r="W97" s="1147"/>
      <c r="X97" s="1147"/>
      <c r="Y97" s="1147"/>
      <c r="Z97" s="1147"/>
    </row>
    <row r="98" spans="19:26" ht="16.5" customHeight="1">
      <c r="S98" s="1147"/>
      <c r="T98" s="1147"/>
      <c r="U98" s="1147"/>
      <c r="V98" s="1147"/>
      <c r="W98" s="1147"/>
      <c r="X98" s="1147"/>
      <c r="Y98" s="1147"/>
      <c r="Z98" s="1147"/>
    </row>
    <row r="99" spans="19:26" ht="16.5" customHeight="1">
      <c r="S99" s="1147"/>
      <c r="T99" s="1147"/>
      <c r="U99" s="1147"/>
      <c r="V99" s="1147"/>
      <c r="W99" s="1147"/>
      <c r="X99" s="1147"/>
      <c r="Y99" s="1147"/>
      <c r="Z99" s="1147"/>
    </row>
    <row r="100" spans="19:26" ht="16.5" customHeight="1">
      <c r="S100" s="1147"/>
      <c r="T100" s="1147"/>
      <c r="U100" s="1147"/>
      <c r="V100" s="1147"/>
      <c r="W100" s="1147"/>
      <c r="X100" s="1147"/>
      <c r="Y100" s="1147"/>
      <c r="Z100" s="1147"/>
    </row>
    <row r="101" spans="19:26" ht="16.5" customHeight="1">
      <c r="S101" s="1147"/>
      <c r="T101" s="1147"/>
      <c r="U101" s="1147"/>
      <c r="V101" s="1147"/>
      <c r="W101" s="1147"/>
      <c r="X101" s="1147"/>
      <c r="Y101" s="1147"/>
      <c r="Z101" s="1147"/>
    </row>
    <row r="102" spans="19:26" ht="16.5" customHeight="1">
      <c r="S102" s="1147"/>
      <c r="T102" s="1147"/>
      <c r="U102" s="1147"/>
      <c r="V102" s="1147"/>
      <c r="W102" s="1147"/>
      <c r="X102" s="1147"/>
      <c r="Y102" s="1147"/>
      <c r="Z102" s="1147"/>
    </row>
    <row r="103" spans="19:26" ht="16.5" customHeight="1">
      <c r="S103" s="1147"/>
      <c r="T103" s="1147"/>
      <c r="U103" s="1147"/>
      <c r="V103" s="1147"/>
      <c r="W103" s="1147"/>
      <c r="X103" s="1147"/>
      <c r="Y103" s="1147"/>
      <c r="Z103" s="1147"/>
    </row>
    <row r="104" spans="19:26" ht="16.5" customHeight="1">
      <c r="S104" s="1147"/>
      <c r="T104" s="1147"/>
      <c r="U104" s="1147"/>
      <c r="V104" s="1147"/>
      <c r="W104" s="1147"/>
      <c r="X104" s="1147"/>
      <c r="Y104" s="1147"/>
      <c r="Z104" s="1147"/>
    </row>
    <row r="105" spans="19:26" ht="16.5" customHeight="1">
      <c r="S105" s="1147"/>
      <c r="T105" s="1147"/>
      <c r="U105" s="1147"/>
      <c r="V105" s="1147"/>
      <c r="W105" s="1147"/>
      <c r="X105" s="1147"/>
      <c r="Y105" s="1147"/>
      <c r="Z105" s="1147"/>
    </row>
    <row r="106" spans="19:26" ht="16.5" customHeight="1">
      <c r="S106" s="1147"/>
      <c r="T106" s="1147"/>
      <c r="U106" s="1147"/>
      <c r="V106" s="1147"/>
      <c r="W106" s="1147"/>
      <c r="X106" s="1147"/>
      <c r="Y106" s="1147"/>
      <c r="Z106" s="1147"/>
    </row>
  </sheetData>
  <sheetProtection formatCells="0" formatRows="0" insertRows="0" deleteRows="0"/>
  <mergeCells count="57">
    <mergeCell ref="B19:H19"/>
    <mergeCell ref="B28:H28"/>
    <mergeCell ref="B29:H29"/>
    <mergeCell ref="B9:H9"/>
    <mergeCell ref="B5:H5"/>
    <mergeCell ref="B6:H6"/>
    <mergeCell ref="B7:H7"/>
    <mergeCell ref="B8:H8"/>
    <mergeCell ref="B27:H27"/>
    <mergeCell ref="B15:H15"/>
    <mergeCell ref="B16:H16"/>
    <mergeCell ref="B17:H17"/>
    <mergeCell ref="B18:H18"/>
    <mergeCell ref="B30:H30"/>
    <mergeCell ref="AA24:AB24"/>
    <mergeCell ref="AC24:AD24"/>
    <mergeCell ref="B31:H31"/>
    <mergeCell ref="S24:T24"/>
    <mergeCell ref="U24:V24"/>
    <mergeCell ref="W24:X24"/>
    <mergeCell ref="Y24:Z24"/>
    <mergeCell ref="B24:H24"/>
    <mergeCell ref="I24:J24"/>
    <mergeCell ref="AE14:AF14"/>
    <mergeCell ref="AC14:AD14"/>
    <mergeCell ref="AE24:AF24"/>
    <mergeCell ref="B25:H25"/>
    <mergeCell ref="B26:H26"/>
    <mergeCell ref="AA14:AB14"/>
    <mergeCell ref="K24:L24"/>
    <mergeCell ref="M24:N24"/>
    <mergeCell ref="O24:P24"/>
    <mergeCell ref="Q24:R24"/>
    <mergeCell ref="B21:H21"/>
    <mergeCell ref="S14:T14"/>
    <mergeCell ref="U14:V14"/>
    <mergeCell ref="W14:X14"/>
    <mergeCell ref="Y14:Z14"/>
    <mergeCell ref="B14:H14"/>
    <mergeCell ref="I14:J14"/>
    <mergeCell ref="K14:L14"/>
    <mergeCell ref="M14:N14"/>
    <mergeCell ref="O14:P14"/>
    <mergeCell ref="Q14:R14"/>
    <mergeCell ref="AE4:AF4"/>
    <mergeCell ref="AA4:AB4"/>
    <mergeCell ref="AC4:AD4"/>
    <mergeCell ref="S4:T4"/>
    <mergeCell ref="U4:V4"/>
    <mergeCell ref="W4:X4"/>
    <mergeCell ref="Y4:Z4"/>
    <mergeCell ref="Q4:R4"/>
    <mergeCell ref="B4:H4"/>
    <mergeCell ref="I4:J4"/>
    <mergeCell ref="K4:L4"/>
    <mergeCell ref="M4:N4"/>
    <mergeCell ref="O4:P4"/>
  </mergeCells>
  <phoneticPr fontId="19"/>
  <printOptions horizontalCentered="1"/>
  <pageMargins left="0.59055118110236227" right="0.23622047244094491" top="0.55118110236220474" bottom="0.55118110236220474" header="0.31496062992125984" footer="0.31496062992125984"/>
  <pageSetup paperSize="9" fitToWidth="0" orientation="portrait" cellComments="asDisplayed" errors="NA" r:id="rId1"/>
  <headerFooter alignWithMargins="0"/>
  <rowBreaks count="1" manualBreakCount="1">
    <brk id="32" max="16383" man="1"/>
  </rowBreaks>
  <ignoredErrors>
    <ignoredError sqref="B1 B33"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59999389629810485"/>
    <pageSetUpPr fitToPage="1"/>
  </sheetPr>
  <dimension ref="A1:CW289"/>
  <sheetViews>
    <sheetView showGridLines="0" view="pageBreakPreview" zoomScale="70" zoomScaleNormal="55" zoomScaleSheetLayoutView="70" workbookViewId="0">
      <selection activeCell="B3" sqref="B3:L3"/>
    </sheetView>
  </sheetViews>
  <sheetFormatPr defaultRowHeight="14.25"/>
  <cols>
    <col min="1" max="1" width="2.5" style="212" customWidth="1"/>
    <col min="2" max="36" width="5" style="212" customWidth="1"/>
    <col min="37" max="39" width="4.25" style="212" customWidth="1"/>
    <col min="40" max="40" width="12.875" style="212" customWidth="1"/>
    <col min="41" max="41" width="4.25" style="212" customWidth="1"/>
    <col min="42" max="90" width="3.875" style="212" customWidth="1"/>
    <col min="91" max="93" width="9" style="212" customWidth="1"/>
    <col min="94" max="96" width="9" style="212" hidden="1" customWidth="1"/>
    <col min="97" max="97" width="9" style="212" customWidth="1"/>
    <col min="98" max="16384" width="9" style="212"/>
  </cols>
  <sheetData>
    <row r="1" spans="1:98" ht="22.5" customHeight="1">
      <c r="B1" s="781" t="s">
        <v>496</v>
      </c>
      <c r="C1" s="1161"/>
      <c r="D1" s="1161"/>
      <c r="E1" s="1161"/>
      <c r="F1" s="1161"/>
      <c r="G1" s="1161"/>
      <c r="H1" s="1161"/>
      <c r="I1" s="1161"/>
      <c r="J1" s="1161"/>
    </row>
    <row r="2" spans="1:98">
      <c r="CH2" s="2715" t="str">
        <f>IF(入力シート!T3="","",TEXT(RIGHT(入力シート!T3,3),"000"))</f>
        <v/>
      </c>
      <c r="CI2" s="2715"/>
      <c r="CJ2" s="2715"/>
      <c r="CK2" s="2715"/>
      <c r="CL2" s="2715"/>
      <c r="CS2" s="208"/>
    </row>
    <row r="3" spans="1:98" ht="39.75" customHeight="1">
      <c r="A3" s="209"/>
      <c r="B3" s="2716" t="s">
        <v>605</v>
      </c>
      <c r="C3" s="2716"/>
      <c r="D3" s="2716"/>
      <c r="E3" s="2716"/>
      <c r="F3" s="2716"/>
      <c r="G3" s="2716"/>
      <c r="H3" s="2716"/>
      <c r="I3" s="2716"/>
      <c r="J3" s="2716"/>
      <c r="K3" s="2716"/>
      <c r="L3" s="2716"/>
      <c r="M3" s="2716" t="s">
        <v>1798</v>
      </c>
      <c r="N3" s="2716"/>
      <c r="O3" s="2716"/>
      <c r="P3" s="2716"/>
      <c r="Q3" s="2716"/>
      <c r="R3" s="2716"/>
      <c r="S3" s="2716"/>
      <c r="T3" s="2716"/>
      <c r="U3" s="2716"/>
      <c r="V3" s="2716"/>
      <c r="W3" s="2716"/>
      <c r="X3" s="2716"/>
      <c r="Y3" s="2716"/>
      <c r="Z3" s="2716"/>
      <c r="AA3" s="2716"/>
      <c r="AB3" s="2716"/>
      <c r="AC3" s="2716"/>
      <c r="AD3" s="2716"/>
      <c r="AE3" s="2716"/>
      <c r="AF3" s="2716"/>
      <c r="AG3" s="2716"/>
      <c r="AH3" s="2716"/>
      <c r="AI3" s="2716"/>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715"/>
      <c r="CI3" s="2715"/>
      <c r="CJ3" s="2715"/>
      <c r="CK3" s="2715"/>
      <c r="CL3" s="2715"/>
      <c r="CM3" s="211"/>
      <c r="CN3" s="211"/>
    </row>
    <row r="4" spans="1:98" ht="21" customHeight="1">
      <c r="A4" s="213"/>
      <c r="B4" s="469" t="s">
        <v>939</v>
      </c>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470"/>
      <c r="AK4" s="471" t="s">
        <v>1001</v>
      </c>
      <c r="AL4" s="472"/>
      <c r="AM4" s="472"/>
      <c r="AN4" s="472"/>
      <c r="AO4" s="472"/>
      <c r="AP4" s="472"/>
      <c r="AQ4" s="472"/>
      <c r="AR4" s="472"/>
      <c r="AS4" s="472"/>
      <c r="AT4" s="472"/>
      <c r="AU4" s="472"/>
      <c r="AV4" s="472"/>
      <c r="AW4" s="472"/>
      <c r="AX4" s="472"/>
      <c r="AY4" s="472"/>
      <c r="AZ4" s="472"/>
      <c r="BA4" s="472"/>
      <c r="BB4" s="472"/>
      <c r="BC4" s="472"/>
      <c r="BD4" s="472"/>
      <c r="BE4" s="472"/>
      <c r="BF4" s="472"/>
      <c r="BG4" s="472"/>
      <c r="BH4" s="472"/>
      <c r="BI4" s="472"/>
      <c r="BJ4" s="472"/>
      <c r="BK4" s="472"/>
      <c r="BL4" s="472"/>
      <c r="BM4" s="472"/>
      <c r="BN4" s="472"/>
      <c r="BO4" s="472"/>
      <c r="BP4" s="472"/>
      <c r="BQ4" s="472"/>
      <c r="BR4" s="472"/>
      <c r="BS4" s="472"/>
      <c r="BT4" s="472"/>
      <c r="BU4" s="472"/>
      <c r="BV4" s="472"/>
      <c r="BW4" s="472"/>
      <c r="BX4" s="472"/>
      <c r="BY4" s="472"/>
      <c r="BZ4" s="472"/>
      <c r="CA4" s="472"/>
      <c r="CB4" s="472"/>
      <c r="CC4" s="472"/>
      <c r="CD4" s="472"/>
      <c r="CE4" s="472"/>
      <c r="CF4" s="472"/>
      <c r="CG4" s="472"/>
      <c r="CH4" s="472"/>
      <c r="CI4" s="472"/>
      <c r="CJ4" s="472"/>
      <c r="CK4" s="472"/>
      <c r="CL4" s="472"/>
      <c r="CM4" s="215"/>
      <c r="CN4" s="215"/>
      <c r="CT4" s="217"/>
    </row>
    <row r="5" spans="1:98" ht="21" customHeight="1">
      <c r="A5" s="213"/>
      <c r="B5" s="2711" t="s">
        <v>596</v>
      </c>
      <c r="C5" s="2712"/>
      <c r="D5" s="2712"/>
      <c r="E5" s="2713"/>
      <c r="F5" s="2717" t="str">
        <f>IF(入力シート!K8="","",入力シート!K8)</f>
        <v/>
      </c>
      <c r="G5" s="2718"/>
      <c r="H5" s="2718"/>
      <c r="I5" s="2718"/>
      <c r="J5" s="2718"/>
      <c r="K5" s="2718"/>
      <c r="L5" s="2718"/>
      <c r="M5" s="2718"/>
      <c r="N5" s="2718"/>
      <c r="O5" s="2718"/>
      <c r="P5" s="2718"/>
      <c r="Q5" s="2718"/>
      <c r="R5" s="2718"/>
      <c r="S5" s="2719"/>
      <c r="T5" s="2711" t="s">
        <v>610</v>
      </c>
      <c r="U5" s="2712"/>
      <c r="V5" s="2712"/>
      <c r="W5" s="2713"/>
      <c r="X5" s="2720" t="str">
        <f>IF(入力シート!K9="","",入力シート!K9)</f>
        <v/>
      </c>
      <c r="Y5" s="2720"/>
      <c r="Z5" s="2720"/>
      <c r="AA5" s="2720"/>
      <c r="AB5" s="2720"/>
      <c r="AC5" s="2720"/>
      <c r="AD5" s="2720"/>
      <c r="AE5" s="2720"/>
      <c r="AF5" s="2720"/>
      <c r="AG5" s="2720"/>
      <c r="AH5" s="2720"/>
      <c r="AI5" s="2721"/>
      <c r="AJ5" s="216"/>
      <c r="AK5" s="2687" t="s">
        <v>78</v>
      </c>
      <c r="AL5" s="2688"/>
      <c r="AM5" s="2688"/>
      <c r="AN5" s="2689"/>
      <c r="AO5" s="2632" t="str">
        <f>IF(入力シート２!J23="","",入力シート２!J23)</f>
        <v/>
      </c>
      <c r="AP5" s="2633"/>
      <c r="AQ5" s="2633"/>
      <c r="AR5" s="2633"/>
      <c r="AS5" s="2633"/>
      <c r="AT5" s="2633"/>
      <c r="AU5" s="2633"/>
      <c r="AV5" s="2633"/>
      <c r="AW5" s="2633"/>
      <c r="AX5" s="2633"/>
      <c r="AY5" s="2633"/>
      <c r="AZ5" s="2633"/>
      <c r="BA5" s="2633"/>
      <c r="BB5" s="2633"/>
      <c r="BC5" s="2633"/>
      <c r="BD5" s="2633"/>
      <c r="BE5" s="2633"/>
      <c r="BF5" s="2633"/>
      <c r="BG5" s="2633"/>
      <c r="BH5" s="2633"/>
      <c r="BI5" s="2633"/>
      <c r="BJ5" s="2633"/>
      <c r="BK5" s="2633"/>
      <c r="BL5" s="2633"/>
      <c r="BM5" s="2633"/>
      <c r="BN5" s="2633"/>
      <c r="BO5" s="2633"/>
      <c r="BP5" s="2633"/>
      <c r="BQ5" s="2633"/>
      <c r="BR5" s="2633"/>
      <c r="BS5" s="2633"/>
      <c r="BT5" s="2633"/>
      <c r="BU5" s="2633"/>
      <c r="BV5" s="2633"/>
      <c r="BW5" s="2633"/>
      <c r="BX5" s="2633"/>
      <c r="BY5" s="2633"/>
      <c r="BZ5" s="2633"/>
      <c r="CA5" s="2633"/>
      <c r="CB5" s="2633"/>
      <c r="CC5" s="2633"/>
      <c r="CD5" s="2633"/>
      <c r="CE5" s="2633"/>
      <c r="CF5" s="2633"/>
      <c r="CG5" s="2633"/>
      <c r="CH5" s="2633"/>
      <c r="CI5" s="2633"/>
      <c r="CJ5" s="2633"/>
      <c r="CK5" s="2633"/>
      <c r="CL5" s="2634"/>
      <c r="CM5" s="213"/>
      <c r="CN5" s="213"/>
      <c r="CT5" s="217"/>
    </row>
    <row r="6" spans="1:98" ht="21" customHeight="1">
      <c r="A6" s="213"/>
      <c r="B6" s="468" t="s">
        <v>1267</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6"/>
      <c r="AK6" s="2888"/>
      <c r="AL6" s="2889"/>
      <c r="AM6" s="2889"/>
      <c r="AN6" s="2905"/>
      <c r="AO6" s="2635"/>
      <c r="AP6" s="2636"/>
      <c r="AQ6" s="2636"/>
      <c r="AR6" s="2636"/>
      <c r="AS6" s="2636"/>
      <c r="AT6" s="2636"/>
      <c r="AU6" s="2636"/>
      <c r="AV6" s="2636"/>
      <c r="AW6" s="2636"/>
      <c r="AX6" s="2636"/>
      <c r="AY6" s="2636"/>
      <c r="AZ6" s="2636"/>
      <c r="BA6" s="2636"/>
      <c r="BB6" s="2636"/>
      <c r="BC6" s="2636"/>
      <c r="BD6" s="2636"/>
      <c r="BE6" s="2636"/>
      <c r="BF6" s="2636"/>
      <c r="BG6" s="2636"/>
      <c r="BH6" s="2636"/>
      <c r="BI6" s="2636"/>
      <c r="BJ6" s="2636"/>
      <c r="BK6" s="2636"/>
      <c r="BL6" s="2636"/>
      <c r="BM6" s="2636"/>
      <c r="BN6" s="2636"/>
      <c r="BO6" s="2636"/>
      <c r="BP6" s="2636"/>
      <c r="BQ6" s="2636"/>
      <c r="BR6" s="2636"/>
      <c r="BS6" s="2636"/>
      <c r="BT6" s="2636"/>
      <c r="BU6" s="2636"/>
      <c r="BV6" s="2636"/>
      <c r="BW6" s="2636"/>
      <c r="BX6" s="2636"/>
      <c r="BY6" s="2636"/>
      <c r="BZ6" s="2636"/>
      <c r="CA6" s="2636"/>
      <c r="CB6" s="2636"/>
      <c r="CC6" s="2636"/>
      <c r="CD6" s="2636"/>
      <c r="CE6" s="2636"/>
      <c r="CF6" s="2636"/>
      <c r="CG6" s="2636"/>
      <c r="CH6" s="2636"/>
      <c r="CI6" s="2636"/>
      <c r="CJ6" s="2636"/>
      <c r="CK6" s="2636"/>
      <c r="CL6" s="2637"/>
      <c r="CM6" s="213"/>
      <c r="CN6" s="213"/>
    </row>
    <row r="7" spans="1:98" ht="21" customHeight="1">
      <c r="A7" s="213"/>
      <c r="B7" s="2711" t="s">
        <v>606</v>
      </c>
      <c r="C7" s="2712"/>
      <c r="D7" s="2712"/>
      <c r="E7" s="2713"/>
      <c r="F7" s="2645" t="str">
        <f>入力シート!K17&amp;IF(AND(入力シート!B47,入力シート!K49&lt;&gt;""),"／"&amp;入力シート!K49,"")&amp;IF(AND(入力シート!B475,入力シート!B79,入力シート!K81&lt;&gt;""),"／"&amp;入力シート!K81,"")</f>
        <v/>
      </c>
      <c r="G7" s="2646"/>
      <c r="H7" s="2646"/>
      <c r="I7" s="2646"/>
      <c r="J7" s="2646"/>
      <c r="K7" s="2646"/>
      <c r="L7" s="2646"/>
      <c r="M7" s="2646"/>
      <c r="N7" s="2646"/>
      <c r="O7" s="2646"/>
      <c r="P7" s="2646"/>
      <c r="Q7" s="2646"/>
      <c r="R7" s="2646"/>
      <c r="S7" s="2646"/>
      <c r="T7" s="2646"/>
      <c r="U7" s="2646"/>
      <c r="V7" s="2646"/>
      <c r="W7" s="2646"/>
      <c r="X7" s="2646"/>
      <c r="Y7" s="2646"/>
      <c r="Z7" s="2646"/>
      <c r="AA7" s="2646"/>
      <c r="AB7" s="2646"/>
      <c r="AC7" s="2646"/>
      <c r="AD7" s="2646"/>
      <c r="AE7" s="2646"/>
      <c r="AF7" s="2646"/>
      <c r="AG7" s="2646"/>
      <c r="AH7" s="2646"/>
      <c r="AI7" s="2647"/>
      <c r="AJ7" s="216"/>
      <c r="AK7" s="2888"/>
      <c r="AL7" s="2889"/>
      <c r="AM7" s="2889"/>
      <c r="AN7" s="2905"/>
      <c r="AO7" s="2635"/>
      <c r="AP7" s="2636"/>
      <c r="AQ7" s="2636"/>
      <c r="AR7" s="2636"/>
      <c r="AS7" s="2636"/>
      <c r="AT7" s="2636"/>
      <c r="AU7" s="2636"/>
      <c r="AV7" s="2636"/>
      <c r="AW7" s="2636"/>
      <c r="AX7" s="2636"/>
      <c r="AY7" s="2636"/>
      <c r="AZ7" s="2636"/>
      <c r="BA7" s="2636"/>
      <c r="BB7" s="2636"/>
      <c r="BC7" s="2636"/>
      <c r="BD7" s="2636"/>
      <c r="BE7" s="2636"/>
      <c r="BF7" s="2636"/>
      <c r="BG7" s="2636"/>
      <c r="BH7" s="2636"/>
      <c r="BI7" s="2636"/>
      <c r="BJ7" s="2636"/>
      <c r="BK7" s="2636"/>
      <c r="BL7" s="2636"/>
      <c r="BM7" s="2636"/>
      <c r="BN7" s="2636"/>
      <c r="BO7" s="2636"/>
      <c r="BP7" s="2636"/>
      <c r="BQ7" s="2636"/>
      <c r="BR7" s="2636"/>
      <c r="BS7" s="2636"/>
      <c r="BT7" s="2636"/>
      <c r="BU7" s="2636"/>
      <c r="BV7" s="2636"/>
      <c r="BW7" s="2636"/>
      <c r="BX7" s="2636"/>
      <c r="BY7" s="2636"/>
      <c r="BZ7" s="2636"/>
      <c r="CA7" s="2636"/>
      <c r="CB7" s="2636"/>
      <c r="CC7" s="2636"/>
      <c r="CD7" s="2636"/>
      <c r="CE7" s="2636"/>
      <c r="CF7" s="2636"/>
      <c r="CG7" s="2636"/>
      <c r="CH7" s="2636"/>
      <c r="CI7" s="2636"/>
      <c r="CJ7" s="2636"/>
      <c r="CK7" s="2636"/>
      <c r="CL7" s="2637"/>
      <c r="CM7" s="213"/>
      <c r="CN7" s="213"/>
    </row>
    <row r="8" spans="1:98" ht="21" customHeight="1">
      <c r="A8" s="213"/>
      <c r="B8" s="2711" t="s">
        <v>490</v>
      </c>
      <c r="C8" s="2712"/>
      <c r="D8" s="2712"/>
      <c r="E8" s="2712"/>
      <c r="F8" s="2726"/>
      <c r="G8" s="2726"/>
      <c r="H8" s="2726"/>
      <c r="I8" s="2726"/>
      <c r="J8" s="2727"/>
      <c r="K8" s="2722" t="str">
        <f>IF(入力シート!K132="","",入力シート!K132)</f>
        <v/>
      </c>
      <c r="L8" s="2720"/>
      <c r="M8" s="2720"/>
      <c r="N8" s="2720"/>
      <c r="O8" s="2720"/>
      <c r="P8" s="2720"/>
      <c r="Q8" s="2720"/>
      <c r="R8" s="2720"/>
      <c r="S8" s="2721"/>
      <c r="T8" s="2711" t="s">
        <v>894</v>
      </c>
      <c r="U8" s="2712"/>
      <c r="V8" s="2712"/>
      <c r="W8" s="2712"/>
      <c r="X8" s="2713"/>
      <c r="Y8" s="2728" t="str">
        <f>IF(入力シート!K133="なし",入力シート!K133,IF(入力シート!K133="","",入力シート!K133&amp;"（"&amp;入力シート!K134&amp;"）"))</f>
        <v/>
      </c>
      <c r="Z8" s="2729"/>
      <c r="AA8" s="2729"/>
      <c r="AB8" s="2729"/>
      <c r="AC8" s="2729"/>
      <c r="AD8" s="2729"/>
      <c r="AE8" s="2729"/>
      <c r="AF8" s="2729"/>
      <c r="AG8" s="2729"/>
      <c r="AH8" s="2729"/>
      <c r="AI8" s="2730"/>
      <c r="AJ8" s="216"/>
      <c r="AK8" s="2888"/>
      <c r="AL8" s="2889"/>
      <c r="AM8" s="2889"/>
      <c r="AN8" s="2905"/>
      <c r="AO8" s="2635"/>
      <c r="AP8" s="2636"/>
      <c r="AQ8" s="2636"/>
      <c r="AR8" s="2636"/>
      <c r="AS8" s="2636"/>
      <c r="AT8" s="2636"/>
      <c r="AU8" s="2636"/>
      <c r="AV8" s="2636"/>
      <c r="AW8" s="2636"/>
      <c r="AX8" s="2636"/>
      <c r="AY8" s="2636"/>
      <c r="AZ8" s="2636"/>
      <c r="BA8" s="2636"/>
      <c r="BB8" s="2636"/>
      <c r="BC8" s="2636"/>
      <c r="BD8" s="2636"/>
      <c r="BE8" s="2636"/>
      <c r="BF8" s="2636"/>
      <c r="BG8" s="2636"/>
      <c r="BH8" s="2636"/>
      <c r="BI8" s="2636"/>
      <c r="BJ8" s="2636"/>
      <c r="BK8" s="2636"/>
      <c r="BL8" s="2636"/>
      <c r="BM8" s="2636"/>
      <c r="BN8" s="2636"/>
      <c r="BO8" s="2636"/>
      <c r="BP8" s="2636"/>
      <c r="BQ8" s="2636"/>
      <c r="BR8" s="2636"/>
      <c r="BS8" s="2636"/>
      <c r="BT8" s="2636"/>
      <c r="BU8" s="2636"/>
      <c r="BV8" s="2636"/>
      <c r="BW8" s="2636"/>
      <c r="BX8" s="2636"/>
      <c r="BY8" s="2636"/>
      <c r="BZ8" s="2636"/>
      <c r="CA8" s="2636"/>
      <c r="CB8" s="2636"/>
      <c r="CC8" s="2636"/>
      <c r="CD8" s="2636"/>
      <c r="CE8" s="2636"/>
      <c r="CF8" s="2636"/>
      <c r="CG8" s="2636"/>
      <c r="CH8" s="2636"/>
      <c r="CI8" s="2636"/>
      <c r="CJ8" s="2636"/>
      <c r="CK8" s="2636"/>
      <c r="CL8" s="2637"/>
      <c r="CM8" s="218"/>
      <c r="CN8" s="218"/>
    </row>
    <row r="9" spans="1:98" ht="21" customHeight="1">
      <c r="A9" s="213"/>
      <c r="B9" s="468" t="s">
        <v>1268</v>
      </c>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6"/>
      <c r="AK9" s="2888"/>
      <c r="AL9" s="2889"/>
      <c r="AM9" s="2889"/>
      <c r="AN9" s="2905"/>
      <c r="AO9" s="2635"/>
      <c r="AP9" s="2636"/>
      <c r="AQ9" s="2636"/>
      <c r="AR9" s="2636"/>
      <c r="AS9" s="2636"/>
      <c r="AT9" s="2636"/>
      <c r="AU9" s="2636"/>
      <c r="AV9" s="2636"/>
      <c r="AW9" s="2636"/>
      <c r="AX9" s="2636"/>
      <c r="AY9" s="2636"/>
      <c r="AZ9" s="2636"/>
      <c r="BA9" s="2636"/>
      <c r="BB9" s="2636"/>
      <c r="BC9" s="2636"/>
      <c r="BD9" s="2636"/>
      <c r="BE9" s="2636"/>
      <c r="BF9" s="2636"/>
      <c r="BG9" s="2636"/>
      <c r="BH9" s="2636"/>
      <c r="BI9" s="2636"/>
      <c r="BJ9" s="2636"/>
      <c r="BK9" s="2636"/>
      <c r="BL9" s="2636"/>
      <c r="BM9" s="2636"/>
      <c r="BN9" s="2636"/>
      <c r="BO9" s="2636"/>
      <c r="BP9" s="2636"/>
      <c r="BQ9" s="2636"/>
      <c r="BR9" s="2636"/>
      <c r="BS9" s="2636"/>
      <c r="BT9" s="2636"/>
      <c r="BU9" s="2636"/>
      <c r="BV9" s="2636"/>
      <c r="BW9" s="2636"/>
      <c r="BX9" s="2636"/>
      <c r="BY9" s="2636"/>
      <c r="BZ9" s="2636"/>
      <c r="CA9" s="2636"/>
      <c r="CB9" s="2636"/>
      <c r="CC9" s="2636"/>
      <c r="CD9" s="2636"/>
      <c r="CE9" s="2636"/>
      <c r="CF9" s="2636"/>
      <c r="CG9" s="2636"/>
      <c r="CH9" s="2636"/>
      <c r="CI9" s="2636"/>
      <c r="CJ9" s="2636"/>
      <c r="CK9" s="2636"/>
      <c r="CL9" s="2637"/>
      <c r="CM9" s="219"/>
      <c r="CN9" s="219"/>
    </row>
    <row r="10" spans="1:98" ht="21" customHeight="1">
      <c r="A10" s="213"/>
      <c r="B10" s="2714" t="s">
        <v>607</v>
      </c>
      <c r="C10" s="2712"/>
      <c r="D10" s="2712"/>
      <c r="E10" s="2713"/>
      <c r="F10" s="2722" t="str">
        <f>IF(入力シート!K135="","",入力シート!K135)</f>
        <v/>
      </c>
      <c r="G10" s="2720"/>
      <c r="H10" s="2720"/>
      <c r="I10" s="2720"/>
      <c r="J10" s="2721"/>
      <c r="K10" s="2711" t="s">
        <v>277</v>
      </c>
      <c r="L10" s="2712"/>
      <c r="M10" s="2712"/>
      <c r="N10" s="2713"/>
      <c r="O10" s="2723" t="str">
        <f>IF(入力シート!K136="","",入力シート!K136)</f>
        <v/>
      </c>
      <c r="P10" s="2724"/>
      <c r="Q10" s="2724"/>
      <c r="R10" s="2724"/>
      <c r="S10" s="2724"/>
      <c r="T10" s="2724"/>
      <c r="U10" s="2724"/>
      <c r="V10" s="2724"/>
      <c r="W10" s="2724"/>
      <c r="X10" s="2724"/>
      <c r="Y10" s="2725"/>
      <c r="Z10" s="2711" t="s">
        <v>75</v>
      </c>
      <c r="AA10" s="2712"/>
      <c r="AB10" s="2712"/>
      <c r="AC10" s="2713"/>
      <c r="AD10" s="2722" t="str">
        <f>IF(F10="登録申請中","－",IF(入力シート!K137="","",入力シート!K137))</f>
        <v/>
      </c>
      <c r="AE10" s="2720"/>
      <c r="AF10" s="2720"/>
      <c r="AG10" s="2720"/>
      <c r="AH10" s="2720"/>
      <c r="AI10" s="2721"/>
      <c r="AJ10" s="216"/>
      <c r="AK10" s="2888"/>
      <c r="AL10" s="2889"/>
      <c r="AM10" s="2889"/>
      <c r="AN10" s="2905"/>
      <c r="AO10" s="2635"/>
      <c r="AP10" s="2636"/>
      <c r="AQ10" s="2636"/>
      <c r="AR10" s="2636"/>
      <c r="AS10" s="2636"/>
      <c r="AT10" s="2636"/>
      <c r="AU10" s="2636"/>
      <c r="AV10" s="2636"/>
      <c r="AW10" s="2636"/>
      <c r="AX10" s="2636"/>
      <c r="AY10" s="2636"/>
      <c r="AZ10" s="2636"/>
      <c r="BA10" s="2636"/>
      <c r="BB10" s="2636"/>
      <c r="BC10" s="2636"/>
      <c r="BD10" s="2636"/>
      <c r="BE10" s="2636"/>
      <c r="BF10" s="2636"/>
      <c r="BG10" s="2636"/>
      <c r="BH10" s="2636"/>
      <c r="BI10" s="2636"/>
      <c r="BJ10" s="2636"/>
      <c r="BK10" s="2636"/>
      <c r="BL10" s="2636"/>
      <c r="BM10" s="2636"/>
      <c r="BN10" s="2636"/>
      <c r="BO10" s="2636"/>
      <c r="BP10" s="2636"/>
      <c r="BQ10" s="2636"/>
      <c r="BR10" s="2636"/>
      <c r="BS10" s="2636"/>
      <c r="BT10" s="2636"/>
      <c r="BU10" s="2636"/>
      <c r="BV10" s="2636"/>
      <c r="BW10" s="2636"/>
      <c r="BX10" s="2636"/>
      <c r="BY10" s="2636"/>
      <c r="BZ10" s="2636"/>
      <c r="CA10" s="2636"/>
      <c r="CB10" s="2636"/>
      <c r="CC10" s="2636"/>
      <c r="CD10" s="2636"/>
      <c r="CE10" s="2636"/>
      <c r="CF10" s="2636"/>
      <c r="CG10" s="2636"/>
      <c r="CH10" s="2636"/>
      <c r="CI10" s="2636"/>
      <c r="CJ10" s="2636"/>
      <c r="CK10" s="2636"/>
      <c r="CL10" s="2637"/>
      <c r="CM10" s="218"/>
      <c r="CN10" s="218"/>
    </row>
    <row r="11" spans="1:98" ht="21" customHeight="1">
      <c r="A11" s="213"/>
      <c r="B11" s="467" t="s">
        <v>1246</v>
      </c>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20"/>
      <c r="AJ11" s="216"/>
      <c r="AK11" s="2888"/>
      <c r="AL11" s="2889"/>
      <c r="AM11" s="2889"/>
      <c r="AN11" s="2905"/>
      <c r="AO11" s="2635"/>
      <c r="AP11" s="2636"/>
      <c r="AQ11" s="2636"/>
      <c r="AR11" s="2636"/>
      <c r="AS11" s="2636"/>
      <c r="AT11" s="2636"/>
      <c r="AU11" s="2636"/>
      <c r="AV11" s="2636"/>
      <c r="AW11" s="2636"/>
      <c r="AX11" s="2636"/>
      <c r="AY11" s="2636"/>
      <c r="AZ11" s="2636"/>
      <c r="BA11" s="2636"/>
      <c r="BB11" s="2636"/>
      <c r="BC11" s="2636"/>
      <c r="BD11" s="2636"/>
      <c r="BE11" s="2636"/>
      <c r="BF11" s="2636"/>
      <c r="BG11" s="2636"/>
      <c r="BH11" s="2636"/>
      <c r="BI11" s="2636"/>
      <c r="BJ11" s="2636"/>
      <c r="BK11" s="2636"/>
      <c r="BL11" s="2636"/>
      <c r="BM11" s="2636"/>
      <c r="BN11" s="2636"/>
      <c r="BO11" s="2636"/>
      <c r="BP11" s="2636"/>
      <c r="BQ11" s="2636"/>
      <c r="BR11" s="2636"/>
      <c r="BS11" s="2636"/>
      <c r="BT11" s="2636"/>
      <c r="BU11" s="2636"/>
      <c r="BV11" s="2636"/>
      <c r="BW11" s="2636"/>
      <c r="BX11" s="2636"/>
      <c r="BY11" s="2636"/>
      <c r="BZ11" s="2636"/>
      <c r="CA11" s="2636"/>
      <c r="CB11" s="2636"/>
      <c r="CC11" s="2636"/>
      <c r="CD11" s="2636"/>
      <c r="CE11" s="2636"/>
      <c r="CF11" s="2636"/>
      <c r="CG11" s="2636"/>
      <c r="CH11" s="2636"/>
      <c r="CI11" s="2636"/>
      <c r="CJ11" s="2636"/>
      <c r="CK11" s="2636"/>
      <c r="CL11" s="2637"/>
      <c r="CM11" s="219"/>
      <c r="CN11" s="219"/>
    </row>
    <row r="12" spans="1:98" ht="21" customHeight="1">
      <c r="A12" s="213"/>
      <c r="B12" s="2594" t="s">
        <v>82</v>
      </c>
      <c r="C12" s="2595"/>
      <c r="D12" s="2595"/>
      <c r="E12" s="2596"/>
      <c r="F12" s="2645" t="str">
        <f>IF(入力シート!K144="","",入力シート!K144)</f>
        <v/>
      </c>
      <c r="G12" s="2646"/>
      <c r="H12" s="2646"/>
      <c r="I12" s="2646"/>
      <c r="J12" s="2646"/>
      <c r="K12" s="2646"/>
      <c r="L12" s="2646"/>
      <c r="M12" s="2646"/>
      <c r="N12" s="2646"/>
      <c r="O12" s="2646"/>
      <c r="P12" s="2646"/>
      <c r="Q12" s="2646"/>
      <c r="R12" s="2646"/>
      <c r="S12" s="2646"/>
      <c r="T12" s="2646"/>
      <c r="U12" s="2646"/>
      <c r="V12" s="2646"/>
      <c r="W12" s="2646"/>
      <c r="X12" s="2646"/>
      <c r="Y12" s="2646"/>
      <c r="Z12" s="2646"/>
      <c r="AA12" s="2646"/>
      <c r="AB12" s="2646"/>
      <c r="AC12" s="2646"/>
      <c r="AD12" s="2646"/>
      <c r="AE12" s="2646"/>
      <c r="AF12" s="2646"/>
      <c r="AG12" s="2646"/>
      <c r="AH12" s="2646"/>
      <c r="AI12" s="2647"/>
      <c r="AJ12" s="216"/>
      <c r="AK12" s="2888"/>
      <c r="AL12" s="2889"/>
      <c r="AM12" s="2889"/>
      <c r="AN12" s="2905"/>
      <c r="AO12" s="2635"/>
      <c r="AP12" s="2636"/>
      <c r="AQ12" s="2636"/>
      <c r="AR12" s="2636"/>
      <c r="AS12" s="2636"/>
      <c r="AT12" s="2636"/>
      <c r="AU12" s="2636"/>
      <c r="AV12" s="2636"/>
      <c r="AW12" s="2636"/>
      <c r="AX12" s="2636"/>
      <c r="AY12" s="2636"/>
      <c r="AZ12" s="2636"/>
      <c r="BA12" s="2636"/>
      <c r="BB12" s="2636"/>
      <c r="BC12" s="2636"/>
      <c r="BD12" s="2636"/>
      <c r="BE12" s="2636"/>
      <c r="BF12" s="2636"/>
      <c r="BG12" s="2636"/>
      <c r="BH12" s="2636"/>
      <c r="BI12" s="2636"/>
      <c r="BJ12" s="2636"/>
      <c r="BK12" s="2636"/>
      <c r="BL12" s="2636"/>
      <c r="BM12" s="2636"/>
      <c r="BN12" s="2636"/>
      <c r="BO12" s="2636"/>
      <c r="BP12" s="2636"/>
      <c r="BQ12" s="2636"/>
      <c r="BR12" s="2636"/>
      <c r="BS12" s="2636"/>
      <c r="BT12" s="2636"/>
      <c r="BU12" s="2636"/>
      <c r="BV12" s="2636"/>
      <c r="BW12" s="2636"/>
      <c r="BX12" s="2636"/>
      <c r="BY12" s="2636"/>
      <c r="BZ12" s="2636"/>
      <c r="CA12" s="2636"/>
      <c r="CB12" s="2636"/>
      <c r="CC12" s="2636"/>
      <c r="CD12" s="2636"/>
      <c r="CE12" s="2636"/>
      <c r="CF12" s="2636"/>
      <c r="CG12" s="2636"/>
      <c r="CH12" s="2636"/>
      <c r="CI12" s="2636"/>
      <c r="CJ12" s="2636"/>
      <c r="CK12" s="2636"/>
      <c r="CL12" s="2637"/>
      <c r="CM12" s="219"/>
      <c r="CN12" s="219"/>
    </row>
    <row r="13" spans="1:98" ht="21" customHeight="1">
      <c r="A13" s="213"/>
      <c r="B13" s="2778" t="s">
        <v>608</v>
      </c>
      <c r="C13" s="2779"/>
      <c r="D13" s="2779"/>
      <c r="E13" s="2786"/>
      <c r="F13" s="1408" t="s">
        <v>56</v>
      </c>
      <c r="G13" s="2841" t="str">
        <f>IF(入力シート!K145="","",LEFT(入力シート!K145,3)&amp;"-"&amp;RIGHT(入力シート!K145,4))</f>
        <v/>
      </c>
      <c r="H13" s="2842"/>
      <c r="I13" s="2843"/>
      <c r="J13" s="2711" t="s">
        <v>225</v>
      </c>
      <c r="K13" s="2713"/>
      <c r="L13" s="2722" t="str">
        <f>IF(入力シート!K146="","",入力シート!K146)</f>
        <v/>
      </c>
      <c r="M13" s="2721"/>
      <c r="N13" s="2711" t="s">
        <v>226</v>
      </c>
      <c r="O13" s="2713"/>
      <c r="P13" s="2723" t="str">
        <f>IF(入力シート!K147="","",入力シート!K147)</f>
        <v/>
      </c>
      <c r="Q13" s="2724"/>
      <c r="R13" s="2724"/>
      <c r="S13" s="2724"/>
      <c r="T13" s="2724"/>
      <c r="U13" s="2724"/>
      <c r="V13" s="2724"/>
      <c r="W13" s="2724"/>
      <c r="X13" s="2724"/>
      <c r="Y13" s="2724"/>
      <c r="Z13" s="2724"/>
      <c r="AA13" s="2724"/>
      <c r="AB13" s="2724"/>
      <c r="AC13" s="2724"/>
      <c r="AD13" s="2724"/>
      <c r="AE13" s="2724"/>
      <c r="AF13" s="2724"/>
      <c r="AG13" s="2724"/>
      <c r="AH13" s="2724"/>
      <c r="AI13" s="2725"/>
      <c r="AJ13" s="216"/>
      <c r="AK13" s="2690"/>
      <c r="AL13" s="2691"/>
      <c r="AM13" s="2691"/>
      <c r="AN13" s="2692"/>
      <c r="AO13" s="2638"/>
      <c r="AP13" s="2639"/>
      <c r="AQ13" s="2639"/>
      <c r="AR13" s="2639"/>
      <c r="AS13" s="2639"/>
      <c r="AT13" s="2639"/>
      <c r="AU13" s="2639"/>
      <c r="AV13" s="2639"/>
      <c r="AW13" s="2639"/>
      <c r="AX13" s="2639"/>
      <c r="AY13" s="2639"/>
      <c r="AZ13" s="2639"/>
      <c r="BA13" s="2639"/>
      <c r="BB13" s="2639"/>
      <c r="BC13" s="2639"/>
      <c r="BD13" s="2639"/>
      <c r="BE13" s="2639"/>
      <c r="BF13" s="2639"/>
      <c r="BG13" s="2639"/>
      <c r="BH13" s="2639"/>
      <c r="BI13" s="2639"/>
      <c r="BJ13" s="2639"/>
      <c r="BK13" s="2639"/>
      <c r="BL13" s="2639"/>
      <c r="BM13" s="2639"/>
      <c r="BN13" s="2639"/>
      <c r="BO13" s="2639"/>
      <c r="BP13" s="2639"/>
      <c r="BQ13" s="2639"/>
      <c r="BR13" s="2639"/>
      <c r="BS13" s="2639"/>
      <c r="BT13" s="2639"/>
      <c r="BU13" s="2639"/>
      <c r="BV13" s="2639"/>
      <c r="BW13" s="2639"/>
      <c r="BX13" s="2639"/>
      <c r="BY13" s="2639"/>
      <c r="BZ13" s="2639"/>
      <c r="CA13" s="2639"/>
      <c r="CB13" s="2639"/>
      <c r="CC13" s="2639"/>
      <c r="CD13" s="2639"/>
      <c r="CE13" s="2639"/>
      <c r="CF13" s="2639"/>
      <c r="CG13" s="2639"/>
      <c r="CH13" s="2639"/>
      <c r="CI13" s="2639"/>
      <c r="CJ13" s="2639"/>
      <c r="CK13" s="2639"/>
      <c r="CL13" s="2640"/>
      <c r="CM13" s="218"/>
      <c r="CN13" s="218"/>
    </row>
    <row r="14" spans="1:98" ht="21" customHeight="1">
      <c r="A14" s="213"/>
      <c r="B14" s="2806"/>
      <c r="C14" s="2807"/>
      <c r="D14" s="2807"/>
      <c r="E14" s="2808"/>
      <c r="F14" s="2594" t="s">
        <v>893</v>
      </c>
      <c r="G14" s="2595"/>
      <c r="H14" s="2595"/>
      <c r="I14" s="2596"/>
      <c r="J14" s="2645" t="str">
        <f>IF(入力シート!K148="","",入力シート!K148)</f>
        <v/>
      </c>
      <c r="K14" s="2646"/>
      <c r="L14" s="2646"/>
      <c r="M14" s="2646"/>
      <c r="N14" s="2646"/>
      <c r="O14" s="2646"/>
      <c r="P14" s="2646"/>
      <c r="Q14" s="2646"/>
      <c r="R14" s="2646"/>
      <c r="S14" s="2646"/>
      <c r="T14" s="2646"/>
      <c r="U14" s="2646"/>
      <c r="V14" s="2646"/>
      <c r="W14" s="2646"/>
      <c r="X14" s="2646"/>
      <c r="Y14" s="2646"/>
      <c r="Z14" s="2646"/>
      <c r="AA14" s="2646"/>
      <c r="AB14" s="2646"/>
      <c r="AC14" s="2646"/>
      <c r="AD14" s="2646"/>
      <c r="AE14" s="2646"/>
      <c r="AF14" s="2646"/>
      <c r="AG14" s="2646"/>
      <c r="AH14" s="2646"/>
      <c r="AI14" s="2647"/>
      <c r="AJ14" s="216"/>
      <c r="AK14" s="2687" t="s">
        <v>81</v>
      </c>
      <c r="AL14" s="2688"/>
      <c r="AM14" s="2688"/>
      <c r="AN14" s="2689"/>
      <c r="AO14" s="2632" t="str">
        <f>IF(入力シート２!J29="","",入力シート２!J29)</f>
        <v/>
      </c>
      <c r="AP14" s="2633"/>
      <c r="AQ14" s="2633"/>
      <c r="AR14" s="2633"/>
      <c r="AS14" s="2633"/>
      <c r="AT14" s="2633"/>
      <c r="AU14" s="2633"/>
      <c r="AV14" s="2633"/>
      <c r="AW14" s="2633"/>
      <c r="AX14" s="2633"/>
      <c r="AY14" s="2633"/>
      <c r="AZ14" s="2633"/>
      <c r="BA14" s="2633"/>
      <c r="BB14" s="2633"/>
      <c r="BC14" s="2633"/>
      <c r="BD14" s="2633"/>
      <c r="BE14" s="2633"/>
      <c r="BF14" s="2633"/>
      <c r="BG14" s="2633"/>
      <c r="BH14" s="2633"/>
      <c r="BI14" s="2633"/>
      <c r="BJ14" s="2633"/>
      <c r="BK14" s="2633"/>
      <c r="BL14" s="2633"/>
      <c r="BM14" s="2633"/>
      <c r="BN14" s="2633"/>
      <c r="BO14" s="2633"/>
      <c r="BP14" s="2633"/>
      <c r="BQ14" s="2633"/>
      <c r="BR14" s="2633"/>
      <c r="BS14" s="2633"/>
      <c r="BT14" s="2633"/>
      <c r="BU14" s="2633"/>
      <c r="BV14" s="2633"/>
      <c r="BW14" s="2633"/>
      <c r="BX14" s="2633"/>
      <c r="BY14" s="2633"/>
      <c r="BZ14" s="2633"/>
      <c r="CA14" s="2633"/>
      <c r="CB14" s="2633"/>
      <c r="CC14" s="2633"/>
      <c r="CD14" s="2633"/>
      <c r="CE14" s="2633"/>
      <c r="CF14" s="2633"/>
      <c r="CG14" s="2633"/>
      <c r="CH14" s="2633"/>
      <c r="CI14" s="2633"/>
      <c r="CJ14" s="2633"/>
      <c r="CK14" s="2633"/>
      <c r="CL14" s="2634"/>
      <c r="CM14" s="218"/>
      <c r="CN14" s="218"/>
    </row>
    <row r="15" spans="1:98" ht="21" customHeight="1">
      <c r="A15" s="213"/>
      <c r="B15" s="2711" t="s">
        <v>76</v>
      </c>
      <c r="C15" s="2712"/>
      <c r="D15" s="2712"/>
      <c r="E15" s="2713"/>
      <c r="F15" s="2728" t="str">
        <f>IF(入力シート!K149="","",入力シート!K149)</f>
        <v/>
      </c>
      <c r="G15" s="2729"/>
      <c r="H15" s="2729"/>
      <c r="I15" s="2729"/>
      <c r="J15" s="2730"/>
      <c r="K15" s="2711" t="s">
        <v>851</v>
      </c>
      <c r="L15" s="2712"/>
      <c r="M15" s="2712"/>
      <c r="N15" s="2713"/>
      <c r="O15" s="2836" t="str">
        <f>IF(入力シート!K150="","",入力シート!K150)</f>
        <v/>
      </c>
      <c r="P15" s="2837"/>
      <c r="Q15" s="2837"/>
      <c r="R15" s="2837"/>
      <c r="S15" s="221" t="s">
        <v>728</v>
      </c>
      <c r="T15" s="2711" t="s">
        <v>83</v>
      </c>
      <c r="U15" s="2712"/>
      <c r="V15" s="2712"/>
      <c r="W15" s="2713"/>
      <c r="X15" s="2836" t="str">
        <f>IF(入力シート!K151="","",入力シート!K151)</f>
        <v/>
      </c>
      <c r="Y15" s="2837"/>
      <c r="Z15" s="2837"/>
      <c r="AA15" s="221" t="s">
        <v>728</v>
      </c>
      <c r="AB15" s="2711" t="s">
        <v>878</v>
      </c>
      <c r="AC15" s="2712"/>
      <c r="AD15" s="2712"/>
      <c r="AE15" s="2713"/>
      <c r="AF15" s="2728" t="str">
        <f>IF(入力シート!K152="","",入力シート!K152)</f>
        <v/>
      </c>
      <c r="AG15" s="2729"/>
      <c r="AH15" s="2729"/>
      <c r="AI15" s="2730"/>
      <c r="AJ15" s="216"/>
      <c r="AK15" s="2888"/>
      <c r="AL15" s="2889"/>
      <c r="AM15" s="2889"/>
      <c r="AN15" s="2905"/>
      <c r="AO15" s="2635"/>
      <c r="AP15" s="2636"/>
      <c r="AQ15" s="2636"/>
      <c r="AR15" s="2636"/>
      <c r="AS15" s="2636"/>
      <c r="AT15" s="2636"/>
      <c r="AU15" s="2636"/>
      <c r="AV15" s="2636"/>
      <c r="AW15" s="2636"/>
      <c r="AX15" s="2636"/>
      <c r="AY15" s="2636"/>
      <c r="AZ15" s="2636"/>
      <c r="BA15" s="2636"/>
      <c r="BB15" s="2636"/>
      <c r="BC15" s="2636"/>
      <c r="BD15" s="2636"/>
      <c r="BE15" s="2636"/>
      <c r="BF15" s="2636"/>
      <c r="BG15" s="2636"/>
      <c r="BH15" s="2636"/>
      <c r="BI15" s="2636"/>
      <c r="BJ15" s="2636"/>
      <c r="BK15" s="2636"/>
      <c r="BL15" s="2636"/>
      <c r="BM15" s="2636"/>
      <c r="BN15" s="2636"/>
      <c r="BO15" s="2636"/>
      <c r="BP15" s="2636"/>
      <c r="BQ15" s="2636"/>
      <c r="BR15" s="2636"/>
      <c r="BS15" s="2636"/>
      <c r="BT15" s="2636"/>
      <c r="BU15" s="2636"/>
      <c r="BV15" s="2636"/>
      <c r="BW15" s="2636"/>
      <c r="BX15" s="2636"/>
      <c r="BY15" s="2636"/>
      <c r="BZ15" s="2636"/>
      <c r="CA15" s="2636"/>
      <c r="CB15" s="2636"/>
      <c r="CC15" s="2636"/>
      <c r="CD15" s="2636"/>
      <c r="CE15" s="2636"/>
      <c r="CF15" s="2636"/>
      <c r="CG15" s="2636"/>
      <c r="CH15" s="2636"/>
      <c r="CI15" s="2636"/>
      <c r="CJ15" s="2636"/>
      <c r="CK15" s="2636"/>
      <c r="CL15" s="2637"/>
      <c r="CM15" s="218"/>
      <c r="CN15" s="218"/>
    </row>
    <row r="16" spans="1:98" ht="21" customHeight="1">
      <c r="A16" s="213"/>
      <c r="B16" s="2711" t="s">
        <v>609</v>
      </c>
      <c r="C16" s="2712"/>
      <c r="D16" s="2712"/>
      <c r="E16" s="2713"/>
      <c r="F16" s="2679" t="str">
        <f>IF(入力シート!K153="","",入力シート!K153)</f>
        <v/>
      </c>
      <c r="G16" s="2680"/>
      <c r="H16" s="2680"/>
      <c r="I16" s="2680"/>
      <c r="J16" s="2681"/>
      <c r="K16" s="222" t="s">
        <v>84</v>
      </c>
      <c r="L16" s="223" t="str">
        <f>IF(入力シート!K154="","",入力シート!K154)</f>
        <v/>
      </c>
      <c r="M16" s="224" t="s">
        <v>85</v>
      </c>
      <c r="N16" s="222" t="s">
        <v>86</v>
      </c>
      <c r="O16" s="225" t="str">
        <f>IF(入力シート!K155="","",入力シート!K155)</f>
        <v/>
      </c>
      <c r="P16" s="224" t="s">
        <v>85</v>
      </c>
      <c r="Q16" s="222" t="s">
        <v>729</v>
      </c>
      <c r="R16" s="223" t="str">
        <f>IF(入力シート!K156="","",入力シート!K156)</f>
        <v/>
      </c>
      <c r="S16" s="224" t="s">
        <v>85</v>
      </c>
      <c r="T16" s="2594" t="s">
        <v>888</v>
      </c>
      <c r="U16" s="2595"/>
      <c r="V16" s="2595"/>
      <c r="W16" s="2596"/>
      <c r="X16" s="2679" t="str">
        <f>IF(入力シート!K157="","",入力シート!K157)</f>
        <v/>
      </c>
      <c r="Y16" s="2680"/>
      <c r="Z16" s="2680"/>
      <c r="AA16" s="226" t="s">
        <v>87</v>
      </c>
      <c r="AB16" s="2838" t="s">
        <v>945</v>
      </c>
      <c r="AC16" s="2839"/>
      <c r="AD16" s="2839"/>
      <c r="AE16" s="2840"/>
      <c r="AF16" s="2679" t="str">
        <f>IF(入力シート!K158="","－",入力シート!K158)</f>
        <v>－</v>
      </c>
      <c r="AG16" s="2680"/>
      <c r="AH16" s="2680"/>
      <c r="AI16" s="226" t="s">
        <v>87</v>
      </c>
      <c r="AJ16" s="216"/>
      <c r="AK16" s="2888"/>
      <c r="AL16" s="2889"/>
      <c r="AM16" s="2889"/>
      <c r="AN16" s="2905"/>
      <c r="AO16" s="2635"/>
      <c r="AP16" s="2636"/>
      <c r="AQ16" s="2636"/>
      <c r="AR16" s="2636"/>
      <c r="AS16" s="2636"/>
      <c r="AT16" s="2636"/>
      <c r="AU16" s="2636"/>
      <c r="AV16" s="2636"/>
      <c r="AW16" s="2636"/>
      <c r="AX16" s="2636"/>
      <c r="AY16" s="2636"/>
      <c r="AZ16" s="2636"/>
      <c r="BA16" s="2636"/>
      <c r="BB16" s="2636"/>
      <c r="BC16" s="2636"/>
      <c r="BD16" s="2636"/>
      <c r="BE16" s="2636"/>
      <c r="BF16" s="2636"/>
      <c r="BG16" s="2636"/>
      <c r="BH16" s="2636"/>
      <c r="BI16" s="2636"/>
      <c r="BJ16" s="2636"/>
      <c r="BK16" s="2636"/>
      <c r="BL16" s="2636"/>
      <c r="BM16" s="2636"/>
      <c r="BN16" s="2636"/>
      <c r="BO16" s="2636"/>
      <c r="BP16" s="2636"/>
      <c r="BQ16" s="2636"/>
      <c r="BR16" s="2636"/>
      <c r="BS16" s="2636"/>
      <c r="BT16" s="2636"/>
      <c r="BU16" s="2636"/>
      <c r="BV16" s="2636"/>
      <c r="BW16" s="2636"/>
      <c r="BX16" s="2636"/>
      <c r="BY16" s="2636"/>
      <c r="BZ16" s="2636"/>
      <c r="CA16" s="2636"/>
      <c r="CB16" s="2636"/>
      <c r="CC16" s="2636"/>
      <c r="CD16" s="2636"/>
      <c r="CE16" s="2636"/>
      <c r="CF16" s="2636"/>
      <c r="CG16" s="2636"/>
      <c r="CH16" s="2636"/>
      <c r="CI16" s="2636"/>
      <c r="CJ16" s="2636"/>
      <c r="CK16" s="2636"/>
      <c r="CL16" s="2637"/>
      <c r="CM16" s="218"/>
      <c r="CN16" s="218"/>
    </row>
    <row r="17" spans="1:101" ht="21" customHeight="1">
      <c r="A17" s="213"/>
      <c r="B17" s="2594" t="s">
        <v>907</v>
      </c>
      <c r="C17" s="2595"/>
      <c r="D17" s="2595"/>
      <c r="E17" s="2596"/>
      <c r="F17" s="2679" t="str">
        <f>IF(入力シート!K159="","",入力シート!K159)</f>
        <v/>
      </c>
      <c r="G17" s="2680"/>
      <c r="H17" s="2680"/>
      <c r="I17" s="2680"/>
      <c r="J17" s="2681"/>
      <c r="K17" s="2594" t="s">
        <v>92</v>
      </c>
      <c r="L17" s="2595"/>
      <c r="M17" s="2595"/>
      <c r="N17" s="2596"/>
      <c r="O17" s="2859" t="str">
        <f>IFERROR(IF(入力シート!K159="対象外","－",IF(入力シート!K163="","",入力シート!K163*100)),"")</f>
        <v/>
      </c>
      <c r="P17" s="2860"/>
      <c r="Q17" s="2860"/>
      <c r="R17" s="2860"/>
      <c r="S17" s="227" t="s">
        <v>870</v>
      </c>
      <c r="T17" s="2594" t="s">
        <v>91</v>
      </c>
      <c r="U17" s="2595"/>
      <c r="V17" s="2595"/>
      <c r="W17" s="2596"/>
      <c r="X17" s="2728" t="str">
        <f>IF($F$17="対象外","－",IF(入力シート!$K160="","",入力シート!$K160))</f>
        <v/>
      </c>
      <c r="Y17" s="2729"/>
      <c r="Z17" s="2729"/>
      <c r="AA17" s="2730"/>
      <c r="AB17" s="2728" t="str">
        <f>IF($F$17="対象",IF(入力シート!K161="","－",入力シート!K161),IF($F$17="対象外","－",""))</f>
        <v/>
      </c>
      <c r="AC17" s="2729"/>
      <c r="AD17" s="2729"/>
      <c r="AE17" s="2730"/>
      <c r="AF17" s="2728" t="str">
        <f>IF($F$17="対象",IF(入力シート!K162="","－",入力シート!K162),IF($F$17="対象外","－",""))</f>
        <v/>
      </c>
      <c r="AG17" s="2729"/>
      <c r="AH17" s="2729"/>
      <c r="AI17" s="2730"/>
      <c r="AJ17" s="216"/>
      <c r="AK17" s="2888"/>
      <c r="AL17" s="2889"/>
      <c r="AM17" s="2889"/>
      <c r="AN17" s="2905"/>
      <c r="AO17" s="2635"/>
      <c r="AP17" s="2636"/>
      <c r="AQ17" s="2636"/>
      <c r="AR17" s="2636"/>
      <c r="AS17" s="2636"/>
      <c r="AT17" s="2636"/>
      <c r="AU17" s="2636"/>
      <c r="AV17" s="2636"/>
      <c r="AW17" s="2636"/>
      <c r="AX17" s="2636"/>
      <c r="AY17" s="2636"/>
      <c r="AZ17" s="2636"/>
      <c r="BA17" s="2636"/>
      <c r="BB17" s="2636"/>
      <c r="BC17" s="2636"/>
      <c r="BD17" s="2636"/>
      <c r="BE17" s="2636"/>
      <c r="BF17" s="2636"/>
      <c r="BG17" s="2636"/>
      <c r="BH17" s="2636"/>
      <c r="BI17" s="2636"/>
      <c r="BJ17" s="2636"/>
      <c r="BK17" s="2636"/>
      <c r="BL17" s="2636"/>
      <c r="BM17" s="2636"/>
      <c r="BN17" s="2636"/>
      <c r="BO17" s="2636"/>
      <c r="BP17" s="2636"/>
      <c r="BQ17" s="2636"/>
      <c r="BR17" s="2636"/>
      <c r="BS17" s="2636"/>
      <c r="BT17" s="2636"/>
      <c r="BU17" s="2636"/>
      <c r="BV17" s="2636"/>
      <c r="BW17" s="2636"/>
      <c r="BX17" s="2636"/>
      <c r="BY17" s="2636"/>
      <c r="BZ17" s="2636"/>
      <c r="CA17" s="2636"/>
      <c r="CB17" s="2636"/>
      <c r="CC17" s="2636"/>
      <c r="CD17" s="2636"/>
      <c r="CE17" s="2636"/>
      <c r="CF17" s="2636"/>
      <c r="CG17" s="2636"/>
      <c r="CH17" s="2636"/>
      <c r="CI17" s="2636"/>
      <c r="CJ17" s="2636"/>
      <c r="CK17" s="2636"/>
      <c r="CL17" s="2637"/>
      <c r="CM17" s="218"/>
      <c r="CN17" s="218"/>
    </row>
    <row r="18" spans="1:101" ht="21" customHeight="1">
      <c r="A18" s="213"/>
      <c r="B18" s="2711" t="s">
        <v>732</v>
      </c>
      <c r="C18" s="2712"/>
      <c r="D18" s="2712"/>
      <c r="E18" s="2713"/>
      <c r="F18" s="2728" t="str">
        <f>IF(入力シート!K164="","",入力シート!K164)</f>
        <v/>
      </c>
      <c r="G18" s="2729"/>
      <c r="H18" s="2729"/>
      <c r="I18" s="2729"/>
      <c r="J18" s="2730"/>
      <c r="K18" s="2711" t="s">
        <v>744</v>
      </c>
      <c r="L18" s="2712"/>
      <c r="M18" s="2712"/>
      <c r="N18" s="2713"/>
      <c r="O18" s="2851" t="str">
        <f>IF(OR(F18="なし",COUNTIF(F18,"*取得済")=1),"－",IF(入力シート!K165="","",入力シート!K165))</f>
        <v/>
      </c>
      <c r="P18" s="2852"/>
      <c r="Q18" s="2852"/>
      <c r="R18" s="2852"/>
      <c r="S18" s="2853"/>
      <c r="T18" s="2711" t="s">
        <v>731</v>
      </c>
      <c r="U18" s="2712"/>
      <c r="V18" s="2712"/>
      <c r="W18" s="2713"/>
      <c r="X18" s="2679" t="str">
        <f>IF(入力シート!K166="","",入力シート!K166)</f>
        <v/>
      </c>
      <c r="Y18" s="2680"/>
      <c r="Z18" s="2680"/>
      <c r="AA18" s="2681"/>
      <c r="AB18" s="2711" t="s">
        <v>745</v>
      </c>
      <c r="AC18" s="2712"/>
      <c r="AD18" s="2712"/>
      <c r="AE18" s="2713"/>
      <c r="AF18" s="2679" t="str">
        <f>IF(X18="なし","－",IF(入力シート!K167="","－",入力シート!K167))</f>
        <v>－</v>
      </c>
      <c r="AG18" s="2680"/>
      <c r="AH18" s="2680"/>
      <c r="AI18" s="2681"/>
      <c r="AJ18" s="216"/>
      <c r="AK18" s="2888"/>
      <c r="AL18" s="2889"/>
      <c r="AM18" s="2889"/>
      <c r="AN18" s="2905"/>
      <c r="AO18" s="2635"/>
      <c r="AP18" s="2636"/>
      <c r="AQ18" s="2636"/>
      <c r="AR18" s="2636"/>
      <c r="AS18" s="2636"/>
      <c r="AT18" s="2636"/>
      <c r="AU18" s="2636"/>
      <c r="AV18" s="2636"/>
      <c r="AW18" s="2636"/>
      <c r="AX18" s="2636"/>
      <c r="AY18" s="2636"/>
      <c r="AZ18" s="2636"/>
      <c r="BA18" s="2636"/>
      <c r="BB18" s="2636"/>
      <c r="BC18" s="2636"/>
      <c r="BD18" s="2636"/>
      <c r="BE18" s="2636"/>
      <c r="BF18" s="2636"/>
      <c r="BG18" s="2636"/>
      <c r="BH18" s="2636"/>
      <c r="BI18" s="2636"/>
      <c r="BJ18" s="2636"/>
      <c r="BK18" s="2636"/>
      <c r="BL18" s="2636"/>
      <c r="BM18" s="2636"/>
      <c r="BN18" s="2636"/>
      <c r="BO18" s="2636"/>
      <c r="BP18" s="2636"/>
      <c r="BQ18" s="2636"/>
      <c r="BR18" s="2636"/>
      <c r="BS18" s="2636"/>
      <c r="BT18" s="2636"/>
      <c r="BU18" s="2636"/>
      <c r="BV18" s="2636"/>
      <c r="BW18" s="2636"/>
      <c r="BX18" s="2636"/>
      <c r="BY18" s="2636"/>
      <c r="BZ18" s="2636"/>
      <c r="CA18" s="2636"/>
      <c r="CB18" s="2636"/>
      <c r="CC18" s="2636"/>
      <c r="CD18" s="2636"/>
      <c r="CE18" s="2636"/>
      <c r="CF18" s="2636"/>
      <c r="CG18" s="2636"/>
      <c r="CH18" s="2636"/>
      <c r="CI18" s="2636"/>
      <c r="CJ18" s="2636"/>
      <c r="CK18" s="2636"/>
      <c r="CL18" s="2637"/>
      <c r="CM18" s="218"/>
      <c r="CN18" s="218"/>
    </row>
    <row r="19" spans="1:101" ht="21" customHeight="1">
      <c r="A19" s="213"/>
      <c r="B19" s="467" t="s">
        <v>944</v>
      </c>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4"/>
      <c r="AJ19" s="217"/>
      <c r="AK19" s="2888"/>
      <c r="AL19" s="2889"/>
      <c r="AM19" s="2889"/>
      <c r="AN19" s="2905"/>
      <c r="AO19" s="2635"/>
      <c r="AP19" s="2636"/>
      <c r="AQ19" s="2636"/>
      <c r="AR19" s="2636"/>
      <c r="AS19" s="2636"/>
      <c r="AT19" s="2636"/>
      <c r="AU19" s="2636"/>
      <c r="AV19" s="2636"/>
      <c r="AW19" s="2636"/>
      <c r="AX19" s="2636"/>
      <c r="AY19" s="2636"/>
      <c r="AZ19" s="2636"/>
      <c r="BA19" s="2636"/>
      <c r="BB19" s="2636"/>
      <c r="BC19" s="2636"/>
      <c r="BD19" s="2636"/>
      <c r="BE19" s="2636"/>
      <c r="BF19" s="2636"/>
      <c r="BG19" s="2636"/>
      <c r="BH19" s="2636"/>
      <c r="BI19" s="2636"/>
      <c r="BJ19" s="2636"/>
      <c r="BK19" s="2636"/>
      <c r="BL19" s="2636"/>
      <c r="BM19" s="2636"/>
      <c r="BN19" s="2636"/>
      <c r="BO19" s="2636"/>
      <c r="BP19" s="2636"/>
      <c r="BQ19" s="2636"/>
      <c r="BR19" s="2636"/>
      <c r="BS19" s="2636"/>
      <c r="BT19" s="2636"/>
      <c r="BU19" s="2636"/>
      <c r="BV19" s="2636"/>
      <c r="BW19" s="2636"/>
      <c r="BX19" s="2636"/>
      <c r="BY19" s="2636"/>
      <c r="BZ19" s="2636"/>
      <c r="CA19" s="2636"/>
      <c r="CB19" s="2636"/>
      <c r="CC19" s="2636"/>
      <c r="CD19" s="2636"/>
      <c r="CE19" s="2636"/>
      <c r="CF19" s="2636"/>
      <c r="CG19" s="2636"/>
      <c r="CH19" s="2636"/>
      <c r="CI19" s="2636"/>
      <c r="CJ19" s="2636"/>
      <c r="CK19" s="2636"/>
      <c r="CL19" s="2637"/>
      <c r="CM19" s="218"/>
      <c r="CN19" s="218"/>
      <c r="CW19" s="217"/>
    </row>
    <row r="20" spans="1:101" ht="21" customHeight="1">
      <c r="A20" s="213"/>
      <c r="B20" s="2811" t="s">
        <v>887</v>
      </c>
      <c r="C20" s="2811"/>
      <c r="D20" s="2811"/>
      <c r="E20" s="2811"/>
      <c r="F20" s="2644" t="str">
        <f>IF(入力シート!K168="","",入力シート!K168)</f>
        <v/>
      </c>
      <c r="G20" s="2644"/>
      <c r="H20" s="2644"/>
      <c r="I20" s="2644"/>
      <c r="J20" s="2644"/>
      <c r="K20" s="2644"/>
      <c r="L20" s="2644"/>
      <c r="M20" s="2644"/>
      <c r="N20" s="2711" t="s">
        <v>946</v>
      </c>
      <c r="O20" s="2712"/>
      <c r="P20" s="2712"/>
      <c r="Q20" s="2713"/>
      <c r="R20" s="2854" t="str">
        <f>IF(入力シート!K169="","",入力シート!K169)</f>
        <v/>
      </c>
      <c r="S20" s="2855"/>
      <c r="T20" s="2855"/>
      <c r="U20" s="2855"/>
      <c r="V20" s="224" t="s">
        <v>728</v>
      </c>
      <c r="W20" s="2848" t="s">
        <v>1259</v>
      </c>
      <c r="X20" s="2849"/>
      <c r="Y20" s="2849"/>
      <c r="Z20" s="2850"/>
      <c r="AA20" s="2828" t="str">
        <f>IF(入力シート!K170="","",入力シート!K170*100)</f>
        <v/>
      </c>
      <c r="AB20" s="2829"/>
      <c r="AC20" s="2829"/>
      <c r="AD20" s="2829"/>
      <c r="AE20" s="2829"/>
      <c r="AF20" s="2829"/>
      <c r="AG20" s="749" t="s">
        <v>870</v>
      </c>
      <c r="AH20" s="217"/>
      <c r="AI20" s="217"/>
      <c r="AJ20" s="217"/>
      <c r="AK20" s="2888"/>
      <c r="AL20" s="2889"/>
      <c r="AM20" s="2889"/>
      <c r="AN20" s="2905"/>
      <c r="AO20" s="2635"/>
      <c r="AP20" s="2636"/>
      <c r="AQ20" s="2636"/>
      <c r="AR20" s="2636"/>
      <c r="AS20" s="2636"/>
      <c r="AT20" s="2636"/>
      <c r="AU20" s="2636"/>
      <c r="AV20" s="2636"/>
      <c r="AW20" s="2636"/>
      <c r="AX20" s="2636"/>
      <c r="AY20" s="2636"/>
      <c r="AZ20" s="2636"/>
      <c r="BA20" s="2636"/>
      <c r="BB20" s="2636"/>
      <c r="BC20" s="2636"/>
      <c r="BD20" s="2636"/>
      <c r="BE20" s="2636"/>
      <c r="BF20" s="2636"/>
      <c r="BG20" s="2636"/>
      <c r="BH20" s="2636"/>
      <c r="BI20" s="2636"/>
      <c r="BJ20" s="2636"/>
      <c r="BK20" s="2636"/>
      <c r="BL20" s="2636"/>
      <c r="BM20" s="2636"/>
      <c r="BN20" s="2636"/>
      <c r="BO20" s="2636"/>
      <c r="BP20" s="2636"/>
      <c r="BQ20" s="2636"/>
      <c r="BR20" s="2636"/>
      <c r="BS20" s="2636"/>
      <c r="BT20" s="2636"/>
      <c r="BU20" s="2636"/>
      <c r="BV20" s="2636"/>
      <c r="BW20" s="2636"/>
      <c r="BX20" s="2636"/>
      <c r="BY20" s="2636"/>
      <c r="BZ20" s="2636"/>
      <c r="CA20" s="2636"/>
      <c r="CB20" s="2636"/>
      <c r="CC20" s="2636"/>
      <c r="CD20" s="2636"/>
      <c r="CE20" s="2636"/>
      <c r="CF20" s="2636"/>
      <c r="CG20" s="2636"/>
      <c r="CH20" s="2636"/>
      <c r="CI20" s="2636"/>
      <c r="CJ20" s="2636"/>
      <c r="CK20" s="2636"/>
      <c r="CL20" s="2637"/>
      <c r="CM20" s="218"/>
      <c r="CN20" s="218"/>
    </row>
    <row r="21" spans="1:101" ht="21" customHeight="1">
      <c r="A21" s="213"/>
      <c r="B21" s="2711" t="s">
        <v>899</v>
      </c>
      <c r="C21" s="2712"/>
      <c r="D21" s="2712"/>
      <c r="E21" s="2713"/>
      <c r="F21" s="2847" t="str">
        <f>IF(入力シート!K171="","",入力シート!K171)</f>
        <v/>
      </c>
      <c r="G21" s="2847"/>
      <c r="H21" s="2847"/>
      <c r="I21" s="2847"/>
      <c r="J21" s="2847"/>
      <c r="K21" s="2847"/>
      <c r="L21" s="2847"/>
      <c r="M21" s="2847"/>
      <c r="N21" s="2811" t="s">
        <v>898</v>
      </c>
      <c r="O21" s="2811"/>
      <c r="P21" s="2811"/>
      <c r="Q21" s="2811"/>
      <c r="R21" s="2728" t="str">
        <f>IF(入力シート!K172="","",入力シート!K172)</f>
        <v/>
      </c>
      <c r="S21" s="2729"/>
      <c r="T21" s="2729"/>
      <c r="U21" s="2729"/>
      <c r="V21" s="2729"/>
      <c r="W21" s="2594" t="s">
        <v>917</v>
      </c>
      <c r="X21" s="2595"/>
      <c r="Y21" s="2595"/>
      <c r="Z21" s="2596"/>
      <c r="AA21" s="2856" t="str">
        <f>IF(入力シート!K173="","",入力シート!K173)</f>
        <v/>
      </c>
      <c r="AB21" s="2857"/>
      <c r="AC21" s="2857"/>
      <c r="AD21" s="2857"/>
      <c r="AE21" s="2857"/>
      <c r="AF21" s="2857"/>
      <c r="AG21" s="2858"/>
      <c r="AH21" s="217"/>
      <c r="AI21" s="217"/>
      <c r="AJ21" s="216"/>
      <c r="AK21" s="2888"/>
      <c r="AL21" s="2889"/>
      <c r="AM21" s="2889"/>
      <c r="AN21" s="2905"/>
      <c r="AO21" s="2635"/>
      <c r="AP21" s="2636"/>
      <c r="AQ21" s="2636"/>
      <c r="AR21" s="2636"/>
      <c r="AS21" s="2636"/>
      <c r="AT21" s="2636"/>
      <c r="AU21" s="2636"/>
      <c r="AV21" s="2636"/>
      <c r="AW21" s="2636"/>
      <c r="AX21" s="2636"/>
      <c r="AY21" s="2636"/>
      <c r="AZ21" s="2636"/>
      <c r="BA21" s="2636"/>
      <c r="BB21" s="2636"/>
      <c r="BC21" s="2636"/>
      <c r="BD21" s="2636"/>
      <c r="BE21" s="2636"/>
      <c r="BF21" s="2636"/>
      <c r="BG21" s="2636"/>
      <c r="BH21" s="2636"/>
      <c r="BI21" s="2636"/>
      <c r="BJ21" s="2636"/>
      <c r="BK21" s="2636"/>
      <c r="BL21" s="2636"/>
      <c r="BM21" s="2636"/>
      <c r="BN21" s="2636"/>
      <c r="BO21" s="2636"/>
      <c r="BP21" s="2636"/>
      <c r="BQ21" s="2636"/>
      <c r="BR21" s="2636"/>
      <c r="BS21" s="2636"/>
      <c r="BT21" s="2636"/>
      <c r="BU21" s="2636"/>
      <c r="BV21" s="2636"/>
      <c r="BW21" s="2636"/>
      <c r="BX21" s="2636"/>
      <c r="BY21" s="2636"/>
      <c r="BZ21" s="2636"/>
      <c r="CA21" s="2636"/>
      <c r="CB21" s="2636"/>
      <c r="CC21" s="2636"/>
      <c r="CD21" s="2636"/>
      <c r="CE21" s="2636"/>
      <c r="CF21" s="2636"/>
      <c r="CG21" s="2636"/>
      <c r="CH21" s="2636"/>
      <c r="CI21" s="2636"/>
      <c r="CJ21" s="2636"/>
      <c r="CK21" s="2636"/>
      <c r="CL21" s="2637"/>
      <c r="CM21" s="218"/>
      <c r="CN21" s="218"/>
    </row>
    <row r="22" spans="1:101" ht="21" customHeight="1">
      <c r="A22" s="213"/>
      <c r="B22" s="466" t="s">
        <v>1269</v>
      </c>
      <c r="C22" s="228"/>
      <c r="D22" s="228"/>
      <c r="E22" s="228"/>
      <c r="F22" s="229"/>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1"/>
      <c r="AK22" s="2690"/>
      <c r="AL22" s="2691"/>
      <c r="AM22" s="2691"/>
      <c r="AN22" s="2692"/>
      <c r="AO22" s="2638"/>
      <c r="AP22" s="2639"/>
      <c r="AQ22" s="2639"/>
      <c r="AR22" s="2639"/>
      <c r="AS22" s="2639"/>
      <c r="AT22" s="2639"/>
      <c r="AU22" s="2639"/>
      <c r="AV22" s="2639"/>
      <c r="AW22" s="2639"/>
      <c r="AX22" s="2639"/>
      <c r="AY22" s="2639"/>
      <c r="AZ22" s="2639"/>
      <c r="BA22" s="2639"/>
      <c r="BB22" s="2639"/>
      <c r="BC22" s="2639"/>
      <c r="BD22" s="2639"/>
      <c r="BE22" s="2639"/>
      <c r="BF22" s="2639"/>
      <c r="BG22" s="2639"/>
      <c r="BH22" s="2639"/>
      <c r="BI22" s="2639"/>
      <c r="BJ22" s="2639"/>
      <c r="BK22" s="2639"/>
      <c r="BL22" s="2639"/>
      <c r="BM22" s="2639"/>
      <c r="BN22" s="2639"/>
      <c r="BO22" s="2639"/>
      <c r="BP22" s="2639"/>
      <c r="BQ22" s="2639"/>
      <c r="BR22" s="2639"/>
      <c r="BS22" s="2639"/>
      <c r="BT22" s="2639"/>
      <c r="BU22" s="2639"/>
      <c r="BV22" s="2639"/>
      <c r="BW22" s="2639"/>
      <c r="BX22" s="2639"/>
      <c r="BY22" s="2639"/>
      <c r="BZ22" s="2639"/>
      <c r="CA22" s="2639"/>
      <c r="CB22" s="2639"/>
      <c r="CC22" s="2639"/>
      <c r="CD22" s="2639"/>
      <c r="CE22" s="2639"/>
      <c r="CF22" s="2639"/>
      <c r="CG22" s="2639"/>
      <c r="CH22" s="2639"/>
      <c r="CI22" s="2639"/>
      <c r="CJ22" s="2639"/>
      <c r="CK22" s="2639"/>
      <c r="CL22" s="2640"/>
      <c r="CM22" s="218"/>
      <c r="CN22" s="218"/>
      <c r="CS22" s="217"/>
    </row>
    <row r="23" spans="1:101" ht="21" customHeight="1" thickBot="1">
      <c r="A23" s="213"/>
      <c r="B23" s="2844" t="s">
        <v>1251</v>
      </c>
      <c r="C23" s="2845"/>
      <c r="D23" s="2845"/>
      <c r="E23" s="2845"/>
      <c r="F23" s="2845"/>
      <c r="G23" s="2845"/>
      <c r="H23" s="2845"/>
      <c r="I23" s="2846"/>
      <c r="J23" s="2861" t="s">
        <v>1244</v>
      </c>
      <c r="K23" s="2861"/>
      <c r="L23" s="2861"/>
      <c r="M23" s="2861"/>
      <c r="N23" s="2861"/>
      <c r="O23" s="2861"/>
      <c r="P23" s="2861"/>
      <c r="Q23" s="2861"/>
      <c r="R23" s="2861"/>
      <c r="S23" s="2861"/>
      <c r="T23" s="2861"/>
      <c r="U23" s="2861"/>
      <c r="V23" s="2861"/>
      <c r="W23" s="2862"/>
      <c r="X23" s="2862"/>
      <c r="Y23" s="2862"/>
      <c r="Z23" s="2862"/>
      <c r="AA23" s="2862"/>
      <c r="AB23" s="2862"/>
      <c r="AC23" s="2862"/>
      <c r="AD23" s="2862"/>
      <c r="AE23" s="2862"/>
      <c r="AF23" s="2862"/>
      <c r="AG23" s="2862"/>
      <c r="AH23" s="2862"/>
      <c r="AI23" s="2862"/>
      <c r="AJ23" s="216"/>
      <c r="AK23" s="2918" t="s">
        <v>1002</v>
      </c>
      <c r="AL23" s="2918"/>
      <c r="AM23" s="2918"/>
      <c r="AN23" s="2918"/>
      <c r="AO23" s="2918"/>
      <c r="AP23" s="2918"/>
      <c r="AQ23" s="2918"/>
      <c r="AR23" s="2918"/>
      <c r="AS23" s="2918"/>
      <c r="AT23" s="2918"/>
      <c r="AU23" s="2918"/>
      <c r="AV23" s="2918"/>
      <c r="AW23" s="2918"/>
      <c r="AX23" s="2918"/>
      <c r="AY23" s="2918"/>
      <c r="AZ23" s="2918"/>
      <c r="BA23" s="2918"/>
      <c r="BB23" s="2918"/>
      <c r="BC23" s="2918"/>
      <c r="BD23" s="2918"/>
      <c r="BE23" s="2918"/>
      <c r="BF23" s="2918"/>
      <c r="BG23" s="2918"/>
      <c r="BH23" s="2918"/>
      <c r="BI23" s="2918"/>
      <c r="BJ23" s="2918"/>
      <c r="BK23" s="2918"/>
      <c r="BL23" s="2918"/>
      <c r="BM23" s="2918"/>
      <c r="BN23" s="2918"/>
      <c r="BO23" s="2918"/>
      <c r="BP23" s="2918"/>
      <c r="BQ23" s="2918"/>
      <c r="BR23" s="2918"/>
      <c r="BS23" s="2918"/>
      <c r="BT23" s="2918"/>
      <c r="BU23" s="2918"/>
      <c r="BV23" s="2918"/>
      <c r="BW23" s="2918"/>
      <c r="BX23" s="2918"/>
      <c r="BY23" s="2918"/>
      <c r="BZ23" s="2918"/>
      <c r="CA23" s="2918"/>
      <c r="CB23" s="2918"/>
      <c r="CC23" s="2918"/>
      <c r="CD23" s="2918"/>
      <c r="CE23" s="2918"/>
      <c r="CF23" s="2918"/>
      <c r="CG23" s="2918"/>
      <c r="CH23" s="2918"/>
      <c r="CI23" s="2918"/>
      <c r="CJ23" s="2918"/>
      <c r="CK23" s="2918"/>
      <c r="CL23" s="2918"/>
      <c r="CM23" s="218"/>
      <c r="CN23" s="218"/>
      <c r="CS23" s="217"/>
    </row>
    <row r="24" spans="1:101" ht="21" customHeight="1">
      <c r="A24" s="213"/>
      <c r="B24" s="2778" t="s">
        <v>95</v>
      </c>
      <c r="C24" s="2779"/>
      <c r="D24" s="2779"/>
      <c r="E24" s="2779"/>
      <c r="F24" s="2779"/>
      <c r="G24" s="2779"/>
      <c r="H24" s="2779"/>
      <c r="I24" s="2779"/>
      <c r="J24" s="2834" t="s">
        <v>1386</v>
      </c>
      <c r="K24" s="2835"/>
      <c r="L24" s="2805" t="str">
        <f>IF(入力シート!K179="","",入力シート!K179)</f>
        <v/>
      </c>
      <c r="M24" s="2805"/>
      <c r="N24" s="2805"/>
      <c r="O24" s="2805"/>
      <c r="P24" s="2805"/>
      <c r="Q24" s="2805"/>
      <c r="R24" s="2805"/>
      <c r="S24" s="2805"/>
      <c r="T24" s="2805"/>
      <c r="U24" s="2805"/>
      <c r="V24" s="2805"/>
      <c r="W24" s="2832" t="s">
        <v>1385</v>
      </c>
      <c r="X24" s="2833"/>
      <c r="Y24" s="2830" t="str">
        <f>IF(入力シート!K202="","",入力シート!K202)</f>
        <v/>
      </c>
      <c r="Z24" s="2830"/>
      <c r="AA24" s="2830"/>
      <c r="AB24" s="2830"/>
      <c r="AC24" s="2830"/>
      <c r="AD24" s="2830"/>
      <c r="AE24" s="2830"/>
      <c r="AF24" s="2830"/>
      <c r="AG24" s="2830"/>
      <c r="AH24" s="2830"/>
      <c r="AI24" s="2831"/>
      <c r="AJ24" s="216"/>
      <c r="AK24" s="2711" t="s">
        <v>88</v>
      </c>
      <c r="AL24" s="2712"/>
      <c r="AM24" s="2712"/>
      <c r="AN24" s="2713"/>
      <c r="AO24" s="1407" t="s">
        <v>492</v>
      </c>
      <c r="AP24" s="2812" t="s">
        <v>493</v>
      </c>
      <c r="AQ24" s="2811"/>
      <c r="AR24" s="2811"/>
      <c r="AS24" s="2811"/>
      <c r="AT24" s="2811"/>
      <c r="AU24" s="2811"/>
      <c r="AV24" s="2811"/>
      <c r="AW24" s="2811" t="s">
        <v>80</v>
      </c>
      <c r="AX24" s="2811"/>
      <c r="AY24" s="2811"/>
      <c r="AZ24" s="2811"/>
      <c r="BA24" s="2811"/>
      <c r="BB24" s="2811"/>
      <c r="BC24" s="2811"/>
      <c r="BD24" s="2811"/>
      <c r="BE24" s="2811"/>
      <c r="BF24" s="2811"/>
      <c r="BG24" s="2811" t="s">
        <v>89</v>
      </c>
      <c r="BH24" s="2811"/>
      <c r="BI24" s="2811"/>
      <c r="BJ24" s="2811"/>
      <c r="BK24" s="2811"/>
      <c r="BL24" s="2811"/>
      <c r="BM24" s="2811"/>
      <c r="BN24" s="2811"/>
      <c r="BO24" s="2811"/>
      <c r="BP24" s="2811"/>
      <c r="BQ24" s="2811"/>
      <c r="BR24" s="2811"/>
      <c r="BS24" s="2811"/>
      <c r="BT24" s="2811"/>
      <c r="BU24" s="2811"/>
      <c r="BV24" s="2811"/>
      <c r="BW24" s="2811"/>
      <c r="BX24" s="2811"/>
      <c r="BY24" s="2811"/>
      <c r="BZ24" s="2811"/>
      <c r="CA24" s="2811"/>
      <c r="CB24" s="2811"/>
      <c r="CC24" s="2811"/>
      <c r="CD24" s="2811"/>
      <c r="CE24" s="2811"/>
      <c r="CF24" s="2811"/>
      <c r="CG24" s="2811"/>
      <c r="CH24" s="2811"/>
      <c r="CI24" s="2811" t="s">
        <v>998</v>
      </c>
      <c r="CJ24" s="2811"/>
      <c r="CK24" s="2811" t="s">
        <v>90</v>
      </c>
      <c r="CL24" s="2811"/>
      <c r="CM24" s="218"/>
      <c r="CN24" s="218"/>
      <c r="CS24" s="217"/>
    </row>
    <row r="25" spans="1:101" ht="21" customHeight="1">
      <c r="A25" s="213"/>
      <c r="B25" s="2780"/>
      <c r="C25" s="2781"/>
      <c r="D25" s="2781"/>
      <c r="E25" s="2781"/>
      <c r="F25" s="2781"/>
      <c r="G25" s="2781"/>
      <c r="H25" s="2781"/>
      <c r="I25" s="2781"/>
      <c r="J25" s="2822" t="s">
        <v>97</v>
      </c>
      <c r="K25" s="2823"/>
      <c r="L25" s="2824"/>
      <c r="M25" s="2778" t="s">
        <v>98</v>
      </c>
      <c r="N25" s="2779"/>
      <c r="O25" s="2786"/>
      <c r="P25" s="2778" t="s">
        <v>99</v>
      </c>
      <c r="Q25" s="2779"/>
      <c r="R25" s="2786"/>
      <c r="S25" s="2778" t="s">
        <v>100</v>
      </c>
      <c r="T25" s="2786"/>
      <c r="U25" s="2778" t="s">
        <v>265</v>
      </c>
      <c r="V25" s="2826"/>
      <c r="W25" s="2822" t="s">
        <v>97</v>
      </c>
      <c r="X25" s="2823"/>
      <c r="Y25" s="2824"/>
      <c r="Z25" s="2778" t="s">
        <v>98</v>
      </c>
      <c r="AA25" s="2779"/>
      <c r="AB25" s="2786"/>
      <c r="AC25" s="2778" t="s">
        <v>99</v>
      </c>
      <c r="AD25" s="2779"/>
      <c r="AE25" s="2786"/>
      <c r="AF25" s="2778" t="s">
        <v>100</v>
      </c>
      <c r="AG25" s="2786"/>
      <c r="AH25" s="2778" t="s">
        <v>265</v>
      </c>
      <c r="AI25" s="2786"/>
      <c r="AJ25" s="216"/>
      <c r="AK25" s="2906" t="s">
        <v>93</v>
      </c>
      <c r="AL25" s="2907"/>
      <c r="AM25" s="2907"/>
      <c r="AN25" s="2908"/>
      <c r="AO25" s="232" t="str">
        <f>IF(入力シート２!J37="","",入力シート２!J37)</f>
        <v/>
      </c>
      <c r="AP25" s="2619" t="str">
        <f>IF(入力シート２!K37="","",入力シート２!K37)</f>
        <v/>
      </c>
      <c r="AQ25" s="2620"/>
      <c r="AR25" s="2620"/>
      <c r="AS25" s="2620"/>
      <c r="AT25" s="2620"/>
      <c r="AU25" s="2620"/>
      <c r="AV25" s="2621"/>
      <c r="AW25" s="2641" t="str">
        <f>IF(入力シート２!R37="","",入力シート２!R37)</f>
        <v/>
      </c>
      <c r="AX25" s="2642"/>
      <c r="AY25" s="2642"/>
      <c r="AZ25" s="2642"/>
      <c r="BA25" s="2642"/>
      <c r="BB25" s="2642"/>
      <c r="BC25" s="2642"/>
      <c r="BD25" s="2642"/>
      <c r="BE25" s="2642"/>
      <c r="BF25" s="2643"/>
      <c r="BG25" s="2641" t="str">
        <f>IF(入力シート２!AB37="","",入力シート２!AB37)</f>
        <v/>
      </c>
      <c r="BH25" s="2642"/>
      <c r="BI25" s="2642"/>
      <c r="BJ25" s="2642"/>
      <c r="BK25" s="2642"/>
      <c r="BL25" s="2642"/>
      <c r="BM25" s="2642"/>
      <c r="BN25" s="2642"/>
      <c r="BO25" s="2642"/>
      <c r="BP25" s="2642"/>
      <c r="BQ25" s="2642"/>
      <c r="BR25" s="2642"/>
      <c r="BS25" s="2642"/>
      <c r="BT25" s="2642"/>
      <c r="BU25" s="2642"/>
      <c r="BV25" s="2642"/>
      <c r="BW25" s="2642"/>
      <c r="BX25" s="2642"/>
      <c r="BY25" s="2642"/>
      <c r="BZ25" s="2642"/>
      <c r="CA25" s="2642"/>
      <c r="CB25" s="2642"/>
      <c r="CC25" s="2642"/>
      <c r="CD25" s="2642"/>
      <c r="CE25" s="2642"/>
      <c r="CF25" s="2642"/>
      <c r="CG25" s="2642"/>
      <c r="CH25" s="2643"/>
      <c r="CI25" s="2644" t="str">
        <f>IF(入力シート２!BD37="","",入力シート２!BD37)</f>
        <v/>
      </c>
      <c r="CJ25" s="2644"/>
      <c r="CK25" s="2731" t="str">
        <f>IF(入力シート２!BF37="","",入力シート２!BF37)</f>
        <v/>
      </c>
      <c r="CL25" s="2732"/>
      <c r="CM25" s="218"/>
      <c r="CN25" s="218"/>
      <c r="CS25" s="217"/>
    </row>
    <row r="26" spans="1:101" ht="21" customHeight="1">
      <c r="A26" s="213"/>
      <c r="B26" s="2780"/>
      <c r="C26" s="2781"/>
      <c r="D26" s="2781"/>
      <c r="E26" s="2781"/>
      <c r="F26" s="2781"/>
      <c r="G26" s="2781"/>
      <c r="H26" s="2781"/>
      <c r="I26" s="2781"/>
      <c r="J26" s="2825" t="s">
        <v>101</v>
      </c>
      <c r="K26" s="2788"/>
      <c r="L26" s="2789"/>
      <c r="M26" s="2787" t="s">
        <v>101</v>
      </c>
      <c r="N26" s="2788"/>
      <c r="O26" s="2789"/>
      <c r="P26" s="2806" t="s">
        <v>101</v>
      </c>
      <c r="Q26" s="2807"/>
      <c r="R26" s="2808"/>
      <c r="S26" s="2806" t="s">
        <v>1275</v>
      </c>
      <c r="T26" s="2808"/>
      <c r="U26" s="2806"/>
      <c r="V26" s="2827"/>
      <c r="W26" s="2825" t="s">
        <v>101</v>
      </c>
      <c r="X26" s="2788"/>
      <c r="Y26" s="2789"/>
      <c r="Z26" s="2787" t="s">
        <v>101</v>
      </c>
      <c r="AA26" s="2788"/>
      <c r="AB26" s="2789"/>
      <c r="AC26" s="2806" t="s">
        <v>101</v>
      </c>
      <c r="AD26" s="2807"/>
      <c r="AE26" s="2808"/>
      <c r="AF26" s="2806" t="s">
        <v>1276</v>
      </c>
      <c r="AG26" s="2808"/>
      <c r="AH26" s="2806"/>
      <c r="AI26" s="2808"/>
      <c r="AJ26" s="216"/>
      <c r="AK26" s="2909"/>
      <c r="AL26" s="2910"/>
      <c r="AM26" s="2910"/>
      <c r="AN26" s="2911"/>
      <c r="AO26" s="233" t="str">
        <f>IF(入力シート２!J38="","",入力シート２!J38)</f>
        <v/>
      </c>
      <c r="AP26" s="2603" t="str">
        <f>IF(入力シート２!K38="","",入力シート２!K38)</f>
        <v/>
      </c>
      <c r="AQ26" s="2604"/>
      <c r="AR26" s="2604"/>
      <c r="AS26" s="2604"/>
      <c r="AT26" s="2604"/>
      <c r="AU26" s="2604"/>
      <c r="AV26" s="2605"/>
      <c r="AW26" s="2608" t="str">
        <f>IF(入力シート２!R38="","",入力シート２!R38)</f>
        <v/>
      </c>
      <c r="AX26" s="2604"/>
      <c r="AY26" s="2604"/>
      <c r="AZ26" s="2604"/>
      <c r="BA26" s="2604"/>
      <c r="BB26" s="2604"/>
      <c r="BC26" s="2604"/>
      <c r="BD26" s="2604"/>
      <c r="BE26" s="2604"/>
      <c r="BF26" s="2605"/>
      <c r="BG26" s="2608" t="str">
        <f>IF(入力シート２!AB38="","",入力シート２!AB38)</f>
        <v/>
      </c>
      <c r="BH26" s="2604"/>
      <c r="BI26" s="2604"/>
      <c r="BJ26" s="2604"/>
      <c r="BK26" s="2604"/>
      <c r="BL26" s="2604"/>
      <c r="BM26" s="2604"/>
      <c r="BN26" s="2604"/>
      <c r="BO26" s="2604"/>
      <c r="BP26" s="2604"/>
      <c r="BQ26" s="2604"/>
      <c r="BR26" s="2604"/>
      <c r="BS26" s="2604"/>
      <c r="BT26" s="2604"/>
      <c r="BU26" s="2604"/>
      <c r="BV26" s="2604"/>
      <c r="BW26" s="2604"/>
      <c r="BX26" s="2604"/>
      <c r="BY26" s="2604"/>
      <c r="BZ26" s="2604"/>
      <c r="CA26" s="2604"/>
      <c r="CB26" s="2604"/>
      <c r="CC26" s="2604"/>
      <c r="CD26" s="2604"/>
      <c r="CE26" s="2604"/>
      <c r="CF26" s="2604"/>
      <c r="CG26" s="2604"/>
      <c r="CH26" s="2605"/>
      <c r="CI26" s="2606" t="str">
        <f>IF(入力シート２!BD38="","",入力シート２!BD38)</f>
        <v/>
      </c>
      <c r="CJ26" s="2607"/>
      <c r="CK26" s="2606" t="str">
        <f>IF(入力シート２!BF38="","",入力シート２!BF38)</f>
        <v/>
      </c>
      <c r="CL26" s="2607"/>
      <c r="CM26" s="218"/>
      <c r="CN26" s="218"/>
      <c r="CS26" s="217"/>
    </row>
    <row r="27" spans="1:101" ht="21" customHeight="1">
      <c r="A27" s="213"/>
      <c r="B27" s="2798" t="s">
        <v>278</v>
      </c>
      <c r="C27" s="2798"/>
      <c r="D27" s="2798"/>
      <c r="E27" s="2798"/>
      <c r="F27" s="2798"/>
      <c r="G27" s="2798"/>
      <c r="H27" s="2798"/>
      <c r="I27" s="2799"/>
      <c r="J27" s="2800">
        <f>入力シート!K181</f>
        <v>0</v>
      </c>
      <c r="K27" s="2801"/>
      <c r="L27" s="2802"/>
      <c r="M27" s="2648">
        <f>入力シート!K190</f>
        <v>0</v>
      </c>
      <c r="N27" s="2649"/>
      <c r="O27" s="2650"/>
      <c r="P27" s="2648">
        <f>ROUNDDOWN(J27-M27,1)</f>
        <v>0</v>
      </c>
      <c r="Q27" s="2649"/>
      <c r="R27" s="2650"/>
      <c r="S27" s="2782" t="str">
        <f>IF(OR(J27="",J27=0),"-",ROUNDDOWN(P27/J27*100,1))</f>
        <v>-</v>
      </c>
      <c r="T27" s="2783"/>
      <c r="U27" s="2809" t="str">
        <f>IF(OR(J27="",J27=0),"-",ROUNDUP(M27/J27,2))</f>
        <v>-</v>
      </c>
      <c r="V27" s="2821"/>
      <c r="W27" s="2800">
        <f>入力シート!K203</f>
        <v>0</v>
      </c>
      <c r="X27" s="2801"/>
      <c r="Y27" s="2802"/>
      <c r="Z27" s="2648">
        <f>入力シート!K211</f>
        <v>0</v>
      </c>
      <c r="AA27" s="2649"/>
      <c r="AB27" s="2650"/>
      <c r="AC27" s="2648">
        <f>ROUNDDOWN(W27-Z27,1)</f>
        <v>0</v>
      </c>
      <c r="AD27" s="2649"/>
      <c r="AE27" s="2650"/>
      <c r="AF27" s="2782" t="str">
        <f>IF(OR(W27="",W27=0),"-",ROUNDDOWN(AC27/W27*100,1))</f>
        <v>-</v>
      </c>
      <c r="AG27" s="2783"/>
      <c r="AH27" s="2809" t="str">
        <f>IF(OR(W27="",W27=0),"-",ROUNDUP(Z27/W27,2))</f>
        <v>-</v>
      </c>
      <c r="AI27" s="2810"/>
      <c r="AJ27" s="216"/>
      <c r="AK27" s="2909"/>
      <c r="AL27" s="2910"/>
      <c r="AM27" s="2910"/>
      <c r="AN27" s="2911"/>
      <c r="AO27" s="233" t="str">
        <f>IF(入力シート２!J39="","",入力シート２!J39)</f>
        <v/>
      </c>
      <c r="AP27" s="2603" t="str">
        <f>IF(入力シート２!K39="","",入力シート２!K39)</f>
        <v/>
      </c>
      <c r="AQ27" s="2604"/>
      <c r="AR27" s="2604"/>
      <c r="AS27" s="2604"/>
      <c r="AT27" s="2604"/>
      <c r="AU27" s="2604"/>
      <c r="AV27" s="2605"/>
      <c r="AW27" s="2608" t="str">
        <f>IF(入力シート２!R39="","",入力シート２!R39)</f>
        <v/>
      </c>
      <c r="AX27" s="2604"/>
      <c r="AY27" s="2604"/>
      <c r="AZ27" s="2604"/>
      <c r="BA27" s="2604"/>
      <c r="BB27" s="2604"/>
      <c r="BC27" s="2604"/>
      <c r="BD27" s="2604"/>
      <c r="BE27" s="2604"/>
      <c r="BF27" s="2605"/>
      <c r="BG27" s="2608" t="str">
        <f>IF(入力シート２!AB39="","",入力シート２!AB39)</f>
        <v/>
      </c>
      <c r="BH27" s="2604"/>
      <c r="BI27" s="2604"/>
      <c r="BJ27" s="2604"/>
      <c r="BK27" s="2604"/>
      <c r="BL27" s="2604"/>
      <c r="BM27" s="2604"/>
      <c r="BN27" s="2604"/>
      <c r="BO27" s="2604"/>
      <c r="BP27" s="2604"/>
      <c r="BQ27" s="2604"/>
      <c r="BR27" s="2604"/>
      <c r="BS27" s="2604"/>
      <c r="BT27" s="2604"/>
      <c r="BU27" s="2604"/>
      <c r="BV27" s="2604"/>
      <c r="BW27" s="2604"/>
      <c r="BX27" s="2604"/>
      <c r="BY27" s="2604"/>
      <c r="BZ27" s="2604"/>
      <c r="CA27" s="2604"/>
      <c r="CB27" s="2604"/>
      <c r="CC27" s="2604"/>
      <c r="CD27" s="2604"/>
      <c r="CE27" s="2604"/>
      <c r="CF27" s="2604"/>
      <c r="CG27" s="2604"/>
      <c r="CH27" s="2605"/>
      <c r="CI27" s="2606" t="str">
        <f>IF(入力シート２!BD39="","",入力シート２!BD39)</f>
        <v/>
      </c>
      <c r="CJ27" s="2607"/>
      <c r="CK27" s="2606" t="str">
        <f>IF(入力シート２!BF39="","",入力シート２!BF39)</f>
        <v/>
      </c>
      <c r="CL27" s="2607"/>
      <c r="CM27" s="218"/>
      <c r="CN27" s="218"/>
    </row>
    <row r="28" spans="1:101" s="17" customFormat="1" ht="21" customHeight="1">
      <c r="A28" s="213"/>
      <c r="B28" s="2790" t="s">
        <v>279</v>
      </c>
      <c r="C28" s="2790"/>
      <c r="D28" s="2790"/>
      <c r="E28" s="2790"/>
      <c r="F28" s="2790"/>
      <c r="G28" s="2790"/>
      <c r="H28" s="2790"/>
      <c r="I28" s="2791"/>
      <c r="J28" s="2800">
        <f>入力シート!K182</f>
        <v>0</v>
      </c>
      <c r="K28" s="2801"/>
      <c r="L28" s="2802"/>
      <c r="M28" s="2648">
        <f>入力シート!K191</f>
        <v>0</v>
      </c>
      <c r="N28" s="2649"/>
      <c r="O28" s="2650"/>
      <c r="P28" s="2648">
        <f t="shared" ref="P28:P35" si="0">ROUNDDOWN(J28-M28,1)</f>
        <v>0</v>
      </c>
      <c r="Q28" s="2649"/>
      <c r="R28" s="2650"/>
      <c r="S28" s="2782" t="str">
        <f>IF(OR(J28="",J28=0),"-",ROUNDDOWN(P28/J28*100,1))</f>
        <v>-</v>
      </c>
      <c r="T28" s="2783"/>
      <c r="U28" s="2809" t="str">
        <f>IF(OR(J28="",J28=0),"-",ROUNDUP(M28/J28,2))</f>
        <v>-</v>
      </c>
      <c r="V28" s="2821"/>
      <c r="W28" s="2800">
        <f>入力シート!K204</f>
        <v>0</v>
      </c>
      <c r="X28" s="2801"/>
      <c r="Y28" s="2802"/>
      <c r="Z28" s="2648">
        <f>入力シート!K212</f>
        <v>0</v>
      </c>
      <c r="AA28" s="2649"/>
      <c r="AB28" s="2650"/>
      <c r="AC28" s="2648">
        <f t="shared" ref="AC28" si="1">ROUNDDOWN(W28-Z28,1)</f>
        <v>0</v>
      </c>
      <c r="AD28" s="2649"/>
      <c r="AE28" s="2650"/>
      <c r="AF28" s="2782" t="str">
        <f>IF(OR(W28="",W28=0),"-",ROUNDDOWN(AC28/W28*100,1))</f>
        <v>-</v>
      </c>
      <c r="AG28" s="2783"/>
      <c r="AH28" s="2809" t="str">
        <f>IF(OR(W28="",W28=0),"-",ROUNDUP(Z28/W28,2))</f>
        <v>-</v>
      </c>
      <c r="AI28" s="2810"/>
      <c r="AJ28" s="216"/>
      <c r="AK28" s="2909"/>
      <c r="AL28" s="2910"/>
      <c r="AM28" s="2910"/>
      <c r="AN28" s="2911"/>
      <c r="AO28" s="233" t="str">
        <f>IF(入力シート２!J40="","",入力シート２!J40)</f>
        <v/>
      </c>
      <c r="AP28" s="2603" t="str">
        <f>IF(入力シート２!K40="","",入力シート２!K40)</f>
        <v/>
      </c>
      <c r="AQ28" s="2604"/>
      <c r="AR28" s="2604"/>
      <c r="AS28" s="2604"/>
      <c r="AT28" s="2604"/>
      <c r="AU28" s="2604"/>
      <c r="AV28" s="2605"/>
      <c r="AW28" s="2608" t="str">
        <f>IF(入力シート２!R40="","",入力シート２!R40)</f>
        <v/>
      </c>
      <c r="AX28" s="2604"/>
      <c r="AY28" s="2604"/>
      <c r="AZ28" s="2604"/>
      <c r="BA28" s="2604"/>
      <c r="BB28" s="2604"/>
      <c r="BC28" s="2604"/>
      <c r="BD28" s="2604"/>
      <c r="BE28" s="2604"/>
      <c r="BF28" s="2605"/>
      <c r="BG28" s="2608" t="str">
        <f>IF(入力シート２!AB40="","",入力シート２!AB40)</f>
        <v/>
      </c>
      <c r="BH28" s="2604"/>
      <c r="BI28" s="2604"/>
      <c r="BJ28" s="2604"/>
      <c r="BK28" s="2604"/>
      <c r="BL28" s="2604"/>
      <c r="BM28" s="2604"/>
      <c r="BN28" s="2604"/>
      <c r="BO28" s="2604"/>
      <c r="BP28" s="2604"/>
      <c r="BQ28" s="2604"/>
      <c r="BR28" s="2604"/>
      <c r="BS28" s="2604"/>
      <c r="BT28" s="2604"/>
      <c r="BU28" s="2604"/>
      <c r="BV28" s="2604"/>
      <c r="BW28" s="2604"/>
      <c r="BX28" s="2604"/>
      <c r="BY28" s="2604"/>
      <c r="BZ28" s="2604"/>
      <c r="CA28" s="2604"/>
      <c r="CB28" s="2604"/>
      <c r="CC28" s="2604"/>
      <c r="CD28" s="2604"/>
      <c r="CE28" s="2604"/>
      <c r="CF28" s="2604"/>
      <c r="CG28" s="2604"/>
      <c r="CH28" s="2605"/>
      <c r="CI28" s="2606" t="str">
        <f>IF(入力シート２!BD40="","",入力シート２!BD40)</f>
        <v/>
      </c>
      <c r="CJ28" s="2607"/>
      <c r="CK28" s="2606" t="str">
        <f>IF(入力シート２!BF40="","",入力シート２!BF40)</f>
        <v/>
      </c>
      <c r="CL28" s="2607"/>
      <c r="CM28" s="234"/>
      <c r="CN28" s="234"/>
    </row>
    <row r="29" spans="1:101" ht="21" customHeight="1">
      <c r="A29" s="213"/>
      <c r="B29" s="2792" t="s">
        <v>280</v>
      </c>
      <c r="C29" s="2792"/>
      <c r="D29" s="2792"/>
      <c r="E29" s="2792"/>
      <c r="F29" s="2792"/>
      <c r="G29" s="2792"/>
      <c r="H29" s="2792"/>
      <c r="I29" s="2793"/>
      <c r="J29" s="2800">
        <f>入力シート!K183</f>
        <v>0</v>
      </c>
      <c r="K29" s="2801"/>
      <c r="L29" s="2802"/>
      <c r="M29" s="2648">
        <f>入力シート!K192</f>
        <v>0</v>
      </c>
      <c r="N29" s="2649"/>
      <c r="O29" s="2650"/>
      <c r="P29" s="2648">
        <f t="shared" si="0"/>
        <v>0</v>
      </c>
      <c r="Q29" s="2649"/>
      <c r="R29" s="2650"/>
      <c r="S29" s="2782" t="str">
        <f t="shared" ref="S29:S35" si="2">IF(OR(J29="",J29=0),"-",ROUNDDOWN(P29/J29*100,1))</f>
        <v>-</v>
      </c>
      <c r="T29" s="2783"/>
      <c r="U29" s="2809" t="str">
        <f>IF(OR(J29="",J29=0),"-",ROUNDUP(M29/J29,2))</f>
        <v>-</v>
      </c>
      <c r="V29" s="2821"/>
      <c r="W29" s="2800">
        <f>入力シート!K205</f>
        <v>0</v>
      </c>
      <c r="X29" s="2801"/>
      <c r="Y29" s="2802"/>
      <c r="Z29" s="2648">
        <f>入力シート!K213</f>
        <v>0</v>
      </c>
      <c r="AA29" s="2649"/>
      <c r="AB29" s="2650"/>
      <c r="AC29" s="2648">
        <f t="shared" ref="AC29:AC35" si="3">ROUNDDOWN(W29-Z29,1)</f>
        <v>0</v>
      </c>
      <c r="AD29" s="2649"/>
      <c r="AE29" s="2650"/>
      <c r="AF29" s="2782" t="str">
        <f t="shared" ref="AF29:AF35" si="4">IF(OR(W29="",W29=0),"-",ROUNDDOWN(AC29/W29*100,1))</f>
        <v>-</v>
      </c>
      <c r="AG29" s="2783"/>
      <c r="AH29" s="2809" t="str">
        <f>IF(OR(W29="",W29=0),"-",ROUNDUP(Z29/W29,2))</f>
        <v>-</v>
      </c>
      <c r="AI29" s="2810"/>
      <c r="AJ29" s="216"/>
      <c r="AK29" s="2909"/>
      <c r="AL29" s="2910"/>
      <c r="AM29" s="2910"/>
      <c r="AN29" s="2911"/>
      <c r="AO29" s="233" t="str">
        <f>IF(入力シート２!J41="","",入力シート２!J41)</f>
        <v/>
      </c>
      <c r="AP29" s="2603" t="str">
        <f>IF(入力シート２!K41="","",入力シート２!K41)</f>
        <v/>
      </c>
      <c r="AQ29" s="2604"/>
      <c r="AR29" s="2604"/>
      <c r="AS29" s="2604"/>
      <c r="AT29" s="2604"/>
      <c r="AU29" s="2604"/>
      <c r="AV29" s="2605"/>
      <c r="AW29" s="2608" t="str">
        <f>IF(入力シート２!R41="","",入力シート２!R41)</f>
        <v/>
      </c>
      <c r="AX29" s="2604"/>
      <c r="AY29" s="2604"/>
      <c r="AZ29" s="2604"/>
      <c r="BA29" s="2604"/>
      <c r="BB29" s="2604"/>
      <c r="BC29" s="2604"/>
      <c r="BD29" s="2604"/>
      <c r="BE29" s="2604"/>
      <c r="BF29" s="2605"/>
      <c r="BG29" s="2608" t="str">
        <f>IF(入力シート２!AB41="","",入力シート２!AB41)</f>
        <v/>
      </c>
      <c r="BH29" s="2604"/>
      <c r="BI29" s="2604"/>
      <c r="BJ29" s="2604"/>
      <c r="BK29" s="2604"/>
      <c r="BL29" s="2604"/>
      <c r="BM29" s="2604"/>
      <c r="BN29" s="2604"/>
      <c r="BO29" s="2604"/>
      <c r="BP29" s="2604"/>
      <c r="BQ29" s="2604"/>
      <c r="BR29" s="2604"/>
      <c r="BS29" s="2604"/>
      <c r="BT29" s="2604"/>
      <c r="BU29" s="2604"/>
      <c r="BV29" s="2604"/>
      <c r="BW29" s="2604"/>
      <c r="BX29" s="2604"/>
      <c r="BY29" s="2604"/>
      <c r="BZ29" s="2604"/>
      <c r="CA29" s="2604"/>
      <c r="CB29" s="2604"/>
      <c r="CC29" s="2604"/>
      <c r="CD29" s="2604"/>
      <c r="CE29" s="2604"/>
      <c r="CF29" s="2604"/>
      <c r="CG29" s="2604"/>
      <c r="CH29" s="2605"/>
      <c r="CI29" s="2606" t="str">
        <f>IF(入力シート２!BD41="","",入力シート２!BD41)</f>
        <v/>
      </c>
      <c r="CJ29" s="2607"/>
      <c r="CK29" s="2606" t="str">
        <f>IF(入力シート２!BF41="","",入力シート２!BF41)</f>
        <v/>
      </c>
      <c r="CL29" s="2607"/>
      <c r="CM29" s="218"/>
      <c r="CN29" s="218"/>
    </row>
    <row r="30" spans="1:101" ht="21" customHeight="1">
      <c r="A30" s="213"/>
      <c r="B30" s="2794" t="s">
        <v>281</v>
      </c>
      <c r="C30" s="2794"/>
      <c r="D30" s="2794"/>
      <c r="E30" s="2794"/>
      <c r="F30" s="2794"/>
      <c r="G30" s="2794"/>
      <c r="H30" s="2794"/>
      <c r="I30" s="2795"/>
      <c r="J30" s="2800">
        <f>入力シート!K184</f>
        <v>0</v>
      </c>
      <c r="K30" s="2801"/>
      <c r="L30" s="2802"/>
      <c r="M30" s="2648">
        <f>入力シート!K193</f>
        <v>0</v>
      </c>
      <c r="N30" s="2649"/>
      <c r="O30" s="2650"/>
      <c r="P30" s="2648">
        <f t="shared" si="0"/>
        <v>0</v>
      </c>
      <c r="Q30" s="2649"/>
      <c r="R30" s="2650"/>
      <c r="S30" s="2782" t="str">
        <f t="shared" si="2"/>
        <v>-</v>
      </c>
      <c r="T30" s="2783"/>
      <c r="U30" s="2809" t="str">
        <f>IF(OR(J30="",J30=0),"-",ROUNDUP(M30/J30,2))</f>
        <v>-</v>
      </c>
      <c r="V30" s="2821"/>
      <c r="W30" s="2800">
        <f>入力シート!K206</f>
        <v>0</v>
      </c>
      <c r="X30" s="2801"/>
      <c r="Y30" s="2802"/>
      <c r="Z30" s="2648">
        <f>入力シート!K214</f>
        <v>0</v>
      </c>
      <c r="AA30" s="2649"/>
      <c r="AB30" s="2650"/>
      <c r="AC30" s="2648">
        <f t="shared" si="3"/>
        <v>0</v>
      </c>
      <c r="AD30" s="2649"/>
      <c r="AE30" s="2650"/>
      <c r="AF30" s="2782" t="str">
        <f t="shared" si="4"/>
        <v>-</v>
      </c>
      <c r="AG30" s="2783"/>
      <c r="AH30" s="2809" t="str">
        <f>IF(OR(W30="",W30=0),"-",ROUNDUP(Z30/W30,2))</f>
        <v>-</v>
      </c>
      <c r="AI30" s="2810"/>
      <c r="AJ30" s="216"/>
      <c r="AK30" s="2909"/>
      <c r="AL30" s="2910"/>
      <c r="AM30" s="2910"/>
      <c r="AN30" s="2911"/>
      <c r="AO30" s="233" t="str">
        <f>IF(入力シート２!J42="","",入力シート２!J42)</f>
        <v/>
      </c>
      <c r="AP30" s="2603" t="str">
        <f>IF(入力シート２!K42="","",入力シート２!K42)</f>
        <v/>
      </c>
      <c r="AQ30" s="2604"/>
      <c r="AR30" s="2604"/>
      <c r="AS30" s="2604"/>
      <c r="AT30" s="2604"/>
      <c r="AU30" s="2604"/>
      <c r="AV30" s="2605"/>
      <c r="AW30" s="2608" t="str">
        <f>IF(入力シート２!R42="","",入力シート２!R42)</f>
        <v/>
      </c>
      <c r="AX30" s="2604"/>
      <c r="AY30" s="2604"/>
      <c r="AZ30" s="2604"/>
      <c r="BA30" s="2604"/>
      <c r="BB30" s="2604"/>
      <c r="BC30" s="2604"/>
      <c r="BD30" s="2604"/>
      <c r="BE30" s="2604"/>
      <c r="BF30" s="2605"/>
      <c r="BG30" s="2608" t="str">
        <f>IF(入力シート２!AB42="","",入力シート２!AB42)</f>
        <v/>
      </c>
      <c r="BH30" s="2604"/>
      <c r="BI30" s="2604"/>
      <c r="BJ30" s="2604"/>
      <c r="BK30" s="2604"/>
      <c r="BL30" s="2604"/>
      <c r="BM30" s="2604"/>
      <c r="BN30" s="2604"/>
      <c r="BO30" s="2604"/>
      <c r="BP30" s="2604"/>
      <c r="BQ30" s="2604"/>
      <c r="BR30" s="2604"/>
      <c r="BS30" s="2604"/>
      <c r="BT30" s="2604"/>
      <c r="BU30" s="2604"/>
      <c r="BV30" s="2604"/>
      <c r="BW30" s="2604"/>
      <c r="BX30" s="2604"/>
      <c r="BY30" s="2604"/>
      <c r="BZ30" s="2604"/>
      <c r="CA30" s="2604"/>
      <c r="CB30" s="2604"/>
      <c r="CC30" s="2604"/>
      <c r="CD30" s="2604"/>
      <c r="CE30" s="2604"/>
      <c r="CF30" s="2604"/>
      <c r="CG30" s="2604"/>
      <c r="CH30" s="2605"/>
      <c r="CI30" s="2606" t="str">
        <f>IF(入力シート２!BD42="","",入力シート２!BD42)</f>
        <v/>
      </c>
      <c r="CJ30" s="2607"/>
      <c r="CK30" s="2606" t="str">
        <f>IF(入力シート２!BF42="","",入力シート２!BF42)</f>
        <v/>
      </c>
      <c r="CL30" s="2607"/>
      <c r="CM30" s="218"/>
      <c r="CN30" s="218"/>
    </row>
    <row r="31" spans="1:101" ht="21" customHeight="1">
      <c r="A31" s="213"/>
      <c r="B31" s="2796" t="s">
        <v>282</v>
      </c>
      <c r="C31" s="2796"/>
      <c r="D31" s="2796"/>
      <c r="E31" s="2796"/>
      <c r="F31" s="2796"/>
      <c r="G31" s="2796"/>
      <c r="H31" s="2796"/>
      <c r="I31" s="2797"/>
      <c r="J31" s="2800">
        <f>入力シート!K185</f>
        <v>0</v>
      </c>
      <c r="K31" s="2801"/>
      <c r="L31" s="2802"/>
      <c r="M31" s="2648">
        <f>入力シート!K194</f>
        <v>0</v>
      </c>
      <c r="N31" s="2649"/>
      <c r="O31" s="2650"/>
      <c r="P31" s="2648">
        <f t="shared" si="0"/>
        <v>0</v>
      </c>
      <c r="Q31" s="2649"/>
      <c r="R31" s="2650"/>
      <c r="S31" s="2782" t="str">
        <f t="shared" si="2"/>
        <v>-</v>
      </c>
      <c r="T31" s="2783"/>
      <c r="U31" s="2809" t="str">
        <f>IF(OR(J31="",J31=0),"-",ROUNDUP(M31/J31,2))</f>
        <v>-</v>
      </c>
      <c r="V31" s="2821"/>
      <c r="W31" s="2800">
        <f>入力シート!K207</f>
        <v>0</v>
      </c>
      <c r="X31" s="2801"/>
      <c r="Y31" s="2802"/>
      <c r="Z31" s="2648">
        <f>入力シート!K215</f>
        <v>0</v>
      </c>
      <c r="AA31" s="2649"/>
      <c r="AB31" s="2650"/>
      <c r="AC31" s="2648">
        <f t="shared" si="3"/>
        <v>0</v>
      </c>
      <c r="AD31" s="2649"/>
      <c r="AE31" s="2650"/>
      <c r="AF31" s="2782" t="str">
        <f t="shared" si="4"/>
        <v>-</v>
      </c>
      <c r="AG31" s="2783"/>
      <c r="AH31" s="2809" t="str">
        <f>IF(OR(W31="",W31=0),"-",ROUNDUP(Z31/W31,2))</f>
        <v>-</v>
      </c>
      <c r="AI31" s="2810"/>
      <c r="AJ31" s="216"/>
      <c r="AK31" s="2909"/>
      <c r="AL31" s="2910"/>
      <c r="AM31" s="2910"/>
      <c r="AN31" s="2911"/>
      <c r="AO31" s="233" t="str">
        <f>IF(入力シート２!J43="","",入力シート２!J43)</f>
        <v/>
      </c>
      <c r="AP31" s="2603" t="str">
        <f>IF(入力シート２!K43="","",入力シート２!K43)</f>
        <v/>
      </c>
      <c r="AQ31" s="2604"/>
      <c r="AR31" s="2604"/>
      <c r="AS31" s="2604"/>
      <c r="AT31" s="2604"/>
      <c r="AU31" s="2604"/>
      <c r="AV31" s="2605"/>
      <c r="AW31" s="2608" t="str">
        <f>IF(入力シート２!R43="","",入力シート２!R43)</f>
        <v/>
      </c>
      <c r="AX31" s="2604"/>
      <c r="AY31" s="2604"/>
      <c r="AZ31" s="2604"/>
      <c r="BA31" s="2604"/>
      <c r="BB31" s="2604"/>
      <c r="BC31" s="2604"/>
      <c r="BD31" s="2604"/>
      <c r="BE31" s="2604"/>
      <c r="BF31" s="2605"/>
      <c r="BG31" s="2608" t="str">
        <f>IF(入力シート２!AB43="","",入力シート２!AB43)</f>
        <v/>
      </c>
      <c r="BH31" s="2604"/>
      <c r="BI31" s="2604"/>
      <c r="BJ31" s="2604"/>
      <c r="BK31" s="2604"/>
      <c r="BL31" s="2604"/>
      <c r="BM31" s="2604"/>
      <c r="BN31" s="2604"/>
      <c r="BO31" s="2604"/>
      <c r="BP31" s="2604"/>
      <c r="BQ31" s="2604"/>
      <c r="BR31" s="2604"/>
      <c r="BS31" s="2604"/>
      <c r="BT31" s="2604"/>
      <c r="BU31" s="2604"/>
      <c r="BV31" s="2604"/>
      <c r="BW31" s="2604"/>
      <c r="BX31" s="2604"/>
      <c r="BY31" s="2604"/>
      <c r="BZ31" s="2604"/>
      <c r="CA31" s="2604"/>
      <c r="CB31" s="2604"/>
      <c r="CC31" s="2604"/>
      <c r="CD31" s="2604"/>
      <c r="CE31" s="2604"/>
      <c r="CF31" s="2604"/>
      <c r="CG31" s="2604"/>
      <c r="CH31" s="2605"/>
      <c r="CI31" s="2606" t="str">
        <f>IF(入力シート２!BD43="","",入力シート２!BD43)</f>
        <v/>
      </c>
      <c r="CJ31" s="2607"/>
      <c r="CK31" s="2606" t="str">
        <f>IF(入力シート２!BF43="","",入力シート２!BF43)</f>
        <v/>
      </c>
      <c r="CL31" s="2607"/>
      <c r="CM31" s="218"/>
      <c r="CN31" s="218"/>
    </row>
    <row r="32" spans="1:101" ht="21" customHeight="1">
      <c r="A32" s="213"/>
      <c r="B32" s="2687" t="s">
        <v>104</v>
      </c>
      <c r="C32" s="2688"/>
      <c r="D32" s="2688"/>
      <c r="E32" s="2688"/>
      <c r="F32" s="2890" t="s">
        <v>848</v>
      </c>
      <c r="G32" s="2891"/>
      <c r="H32" s="2891"/>
      <c r="I32" s="2891"/>
      <c r="J32" s="2800">
        <f>入力シート!K186</f>
        <v>0</v>
      </c>
      <c r="K32" s="2801"/>
      <c r="L32" s="2802"/>
      <c r="M32" s="2648">
        <f>入力シート!K195</f>
        <v>0</v>
      </c>
      <c r="N32" s="2649"/>
      <c r="O32" s="2650"/>
      <c r="P32" s="2648">
        <f t="shared" si="0"/>
        <v>0</v>
      </c>
      <c r="Q32" s="2649"/>
      <c r="R32" s="2650"/>
      <c r="S32" s="2784" t="s">
        <v>71</v>
      </c>
      <c r="T32" s="2785"/>
      <c r="U32" s="2803" t="s">
        <v>71</v>
      </c>
      <c r="V32" s="2804"/>
      <c r="W32" s="2800">
        <f>入力シート!K208</f>
        <v>0</v>
      </c>
      <c r="X32" s="2801"/>
      <c r="Y32" s="2802"/>
      <c r="Z32" s="2648">
        <f>入力シート!K216</f>
        <v>0</v>
      </c>
      <c r="AA32" s="2649"/>
      <c r="AB32" s="2650"/>
      <c r="AC32" s="2648">
        <f t="shared" si="3"/>
        <v>0</v>
      </c>
      <c r="AD32" s="2649"/>
      <c r="AE32" s="2650"/>
      <c r="AF32" s="2784" t="s">
        <v>71</v>
      </c>
      <c r="AG32" s="2785"/>
      <c r="AH32" s="2784" t="s">
        <v>71</v>
      </c>
      <c r="AI32" s="2785"/>
      <c r="AJ32" s="216"/>
      <c r="AK32" s="2909"/>
      <c r="AL32" s="2910"/>
      <c r="AM32" s="2910"/>
      <c r="AN32" s="2911"/>
      <c r="AO32" s="233" t="str">
        <f>IF(入力シート２!J44="","",入力シート２!J44)</f>
        <v/>
      </c>
      <c r="AP32" s="2603" t="str">
        <f>IF(入力シート２!K44="","",入力シート２!K44)</f>
        <v/>
      </c>
      <c r="AQ32" s="2604"/>
      <c r="AR32" s="2604"/>
      <c r="AS32" s="2604"/>
      <c r="AT32" s="2604"/>
      <c r="AU32" s="2604"/>
      <c r="AV32" s="2605"/>
      <c r="AW32" s="2608" t="str">
        <f>IF(入力シート２!R44="","",入力シート２!R44)</f>
        <v/>
      </c>
      <c r="AX32" s="2604"/>
      <c r="AY32" s="2604"/>
      <c r="AZ32" s="2604"/>
      <c r="BA32" s="2604"/>
      <c r="BB32" s="2604"/>
      <c r="BC32" s="2604"/>
      <c r="BD32" s="2604"/>
      <c r="BE32" s="2604"/>
      <c r="BF32" s="2605"/>
      <c r="BG32" s="2608" t="str">
        <f>IF(入力シート２!AB44="","",入力シート２!AB44)</f>
        <v/>
      </c>
      <c r="BH32" s="2604"/>
      <c r="BI32" s="2604"/>
      <c r="BJ32" s="2604"/>
      <c r="BK32" s="2604"/>
      <c r="BL32" s="2604"/>
      <c r="BM32" s="2604"/>
      <c r="BN32" s="2604"/>
      <c r="BO32" s="2604"/>
      <c r="BP32" s="2604"/>
      <c r="BQ32" s="2604"/>
      <c r="BR32" s="2604"/>
      <c r="BS32" s="2604"/>
      <c r="BT32" s="2604"/>
      <c r="BU32" s="2604"/>
      <c r="BV32" s="2604"/>
      <c r="BW32" s="2604"/>
      <c r="BX32" s="2604"/>
      <c r="BY32" s="2604"/>
      <c r="BZ32" s="2604"/>
      <c r="CA32" s="2604"/>
      <c r="CB32" s="2604"/>
      <c r="CC32" s="2604"/>
      <c r="CD32" s="2604"/>
      <c r="CE32" s="2604"/>
      <c r="CF32" s="2604"/>
      <c r="CG32" s="2604"/>
      <c r="CH32" s="2605"/>
      <c r="CI32" s="2606" t="str">
        <f>IF(入力シート２!BD44="","",入力シート２!BD44)</f>
        <v/>
      </c>
      <c r="CJ32" s="2607"/>
      <c r="CK32" s="2606" t="str">
        <f>IF(入力シート２!BF44="","",入力シート２!BF44)</f>
        <v/>
      </c>
      <c r="CL32" s="2607"/>
      <c r="CM32" s="218"/>
      <c r="CN32" s="218"/>
    </row>
    <row r="33" spans="1:96" ht="21" customHeight="1">
      <c r="A33" s="213"/>
      <c r="B33" s="2888"/>
      <c r="C33" s="2889"/>
      <c r="D33" s="2889"/>
      <c r="E33" s="2889"/>
      <c r="F33" s="235" t="s">
        <v>268</v>
      </c>
      <c r="G33" s="2929" t="str">
        <f>IF(AND(入力シート!K195=0,入力シート!K198=""),"なし",IF(入力シート!K198="","",入力シート!K198))</f>
        <v>なし</v>
      </c>
      <c r="H33" s="2929"/>
      <c r="I33" s="2930"/>
      <c r="J33" s="2800">
        <f>入力シート!K187</f>
        <v>0</v>
      </c>
      <c r="K33" s="2801"/>
      <c r="L33" s="2802"/>
      <c r="M33" s="2648">
        <f>入力シート!K196</f>
        <v>0</v>
      </c>
      <c r="N33" s="2649"/>
      <c r="O33" s="2650"/>
      <c r="P33" s="2648">
        <f t="shared" si="0"/>
        <v>0</v>
      </c>
      <c r="Q33" s="2649"/>
      <c r="R33" s="2650"/>
      <c r="S33" s="2784" t="s">
        <v>71</v>
      </c>
      <c r="T33" s="2785"/>
      <c r="U33" s="2803" t="s">
        <v>71</v>
      </c>
      <c r="V33" s="2804"/>
      <c r="W33" s="2800">
        <f>入力シート!K209</f>
        <v>0</v>
      </c>
      <c r="X33" s="2801"/>
      <c r="Y33" s="2802"/>
      <c r="Z33" s="2648">
        <f>入力シート!K217</f>
        <v>0</v>
      </c>
      <c r="AA33" s="2649"/>
      <c r="AB33" s="2650"/>
      <c r="AC33" s="2648">
        <f t="shared" si="3"/>
        <v>0</v>
      </c>
      <c r="AD33" s="2649"/>
      <c r="AE33" s="2650"/>
      <c r="AF33" s="2784" t="s">
        <v>71</v>
      </c>
      <c r="AG33" s="2785"/>
      <c r="AH33" s="2784" t="s">
        <v>71</v>
      </c>
      <c r="AI33" s="2785"/>
      <c r="AJ33" s="216"/>
      <c r="AK33" s="2909"/>
      <c r="AL33" s="2910"/>
      <c r="AM33" s="2910"/>
      <c r="AN33" s="2911"/>
      <c r="AO33" s="233" t="str">
        <f>IF(入力シート２!J45="","",入力シート２!J45)</f>
        <v/>
      </c>
      <c r="AP33" s="2603" t="str">
        <f>IF(入力シート２!K45="","",入力シート２!K45)</f>
        <v/>
      </c>
      <c r="AQ33" s="2604"/>
      <c r="AR33" s="2604"/>
      <c r="AS33" s="2604"/>
      <c r="AT33" s="2604"/>
      <c r="AU33" s="2604"/>
      <c r="AV33" s="2605"/>
      <c r="AW33" s="2608" t="str">
        <f>IF(入力シート２!R45="","",入力シート２!R45)</f>
        <v/>
      </c>
      <c r="AX33" s="2604"/>
      <c r="AY33" s="2604"/>
      <c r="AZ33" s="2604"/>
      <c r="BA33" s="2604"/>
      <c r="BB33" s="2604"/>
      <c r="BC33" s="2604"/>
      <c r="BD33" s="2604"/>
      <c r="BE33" s="2604"/>
      <c r="BF33" s="2605"/>
      <c r="BG33" s="2608" t="str">
        <f>IF(入力シート２!AB45="","",入力シート２!AB45)</f>
        <v/>
      </c>
      <c r="BH33" s="2604"/>
      <c r="BI33" s="2604"/>
      <c r="BJ33" s="2604"/>
      <c r="BK33" s="2604"/>
      <c r="BL33" s="2604"/>
      <c r="BM33" s="2604"/>
      <c r="BN33" s="2604"/>
      <c r="BO33" s="2604"/>
      <c r="BP33" s="2604"/>
      <c r="BQ33" s="2604"/>
      <c r="BR33" s="2604"/>
      <c r="BS33" s="2604"/>
      <c r="BT33" s="2604"/>
      <c r="BU33" s="2604"/>
      <c r="BV33" s="2604"/>
      <c r="BW33" s="2604"/>
      <c r="BX33" s="2604"/>
      <c r="BY33" s="2604"/>
      <c r="BZ33" s="2604"/>
      <c r="CA33" s="2604"/>
      <c r="CB33" s="2604"/>
      <c r="CC33" s="2604"/>
      <c r="CD33" s="2604"/>
      <c r="CE33" s="2604"/>
      <c r="CF33" s="2604"/>
      <c r="CG33" s="2604"/>
      <c r="CH33" s="2605"/>
      <c r="CI33" s="2606" t="str">
        <f>IF(入力シート２!BD45="","",入力シート２!BD45)</f>
        <v/>
      </c>
      <c r="CJ33" s="2607"/>
      <c r="CK33" s="2606" t="str">
        <f>IF(入力シート２!BF45="","",入力シート２!BF45)</f>
        <v/>
      </c>
      <c r="CL33" s="2607"/>
      <c r="CM33" s="218"/>
      <c r="CN33" s="218"/>
    </row>
    <row r="34" spans="1:96" ht="21" customHeight="1" thickBot="1">
      <c r="A34" s="213"/>
      <c r="B34" s="2882" t="s">
        <v>105</v>
      </c>
      <c r="C34" s="2883"/>
      <c r="D34" s="2883"/>
      <c r="E34" s="2883"/>
      <c r="F34" s="2883"/>
      <c r="G34" s="2883"/>
      <c r="H34" s="2883"/>
      <c r="I34" s="2884"/>
      <c r="J34" s="2800">
        <f>入力シート!K188</f>
        <v>0</v>
      </c>
      <c r="K34" s="2801"/>
      <c r="L34" s="2802"/>
      <c r="M34" s="2872">
        <f>入力シート!K197</f>
        <v>0</v>
      </c>
      <c r="N34" s="2873"/>
      <c r="O34" s="2874"/>
      <c r="P34" s="2815">
        <f t="shared" si="0"/>
        <v>0</v>
      </c>
      <c r="Q34" s="2816"/>
      <c r="R34" s="2817"/>
      <c r="S34" s="2941" t="s">
        <v>71</v>
      </c>
      <c r="T34" s="2942"/>
      <c r="U34" s="2869" t="s">
        <v>71</v>
      </c>
      <c r="V34" s="2870"/>
      <c r="W34" s="2818">
        <f>入力シート!K210</f>
        <v>0</v>
      </c>
      <c r="X34" s="2819"/>
      <c r="Y34" s="2820"/>
      <c r="Z34" s="2815">
        <f>入力シート!K218</f>
        <v>0</v>
      </c>
      <c r="AA34" s="2816"/>
      <c r="AB34" s="2817"/>
      <c r="AC34" s="2815">
        <f t="shared" si="3"/>
        <v>0</v>
      </c>
      <c r="AD34" s="2816"/>
      <c r="AE34" s="2817"/>
      <c r="AF34" s="2941" t="s">
        <v>71</v>
      </c>
      <c r="AG34" s="2942"/>
      <c r="AH34" s="2941" t="s">
        <v>71</v>
      </c>
      <c r="AI34" s="2942"/>
      <c r="AJ34" s="216"/>
      <c r="AK34" s="2909"/>
      <c r="AL34" s="2910"/>
      <c r="AM34" s="2910"/>
      <c r="AN34" s="2911"/>
      <c r="AO34" s="233" t="str">
        <f>IF(入力シート２!J46="","",入力シート２!J46)</f>
        <v/>
      </c>
      <c r="AP34" s="2603" t="str">
        <f>IF(入力シート２!K46="","",入力シート２!K46)</f>
        <v/>
      </c>
      <c r="AQ34" s="2604"/>
      <c r="AR34" s="2604"/>
      <c r="AS34" s="2604"/>
      <c r="AT34" s="2604"/>
      <c r="AU34" s="2604"/>
      <c r="AV34" s="2605"/>
      <c r="AW34" s="2608" t="str">
        <f>IF(入力シート２!R46="","",入力シート２!R46)</f>
        <v/>
      </c>
      <c r="AX34" s="2604"/>
      <c r="AY34" s="2604"/>
      <c r="AZ34" s="2604"/>
      <c r="BA34" s="2604"/>
      <c r="BB34" s="2604"/>
      <c r="BC34" s="2604"/>
      <c r="BD34" s="2604"/>
      <c r="BE34" s="2604"/>
      <c r="BF34" s="2605"/>
      <c r="BG34" s="2608" t="str">
        <f>IF(入力シート２!AB46="","",入力シート２!AB46)</f>
        <v/>
      </c>
      <c r="BH34" s="2604"/>
      <c r="BI34" s="2604"/>
      <c r="BJ34" s="2604"/>
      <c r="BK34" s="2604"/>
      <c r="BL34" s="2604"/>
      <c r="BM34" s="2604"/>
      <c r="BN34" s="2604"/>
      <c r="BO34" s="2604"/>
      <c r="BP34" s="2604"/>
      <c r="BQ34" s="2604"/>
      <c r="BR34" s="2604"/>
      <c r="BS34" s="2604"/>
      <c r="BT34" s="2604"/>
      <c r="BU34" s="2604"/>
      <c r="BV34" s="2604"/>
      <c r="BW34" s="2604"/>
      <c r="BX34" s="2604"/>
      <c r="BY34" s="2604"/>
      <c r="BZ34" s="2604"/>
      <c r="CA34" s="2604"/>
      <c r="CB34" s="2604"/>
      <c r="CC34" s="2604"/>
      <c r="CD34" s="2604"/>
      <c r="CE34" s="2604"/>
      <c r="CF34" s="2604"/>
      <c r="CG34" s="2604"/>
      <c r="CH34" s="2605"/>
      <c r="CI34" s="2606" t="str">
        <f>IF(入力シート２!BD46="","",入力シート２!BD46)</f>
        <v/>
      </c>
      <c r="CJ34" s="2607"/>
      <c r="CK34" s="2606" t="str">
        <f>IF(入力シート２!BF46="","",入力シート２!BF46)</f>
        <v/>
      </c>
      <c r="CL34" s="2607"/>
      <c r="CM34" s="218"/>
      <c r="CN34" s="218"/>
    </row>
    <row r="35" spans="1:96" ht="21" customHeight="1" thickTop="1">
      <c r="A35" s="213"/>
      <c r="B35" s="2894" t="s">
        <v>107</v>
      </c>
      <c r="C35" s="2894"/>
      <c r="D35" s="2894"/>
      <c r="E35" s="2894"/>
      <c r="F35" s="2894"/>
      <c r="G35" s="2894"/>
      <c r="H35" s="2894"/>
      <c r="I35" s="2895"/>
      <c r="J35" s="2885">
        <f>SUM(J27:L34)</f>
        <v>0</v>
      </c>
      <c r="K35" s="2886"/>
      <c r="L35" s="2887"/>
      <c r="M35" s="2863">
        <f>SUM(M27:O34)</f>
        <v>0</v>
      </c>
      <c r="N35" s="2864"/>
      <c r="O35" s="2865"/>
      <c r="P35" s="2863">
        <f t="shared" si="0"/>
        <v>0</v>
      </c>
      <c r="Q35" s="2864"/>
      <c r="R35" s="2865"/>
      <c r="S35" s="2935" t="str">
        <f t="shared" si="2"/>
        <v>-</v>
      </c>
      <c r="T35" s="2936"/>
      <c r="U35" s="2813" t="str">
        <f>IF(J35=0,"-",ROUNDUP(M35/J35,2))</f>
        <v>-</v>
      </c>
      <c r="V35" s="2814"/>
      <c r="W35" s="2866">
        <f>SUM(W27:Y34)</f>
        <v>0</v>
      </c>
      <c r="X35" s="2867"/>
      <c r="Y35" s="2868"/>
      <c r="Z35" s="2863">
        <f>SUM(Z27:AB34)</f>
        <v>0</v>
      </c>
      <c r="AA35" s="2864"/>
      <c r="AB35" s="2865"/>
      <c r="AC35" s="2863">
        <f t="shared" si="3"/>
        <v>0</v>
      </c>
      <c r="AD35" s="2864"/>
      <c r="AE35" s="2865"/>
      <c r="AF35" s="2935" t="str">
        <f t="shared" si="4"/>
        <v>-</v>
      </c>
      <c r="AG35" s="2936"/>
      <c r="AH35" s="2939" t="str">
        <f>IF(W35=0,"-",ROUNDUP(Z35/W35,2))</f>
        <v>-</v>
      </c>
      <c r="AI35" s="2940"/>
      <c r="AJ35" s="216"/>
      <c r="AK35" s="2909"/>
      <c r="AL35" s="2910"/>
      <c r="AM35" s="2910"/>
      <c r="AN35" s="2911"/>
      <c r="AO35" s="233" t="str">
        <f>IF(入力シート２!J47="","",入力シート２!J47)</f>
        <v/>
      </c>
      <c r="AP35" s="2603" t="str">
        <f>IF(入力シート２!K47="","",入力シート２!K47)</f>
        <v/>
      </c>
      <c r="AQ35" s="2604"/>
      <c r="AR35" s="2604"/>
      <c r="AS35" s="2604"/>
      <c r="AT35" s="2604"/>
      <c r="AU35" s="2604"/>
      <c r="AV35" s="2605"/>
      <c r="AW35" s="2608" t="str">
        <f>IF(入力シート２!R47="","",入力シート２!R47)</f>
        <v/>
      </c>
      <c r="AX35" s="2604"/>
      <c r="AY35" s="2604"/>
      <c r="AZ35" s="2604"/>
      <c r="BA35" s="2604"/>
      <c r="BB35" s="2604"/>
      <c r="BC35" s="2604"/>
      <c r="BD35" s="2604"/>
      <c r="BE35" s="2604"/>
      <c r="BF35" s="2605"/>
      <c r="BG35" s="2608" t="str">
        <f>IF(入力シート２!AB47="","",入力シート２!AB47)</f>
        <v/>
      </c>
      <c r="BH35" s="2604"/>
      <c r="BI35" s="2604"/>
      <c r="BJ35" s="2604"/>
      <c r="BK35" s="2604"/>
      <c r="BL35" s="2604"/>
      <c r="BM35" s="2604"/>
      <c r="BN35" s="2604"/>
      <c r="BO35" s="2604"/>
      <c r="BP35" s="2604"/>
      <c r="BQ35" s="2604"/>
      <c r="BR35" s="2604"/>
      <c r="BS35" s="2604"/>
      <c r="BT35" s="2604"/>
      <c r="BU35" s="2604"/>
      <c r="BV35" s="2604"/>
      <c r="BW35" s="2604"/>
      <c r="BX35" s="2604"/>
      <c r="BY35" s="2604"/>
      <c r="BZ35" s="2604"/>
      <c r="CA35" s="2604"/>
      <c r="CB35" s="2604"/>
      <c r="CC35" s="2604"/>
      <c r="CD35" s="2604"/>
      <c r="CE35" s="2604"/>
      <c r="CF35" s="2604"/>
      <c r="CG35" s="2604"/>
      <c r="CH35" s="2605"/>
      <c r="CI35" s="2606" t="str">
        <f>IF(入力シート２!BD47="","",入力シート２!BD47)</f>
        <v/>
      </c>
      <c r="CJ35" s="2607"/>
      <c r="CK35" s="2606" t="str">
        <f>IF(入力シート２!BF47="","",入力シート２!BF47)</f>
        <v/>
      </c>
      <c r="CL35" s="2607"/>
      <c r="CM35" s="218"/>
      <c r="CN35" s="218"/>
    </row>
    <row r="36" spans="1:96" ht="21" customHeight="1">
      <c r="A36" s="213"/>
      <c r="B36" s="2892" t="s">
        <v>940</v>
      </c>
      <c r="C36" s="2892"/>
      <c r="D36" s="2892"/>
      <c r="E36" s="2892"/>
      <c r="F36" s="2892"/>
      <c r="G36" s="2892"/>
      <c r="H36" s="2892"/>
      <c r="I36" s="2893"/>
      <c r="J36" s="2880" t="str">
        <f>IF(J35=0,"-",ROUNDUP(J35/R20,0))</f>
        <v>-</v>
      </c>
      <c r="K36" s="2880"/>
      <c r="L36" s="2881"/>
      <c r="M36" s="2943" t="str">
        <f>IF(M35=0,"-",ROUNDUP(M35/R20,0))</f>
        <v>-</v>
      </c>
      <c r="N36" s="2880"/>
      <c r="O36" s="2881"/>
      <c r="P36" s="2943" t="str">
        <f>IF(P35=0,"-",ROUNDUP(P35/R20,0))</f>
        <v>-</v>
      </c>
      <c r="Q36" s="2880"/>
      <c r="R36" s="2881"/>
      <c r="S36" s="2937" t="s">
        <v>71</v>
      </c>
      <c r="T36" s="2938"/>
      <c r="U36" s="2877" t="s">
        <v>71</v>
      </c>
      <c r="V36" s="2878"/>
      <c r="W36" s="2879" t="str">
        <f>IF(W35=0,"-",ROUNDUP(W35/O15,0))</f>
        <v>-</v>
      </c>
      <c r="X36" s="2880"/>
      <c r="Y36" s="2881"/>
      <c r="Z36" s="2943" t="str">
        <f>IF(Z35=0,"-",ROUNDUP(Z35/O15,0))</f>
        <v>-</v>
      </c>
      <c r="AA36" s="2880"/>
      <c r="AB36" s="2881"/>
      <c r="AC36" s="2943" t="str">
        <f>IF(AC35=0,"-",ROUNDUP(AC35/O15,0))</f>
        <v>-</v>
      </c>
      <c r="AD36" s="2880"/>
      <c r="AE36" s="2881"/>
      <c r="AF36" s="2875" t="s">
        <v>71</v>
      </c>
      <c r="AG36" s="2876"/>
      <c r="AH36" s="2944" t="s">
        <v>71</v>
      </c>
      <c r="AI36" s="2945"/>
      <c r="AJ36" s="216"/>
      <c r="AK36" s="2909"/>
      <c r="AL36" s="2910"/>
      <c r="AM36" s="2910"/>
      <c r="AN36" s="2911"/>
      <c r="AO36" s="233" t="str">
        <f>IF(入力シート２!J48="","",入力シート２!J48)</f>
        <v/>
      </c>
      <c r="AP36" s="2603" t="str">
        <f>IF(入力シート２!K48="","",入力シート２!K48)</f>
        <v/>
      </c>
      <c r="AQ36" s="2604"/>
      <c r="AR36" s="2604"/>
      <c r="AS36" s="2604"/>
      <c r="AT36" s="2604"/>
      <c r="AU36" s="2604"/>
      <c r="AV36" s="2605"/>
      <c r="AW36" s="2608" t="str">
        <f>IF(入力シート２!R48="","",入力シート２!R48)</f>
        <v/>
      </c>
      <c r="AX36" s="2604"/>
      <c r="AY36" s="2604"/>
      <c r="AZ36" s="2604"/>
      <c r="BA36" s="2604"/>
      <c r="BB36" s="2604"/>
      <c r="BC36" s="2604"/>
      <c r="BD36" s="2604"/>
      <c r="BE36" s="2604"/>
      <c r="BF36" s="2605"/>
      <c r="BG36" s="2608" t="str">
        <f>IF(入力シート２!AB48="","",入力シート２!AB48)</f>
        <v/>
      </c>
      <c r="BH36" s="2604"/>
      <c r="BI36" s="2604"/>
      <c r="BJ36" s="2604"/>
      <c r="BK36" s="2604"/>
      <c r="BL36" s="2604"/>
      <c r="BM36" s="2604"/>
      <c r="BN36" s="2604"/>
      <c r="BO36" s="2604"/>
      <c r="BP36" s="2604"/>
      <c r="BQ36" s="2604"/>
      <c r="BR36" s="2604"/>
      <c r="BS36" s="2604"/>
      <c r="BT36" s="2604"/>
      <c r="BU36" s="2604"/>
      <c r="BV36" s="2604"/>
      <c r="BW36" s="2604"/>
      <c r="BX36" s="2604"/>
      <c r="BY36" s="2604"/>
      <c r="BZ36" s="2604"/>
      <c r="CA36" s="2604"/>
      <c r="CB36" s="2604"/>
      <c r="CC36" s="2604"/>
      <c r="CD36" s="2604"/>
      <c r="CE36" s="2604"/>
      <c r="CF36" s="2604"/>
      <c r="CG36" s="2604"/>
      <c r="CH36" s="2605"/>
      <c r="CI36" s="2606" t="str">
        <f>IF(入力シート２!BD48="","",入力シート２!BD48)</f>
        <v/>
      </c>
      <c r="CJ36" s="2607"/>
      <c r="CK36" s="2606" t="str">
        <f>IF(入力シート２!BF48="","",入力シート２!BF48)</f>
        <v/>
      </c>
      <c r="CL36" s="2607"/>
      <c r="CM36" s="234"/>
      <c r="CN36" s="234"/>
    </row>
    <row r="37" spans="1:96" ht="21" customHeight="1">
      <c r="A37" s="213"/>
      <c r="B37" s="2921" t="s">
        <v>109</v>
      </c>
      <c r="C37" s="2922"/>
      <c r="D37" s="2922"/>
      <c r="E37" s="2922"/>
      <c r="F37" s="2922"/>
      <c r="G37" s="2922"/>
      <c r="H37" s="2922"/>
      <c r="I37" s="2923"/>
      <c r="J37" s="2710">
        <f>J35-J34</f>
        <v>0</v>
      </c>
      <c r="K37" s="2652"/>
      <c r="L37" s="2653"/>
      <c r="M37" s="2651">
        <f>M35-M34</f>
        <v>0</v>
      </c>
      <c r="N37" s="2652"/>
      <c r="O37" s="2653"/>
      <c r="P37" s="2651">
        <f>ROUNDDOWN(J37-M37,1)</f>
        <v>0</v>
      </c>
      <c r="Q37" s="2652"/>
      <c r="R37" s="2653"/>
      <c r="S37" s="2661" t="str">
        <f>IF(J37=0,"-",ROUNDDOWN(P37/J37*100,1))</f>
        <v>-</v>
      </c>
      <c r="T37" s="2662"/>
      <c r="U37" s="2931" t="str">
        <f>IF(J37=0,"-",ROUNDUP(M37/J37,2))</f>
        <v>-</v>
      </c>
      <c r="V37" s="2932"/>
      <c r="W37" s="2710">
        <f>W35-W34</f>
        <v>0</v>
      </c>
      <c r="X37" s="2652"/>
      <c r="Y37" s="2653"/>
      <c r="Z37" s="2651">
        <f>Z35-Z34</f>
        <v>0</v>
      </c>
      <c r="AA37" s="2652"/>
      <c r="AB37" s="2653"/>
      <c r="AC37" s="2651">
        <f>ROUNDDOWN(W37-Z37,1)</f>
        <v>0</v>
      </c>
      <c r="AD37" s="2652"/>
      <c r="AE37" s="2653"/>
      <c r="AF37" s="2933" t="str">
        <f>IF(W37=0,"-",ROUNDDOWN(AC37/W37*100,1))</f>
        <v>-</v>
      </c>
      <c r="AG37" s="2934"/>
      <c r="AH37" s="2671" t="str">
        <f>IF(W37=0,"-",ROUNDUP(Z37/W37,2))</f>
        <v>-</v>
      </c>
      <c r="AI37" s="2672"/>
      <c r="AJ37" s="216"/>
      <c r="AK37" s="2912"/>
      <c r="AL37" s="2913"/>
      <c r="AM37" s="2913"/>
      <c r="AN37" s="2914"/>
      <c r="AO37" s="236" t="str">
        <f>IF(入力シート２!J49="","",入力シート２!J49)</f>
        <v/>
      </c>
      <c r="AP37" s="2615" t="str">
        <f>IF(入力シート２!K49="","",入力シート２!K49)</f>
        <v/>
      </c>
      <c r="AQ37" s="2616"/>
      <c r="AR37" s="2616"/>
      <c r="AS37" s="2616"/>
      <c r="AT37" s="2616"/>
      <c r="AU37" s="2616"/>
      <c r="AV37" s="2617"/>
      <c r="AW37" s="2609" t="str">
        <f>IF(入力シート２!R49="","",入力シート２!R49)</f>
        <v/>
      </c>
      <c r="AX37" s="2610"/>
      <c r="AY37" s="2610"/>
      <c r="AZ37" s="2610"/>
      <c r="BA37" s="2610"/>
      <c r="BB37" s="2610"/>
      <c r="BC37" s="2610"/>
      <c r="BD37" s="2610"/>
      <c r="BE37" s="2610"/>
      <c r="BF37" s="2611"/>
      <c r="BG37" s="2751" t="str">
        <f>IF(入力シート２!AB49="","",入力シート２!AB49)</f>
        <v/>
      </c>
      <c r="BH37" s="2752"/>
      <c r="BI37" s="2752"/>
      <c r="BJ37" s="2752"/>
      <c r="BK37" s="2752"/>
      <c r="BL37" s="2752"/>
      <c r="BM37" s="2752"/>
      <c r="BN37" s="2752"/>
      <c r="BO37" s="2752"/>
      <c r="BP37" s="2752"/>
      <c r="BQ37" s="2752"/>
      <c r="BR37" s="2752"/>
      <c r="BS37" s="2752"/>
      <c r="BT37" s="2752"/>
      <c r="BU37" s="2752"/>
      <c r="BV37" s="2752"/>
      <c r="BW37" s="2752"/>
      <c r="BX37" s="2752"/>
      <c r="BY37" s="2752"/>
      <c r="BZ37" s="2752"/>
      <c r="CA37" s="2752"/>
      <c r="CB37" s="2752"/>
      <c r="CC37" s="2752"/>
      <c r="CD37" s="2752"/>
      <c r="CE37" s="2752"/>
      <c r="CF37" s="2752"/>
      <c r="CG37" s="2752"/>
      <c r="CH37" s="2753"/>
      <c r="CI37" s="2919" t="str">
        <f>IF(入力シート２!BD49="","",入力シート２!BD49)</f>
        <v/>
      </c>
      <c r="CJ37" s="2920"/>
      <c r="CK37" s="2612" t="str">
        <f>IF(入力シート２!BF49="","",入力シート２!BF49)</f>
        <v/>
      </c>
      <c r="CL37" s="2613"/>
      <c r="CM37" s="218"/>
      <c r="CN37" s="218"/>
    </row>
    <row r="38" spans="1:96" ht="21" customHeight="1">
      <c r="A38" s="213"/>
      <c r="B38" s="2702" t="s">
        <v>941</v>
      </c>
      <c r="C38" s="2703"/>
      <c r="D38" s="2703"/>
      <c r="E38" s="2703"/>
      <c r="F38" s="2703"/>
      <c r="G38" s="2703"/>
      <c r="H38" s="2703"/>
      <c r="I38" s="2704"/>
      <c r="J38" s="2699" t="str">
        <f>IF(J37=0,"-",ROUNDUP(J37/R20,0))</f>
        <v>-</v>
      </c>
      <c r="K38" s="2628"/>
      <c r="L38" s="2629"/>
      <c r="M38" s="2627" t="str">
        <f>IF(M37=0,"-",ROUNDUP(M37/R20,0))</f>
        <v>-</v>
      </c>
      <c r="N38" s="2628"/>
      <c r="O38" s="2629"/>
      <c r="P38" s="2627" t="str">
        <f>IF(P37=0,"-",ROUNDUP(P37/R20,0))</f>
        <v>-</v>
      </c>
      <c r="Q38" s="2628"/>
      <c r="R38" s="2629"/>
      <c r="S38" s="2630" t="s">
        <v>71</v>
      </c>
      <c r="T38" s="2631"/>
      <c r="U38" s="2625" t="s">
        <v>71</v>
      </c>
      <c r="V38" s="2871"/>
      <c r="W38" s="2699" t="str">
        <f>IF(W37=0,"-",ROUNDUP(W37/O15,0))</f>
        <v>-</v>
      </c>
      <c r="X38" s="2628"/>
      <c r="Y38" s="2629"/>
      <c r="Z38" s="2627" t="str">
        <f>IF(Z37=0,"-",ROUNDUP(Z37/O15,0))</f>
        <v>-</v>
      </c>
      <c r="AA38" s="2628"/>
      <c r="AB38" s="2629"/>
      <c r="AC38" s="2627" t="str">
        <f>IF(AC37=0,"-",ROUNDUP(AC37/O15,0))</f>
        <v>-</v>
      </c>
      <c r="AD38" s="2628"/>
      <c r="AE38" s="2629"/>
      <c r="AF38" s="2630" t="s">
        <v>71</v>
      </c>
      <c r="AG38" s="2631"/>
      <c r="AH38" s="2625" t="s">
        <v>71</v>
      </c>
      <c r="AI38" s="2626"/>
      <c r="AJ38" s="216"/>
      <c r="AK38" s="2770" t="s">
        <v>106</v>
      </c>
      <c r="AL38" s="2915"/>
      <c r="AM38" s="2915"/>
      <c r="AN38" s="2916"/>
      <c r="AO38" s="232" t="str">
        <f>IF(入力シート２!J50="","",入力シート２!J50)</f>
        <v/>
      </c>
      <c r="AP38" s="2619" t="str">
        <f>IF(入力シート２!K50="","",入力シート２!K50)</f>
        <v/>
      </c>
      <c r="AQ38" s="2620"/>
      <c r="AR38" s="2620"/>
      <c r="AS38" s="2620"/>
      <c r="AT38" s="2620"/>
      <c r="AU38" s="2620"/>
      <c r="AV38" s="2621"/>
      <c r="AW38" s="2618" t="s">
        <v>71</v>
      </c>
      <c r="AX38" s="2618"/>
      <c r="AY38" s="2618"/>
      <c r="AZ38" s="2618"/>
      <c r="BA38" s="2618"/>
      <c r="BB38" s="2618"/>
      <c r="BC38" s="2618"/>
      <c r="BD38" s="2618"/>
      <c r="BE38" s="2618"/>
      <c r="BF38" s="2618"/>
      <c r="BG38" s="2641" t="str">
        <f>IF(入力シート２!AB50="","",入力シート２!AB50)</f>
        <v/>
      </c>
      <c r="BH38" s="2642"/>
      <c r="BI38" s="2642"/>
      <c r="BJ38" s="2642"/>
      <c r="BK38" s="2642"/>
      <c r="BL38" s="2642"/>
      <c r="BM38" s="2642"/>
      <c r="BN38" s="2642"/>
      <c r="BO38" s="2642"/>
      <c r="BP38" s="2642"/>
      <c r="BQ38" s="2642"/>
      <c r="BR38" s="2642"/>
      <c r="BS38" s="2642"/>
      <c r="BT38" s="2642"/>
      <c r="BU38" s="2642"/>
      <c r="BV38" s="2642"/>
      <c r="BW38" s="2642"/>
      <c r="BX38" s="2642"/>
      <c r="BY38" s="2642"/>
      <c r="BZ38" s="2642"/>
      <c r="CA38" s="2642"/>
      <c r="CB38" s="2642"/>
      <c r="CC38" s="2642"/>
      <c r="CD38" s="2642"/>
      <c r="CE38" s="2642"/>
      <c r="CF38" s="2642"/>
      <c r="CG38" s="2642"/>
      <c r="CH38" s="2643"/>
      <c r="CI38" s="2731" t="str">
        <f>IF(入力シート２!BD50="","",入力シート２!BD50)</f>
        <v/>
      </c>
      <c r="CJ38" s="2732"/>
      <c r="CK38" s="2733" t="s">
        <v>850</v>
      </c>
      <c r="CL38" s="2734"/>
      <c r="CM38" s="237"/>
      <c r="CN38" s="237"/>
    </row>
    <row r="39" spans="1:96" ht="21" customHeight="1">
      <c r="A39" s="213"/>
      <c r="B39" s="2898" t="s">
        <v>111</v>
      </c>
      <c r="C39" s="2899"/>
      <c r="D39" s="2899"/>
      <c r="E39" s="2899"/>
      <c r="F39" s="2899"/>
      <c r="G39" s="2899"/>
      <c r="H39" s="2899"/>
      <c r="I39" s="2900"/>
      <c r="J39" s="2710">
        <f>J35-J33-J34</f>
        <v>0</v>
      </c>
      <c r="K39" s="2652"/>
      <c r="L39" s="2653"/>
      <c r="M39" s="2651">
        <f>M35-M33-M34</f>
        <v>0</v>
      </c>
      <c r="N39" s="2652"/>
      <c r="O39" s="2653"/>
      <c r="P39" s="2651">
        <f>ROUNDDOWN(J39-M39,1)</f>
        <v>0</v>
      </c>
      <c r="Q39" s="2652"/>
      <c r="R39" s="2653"/>
      <c r="S39" s="2661" t="str">
        <f>IF(J39=0,"-",ROUNDDOWN(P39/J39*100,1))</f>
        <v>-</v>
      </c>
      <c r="T39" s="2662"/>
      <c r="U39" s="2671" t="str">
        <f>IF(J39=0,"-",ROUNDUP(M39/J39,2))</f>
        <v>-</v>
      </c>
      <c r="V39" s="2925"/>
      <c r="W39" s="2710">
        <f>W35-W33-W34</f>
        <v>0</v>
      </c>
      <c r="X39" s="2652"/>
      <c r="Y39" s="2653"/>
      <c r="Z39" s="2651">
        <f>Z35-Z33-Z34</f>
        <v>0</v>
      </c>
      <c r="AA39" s="2652"/>
      <c r="AB39" s="2653"/>
      <c r="AC39" s="2651">
        <f>ROUNDDOWN(W39-Z39,1)</f>
        <v>0</v>
      </c>
      <c r="AD39" s="2652"/>
      <c r="AE39" s="2653"/>
      <c r="AF39" s="2661" t="str">
        <f>IF(W39=0,"-",ROUNDDOWN(AC39/W39*100,1))</f>
        <v>-</v>
      </c>
      <c r="AG39" s="2662"/>
      <c r="AH39" s="2671" t="str">
        <f>IF(W39=0,"-",ROUNDUP(Z39/W39,2))</f>
        <v>-</v>
      </c>
      <c r="AI39" s="2672"/>
      <c r="AJ39" s="216"/>
      <c r="AK39" s="2714"/>
      <c r="AL39" s="2726"/>
      <c r="AM39" s="2726"/>
      <c r="AN39" s="2727"/>
      <c r="AO39" s="236" t="str">
        <f>IF(入力シート２!J51="","",入力シート２!J51)</f>
        <v/>
      </c>
      <c r="AP39" s="2614" t="str">
        <f>IF(入力シート２!K51="","",入力シート２!K51)</f>
        <v/>
      </c>
      <c r="AQ39" s="2610"/>
      <c r="AR39" s="2610"/>
      <c r="AS39" s="2610"/>
      <c r="AT39" s="2610"/>
      <c r="AU39" s="2610"/>
      <c r="AV39" s="2611"/>
      <c r="AW39" s="2660" t="s">
        <v>71</v>
      </c>
      <c r="AX39" s="2660"/>
      <c r="AY39" s="2660"/>
      <c r="AZ39" s="2660"/>
      <c r="BA39" s="2660"/>
      <c r="BB39" s="2660"/>
      <c r="BC39" s="2660"/>
      <c r="BD39" s="2660"/>
      <c r="BE39" s="2660"/>
      <c r="BF39" s="2660"/>
      <c r="BG39" s="2609" t="str">
        <f>IF(入力シート２!AB51="","",入力シート２!AB51)</f>
        <v/>
      </c>
      <c r="BH39" s="2610"/>
      <c r="BI39" s="2610"/>
      <c r="BJ39" s="2610"/>
      <c r="BK39" s="2610"/>
      <c r="BL39" s="2610"/>
      <c r="BM39" s="2610"/>
      <c r="BN39" s="2610"/>
      <c r="BO39" s="2610"/>
      <c r="BP39" s="2610"/>
      <c r="BQ39" s="2610"/>
      <c r="BR39" s="2610"/>
      <c r="BS39" s="2610"/>
      <c r="BT39" s="2610"/>
      <c r="BU39" s="2610"/>
      <c r="BV39" s="2610"/>
      <c r="BW39" s="2610"/>
      <c r="BX39" s="2610"/>
      <c r="BY39" s="2610"/>
      <c r="BZ39" s="2610"/>
      <c r="CA39" s="2610"/>
      <c r="CB39" s="2610"/>
      <c r="CC39" s="2610"/>
      <c r="CD39" s="2610"/>
      <c r="CE39" s="2610"/>
      <c r="CF39" s="2610"/>
      <c r="CG39" s="2610"/>
      <c r="CH39" s="2611"/>
      <c r="CI39" s="2612" t="str">
        <f>IF(入力シート２!BD51="","",入力シート２!BD51)</f>
        <v/>
      </c>
      <c r="CJ39" s="2613"/>
      <c r="CK39" s="2735" t="s">
        <v>489</v>
      </c>
      <c r="CL39" s="2736"/>
      <c r="CM39" s="237"/>
      <c r="CN39" s="237"/>
    </row>
    <row r="40" spans="1:96" ht="21" customHeight="1">
      <c r="A40" s="213"/>
      <c r="B40" s="2901" t="s">
        <v>941</v>
      </c>
      <c r="C40" s="2902"/>
      <c r="D40" s="2902"/>
      <c r="E40" s="2902"/>
      <c r="F40" s="2902"/>
      <c r="G40" s="2902"/>
      <c r="H40" s="2902"/>
      <c r="I40" s="2903"/>
      <c r="J40" s="2699" t="str">
        <f>IF(J39=0,"-",ROUNDUP(J39/R20,0))</f>
        <v>-</v>
      </c>
      <c r="K40" s="2628"/>
      <c r="L40" s="2629"/>
      <c r="M40" s="2627" t="str">
        <f>IF(M39=0,"-",ROUNDUP(M39/R20,0))</f>
        <v>-</v>
      </c>
      <c r="N40" s="2628"/>
      <c r="O40" s="2629"/>
      <c r="P40" s="2627" t="str">
        <f>IF(P39=0,"-",ROUNDUP(P39/R20,0))</f>
        <v>-</v>
      </c>
      <c r="Q40" s="2628"/>
      <c r="R40" s="2629"/>
      <c r="S40" s="2630" t="s">
        <v>71</v>
      </c>
      <c r="T40" s="2631"/>
      <c r="U40" s="2625" t="s">
        <v>71</v>
      </c>
      <c r="V40" s="2871"/>
      <c r="W40" s="2699" t="str">
        <f>IF(W39=0,"-",ROUNDUP(W39/O15,0))</f>
        <v>-</v>
      </c>
      <c r="X40" s="2628"/>
      <c r="Y40" s="2629"/>
      <c r="Z40" s="2627" t="str">
        <f>IF(Z39=0,"-",ROUNDUP(Z39/O15,0))</f>
        <v>-</v>
      </c>
      <c r="AA40" s="2628"/>
      <c r="AB40" s="2629"/>
      <c r="AC40" s="2627" t="str">
        <f>IF(AC39=0,"-",ROUNDUP(AC39/O15,0))</f>
        <v>-</v>
      </c>
      <c r="AD40" s="2628"/>
      <c r="AE40" s="2629"/>
      <c r="AF40" s="2630" t="s">
        <v>71</v>
      </c>
      <c r="AG40" s="2631"/>
      <c r="AH40" s="2625" t="s">
        <v>71</v>
      </c>
      <c r="AI40" s="2626"/>
      <c r="AJ40" s="216"/>
      <c r="AK40" s="2673" t="s">
        <v>481</v>
      </c>
      <c r="AL40" s="2674"/>
      <c r="AM40" s="2770" t="s">
        <v>480</v>
      </c>
      <c r="AN40" s="2916" t="s">
        <v>108</v>
      </c>
      <c r="AO40" s="232" t="str">
        <f>IF(入力シート２!J52="","",入力シート２!J52)</f>
        <v/>
      </c>
      <c r="AP40" s="2619" t="str">
        <f>IF(入力シート２!K52="","",入力シート２!K52)</f>
        <v/>
      </c>
      <c r="AQ40" s="2620"/>
      <c r="AR40" s="2620"/>
      <c r="AS40" s="2620"/>
      <c r="AT40" s="2620"/>
      <c r="AU40" s="2620"/>
      <c r="AV40" s="2621"/>
      <c r="AW40" s="2622" t="str">
        <f>IF(入力シート２!R52="","",入力シート２!R52)</f>
        <v>　</v>
      </c>
      <c r="AX40" s="2623"/>
      <c r="AY40" s="2623"/>
      <c r="AZ40" s="2623"/>
      <c r="BA40" s="2623"/>
      <c r="BB40" s="2623"/>
      <c r="BC40" s="2623"/>
      <c r="BD40" s="2623"/>
      <c r="BE40" s="2623"/>
      <c r="BF40" s="2624"/>
      <c r="BG40" s="2641" t="str">
        <f>IF(入力シート２!AB52="","",入力シート２!AB52)</f>
        <v/>
      </c>
      <c r="BH40" s="2642"/>
      <c r="BI40" s="2642"/>
      <c r="BJ40" s="2642"/>
      <c r="BK40" s="2642"/>
      <c r="BL40" s="2642"/>
      <c r="BM40" s="2642"/>
      <c r="BN40" s="2642"/>
      <c r="BO40" s="2642"/>
      <c r="BP40" s="2642"/>
      <c r="BQ40" s="2642"/>
      <c r="BR40" s="2642"/>
      <c r="BS40" s="2642"/>
      <c r="BT40" s="2642"/>
      <c r="BU40" s="2642"/>
      <c r="BV40" s="2642"/>
      <c r="BW40" s="2642"/>
      <c r="BX40" s="2642"/>
      <c r="BY40" s="2642"/>
      <c r="BZ40" s="2642"/>
      <c r="CA40" s="2642"/>
      <c r="CB40" s="2642"/>
      <c r="CC40" s="2642"/>
      <c r="CD40" s="2642"/>
      <c r="CE40" s="2642"/>
      <c r="CF40" s="2642"/>
      <c r="CG40" s="2642"/>
      <c r="CH40" s="2643"/>
      <c r="CI40" s="2731" t="str">
        <f>IF(入力シート２!BD52="","",入力シート２!BD52)</f>
        <v/>
      </c>
      <c r="CJ40" s="2732"/>
      <c r="CK40" s="2731" t="str">
        <f>IF(入力シート２!BF52="","",入力シート２!BF52)</f>
        <v/>
      </c>
      <c r="CL40" s="2732"/>
      <c r="CM40" s="237"/>
      <c r="CN40" s="237"/>
    </row>
    <row r="41" spans="1:96" ht="21" customHeight="1">
      <c r="A41" s="213"/>
      <c r="B41" s="2690" t="s">
        <v>115</v>
      </c>
      <c r="C41" s="2691"/>
      <c r="D41" s="2691"/>
      <c r="E41" s="2691"/>
      <c r="F41" s="2691"/>
      <c r="G41" s="2691"/>
      <c r="H41" s="2691"/>
      <c r="I41" s="2904"/>
      <c r="J41" s="2700">
        <f>J35-J33</f>
        <v>0</v>
      </c>
      <c r="K41" s="2658"/>
      <c r="L41" s="2659"/>
      <c r="M41" s="2657">
        <f>M35-M33</f>
        <v>0</v>
      </c>
      <c r="N41" s="2658"/>
      <c r="O41" s="2659"/>
      <c r="P41" s="2657">
        <f>J41-M41</f>
        <v>0</v>
      </c>
      <c r="Q41" s="2658"/>
      <c r="R41" s="2659"/>
      <c r="S41" s="2663" t="str">
        <f>IF(J41=0,"-",ROUNDDOWN(P41/J41*100,1))</f>
        <v>-</v>
      </c>
      <c r="T41" s="2664"/>
      <c r="U41" s="2669" t="str">
        <f>IF(J41=0,"-",ROUNDUP(M41/J41,2))</f>
        <v>-</v>
      </c>
      <c r="V41" s="2926"/>
      <c r="W41" s="2700">
        <f>W35-W33</f>
        <v>0</v>
      </c>
      <c r="X41" s="2658"/>
      <c r="Y41" s="2659"/>
      <c r="Z41" s="2657">
        <f>Z35-Z33</f>
        <v>0</v>
      </c>
      <c r="AA41" s="2658"/>
      <c r="AB41" s="2659"/>
      <c r="AC41" s="2657">
        <f>W41-Z41</f>
        <v>0</v>
      </c>
      <c r="AD41" s="2658"/>
      <c r="AE41" s="2659"/>
      <c r="AF41" s="2663" t="str">
        <f>IF(W41=0,"-",ROUNDDOWN(AC41/W41*100,1))</f>
        <v>-</v>
      </c>
      <c r="AG41" s="2664"/>
      <c r="AH41" s="2669" t="str">
        <f>IF(W41=0,"-",ROUNDUP(Z41/W41,2))</f>
        <v>-</v>
      </c>
      <c r="AI41" s="2670"/>
      <c r="AJ41" s="216"/>
      <c r="AK41" s="2675"/>
      <c r="AL41" s="2676"/>
      <c r="AM41" s="2771"/>
      <c r="AN41" s="2917"/>
      <c r="AO41" s="233" t="str">
        <f>IF(入力シート２!J53="","",入力シート２!J53)</f>
        <v/>
      </c>
      <c r="AP41" s="2603" t="str">
        <f>IF(入力シート２!K53="","",入力シート２!K53)</f>
        <v/>
      </c>
      <c r="AQ41" s="2604"/>
      <c r="AR41" s="2604"/>
      <c r="AS41" s="2604"/>
      <c r="AT41" s="2604"/>
      <c r="AU41" s="2604"/>
      <c r="AV41" s="2605"/>
      <c r="AW41" s="2600" t="str">
        <f>IF(入力シート２!R53="","",入力シート２!R53)</f>
        <v>　</v>
      </c>
      <c r="AX41" s="2601"/>
      <c r="AY41" s="2601"/>
      <c r="AZ41" s="2601"/>
      <c r="BA41" s="2601"/>
      <c r="BB41" s="2601"/>
      <c r="BC41" s="2601"/>
      <c r="BD41" s="2601"/>
      <c r="BE41" s="2601"/>
      <c r="BF41" s="2602"/>
      <c r="BG41" s="2608" t="str">
        <f>IF(入力シート２!AB53="","",入力シート２!AB53)</f>
        <v/>
      </c>
      <c r="BH41" s="2604"/>
      <c r="BI41" s="2604"/>
      <c r="BJ41" s="2604"/>
      <c r="BK41" s="2604"/>
      <c r="BL41" s="2604"/>
      <c r="BM41" s="2604"/>
      <c r="BN41" s="2604"/>
      <c r="BO41" s="2604"/>
      <c r="BP41" s="2604"/>
      <c r="BQ41" s="2604"/>
      <c r="BR41" s="2604"/>
      <c r="BS41" s="2604"/>
      <c r="BT41" s="2604"/>
      <c r="BU41" s="2604"/>
      <c r="BV41" s="2604"/>
      <c r="BW41" s="2604"/>
      <c r="BX41" s="2604"/>
      <c r="BY41" s="2604"/>
      <c r="BZ41" s="2604"/>
      <c r="CA41" s="2604"/>
      <c r="CB41" s="2604"/>
      <c r="CC41" s="2604"/>
      <c r="CD41" s="2604"/>
      <c r="CE41" s="2604"/>
      <c r="CF41" s="2604"/>
      <c r="CG41" s="2604"/>
      <c r="CH41" s="2605"/>
      <c r="CI41" s="2606" t="str">
        <f>IF(入力シート２!BD53="","",入力シート２!BD53)</f>
        <v/>
      </c>
      <c r="CJ41" s="2607"/>
      <c r="CK41" s="2606" t="str">
        <f>IF(入力シート２!BF53="","",入力シート２!BF53)</f>
        <v/>
      </c>
      <c r="CL41" s="2607"/>
      <c r="CM41" s="237"/>
      <c r="CN41" s="237"/>
      <c r="CQ41" s="238" t="s">
        <v>428</v>
      </c>
      <c r="CR41" s="238" t="s">
        <v>429</v>
      </c>
    </row>
    <row r="42" spans="1:96" ht="21" customHeight="1" thickBot="1">
      <c r="A42" s="213"/>
      <c r="B42" s="2594" t="s">
        <v>940</v>
      </c>
      <c r="C42" s="2595"/>
      <c r="D42" s="2595"/>
      <c r="E42" s="2595"/>
      <c r="F42" s="2595"/>
      <c r="G42" s="2595"/>
      <c r="H42" s="2595"/>
      <c r="I42" s="2897"/>
      <c r="J42" s="2924" t="str">
        <f>IF(J41=0,"-",ROUNDUP(J41/R20,0))</f>
        <v>-</v>
      </c>
      <c r="K42" s="2706"/>
      <c r="L42" s="2707"/>
      <c r="M42" s="2705" t="str">
        <f>IF(M41=0,"-",ROUNDUP(M41/R20,0))</f>
        <v>-</v>
      </c>
      <c r="N42" s="2706"/>
      <c r="O42" s="2707"/>
      <c r="P42" s="2705" t="str">
        <f>IF(P41=0,"-",ROUNDUP(P41/R20,0))</f>
        <v>-</v>
      </c>
      <c r="Q42" s="2706"/>
      <c r="R42" s="2707"/>
      <c r="S42" s="2708" t="s">
        <v>71</v>
      </c>
      <c r="T42" s="2709"/>
      <c r="U42" s="2927" t="s">
        <v>71</v>
      </c>
      <c r="V42" s="2928"/>
      <c r="W42" s="2701" t="str">
        <f>IF(W41=0,"-",ROUNDUP(W41/O15,0))</f>
        <v>-</v>
      </c>
      <c r="X42" s="2655"/>
      <c r="Y42" s="2656"/>
      <c r="Z42" s="2654" t="str">
        <f>IF(Z41=0,"-",ROUNDUP(Z41/O15,0))</f>
        <v>-</v>
      </c>
      <c r="AA42" s="2655"/>
      <c r="AB42" s="2656"/>
      <c r="AC42" s="2654" t="str">
        <f>IF(AC41=0,"-",ROUNDUP(AC41/O15,0))</f>
        <v>-</v>
      </c>
      <c r="AD42" s="2655"/>
      <c r="AE42" s="2656"/>
      <c r="AF42" s="2665" t="s">
        <v>71</v>
      </c>
      <c r="AG42" s="2666"/>
      <c r="AH42" s="2667" t="s">
        <v>71</v>
      </c>
      <c r="AI42" s="2668"/>
      <c r="AJ42" s="216"/>
      <c r="AK42" s="2675"/>
      <c r="AL42" s="2676"/>
      <c r="AM42" s="2771"/>
      <c r="AN42" s="2917"/>
      <c r="AO42" s="233" t="str">
        <f>IF(入力シート２!J54="","",入力シート２!J54)</f>
        <v/>
      </c>
      <c r="AP42" s="2603" t="str">
        <f>IF(入力シート２!K54="","",入力シート２!K54)</f>
        <v/>
      </c>
      <c r="AQ42" s="2604"/>
      <c r="AR42" s="2604"/>
      <c r="AS42" s="2604"/>
      <c r="AT42" s="2604"/>
      <c r="AU42" s="2604"/>
      <c r="AV42" s="2605"/>
      <c r="AW42" s="2600" t="str">
        <f>IF(入力シート２!R54="","",入力シート２!R54)</f>
        <v>　</v>
      </c>
      <c r="AX42" s="2601"/>
      <c r="AY42" s="2601"/>
      <c r="AZ42" s="2601"/>
      <c r="BA42" s="2601"/>
      <c r="BB42" s="2601"/>
      <c r="BC42" s="2601"/>
      <c r="BD42" s="2601"/>
      <c r="BE42" s="2601"/>
      <c r="BF42" s="2602"/>
      <c r="BG42" s="2608" t="str">
        <f>IF(入力シート２!AB54="","",入力シート２!AB54)</f>
        <v/>
      </c>
      <c r="BH42" s="2604"/>
      <c r="BI42" s="2604"/>
      <c r="BJ42" s="2604"/>
      <c r="BK42" s="2604"/>
      <c r="BL42" s="2604"/>
      <c r="BM42" s="2604"/>
      <c r="BN42" s="2604"/>
      <c r="BO42" s="2604"/>
      <c r="BP42" s="2604"/>
      <c r="BQ42" s="2604"/>
      <c r="BR42" s="2604"/>
      <c r="BS42" s="2604"/>
      <c r="BT42" s="2604"/>
      <c r="BU42" s="2604"/>
      <c r="BV42" s="2604"/>
      <c r="BW42" s="2604"/>
      <c r="BX42" s="2604"/>
      <c r="BY42" s="2604"/>
      <c r="BZ42" s="2604"/>
      <c r="CA42" s="2604"/>
      <c r="CB42" s="2604"/>
      <c r="CC42" s="2604"/>
      <c r="CD42" s="2604"/>
      <c r="CE42" s="2604"/>
      <c r="CF42" s="2604"/>
      <c r="CG42" s="2604"/>
      <c r="CH42" s="2605"/>
      <c r="CI42" s="2606" t="str">
        <f>IF(入力シート２!BD54="","",入力シート２!BD54)</f>
        <v/>
      </c>
      <c r="CJ42" s="2607"/>
      <c r="CK42" s="2606" t="str">
        <f>IF(入力シート２!BF54="","",入力シート２!BF54)</f>
        <v/>
      </c>
      <c r="CL42" s="2607"/>
      <c r="CM42" s="237"/>
      <c r="CN42" s="237"/>
      <c r="CP42" s="239" t="s">
        <v>422</v>
      </c>
      <c r="CQ42" s="240" t="e">
        <f t="shared" ref="CQ42:CQ48" si="5">ROUNDUP(J27/$O$15,0)</f>
        <v>#VALUE!</v>
      </c>
      <c r="CR42" s="240" t="e">
        <f t="shared" ref="CR42:CR48" si="6">ROUNDUP(M27/$O$15,0)</f>
        <v>#VALUE!</v>
      </c>
    </row>
    <row r="43" spans="1:96" ht="21" customHeight="1">
      <c r="A43" s="213"/>
      <c r="B43" s="2896" t="s">
        <v>1270</v>
      </c>
      <c r="C43" s="2896"/>
      <c r="D43" s="2896"/>
      <c r="E43" s="2896"/>
      <c r="F43" s="2896"/>
      <c r="G43" s="2896"/>
      <c r="H43" s="2896"/>
      <c r="I43" s="2896"/>
      <c r="J43" s="2896"/>
      <c r="K43" s="2896"/>
      <c r="L43" s="2896"/>
      <c r="M43" s="2896"/>
      <c r="N43" s="2896"/>
      <c r="O43" s="2896"/>
      <c r="P43" s="2896"/>
      <c r="Q43" s="2896"/>
      <c r="R43" s="2896"/>
      <c r="S43" s="2896"/>
      <c r="T43" s="262" t="s">
        <v>1274</v>
      </c>
      <c r="V43" s="217"/>
      <c r="W43" s="217"/>
      <c r="X43" s="217"/>
      <c r="Y43" s="217"/>
      <c r="Z43" s="217"/>
      <c r="AA43" s="248"/>
      <c r="AB43" s="217"/>
      <c r="AC43" s="217"/>
      <c r="AD43" s="217"/>
      <c r="AE43" s="217"/>
      <c r="AF43" s="217"/>
      <c r="AG43" s="217"/>
      <c r="AH43" s="217"/>
      <c r="AI43" s="217"/>
      <c r="AJ43" s="216"/>
      <c r="AK43" s="2675"/>
      <c r="AL43" s="2676"/>
      <c r="AM43" s="2771"/>
      <c r="AN43" s="2917"/>
      <c r="AO43" s="233" t="str">
        <f>IF(入力シート２!J55="","",入力シート２!J55)</f>
        <v/>
      </c>
      <c r="AP43" s="2603" t="str">
        <f>IF(入力シート２!K55="","",入力シート２!K55)</f>
        <v/>
      </c>
      <c r="AQ43" s="2604"/>
      <c r="AR43" s="2604"/>
      <c r="AS43" s="2604"/>
      <c r="AT43" s="2604"/>
      <c r="AU43" s="2604"/>
      <c r="AV43" s="2605"/>
      <c r="AW43" s="2600" t="str">
        <f>IF(入力シート２!R55="","",入力シート２!R55)</f>
        <v>　</v>
      </c>
      <c r="AX43" s="2601"/>
      <c r="AY43" s="2601"/>
      <c r="AZ43" s="2601"/>
      <c r="BA43" s="2601"/>
      <c r="BB43" s="2601"/>
      <c r="BC43" s="2601"/>
      <c r="BD43" s="2601"/>
      <c r="BE43" s="2601"/>
      <c r="BF43" s="2602"/>
      <c r="BG43" s="2608" t="str">
        <f>IF(入力シート２!AB55="","",入力シート２!AB55)</f>
        <v/>
      </c>
      <c r="BH43" s="2604"/>
      <c r="BI43" s="2604"/>
      <c r="BJ43" s="2604"/>
      <c r="BK43" s="2604"/>
      <c r="BL43" s="2604"/>
      <c r="BM43" s="2604"/>
      <c r="BN43" s="2604"/>
      <c r="BO43" s="2604"/>
      <c r="BP43" s="2604"/>
      <c r="BQ43" s="2604"/>
      <c r="BR43" s="2604"/>
      <c r="BS43" s="2604"/>
      <c r="BT43" s="2604"/>
      <c r="BU43" s="2604"/>
      <c r="BV43" s="2604"/>
      <c r="BW43" s="2604"/>
      <c r="BX43" s="2604"/>
      <c r="BY43" s="2604"/>
      <c r="BZ43" s="2604"/>
      <c r="CA43" s="2604"/>
      <c r="CB43" s="2604"/>
      <c r="CC43" s="2604"/>
      <c r="CD43" s="2604"/>
      <c r="CE43" s="2604"/>
      <c r="CF43" s="2604"/>
      <c r="CG43" s="2604"/>
      <c r="CH43" s="2605"/>
      <c r="CI43" s="2606" t="str">
        <f>IF(入力シート２!BD55="","",入力シート２!BD55)</f>
        <v/>
      </c>
      <c r="CJ43" s="2607"/>
      <c r="CK43" s="2606" t="str">
        <f>IF(入力シート２!BF55="","",入力シート２!BF55)</f>
        <v/>
      </c>
      <c r="CL43" s="2607"/>
      <c r="CM43" s="237"/>
      <c r="CN43" s="237"/>
      <c r="CP43" s="239" t="s">
        <v>423</v>
      </c>
      <c r="CQ43" s="240" t="e">
        <f t="shared" si="5"/>
        <v>#VALUE!</v>
      </c>
      <c r="CR43" s="240" t="e">
        <f t="shared" si="6"/>
        <v>#VALUE!</v>
      </c>
    </row>
    <row r="44" spans="1:96" ht="21" customHeight="1">
      <c r="A44" s="213"/>
      <c r="B44" s="2594" t="s">
        <v>1278</v>
      </c>
      <c r="C44" s="2595"/>
      <c r="D44" s="2595"/>
      <c r="E44" s="2595"/>
      <c r="F44" s="2595"/>
      <c r="G44" s="2596"/>
      <c r="H44" s="2594" t="s">
        <v>1279</v>
      </c>
      <c r="I44" s="2595"/>
      <c r="J44" s="2595"/>
      <c r="K44" s="2595"/>
      <c r="L44" s="2595"/>
      <c r="M44" s="2596"/>
      <c r="N44" s="2594" t="s">
        <v>1277</v>
      </c>
      <c r="O44" s="2595"/>
      <c r="P44" s="2595"/>
      <c r="Q44" s="2595"/>
      <c r="R44" s="2595"/>
      <c r="S44" s="2595"/>
      <c r="T44" s="241"/>
      <c r="U44" s="214"/>
      <c r="V44" s="214"/>
      <c r="W44" s="214"/>
      <c r="X44" s="214"/>
      <c r="Y44" s="214"/>
      <c r="Z44" s="214"/>
      <c r="AA44" s="214"/>
      <c r="AB44" s="214"/>
      <c r="AC44" s="214"/>
      <c r="AD44" s="214"/>
      <c r="AE44" s="214"/>
      <c r="AF44" s="214"/>
      <c r="AG44" s="214"/>
      <c r="AH44" s="214"/>
      <c r="AI44" s="242"/>
      <c r="AJ44" s="216"/>
      <c r="AK44" s="2675"/>
      <c r="AL44" s="2676"/>
      <c r="AM44" s="2771"/>
      <c r="AN44" s="2917"/>
      <c r="AO44" s="233" t="str">
        <f>IF(入力シート２!J56="","",入力シート２!J56)</f>
        <v/>
      </c>
      <c r="AP44" s="2603" t="str">
        <f>IF(入力シート２!K56="","",入力シート２!K56)</f>
        <v/>
      </c>
      <c r="AQ44" s="2604"/>
      <c r="AR44" s="2604"/>
      <c r="AS44" s="2604"/>
      <c r="AT44" s="2604"/>
      <c r="AU44" s="2604"/>
      <c r="AV44" s="2605"/>
      <c r="AW44" s="2600" t="str">
        <f>IF(入力シート２!R56="","",入力シート２!R56)</f>
        <v>　</v>
      </c>
      <c r="AX44" s="2601"/>
      <c r="AY44" s="2601"/>
      <c r="AZ44" s="2601"/>
      <c r="BA44" s="2601"/>
      <c r="BB44" s="2601"/>
      <c r="BC44" s="2601"/>
      <c r="BD44" s="2601"/>
      <c r="BE44" s="2601"/>
      <c r="BF44" s="2602"/>
      <c r="BG44" s="2608" t="str">
        <f>IF(入力シート２!AB56="","",入力シート２!AB56)</f>
        <v/>
      </c>
      <c r="BH44" s="2604"/>
      <c r="BI44" s="2604"/>
      <c r="BJ44" s="2604"/>
      <c r="BK44" s="2604"/>
      <c r="BL44" s="2604"/>
      <c r="BM44" s="2604"/>
      <c r="BN44" s="2604"/>
      <c r="BO44" s="2604"/>
      <c r="BP44" s="2604"/>
      <c r="BQ44" s="2604"/>
      <c r="BR44" s="2604"/>
      <c r="BS44" s="2604"/>
      <c r="BT44" s="2604"/>
      <c r="BU44" s="2604"/>
      <c r="BV44" s="2604"/>
      <c r="BW44" s="2604"/>
      <c r="BX44" s="2604"/>
      <c r="BY44" s="2604"/>
      <c r="BZ44" s="2604"/>
      <c r="CA44" s="2604"/>
      <c r="CB44" s="2604"/>
      <c r="CC44" s="2604"/>
      <c r="CD44" s="2604"/>
      <c r="CE44" s="2604"/>
      <c r="CF44" s="2604"/>
      <c r="CG44" s="2604"/>
      <c r="CH44" s="2605"/>
      <c r="CI44" s="2606" t="str">
        <f>IF(入力シート２!BD56="","",入力シート２!BD56)</f>
        <v/>
      </c>
      <c r="CJ44" s="2607"/>
      <c r="CK44" s="2606" t="str">
        <f>IF(入力シート２!BF56="","",入力シート２!BF56)</f>
        <v/>
      </c>
      <c r="CL44" s="2607"/>
      <c r="CM44" s="237"/>
      <c r="CN44" s="237"/>
      <c r="CP44" s="239" t="s">
        <v>424</v>
      </c>
      <c r="CQ44" s="240" t="e">
        <f t="shared" si="5"/>
        <v>#VALUE!</v>
      </c>
      <c r="CR44" s="240" t="e">
        <f t="shared" si="6"/>
        <v>#VALUE!</v>
      </c>
    </row>
    <row r="45" spans="1:96" ht="21" customHeight="1">
      <c r="A45" s="213"/>
      <c r="B45" s="2679" t="str">
        <f>IF(入力シート!K180="","",入力シート!K180)</f>
        <v/>
      </c>
      <c r="C45" s="2680"/>
      <c r="D45" s="2680"/>
      <c r="E45" s="2680"/>
      <c r="F45" s="2680"/>
      <c r="G45" s="2681"/>
      <c r="H45" s="2684" t="str">
        <f>IF(入力シート!K189="","",入力シート!K189)</f>
        <v/>
      </c>
      <c r="I45" s="2685"/>
      <c r="J45" s="2685"/>
      <c r="K45" s="2685"/>
      <c r="L45" s="2685"/>
      <c r="M45" s="2686"/>
      <c r="N45" s="2682" t="str">
        <f>IF(B45="","-",ROUNDDOWN((B45-H45)/B45*100,1))</f>
        <v>-</v>
      </c>
      <c r="O45" s="2683"/>
      <c r="P45" s="2683"/>
      <c r="Q45" s="2683"/>
      <c r="R45" s="2683"/>
      <c r="S45" s="2683"/>
      <c r="T45" s="245"/>
      <c r="U45" s="217"/>
      <c r="V45" s="217"/>
      <c r="W45" s="217"/>
      <c r="X45" s="217"/>
      <c r="Y45" s="217"/>
      <c r="Z45" s="217"/>
      <c r="AA45" s="217"/>
      <c r="AB45" s="217"/>
      <c r="AC45" s="217"/>
      <c r="AD45" s="217"/>
      <c r="AE45" s="217"/>
      <c r="AF45" s="217"/>
      <c r="AG45" s="217"/>
      <c r="AH45" s="217"/>
      <c r="AI45" s="220"/>
      <c r="AJ45" s="216"/>
      <c r="AK45" s="2675"/>
      <c r="AL45" s="2676"/>
      <c r="AM45" s="2771"/>
      <c r="AN45" s="2917"/>
      <c r="AO45" s="233" t="str">
        <f>IF(入力シート２!J57="","",入力シート２!J57)</f>
        <v/>
      </c>
      <c r="AP45" s="2603" t="str">
        <f>IF(入力シート２!K57="","",入力シート２!K57)</f>
        <v/>
      </c>
      <c r="AQ45" s="2604"/>
      <c r="AR45" s="2604"/>
      <c r="AS45" s="2604"/>
      <c r="AT45" s="2604"/>
      <c r="AU45" s="2604"/>
      <c r="AV45" s="2605"/>
      <c r="AW45" s="2600" t="str">
        <f>IF(入力シート２!R57="","",入力シート２!R57)</f>
        <v>　</v>
      </c>
      <c r="AX45" s="2601"/>
      <c r="AY45" s="2601"/>
      <c r="AZ45" s="2601"/>
      <c r="BA45" s="2601"/>
      <c r="BB45" s="2601"/>
      <c r="BC45" s="2601"/>
      <c r="BD45" s="2601"/>
      <c r="BE45" s="2601"/>
      <c r="BF45" s="2602"/>
      <c r="BG45" s="2608" t="str">
        <f>IF(入力シート２!AB57="","",入力シート２!AB57)</f>
        <v/>
      </c>
      <c r="BH45" s="2604"/>
      <c r="BI45" s="2604"/>
      <c r="BJ45" s="2604"/>
      <c r="BK45" s="2604"/>
      <c r="BL45" s="2604"/>
      <c r="BM45" s="2604"/>
      <c r="BN45" s="2604"/>
      <c r="BO45" s="2604"/>
      <c r="BP45" s="2604"/>
      <c r="BQ45" s="2604"/>
      <c r="BR45" s="2604"/>
      <c r="BS45" s="2604"/>
      <c r="BT45" s="2604"/>
      <c r="BU45" s="2604"/>
      <c r="BV45" s="2604"/>
      <c r="BW45" s="2604"/>
      <c r="BX45" s="2604"/>
      <c r="BY45" s="2604"/>
      <c r="BZ45" s="2604"/>
      <c r="CA45" s="2604"/>
      <c r="CB45" s="2604"/>
      <c r="CC45" s="2604"/>
      <c r="CD45" s="2604"/>
      <c r="CE45" s="2604"/>
      <c r="CF45" s="2604"/>
      <c r="CG45" s="2604"/>
      <c r="CH45" s="2605"/>
      <c r="CI45" s="2606" t="str">
        <f>IF(入力シート２!BD57="","",入力シート２!BD57)</f>
        <v/>
      </c>
      <c r="CJ45" s="2607"/>
      <c r="CK45" s="2606" t="str">
        <f>IF(入力シート２!BF57="","",入力シート２!BF57)</f>
        <v/>
      </c>
      <c r="CL45" s="2607"/>
      <c r="CM45" s="237"/>
      <c r="CN45" s="237"/>
      <c r="CP45" s="239" t="s">
        <v>425</v>
      </c>
      <c r="CQ45" s="240" t="e">
        <f t="shared" si="5"/>
        <v>#VALUE!</v>
      </c>
      <c r="CR45" s="240" t="e">
        <f t="shared" si="6"/>
        <v>#VALUE!</v>
      </c>
    </row>
    <row r="46" spans="1:96" ht="21" customHeight="1">
      <c r="A46" s="213"/>
      <c r="B46" s="471" t="s">
        <v>1271</v>
      </c>
      <c r="C46" s="244"/>
      <c r="D46" s="244"/>
      <c r="E46" s="244"/>
      <c r="F46" s="243"/>
      <c r="G46" s="243"/>
      <c r="H46" s="243"/>
      <c r="I46" s="243"/>
      <c r="J46" s="243"/>
      <c r="K46" s="243"/>
      <c r="L46" s="243"/>
      <c r="M46" s="243"/>
      <c r="N46" s="243"/>
      <c r="O46" s="243"/>
      <c r="P46" s="243"/>
      <c r="Q46" s="474"/>
      <c r="R46" s="175"/>
      <c r="S46" s="175"/>
      <c r="T46" s="245"/>
      <c r="U46" s="217"/>
      <c r="V46" s="217"/>
      <c r="W46" s="217"/>
      <c r="X46" s="217"/>
      <c r="Y46" s="217"/>
      <c r="Z46" s="217"/>
      <c r="AA46" s="217"/>
      <c r="AB46" s="217"/>
      <c r="AC46" s="217"/>
      <c r="AD46" s="217"/>
      <c r="AE46" s="217"/>
      <c r="AF46" s="217"/>
      <c r="AG46" s="217"/>
      <c r="AH46" s="217"/>
      <c r="AI46" s="220"/>
      <c r="AJ46" s="216"/>
      <c r="AK46" s="2675"/>
      <c r="AL46" s="2676"/>
      <c r="AM46" s="2771"/>
      <c r="AN46" s="2917"/>
      <c r="AO46" s="233" t="str">
        <f>IF(入力シート２!J58="","",入力シート２!J58)</f>
        <v/>
      </c>
      <c r="AP46" s="2603" t="str">
        <f>IF(入力シート２!K58="","",入力シート２!K58)</f>
        <v/>
      </c>
      <c r="AQ46" s="2604"/>
      <c r="AR46" s="2604"/>
      <c r="AS46" s="2604"/>
      <c r="AT46" s="2604"/>
      <c r="AU46" s="2604"/>
      <c r="AV46" s="2605"/>
      <c r="AW46" s="2600" t="str">
        <f>IF(入力シート２!R58="","",入力シート２!R58)</f>
        <v>　</v>
      </c>
      <c r="AX46" s="2601"/>
      <c r="AY46" s="2601"/>
      <c r="AZ46" s="2601"/>
      <c r="BA46" s="2601"/>
      <c r="BB46" s="2601"/>
      <c r="BC46" s="2601"/>
      <c r="BD46" s="2601"/>
      <c r="BE46" s="2601"/>
      <c r="BF46" s="2602"/>
      <c r="BG46" s="2608" t="str">
        <f>IF(入力シート２!AB58="","",入力シート２!AB58)</f>
        <v/>
      </c>
      <c r="BH46" s="2604"/>
      <c r="BI46" s="2604"/>
      <c r="BJ46" s="2604"/>
      <c r="BK46" s="2604"/>
      <c r="BL46" s="2604"/>
      <c r="BM46" s="2604"/>
      <c r="BN46" s="2604"/>
      <c r="BO46" s="2604"/>
      <c r="BP46" s="2604"/>
      <c r="BQ46" s="2604"/>
      <c r="BR46" s="2604"/>
      <c r="BS46" s="2604"/>
      <c r="BT46" s="2604"/>
      <c r="BU46" s="2604"/>
      <c r="BV46" s="2604"/>
      <c r="BW46" s="2604"/>
      <c r="BX46" s="2604"/>
      <c r="BY46" s="2604"/>
      <c r="BZ46" s="2604"/>
      <c r="CA46" s="2604"/>
      <c r="CB46" s="2604"/>
      <c r="CC46" s="2604"/>
      <c r="CD46" s="2604"/>
      <c r="CE46" s="2604"/>
      <c r="CF46" s="2604"/>
      <c r="CG46" s="2604"/>
      <c r="CH46" s="2605"/>
      <c r="CI46" s="2606" t="str">
        <f>IF(入力シート２!BD58="","",入力シート２!BD58)</f>
        <v/>
      </c>
      <c r="CJ46" s="2607"/>
      <c r="CK46" s="2606" t="str">
        <f>IF(入力シート２!BF58="","",入力シート２!BF58)</f>
        <v/>
      </c>
      <c r="CL46" s="2607"/>
      <c r="CM46" s="237"/>
      <c r="CN46" s="237"/>
      <c r="CP46" s="239" t="s">
        <v>426</v>
      </c>
      <c r="CQ46" s="240" t="e">
        <f t="shared" si="5"/>
        <v>#VALUE!</v>
      </c>
      <c r="CR46" s="240" t="e">
        <f t="shared" si="6"/>
        <v>#VALUE!</v>
      </c>
    </row>
    <row r="47" spans="1:96" ht="21" customHeight="1">
      <c r="A47" s="213"/>
      <c r="B47" s="2687" t="s">
        <v>868</v>
      </c>
      <c r="C47" s="2688"/>
      <c r="D47" s="2688"/>
      <c r="E47" s="2688"/>
      <c r="F47" s="2688"/>
      <c r="G47" s="2689"/>
      <c r="H47" s="2693" t="s">
        <v>419</v>
      </c>
      <c r="I47" s="2694"/>
      <c r="J47" s="2694"/>
      <c r="K47" s="2695"/>
      <c r="L47" s="2693" t="s">
        <v>124</v>
      </c>
      <c r="M47" s="2694"/>
      <c r="N47" s="2694"/>
      <c r="O47" s="2695"/>
      <c r="P47" s="2693" t="s">
        <v>125</v>
      </c>
      <c r="Q47" s="2694"/>
      <c r="R47" s="2694"/>
      <c r="S47" s="2694"/>
      <c r="T47" s="245"/>
      <c r="U47" s="217"/>
      <c r="V47" s="217"/>
      <c r="W47" s="217"/>
      <c r="X47" s="217"/>
      <c r="Y47" s="217"/>
      <c r="Z47" s="217"/>
      <c r="AA47" s="217"/>
      <c r="AB47" s="217"/>
      <c r="AC47" s="217"/>
      <c r="AD47" s="217"/>
      <c r="AE47" s="217"/>
      <c r="AF47" s="217"/>
      <c r="AG47" s="217"/>
      <c r="AH47" s="217"/>
      <c r="AI47" s="220"/>
      <c r="AJ47" s="216"/>
      <c r="AK47" s="2675"/>
      <c r="AL47" s="2676"/>
      <c r="AM47" s="2771"/>
      <c r="AN47" s="2917"/>
      <c r="AO47" s="233" t="str">
        <f>IF(入力シート２!J59="","",入力シート２!J59)</f>
        <v/>
      </c>
      <c r="AP47" s="2603" t="str">
        <f>IF(入力シート２!K59="","",入力シート２!K59)</f>
        <v/>
      </c>
      <c r="AQ47" s="2604"/>
      <c r="AR47" s="2604"/>
      <c r="AS47" s="2604"/>
      <c r="AT47" s="2604"/>
      <c r="AU47" s="2604"/>
      <c r="AV47" s="2605"/>
      <c r="AW47" s="2600" t="str">
        <f>IF(入力シート２!R59="","",入力シート２!R59)</f>
        <v>　</v>
      </c>
      <c r="AX47" s="2601"/>
      <c r="AY47" s="2601"/>
      <c r="AZ47" s="2601"/>
      <c r="BA47" s="2601"/>
      <c r="BB47" s="2601"/>
      <c r="BC47" s="2601"/>
      <c r="BD47" s="2601"/>
      <c r="BE47" s="2601"/>
      <c r="BF47" s="2602"/>
      <c r="BG47" s="2608" t="str">
        <f>IF(入力シート２!AB59="","",入力シート２!AB59)</f>
        <v/>
      </c>
      <c r="BH47" s="2604"/>
      <c r="BI47" s="2604"/>
      <c r="BJ47" s="2604"/>
      <c r="BK47" s="2604"/>
      <c r="BL47" s="2604"/>
      <c r="BM47" s="2604"/>
      <c r="BN47" s="2604"/>
      <c r="BO47" s="2604"/>
      <c r="BP47" s="2604"/>
      <c r="BQ47" s="2604"/>
      <c r="BR47" s="2604"/>
      <c r="BS47" s="2604"/>
      <c r="BT47" s="2604"/>
      <c r="BU47" s="2604"/>
      <c r="BV47" s="2604"/>
      <c r="BW47" s="2604"/>
      <c r="BX47" s="2604"/>
      <c r="BY47" s="2604"/>
      <c r="BZ47" s="2604"/>
      <c r="CA47" s="2604"/>
      <c r="CB47" s="2604"/>
      <c r="CC47" s="2604"/>
      <c r="CD47" s="2604"/>
      <c r="CE47" s="2604"/>
      <c r="CF47" s="2604"/>
      <c r="CG47" s="2604"/>
      <c r="CH47" s="2605"/>
      <c r="CI47" s="2606" t="str">
        <f>IF(入力シート２!BD59="","",入力シート２!BD59)</f>
        <v/>
      </c>
      <c r="CJ47" s="2607"/>
      <c r="CK47" s="2606" t="str">
        <f>IF(入力シート２!BF59="","",入力シート２!BF59)</f>
        <v/>
      </c>
      <c r="CL47" s="2607"/>
      <c r="CM47" s="237"/>
      <c r="CN47" s="237"/>
      <c r="CP47" s="239" t="s">
        <v>494</v>
      </c>
      <c r="CQ47" s="240" t="e">
        <f t="shared" si="5"/>
        <v>#VALUE!</v>
      </c>
      <c r="CR47" s="240" t="e">
        <f t="shared" si="6"/>
        <v>#VALUE!</v>
      </c>
    </row>
    <row r="48" spans="1:96" ht="21" customHeight="1">
      <c r="A48" s="213"/>
      <c r="B48" s="2690"/>
      <c r="C48" s="2691"/>
      <c r="D48" s="2691"/>
      <c r="E48" s="2691"/>
      <c r="F48" s="2691"/>
      <c r="G48" s="2692"/>
      <c r="H48" s="2696"/>
      <c r="I48" s="2697"/>
      <c r="J48" s="2697"/>
      <c r="K48" s="2698"/>
      <c r="L48" s="2696"/>
      <c r="M48" s="2697"/>
      <c r="N48" s="2697"/>
      <c r="O48" s="2698"/>
      <c r="P48" s="2696"/>
      <c r="Q48" s="2697"/>
      <c r="R48" s="2697"/>
      <c r="S48" s="2697"/>
      <c r="T48" s="245"/>
      <c r="U48" s="217"/>
      <c r="V48" s="217"/>
      <c r="W48" s="217"/>
      <c r="X48" s="217"/>
      <c r="Y48" s="217"/>
      <c r="Z48" s="217"/>
      <c r="AA48" s="217"/>
      <c r="AB48" s="217"/>
      <c r="AC48" s="217"/>
      <c r="AD48" s="217"/>
      <c r="AE48" s="217"/>
      <c r="AF48" s="217"/>
      <c r="AG48" s="217"/>
      <c r="AH48" s="217"/>
      <c r="AI48" s="220"/>
      <c r="AJ48" s="217"/>
      <c r="AK48" s="2675"/>
      <c r="AL48" s="2676"/>
      <c r="AM48" s="2771"/>
      <c r="AN48" s="2917"/>
      <c r="AO48" s="233" t="str">
        <f>IF(入力シート２!J60="","",入力シート２!J60)</f>
        <v/>
      </c>
      <c r="AP48" s="2603" t="str">
        <f>IF(入力シート２!K60="","",入力シート２!K60)</f>
        <v/>
      </c>
      <c r="AQ48" s="2604"/>
      <c r="AR48" s="2604"/>
      <c r="AS48" s="2604"/>
      <c r="AT48" s="2604"/>
      <c r="AU48" s="2604"/>
      <c r="AV48" s="2605"/>
      <c r="AW48" s="2600" t="str">
        <f>IF(入力シート２!R60="","",入力シート２!R60)</f>
        <v>　</v>
      </c>
      <c r="AX48" s="2601"/>
      <c r="AY48" s="2601"/>
      <c r="AZ48" s="2601"/>
      <c r="BA48" s="2601"/>
      <c r="BB48" s="2601"/>
      <c r="BC48" s="2601"/>
      <c r="BD48" s="2601"/>
      <c r="BE48" s="2601"/>
      <c r="BF48" s="2602"/>
      <c r="BG48" s="2608" t="str">
        <f>IF(入力シート２!AB60="","",入力シート２!AB60)</f>
        <v/>
      </c>
      <c r="BH48" s="2604"/>
      <c r="BI48" s="2604"/>
      <c r="BJ48" s="2604"/>
      <c r="BK48" s="2604"/>
      <c r="BL48" s="2604"/>
      <c r="BM48" s="2604"/>
      <c r="BN48" s="2604"/>
      <c r="BO48" s="2604"/>
      <c r="BP48" s="2604"/>
      <c r="BQ48" s="2604"/>
      <c r="BR48" s="2604"/>
      <c r="BS48" s="2604"/>
      <c r="BT48" s="2604"/>
      <c r="BU48" s="2604"/>
      <c r="BV48" s="2604"/>
      <c r="BW48" s="2604"/>
      <c r="BX48" s="2604"/>
      <c r="BY48" s="2604"/>
      <c r="BZ48" s="2604"/>
      <c r="CA48" s="2604"/>
      <c r="CB48" s="2604"/>
      <c r="CC48" s="2604"/>
      <c r="CD48" s="2604"/>
      <c r="CE48" s="2604"/>
      <c r="CF48" s="2604"/>
      <c r="CG48" s="2604"/>
      <c r="CH48" s="2605"/>
      <c r="CI48" s="2606" t="str">
        <f>IF(入力シート２!BD60="","",入力シート２!BD60)</f>
        <v/>
      </c>
      <c r="CJ48" s="2607"/>
      <c r="CK48" s="2606" t="str">
        <f>IF(入力シート２!BF60="","",入力シート２!BF60)</f>
        <v/>
      </c>
      <c r="CL48" s="2607"/>
      <c r="CM48" s="237"/>
      <c r="CN48" s="237"/>
      <c r="CP48" s="239" t="s">
        <v>427</v>
      </c>
      <c r="CQ48" s="240" t="e">
        <f t="shared" si="5"/>
        <v>#VALUE!</v>
      </c>
      <c r="CR48" s="240" t="e">
        <f t="shared" si="6"/>
        <v>#VALUE!</v>
      </c>
    </row>
    <row r="49" spans="1:92" ht="21" customHeight="1">
      <c r="A49" s="213"/>
      <c r="B49" s="2594" t="s">
        <v>130</v>
      </c>
      <c r="C49" s="2595"/>
      <c r="D49" s="2595"/>
      <c r="E49" s="2595"/>
      <c r="F49" s="2595"/>
      <c r="G49" s="2596"/>
      <c r="H49" s="2591">
        <f>'４-１．概略予算書（まとめ）'!C12</f>
        <v>0</v>
      </c>
      <c r="I49" s="2592"/>
      <c r="J49" s="2592"/>
      <c r="K49" s="2593"/>
      <c r="L49" s="2591">
        <f>'４-１．概略予算書（まとめ）'!D12</f>
        <v>0</v>
      </c>
      <c r="M49" s="2592"/>
      <c r="N49" s="2592"/>
      <c r="O49" s="2593"/>
      <c r="P49" s="2591">
        <f>'４-１．概略予算書（まとめ）'!E12</f>
        <v>0</v>
      </c>
      <c r="Q49" s="2592"/>
      <c r="R49" s="2592"/>
      <c r="S49" s="2592"/>
      <c r="T49" s="245"/>
      <c r="U49" s="217"/>
      <c r="V49" s="217"/>
      <c r="W49" s="217"/>
      <c r="X49" s="217"/>
      <c r="Y49" s="217"/>
      <c r="Z49" s="217"/>
      <c r="AA49" s="217"/>
      <c r="AB49" s="217"/>
      <c r="AC49" s="217"/>
      <c r="AD49" s="217"/>
      <c r="AE49" s="217"/>
      <c r="AF49" s="217"/>
      <c r="AG49" s="217"/>
      <c r="AH49" s="217"/>
      <c r="AI49" s="220"/>
      <c r="AJ49" s="217"/>
      <c r="AK49" s="2675"/>
      <c r="AL49" s="2676"/>
      <c r="AM49" s="2771"/>
      <c r="AN49" s="2917"/>
      <c r="AO49" s="233" t="str">
        <f>IF(入力シート２!J61="","",入力シート２!J61)</f>
        <v/>
      </c>
      <c r="AP49" s="2603" t="str">
        <f>IF(入力シート２!K61="","",入力シート２!K61)</f>
        <v/>
      </c>
      <c r="AQ49" s="2604"/>
      <c r="AR49" s="2604"/>
      <c r="AS49" s="2604"/>
      <c r="AT49" s="2604"/>
      <c r="AU49" s="2604"/>
      <c r="AV49" s="2605"/>
      <c r="AW49" s="2600" t="str">
        <f>IF(入力シート２!R61="","",入力シート２!R61)</f>
        <v>　</v>
      </c>
      <c r="AX49" s="2601"/>
      <c r="AY49" s="2601"/>
      <c r="AZ49" s="2601"/>
      <c r="BA49" s="2601"/>
      <c r="BB49" s="2601"/>
      <c r="BC49" s="2601"/>
      <c r="BD49" s="2601"/>
      <c r="BE49" s="2601"/>
      <c r="BF49" s="2602"/>
      <c r="BG49" s="2608" t="str">
        <f>IF(入力シート２!AB61="","",入力シート２!AB61)</f>
        <v/>
      </c>
      <c r="BH49" s="2604"/>
      <c r="BI49" s="2604"/>
      <c r="BJ49" s="2604"/>
      <c r="BK49" s="2604"/>
      <c r="BL49" s="2604"/>
      <c r="BM49" s="2604"/>
      <c r="BN49" s="2604"/>
      <c r="BO49" s="2604"/>
      <c r="BP49" s="2604"/>
      <c r="BQ49" s="2604"/>
      <c r="BR49" s="2604"/>
      <c r="BS49" s="2604"/>
      <c r="BT49" s="2604"/>
      <c r="BU49" s="2604"/>
      <c r="BV49" s="2604"/>
      <c r="BW49" s="2604"/>
      <c r="BX49" s="2604"/>
      <c r="BY49" s="2604"/>
      <c r="BZ49" s="2604"/>
      <c r="CA49" s="2604"/>
      <c r="CB49" s="2604"/>
      <c r="CC49" s="2604"/>
      <c r="CD49" s="2604"/>
      <c r="CE49" s="2604"/>
      <c r="CF49" s="2604"/>
      <c r="CG49" s="2604"/>
      <c r="CH49" s="2605"/>
      <c r="CI49" s="2606" t="str">
        <f>IF(入力シート２!BD61="","",入力シート２!BD61)</f>
        <v/>
      </c>
      <c r="CJ49" s="2607"/>
      <c r="CK49" s="2606" t="str">
        <f>IF(入力シート２!BF61="","",入力シート２!BF61)</f>
        <v/>
      </c>
      <c r="CL49" s="2607"/>
      <c r="CM49" s="237"/>
      <c r="CN49" s="237"/>
    </row>
    <row r="50" spans="1:92" ht="21" customHeight="1">
      <c r="A50" s="213"/>
      <c r="B50" s="2594" t="s">
        <v>133</v>
      </c>
      <c r="C50" s="2595"/>
      <c r="D50" s="2595"/>
      <c r="E50" s="2595"/>
      <c r="F50" s="2595"/>
      <c r="G50" s="2596"/>
      <c r="H50" s="2591">
        <f>'４-１．概略予算書（まとめ）'!C13</f>
        <v>0</v>
      </c>
      <c r="I50" s="2592"/>
      <c r="J50" s="2592"/>
      <c r="K50" s="2593"/>
      <c r="L50" s="2591">
        <f>'４-１．概略予算書（まとめ）'!D13</f>
        <v>0</v>
      </c>
      <c r="M50" s="2592"/>
      <c r="N50" s="2592"/>
      <c r="O50" s="2593"/>
      <c r="P50" s="2591">
        <f>'４-１．概略予算書（まとめ）'!E13</f>
        <v>0</v>
      </c>
      <c r="Q50" s="2592"/>
      <c r="R50" s="2592"/>
      <c r="S50" s="2592"/>
      <c r="T50" s="245"/>
      <c r="U50" s="217"/>
      <c r="V50" s="217"/>
      <c r="W50" s="217"/>
      <c r="X50" s="217"/>
      <c r="Y50" s="217"/>
      <c r="Z50" s="217"/>
      <c r="AA50" s="217"/>
      <c r="AB50" s="217"/>
      <c r="AC50" s="217"/>
      <c r="AD50" s="217"/>
      <c r="AE50" s="217"/>
      <c r="AF50" s="217"/>
      <c r="AG50" s="217"/>
      <c r="AH50" s="217"/>
      <c r="AI50" s="220"/>
      <c r="AJ50" s="217"/>
      <c r="AK50" s="2675"/>
      <c r="AL50" s="2676"/>
      <c r="AM50" s="2771"/>
      <c r="AN50" s="2917"/>
      <c r="AO50" s="233" t="str">
        <f>IF(入力シート２!J62="","",入力シート２!J62)</f>
        <v/>
      </c>
      <c r="AP50" s="2603" t="str">
        <f>IF(入力シート２!K62="","",入力シート２!K62)</f>
        <v/>
      </c>
      <c r="AQ50" s="2604"/>
      <c r="AR50" s="2604"/>
      <c r="AS50" s="2604"/>
      <c r="AT50" s="2604"/>
      <c r="AU50" s="2604"/>
      <c r="AV50" s="2605"/>
      <c r="AW50" s="2600" t="str">
        <f>IF(入力シート２!R62="","",入力シート２!R62)</f>
        <v>　</v>
      </c>
      <c r="AX50" s="2601"/>
      <c r="AY50" s="2601"/>
      <c r="AZ50" s="2601"/>
      <c r="BA50" s="2601"/>
      <c r="BB50" s="2601"/>
      <c r="BC50" s="2601"/>
      <c r="BD50" s="2601"/>
      <c r="BE50" s="2601"/>
      <c r="BF50" s="2602"/>
      <c r="BG50" s="2608" t="str">
        <f>IF(入力シート２!AB62="","",入力シート２!AB62)</f>
        <v/>
      </c>
      <c r="BH50" s="2604"/>
      <c r="BI50" s="2604"/>
      <c r="BJ50" s="2604"/>
      <c r="BK50" s="2604"/>
      <c r="BL50" s="2604"/>
      <c r="BM50" s="2604"/>
      <c r="BN50" s="2604"/>
      <c r="BO50" s="2604"/>
      <c r="BP50" s="2604"/>
      <c r="BQ50" s="2604"/>
      <c r="BR50" s="2604"/>
      <c r="BS50" s="2604"/>
      <c r="BT50" s="2604"/>
      <c r="BU50" s="2604"/>
      <c r="BV50" s="2604"/>
      <c r="BW50" s="2604"/>
      <c r="BX50" s="2604"/>
      <c r="BY50" s="2604"/>
      <c r="BZ50" s="2604"/>
      <c r="CA50" s="2604"/>
      <c r="CB50" s="2604"/>
      <c r="CC50" s="2604"/>
      <c r="CD50" s="2604"/>
      <c r="CE50" s="2604"/>
      <c r="CF50" s="2604"/>
      <c r="CG50" s="2604"/>
      <c r="CH50" s="2605"/>
      <c r="CI50" s="2606" t="str">
        <f>IF(入力シート２!BD62="","",入力シート２!BD62)</f>
        <v/>
      </c>
      <c r="CJ50" s="2607"/>
      <c r="CK50" s="2606" t="str">
        <f>IF(入力シート２!BF62="","",入力シート２!BF62)</f>
        <v/>
      </c>
      <c r="CL50" s="2607"/>
      <c r="CM50" s="237"/>
      <c r="CN50" s="237"/>
    </row>
    <row r="51" spans="1:92" ht="21" customHeight="1">
      <c r="A51" s="213"/>
      <c r="B51" s="2594" t="s">
        <v>135</v>
      </c>
      <c r="C51" s="2595"/>
      <c r="D51" s="2595"/>
      <c r="E51" s="2595"/>
      <c r="F51" s="2595"/>
      <c r="G51" s="2596"/>
      <c r="H51" s="2591">
        <f>'４-１．概略予算書（まとめ）'!C14</f>
        <v>0</v>
      </c>
      <c r="I51" s="2592"/>
      <c r="J51" s="2592"/>
      <c r="K51" s="2593"/>
      <c r="L51" s="2591">
        <f>'４-１．概略予算書（まとめ）'!D14</f>
        <v>0</v>
      </c>
      <c r="M51" s="2592"/>
      <c r="N51" s="2592"/>
      <c r="O51" s="2593"/>
      <c r="P51" s="2591">
        <f>'４-１．概略予算書（まとめ）'!E14</f>
        <v>0</v>
      </c>
      <c r="Q51" s="2592"/>
      <c r="R51" s="2592"/>
      <c r="S51" s="2592"/>
      <c r="T51" s="245"/>
      <c r="U51" s="217"/>
      <c r="V51" s="217"/>
      <c r="W51" s="217"/>
      <c r="X51" s="217"/>
      <c r="Y51" s="217"/>
      <c r="Z51" s="217"/>
      <c r="AA51" s="217"/>
      <c r="AB51" s="217"/>
      <c r="AC51" s="217"/>
      <c r="AD51" s="217"/>
      <c r="AE51" s="217"/>
      <c r="AF51" s="217"/>
      <c r="AG51" s="217"/>
      <c r="AH51" s="217"/>
      <c r="AI51" s="220"/>
      <c r="AJ51" s="217"/>
      <c r="AK51" s="2675"/>
      <c r="AL51" s="2676"/>
      <c r="AM51" s="2771"/>
      <c r="AN51" s="2917"/>
      <c r="AO51" s="233" t="str">
        <f>IF(入力シート２!J63="","",入力シート２!J63)</f>
        <v/>
      </c>
      <c r="AP51" s="2603" t="str">
        <f>IF(入力シート２!K63="","",入力シート２!K63)</f>
        <v/>
      </c>
      <c r="AQ51" s="2604"/>
      <c r="AR51" s="2604"/>
      <c r="AS51" s="2604"/>
      <c r="AT51" s="2604"/>
      <c r="AU51" s="2604"/>
      <c r="AV51" s="2605"/>
      <c r="AW51" s="2600" t="str">
        <f>IF(入力シート２!R63="","",入力シート２!R63)</f>
        <v>　</v>
      </c>
      <c r="AX51" s="2601"/>
      <c r="AY51" s="2601"/>
      <c r="AZ51" s="2601"/>
      <c r="BA51" s="2601"/>
      <c r="BB51" s="2601"/>
      <c r="BC51" s="2601"/>
      <c r="BD51" s="2601"/>
      <c r="BE51" s="2601"/>
      <c r="BF51" s="2602"/>
      <c r="BG51" s="2608" t="str">
        <f>IF(入力シート２!AB63="","",入力シート２!AB63)</f>
        <v/>
      </c>
      <c r="BH51" s="2604"/>
      <c r="BI51" s="2604"/>
      <c r="BJ51" s="2604"/>
      <c r="BK51" s="2604"/>
      <c r="BL51" s="2604"/>
      <c r="BM51" s="2604"/>
      <c r="BN51" s="2604"/>
      <c r="BO51" s="2604"/>
      <c r="BP51" s="2604"/>
      <c r="BQ51" s="2604"/>
      <c r="BR51" s="2604"/>
      <c r="BS51" s="2604"/>
      <c r="BT51" s="2604"/>
      <c r="BU51" s="2604"/>
      <c r="BV51" s="2604"/>
      <c r="BW51" s="2604"/>
      <c r="BX51" s="2604"/>
      <c r="BY51" s="2604"/>
      <c r="BZ51" s="2604"/>
      <c r="CA51" s="2604"/>
      <c r="CB51" s="2604"/>
      <c r="CC51" s="2604"/>
      <c r="CD51" s="2604"/>
      <c r="CE51" s="2604"/>
      <c r="CF51" s="2604"/>
      <c r="CG51" s="2604"/>
      <c r="CH51" s="2605"/>
      <c r="CI51" s="2606" t="str">
        <f>IF(入力シート２!BD63="","",入力シート２!BD63)</f>
        <v/>
      </c>
      <c r="CJ51" s="2607"/>
      <c r="CK51" s="2606" t="str">
        <f>IF(入力シート２!BF63="","",入力シート２!BF63)</f>
        <v/>
      </c>
      <c r="CL51" s="2607"/>
      <c r="CM51" s="237"/>
      <c r="CN51" s="237"/>
    </row>
    <row r="52" spans="1:92" ht="21" customHeight="1">
      <c r="A52" s="213"/>
      <c r="B52" s="2594" t="s">
        <v>138</v>
      </c>
      <c r="C52" s="2595"/>
      <c r="D52" s="2595"/>
      <c r="E52" s="2595"/>
      <c r="F52" s="2595"/>
      <c r="G52" s="2596"/>
      <c r="H52" s="2591">
        <f>'４-１．概略予算書（まとめ）'!C15</f>
        <v>0</v>
      </c>
      <c r="I52" s="2592"/>
      <c r="J52" s="2592"/>
      <c r="K52" s="2593"/>
      <c r="L52" s="2591">
        <f>'４-１．概略予算書（まとめ）'!D15</f>
        <v>0</v>
      </c>
      <c r="M52" s="2592"/>
      <c r="N52" s="2592"/>
      <c r="O52" s="2593"/>
      <c r="P52" s="2591">
        <f>'４-１．概略予算書（まとめ）'!E15</f>
        <v>0</v>
      </c>
      <c r="Q52" s="2592"/>
      <c r="R52" s="2592"/>
      <c r="S52" s="2592"/>
      <c r="T52" s="245"/>
      <c r="U52" s="217"/>
      <c r="V52" s="217"/>
      <c r="W52" s="217"/>
      <c r="X52" s="217"/>
      <c r="Y52" s="217"/>
      <c r="Z52" s="217"/>
      <c r="AA52" s="217"/>
      <c r="AB52" s="217"/>
      <c r="AC52" s="217"/>
      <c r="AD52" s="217"/>
      <c r="AE52" s="217"/>
      <c r="AF52" s="217"/>
      <c r="AG52" s="217"/>
      <c r="AH52" s="217"/>
      <c r="AI52" s="220"/>
      <c r="AJ52" s="217"/>
      <c r="AK52" s="2675"/>
      <c r="AL52" s="2676"/>
      <c r="AM52" s="2771"/>
      <c r="AN52" s="2917"/>
      <c r="AO52" s="233" t="str">
        <f>IF(入力シート２!J64="","",入力シート２!J64)</f>
        <v/>
      </c>
      <c r="AP52" s="2603" t="str">
        <f>IF(入力シート２!K64="","",入力シート２!K64)</f>
        <v/>
      </c>
      <c r="AQ52" s="2604"/>
      <c r="AR52" s="2604"/>
      <c r="AS52" s="2604"/>
      <c r="AT52" s="2604"/>
      <c r="AU52" s="2604"/>
      <c r="AV52" s="2605"/>
      <c r="AW52" s="2600" t="str">
        <f>IF(入力シート２!R64="","",入力シート２!R64)</f>
        <v>　</v>
      </c>
      <c r="AX52" s="2601"/>
      <c r="AY52" s="2601"/>
      <c r="AZ52" s="2601"/>
      <c r="BA52" s="2601"/>
      <c r="BB52" s="2601"/>
      <c r="BC52" s="2601"/>
      <c r="BD52" s="2601"/>
      <c r="BE52" s="2601"/>
      <c r="BF52" s="2602"/>
      <c r="BG52" s="2608" t="str">
        <f>IF(入力シート２!AB64="","",入力シート２!AB64)</f>
        <v/>
      </c>
      <c r="BH52" s="2604"/>
      <c r="BI52" s="2604"/>
      <c r="BJ52" s="2604"/>
      <c r="BK52" s="2604"/>
      <c r="BL52" s="2604"/>
      <c r="BM52" s="2604"/>
      <c r="BN52" s="2604"/>
      <c r="BO52" s="2604"/>
      <c r="BP52" s="2604"/>
      <c r="BQ52" s="2604"/>
      <c r="BR52" s="2604"/>
      <c r="BS52" s="2604"/>
      <c r="BT52" s="2604"/>
      <c r="BU52" s="2604"/>
      <c r="BV52" s="2604"/>
      <c r="BW52" s="2604"/>
      <c r="BX52" s="2604"/>
      <c r="BY52" s="2604"/>
      <c r="BZ52" s="2604"/>
      <c r="CA52" s="2604"/>
      <c r="CB52" s="2604"/>
      <c r="CC52" s="2604"/>
      <c r="CD52" s="2604"/>
      <c r="CE52" s="2604"/>
      <c r="CF52" s="2604"/>
      <c r="CG52" s="2604"/>
      <c r="CH52" s="2605"/>
      <c r="CI52" s="2606" t="str">
        <f>IF(入力シート２!BD64="","",入力シート２!BD64)</f>
        <v/>
      </c>
      <c r="CJ52" s="2607"/>
      <c r="CK52" s="2606" t="str">
        <f>IF(入力シート２!BF64="","",入力シート２!BF64)</f>
        <v/>
      </c>
      <c r="CL52" s="2607"/>
      <c r="CM52" s="237"/>
      <c r="CN52" s="237"/>
    </row>
    <row r="53" spans="1:92" ht="21" customHeight="1">
      <c r="A53" s="213"/>
      <c r="B53" s="2588" t="s">
        <v>942</v>
      </c>
      <c r="C53" s="2589"/>
      <c r="D53" s="2589"/>
      <c r="E53" s="2589"/>
      <c r="F53" s="2589"/>
      <c r="G53" s="2590"/>
      <c r="H53" s="2597" t="str">
        <f>IF(H52=0,"-",ROUNDUP(H52/R20,0))</f>
        <v>-</v>
      </c>
      <c r="I53" s="2598"/>
      <c r="J53" s="2598"/>
      <c r="K53" s="2599"/>
      <c r="L53" s="2597" t="str">
        <f>IF(L52=0,"-",ROUNDUP(L52/R20,0))</f>
        <v>-</v>
      </c>
      <c r="M53" s="2598"/>
      <c r="N53" s="2598"/>
      <c r="O53" s="2599"/>
      <c r="P53" s="2597" t="str">
        <f>IF(P52=0,"-",ROUNDUP(P52/R20,0))</f>
        <v>-</v>
      </c>
      <c r="Q53" s="2598"/>
      <c r="R53" s="2598"/>
      <c r="S53" s="2598"/>
      <c r="T53" s="247"/>
      <c r="U53" s="217"/>
      <c r="V53" s="217"/>
      <c r="W53" s="217"/>
      <c r="X53" s="217"/>
      <c r="Y53" s="217"/>
      <c r="Z53" s="217"/>
      <c r="AA53" s="217"/>
      <c r="AB53" s="217"/>
      <c r="AC53" s="217"/>
      <c r="AD53" s="217"/>
      <c r="AE53" s="217"/>
      <c r="AF53" s="217"/>
      <c r="AG53" s="217"/>
      <c r="AH53" s="217"/>
      <c r="AI53" s="220"/>
      <c r="AJ53" s="217"/>
      <c r="AK53" s="2675"/>
      <c r="AL53" s="2676"/>
      <c r="AM53" s="2771"/>
      <c r="AN53" s="2917"/>
      <c r="AO53" s="233" t="str">
        <f>IF(入力シート２!J65="","",入力シート２!J65)</f>
        <v/>
      </c>
      <c r="AP53" s="2603" t="str">
        <f>IF(入力シート２!K65="","",入力シート２!K65)</f>
        <v/>
      </c>
      <c r="AQ53" s="2604"/>
      <c r="AR53" s="2604"/>
      <c r="AS53" s="2604"/>
      <c r="AT53" s="2604"/>
      <c r="AU53" s="2604"/>
      <c r="AV53" s="2605"/>
      <c r="AW53" s="2600" t="str">
        <f>IF(入力シート２!R65="","",入力シート２!R65)</f>
        <v>　</v>
      </c>
      <c r="AX53" s="2601"/>
      <c r="AY53" s="2601"/>
      <c r="AZ53" s="2601"/>
      <c r="BA53" s="2601"/>
      <c r="BB53" s="2601"/>
      <c r="BC53" s="2601"/>
      <c r="BD53" s="2601"/>
      <c r="BE53" s="2601"/>
      <c r="BF53" s="2602"/>
      <c r="BG53" s="2608" t="str">
        <f>IF(入力シート２!AB65="","",入力シート２!AB65)</f>
        <v/>
      </c>
      <c r="BH53" s="2604"/>
      <c r="BI53" s="2604"/>
      <c r="BJ53" s="2604"/>
      <c r="BK53" s="2604"/>
      <c r="BL53" s="2604"/>
      <c r="BM53" s="2604"/>
      <c r="BN53" s="2604"/>
      <c r="BO53" s="2604"/>
      <c r="BP53" s="2604"/>
      <c r="BQ53" s="2604"/>
      <c r="BR53" s="2604"/>
      <c r="BS53" s="2604"/>
      <c r="BT53" s="2604"/>
      <c r="BU53" s="2604"/>
      <c r="BV53" s="2604"/>
      <c r="BW53" s="2604"/>
      <c r="BX53" s="2604"/>
      <c r="BY53" s="2604"/>
      <c r="BZ53" s="2604"/>
      <c r="CA53" s="2604"/>
      <c r="CB53" s="2604"/>
      <c r="CC53" s="2604"/>
      <c r="CD53" s="2604"/>
      <c r="CE53" s="2604"/>
      <c r="CF53" s="2604"/>
      <c r="CG53" s="2604"/>
      <c r="CH53" s="2605"/>
      <c r="CI53" s="2606" t="str">
        <f>IF(入力シート２!BD65="","",入力シート２!BD65)</f>
        <v/>
      </c>
      <c r="CJ53" s="2607"/>
      <c r="CK53" s="2606" t="str">
        <f>IF(入力シート２!BF65="","",入力シート２!BF65)</f>
        <v/>
      </c>
      <c r="CL53" s="2607"/>
      <c r="CM53" s="237"/>
      <c r="CN53" s="237"/>
    </row>
    <row r="54" spans="1:92" ht="21" customHeight="1">
      <c r="A54" s="213"/>
      <c r="B54" s="475" t="s">
        <v>1272</v>
      </c>
      <c r="T54" s="247"/>
      <c r="U54" s="217"/>
      <c r="V54" s="217"/>
      <c r="W54" s="217"/>
      <c r="X54" s="217"/>
      <c r="Y54" s="217"/>
      <c r="Z54" s="217"/>
      <c r="AA54" s="217"/>
      <c r="AB54" s="217"/>
      <c r="AC54" s="217"/>
      <c r="AD54" s="217"/>
      <c r="AE54" s="217"/>
      <c r="AF54" s="217"/>
      <c r="AG54" s="217"/>
      <c r="AH54" s="217"/>
      <c r="AI54" s="220"/>
      <c r="AJ54" s="217"/>
      <c r="AK54" s="2675"/>
      <c r="AL54" s="2676"/>
      <c r="AM54" s="2714"/>
      <c r="AN54" s="2727"/>
      <c r="AO54" s="233" t="str">
        <f>IF(入力シート２!J66="","",入力シート２!J66)</f>
        <v/>
      </c>
      <c r="AP54" s="2615" t="str">
        <f>IF(入力シート２!K66="","",入力シート２!K66)</f>
        <v/>
      </c>
      <c r="AQ54" s="2616"/>
      <c r="AR54" s="2616"/>
      <c r="AS54" s="2616"/>
      <c r="AT54" s="2616"/>
      <c r="AU54" s="2616"/>
      <c r="AV54" s="2617"/>
      <c r="AW54" s="2600" t="str">
        <f>IF(入力シート２!R66="","",入力シート２!R66)</f>
        <v>　</v>
      </c>
      <c r="AX54" s="2601"/>
      <c r="AY54" s="2601"/>
      <c r="AZ54" s="2601"/>
      <c r="BA54" s="2601"/>
      <c r="BB54" s="2601"/>
      <c r="BC54" s="2601"/>
      <c r="BD54" s="2601"/>
      <c r="BE54" s="2601"/>
      <c r="BF54" s="2602"/>
      <c r="BG54" s="2608" t="str">
        <f>IF(入力シート２!AB66="","",入力シート２!AB66)</f>
        <v/>
      </c>
      <c r="BH54" s="2604"/>
      <c r="BI54" s="2604"/>
      <c r="BJ54" s="2604"/>
      <c r="BK54" s="2604"/>
      <c r="BL54" s="2604"/>
      <c r="BM54" s="2604"/>
      <c r="BN54" s="2604"/>
      <c r="BO54" s="2604"/>
      <c r="BP54" s="2604"/>
      <c r="BQ54" s="2604"/>
      <c r="BR54" s="2604"/>
      <c r="BS54" s="2604"/>
      <c r="BT54" s="2604"/>
      <c r="BU54" s="2604"/>
      <c r="BV54" s="2604"/>
      <c r="BW54" s="2604"/>
      <c r="BX54" s="2604"/>
      <c r="BY54" s="2604"/>
      <c r="BZ54" s="2604"/>
      <c r="CA54" s="2604"/>
      <c r="CB54" s="2604"/>
      <c r="CC54" s="2604"/>
      <c r="CD54" s="2604"/>
      <c r="CE54" s="2604"/>
      <c r="CF54" s="2604"/>
      <c r="CG54" s="2604"/>
      <c r="CH54" s="2605"/>
      <c r="CI54" s="2606" t="str">
        <f>IF(入力シート２!BD66="","",入力シート２!BD66)</f>
        <v/>
      </c>
      <c r="CJ54" s="2607"/>
      <c r="CK54" s="2606" t="str">
        <f>IF(入力シート２!BF66="","",入力シート２!BF66)</f>
        <v/>
      </c>
      <c r="CL54" s="2607"/>
      <c r="CM54" s="237"/>
      <c r="CN54" s="237"/>
    </row>
    <row r="55" spans="1:92" ht="21" customHeight="1">
      <c r="A55" s="213"/>
      <c r="B55" s="2588" t="s">
        <v>138</v>
      </c>
      <c r="C55" s="2589"/>
      <c r="D55" s="2589"/>
      <c r="E55" s="2589"/>
      <c r="F55" s="2589"/>
      <c r="G55" s="2590"/>
      <c r="H55" s="2591">
        <f>'４-２．概略予算書（未評価技術分） '!C17</f>
        <v>0</v>
      </c>
      <c r="I55" s="2592"/>
      <c r="J55" s="2592"/>
      <c r="K55" s="2593"/>
      <c r="L55" s="2591">
        <f>'４-２．概略予算書（未評価技術分） '!D17</f>
        <v>0</v>
      </c>
      <c r="M55" s="2592"/>
      <c r="N55" s="2592"/>
      <c r="O55" s="2593"/>
      <c r="P55" s="2591">
        <f>'４-２．概略予算書（未評価技術分） '!E17</f>
        <v>0</v>
      </c>
      <c r="Q55" s="2592"/>
      <c r="R55" s="2592"/>
      <c r="S55" s="2592"/>
      <c r="T55" s="247"/>
      <c r="U55" s="217"/>
      <c r="V55" s="217"/>
      <c r="W55" s="217"/>
      <c r="X55" s="217"/>
      <c r="Y55" s="217"/>
      <c r="Z55" s="217"/>
      <c r="AA55" s="217"/>
      <c r="AB55" s="217"/>
      <c r="AC55" s="217"/>
      <c r="AD55" s="217"/>
      <c r="AE55" s="217"/>
      <c r="AF55" s="217"/>
      <c r="AG55" s="217"/>
      <c r="AH55" s="217"/>
      <c r="AI55" s="220"/>
      <c r="AJ55" s="217"/>
      <c r="AK55" s="2675"/>
      <c r="AL55" s="2676"/>
      <c r="AM55" s="2770" t="s">
        <v>482</v>
      </c>
      <c r="AN55" s="2908" t="s">
        <v>131</v>
      </c>
      <c r="AO55" s="232" t="str">
        <f>IF(入力シート２!J67="","",入力シート２!J67)</f>
        <v/>
      </c>
      <c r="AP55" s="2619" t="str">
        <f>IF(入力シート２!K67="","",入力シート２!K67)</f>
        <v/>
      </c>
      <c r="AQ55" s="2620"/>
      <c r="AR55" s="2620"/>
      <c r="AS55" s="2620"/>
      <c r="AT55" s="2620"/>
      <c r="AU55" s="2620"/>
      <c r="AV55" s="2621"/>
      <c r="AW55" s="2641" t="str">
        <f>IF(入力シート２!R67="","",入力シート２!R67)</f>
        <v>　</v>
      </c>
      <c r="AX55" s="2642"/>
      <c r="AY55" s="2642"/>
      <c r="AZ55" s="2642"/>
      <c r="BA55" s="2642"/>
      <c r="BB55" s="2642"/>
      <c r="BC55" s="2642"/>
      <c r="BD55" s="2642"/>
      <c r="BE55" s="2642"/>
      <c r="BF55" s="2643"/>
      <c r="BG55" s="2641" t="str">
        <f>IF(入力シート２!AB67="","",入力シート２!AB67)</f>
        <v/>
      </c>
      <c r="BH55" s="2642"/>
      <c r="BI55" s="2642"/>
      <c r="BJ55" s="2642"/>
      <c r="BK55" s="2642"/>
      <c r="BL55" s="2642"/>
      <c r="BM55" s="2642"/>
      <c r="BN55" s="2642"/>
      <c r="BO55" s="2642"/>
      <c r="BP55" s="2642"/>
      <c r="BQ55" s="2642"/>
      <c r="BR55" s="2642"/>
      <c r="BS55" s="2642"/>
      <c r="BT55" s="2642"/>
      <c r="BU55" s="2642"/>
      <c r="BV55" s="2642"/>
      <c r="BW55" s="2642"/>
      <c r="BX55" s="2642"/>
      <c r="BY55" s="2642"/>
      <c r="BZ55" s="2642"/>
      <c r="CA55" s="2642"/>
      <c r="CB55" s="2642"/>
      <c r="CC55" s="2642"/>
      <c r="CD55" s="2642"/>
      <c r="CE55" s="2642"/>
      <c r="CF55" s="2642"/>
      <c r="CG55" s="2642"/>
      <c r="CH55" s="2643"/>
      <c r="CI55" s="2731" t="str">
        <f>IF(入力シート２!BD67="","",入力シート２!BD67)</f>
        <v/>
      </c>
      <c r="CJ55" s="2732"/>
      <c r="CK55" s="2731" t="str">
        <f>IF(入力シート２!BF67="","",入力シート２!BF67)</f>
        <v/>
      </c>
      <c r="CL55" s="2732"/>
      <c r="CM55" s="237"/>
      <c r="CN55" s="237"/>
    </row>
    <row r="56" spans="1:92" ht="21" customHeight="1">
      <c r="A56" s="213"/>
      <c r="B56" s="465" t="s">
        <v>1273</v>
      </c>
      <c r="C56" s="246"/>
      <c r="D56" s="246"/>
      <c r="E56" s="246"/>
      <c r="F56" s="246"/>
      <c r="G56" s="246"/>
      <c r="H56" s="246"/>
      <c r="I56" s="246"/>
      <c r="J56" s="246"/>
      <c r="K56" s="246"/>
      <c r="L56" s="246"/>
      <c r="M56" s="246"/>
      <c r="N56" s="246"/>
      <c r="O56" s="246"/>
      <c r="P56" s="246"/>
      <c r="Q56" s="246"/>
      <c r="R56" s="246"/>
      <c r="S56" s="246"/>
      <c r="T56" s="247"/>
      <c r="U56" s="217"/>
      <c r="V56" s="217"/>
      <c r="W56" s="217"/>
      <c r="X56" s="217"/>
      <c r="Y56" s="217"/>
      <c r="Z56" s="217"/>
      <c r="AA56" s="217"/>
      <c r="AB56" s="217"/>
      <c r="AC56" s="217"/>
      <c r="AD56" s="217"/>
      <c r="AE56" s="217"/>
      <c r="AF56" s="217"/>
      <c r="AG56" s="217"/>
      <c r="AH56" s="217"/>
      <c r="AI56" s="220"/>
      <c r="AJ56" s="217"/>
      <c r="AK56" s="2675"/>
      <c r="AL56" s="2676"/>
      <c r="AM56" s="2771"/>
      <c r="AN56" s="2911"/>
      <c r="AO56" s="233" t="str">
        <f>IF(入力シート２!J68="","",入力シート２!J68)</f>
        <v/>
      </c>
      <c r="AP56" s="2603" t="str">
        <f>IF(入力シート２!K68="","",入力シート２!K68)</f>
        <v/>
      </c>
      <c r="AQ56" s="2604"/>
      <c r="AR56" s="2604"/>
      <c r="AS56" s="2604"/>
      <c r="AT56" s="2604"/>
      <c r="AU56" s="2604"/>
      <c r="AV56" s="2605"/>
      <c r="AW56" s="2608" t="str">
        <f>IF(入力シート２!R68="","",入力シート２!R68)</f>
        <v>　</v>
      </c>
      <c r="AX56" s="2604"/>
      <c r="AY56" s="2604"/>
      <c r="AZ56" s="2604"/>
      <c r="BA56" s="2604"/>
      <c r="BB56" s="2604"/>
      <c r="BC56" s="2604"/>
      <c r="BD56" s="2604"/>
      <c r="BE56" s="2604"/>
      <c r="BF56" s="2605"/>
      <c r="BG56" s="2608" t="str">
        <f>IF(入力シート２!AB68="","",入力シート２!AB68)</f>
        <v/>
      </c>
      <c r="BH56" s="2604"/>
      <c r="BI56" s="2604"/>
      <c r="BJ56" s="2604"/>
      <c r="BK56" s="2604"/>
      <c r="BL56" s="2604"/>
      <c r="BM56" s="2604"/>
      <c r="BN56" s="2604"/>
      <c r="BO56" s="2604"/>
      <c r="BP56" s="2604"/>
      <c r="BQ56" s="2604"/>
      <c r="BR56" s="2604"/>
      <c r="BS56" s="2604"/>
      <c r="BT56" s="2604"/>
      <c r="BU56" s="2604"/>
      <c r="BV56" s="2604"/>
      <c r="BW56" s="2604"/>
      <c r="BX56" s="2604"/>
      <c r="BY56" s="2604"/>
      <c r="BZ56" s="2604"/>
      <c r="CA56" s="2604"/>
      <c r="CB56" s="2604"/>
      <c r="CC56" s="2604"/>
      <c r="CD56" s="2604"/>
      <c r="CE56" s="2604"/>
      <c r="CF56" s="2604"/>
      <c r="CG56" s="2604"/>
      <c r="CH56" s="2605"/>
      <c r="CI56" s="2606" t="str">
        <f>IF(入力シート２!BD68="","",入力シート２!BD68)</f>
        <v/>
      </c>
      <c r="CJ56" s="2607"/>
      <c r="CK56" s="2606" t="str">
        <f>IF(入力シート２!BF68="","",入力シート２!BF68)</f>
        <v/>
      </c>
      <c r="CL56" s="2607"/>
      <c r="CM56" s="237"/>
      <c r="CN56" s="237"/>
    </row>
    <row r="57" spans="1:92" ht="21" customHeight="1">
      <c r="A57" s="213"/>
      <c r="B57" s="2687" t="s">
        <v>24</v>
      </c>
      <c r="C57" s="2688"/>
      <c r="D57" s="2688"/>
      <c r="E57" s="2688"/>
      <c r="F57" s="2688"/>
      <c r="G57" s="2688"/>
      <c r="H57" s="2688"/>
      <c r="I57" s="2688"/>
      <c r="J57" s="2689"/>
      <c r="K57" s="2778" t="s">
        <v>25</v>
      </c>
      <c r="L57" s="2779"/>
      <c r="M57" s="2779"/>
      <c r="N57" s="2779"/>
      <c r="O57" s="2779"/>
      <c r="P57" s="2779"/>
      <c r="Q57" s="2779"/>
      <c r="R57" s="2779"/>
      <c r="S57" s="2779"/>
      <c r="T57" s="247"/>
      <c r="U57" s="217"/>
      <c r="V57" s="217"/>
      <c r="W57" s="217"/>
      <c r="X57" s="217"/>
      <c r="Y57" s="217"/>
      <c r="Z57" s="217"/>
      <c r="AA57" s="217"/>
      <c r="AB57" s="217"/>
      <c r="AC57" s="217"/>
      <c r="AD57" s="217"/>
      <c r="AE57" s="217"/>
      <c r="AF57" s="217"/>
      <c r="AG57" s="217"/>
      <c r="AH57" s="217"/>
      <c r="AI57" s="220"/>
      <c r="AJ57" s="216"/>
      <c r="AK57" s="2675"/>
      <c r="AL57" s="2676"/>
      <c r="AM57" s="2714"/>
      <c r="AN57" s="2914"/>
      <c r="AO57" s="249" t="str">
        <f>IF(入力シート２!J69="","",入力シート２!J69)</f>
        <v/>
      </c>
      <c r="AP57" s="2615" t="str">
        <f>IF(入力シート２!K69="","",入力シート２!K69)</f>
        <v/>
      </c>
      <c r="AQ57" s="2616"/>
      <c r="AR57" s="2616"/>
      <c r="AS57" s="2616"/>
      <c r="AT57" s="2616"/>
      <c r="AU57" s="2616"/>
      <c r="AV57" s="2617"/>
      <c r="AW57" s="2609" t="str">
        <f>IF(入力シート２!R69="","",入力シート２!R69)</f>
        <v>　</v>
      </c>
      <c r="AX57" s="2610"/>
      <c r="AY57" s="2610"/>
      <c r="AZ57" s="2610"/>
      <c r="BA57" s="2610"/>
      <c r="BB57" s="2610"/>
      <c r="BC57" s="2610"/>
      <c r="BD57" s="2610"/>
      <c r="BE57" s="2610"/>
      <c r="BF57" s="2611"/>
      <c r="BG57" s="2609" t="str">
        <f>IF(入力シート２!AB69="","",入力シート２!AB69)</f>
        <v/>
      </c>
      <c r="BH57" s="2610"/>
      <c r="BI57" s="2610"/>
      <c r="BJ57" s="2610"/>
      <c r="BK57" s="2610"/>
      <c r="BL57" s="2610"/>
      <c r="BM57" s="2610"/>
      <c r="BN57" s="2610"/>
      <c r="BO57" s="2610"/>
      <c r="BP57" s="2610"/>
      <c r="BQ57" s="2610"/>
      <c r="BR57" s="2610"/>
      <c r="BS57" s="2610"/>
      <c r="BT57" s="2610"/>
      <c r="BU57" s="2610"/>
      <c r="BV57" s="2610"/>
      <c r="BW57" s="2610"/>
      <c r="BX57" s="2610"/>
      <c r="BY57" s="2610"/>
      <c r="BZ57" s="2610"/>
      <c r="CA57" s="2610"/>
      <c r="CB57" s="2610"/>
      <c r="CC57" s="2610"/>
      <c r="CD57" s="2610"/>
      <c r="CE57" s="2610"/>
      <c r="CF57" s="2610"/>
      <c r="CG57" s="2610"/>
      <c r="CH57" s="2611"/>
      <c r="CI57" s="2612" t="str">
        <f>IF(入力シート２!BD69="","",入力シート２!BD69)</f>
        <v/>
      </c>
      <c r="CJ57" s="2613"/>
      <c r="CK57" s="2612" t="str">
        <f>IF(入力シート２!BF69="","",入力シート２!BF69)</f>
        <v/>
      </c>
      <c r="CL57" s="2613"/>
      <c r="CM57" s="237"/>
      <c r="CN57" s="237"/>
    </row>
    <row r="58" spans="1:92" ht="21" customHeight="1">
      <c r="A58" s="213"/>
      <c r="B58" s="2806" t="s">
        <v>143</v>
      </c>
      <c r="C58" s="2807"/>
      <c r="D58" s="2807"/>
      <c r="E58" s="2807"/>
      <c r="F58" s="2807"/>
      <c r="G58" s="2807"/>
      <c r="H58" s="2807"/>
      <c r="I58" s="2807"/>
      <c r="J58" s="2808"/>
      <c r="K58" s="2806" t="s">
        <v>143</v>
      </c>
      <c r="L58" s="2807"/>
      <c r="M58" s="2807"/>
      <c r="N58" s="2807"/>
      <c r="O58" s="2807"/>
      <c r="P58" s="2807"/>
      <c r="Q58" s="2807"/>
      <c r="R58" s="2807"/>
      <c r="S58" s="2808"/>
      <c r="T58" s="2966" t="s">
        <v>869</v>
      </c>
      <c r="U58" s="2966"/>
      <c r="V58" s="2966"/>
      <c r="W58" s="2966"/>
      <c r="X58" s="2966"/>
      <c r="Y58" s="2966"/>
      <c r="Z58" s="2966"/>
      <c r="AA58" s="2966"/>
      <c r="AB58" s="2966"/>
      <c r="AC58" s="2967" t="str">
        <f>IF(AND(S39&gt;=50,S37&gt;=100),"『ＺＥＢ』",IF(AND(S39&gt;=50,S37&gt;=75),"Nearly ＺＥＢ",IF(AND(S39&gt;=50,S37&gt;=50),"ＺＥＢ Ready",IF(AND(S39&gt;=30,S37&gt;=30),"ZEB Oriented",""))))</f>
        <v>『ＺＥＢ』</v>
      </c>
      <c r="AD58" s="2967"/>
      <c r="AE58" s="2967"/>
      <c r="AF58" s="2967"/>
      <c r="AG58" s="2967"/>
      <c r="AH58" s="2967"/>
      <c r="AI58" s="2967"/>
      <c r="AJ58" s="216"/>
      <c r="AK58" s="2675"/>
      <c r="AL58" s="2676"/>
      <c r="AM58" s="2770" t="s">
        <v>270</v>
      </c>
      <c r="AN58" s="2908" t="s">
        <v>139</v>
      </c>
      <c r="AO58" s="232" t="str">
        <f>IF(入力シート２!J70="","",入力シート２!J70)</f>
        <v/>
      </c>
      <c r="AP58" s="2619" t="str">
        <f>IF(入力シート２!K70="","",入力シート２!K70)</f>
        <v/>
      </c>
      <c r="AQ58" s="2620"/>
      <c r="AR58" s="2620"/>
      <c r="AS58" s="2620"/>
      <c r="AT58" s="2620"/>
      <c r="AU58" s="2620"/>
      <c r="AV58" s="2621"/>
      <c r="AW58" s="2641" t="str">
        <f>IF(入力シート２!R70="","",入力シート２!R70)</f>
        <v>　</v>
      </c>
      <c r="AX58" s="2642"/>
      <c r="AY58" s="2642"/>
      <c r="AZ58" s="2642"/>
      <c r="BA58" s="2642"/>
      <c r="BB58" s="2642"/>
      <c r="BC58" s="2642"/>
      <c r="BD58" s="2642"/>
      <c r="BE58" s="2642"/>
      <c r="BF58" s="2643"/>
      <c r="BG58" s="2641" t="str">
        <f>IF(入力シート２!AB70="","",入力シート２!AB70)</f>
        <v/>
      </c>
      <c r="BH58" s="2642"/>
      <c r="BI58" s="2642"/>
      <c r="BJ58" s="2642"/>
      <c r="BK58" s="2642"/>
      <c r="BL58" s="2642"/>
      <c r="BM58" s="2642"/>
      <c r="BN58" s="2642"/>
      <c r="BO58" s="2642"/>
      <c r="BP58" s="2642"/>
      <c r="BQ58" s="2642"/>
      <c r="BR58" s="2642"/>
      <c r="BS58" s="2642"/>
      <c r="BT58" s="2642"/>
      <c r="BU58" s="2642"/>
      <c r="BV58" s="2642"/>
      <c r="BW58" s="2642"/>
      <c r="BX58" s="2642"/>
      <c r="BY58" s="2642"/>
      <c r="BZ58" s="2642"/>
      <c r="CA58" s="2642"/>
      <c r="CB58" s="2642"/>
      <c r="CC58" s="2642"/>
      <c r="CD58" s="2642"/>
      <c r="CE58" s="2642"/>
      <c r="CF58" s="2642"/>
      <c r="CG58" s="2642"/>
      <c r="CH58" s="2643"/>
      <c r="CI58" s="2731" t="str">
        <f>IF(入力シート２!BD70="","",入力シート２!BD70)</f>
        <v/>
      </c>
      <c r="CJ58" s="2732"/>
      <c r="CK58" s="2731" t="str">
        <f>IF(入力シート２!BF70="","",入力シート２!BF70)</f>
        <v/>
      </c>
      <c r="CL58" s="2732"/>
      <c r="CM58" s="237"/>
      <c r="CN58" s="833"/>
    </row>
    <row r="59" spans="1:92" ht="21" customHeight="1">
      <c r="A59" s="213"/>
      <c r="B59" s="2983" t="str">
        <f>IF(H52=0,"-",ROUNDUP((H52-H55)/P37*1000,0))</f>
        <v>-</v>
      </c>
      <c r="C59" s="2984"/>
      <c r="D59" s="2984"/>
      <c r="E59" s="2984"/>
      <c r="F59" s="2984"/>
      <c r="G59" s="2984"/>
      <c r="H59" s="2984"/>
      <c r="I59" s="2984"/>
      <c r="J59" s="2985"/>
      <c r="K59" s="2986" t="str">
        <f>IF(L52=0,"-",ROUNDUP((L52-L55)/P37*1000,0))</f>
        <v>-</v>
      </c>
      <c r="L59" s="2987"/>
      <c r="M59" s="2987"/>
      <c r="N59" s="2987"/>
      <c r="O59" s="2987"/>
      <c r="P59" s="2987"/>
      <c r="Q59" s="2987"/>
      <c r="R59" s="2987"/>
      <c r="S59" s="2988"/>
      <c r="T59" s="2594" t="s">
        <v>871</v>
      </c>
      <c r="U59" s="2595"/>
      <c r="V59" s="2595"/>
      <c r="W59" s="2595"/>
      <c r="X59" s="2596"/>
      <c r="Y59" s="2968" t="str">
        <f>S39</f>
        <v>-</v>
      </c>
      <c r="Z59" s="2969"/>
      <c r="AA59" s="2970"/>
      <c r="AB59" s="250" t="s">
        <v>870</v>
      </c>
      <c r="AC59" s="2594" t="s">
        <v>872</v>
      </c>
      <c r="AD59" s="2595"/>
      <c r="AE59" s="2595"/>
      <c r="AF59" s="2596"/>
      <c r="AG59" s="2968" t="str">
        <f>IF(S37="-","-",S37-S39)</f>
        <v>-</v>
      </c>
      <c r="AH59" s="2970"/>
      <c r="AI59" s="250" t="s">
        <v>870</v>
      </c>
      <c r="AJ59" s="216"/>
      <c r="AK59" s="2675"/>
      <c r="AL59" s="2676"/>
      <c r="AM59" s="2771"/>
      <c r="AN59" s="2911"/>
      <c r="AO59" s="233" t="str">
        <f>IF(入力シート２!J71="","",入力シート２!J71)</f>
        <v/>
      </c>
      <c r="AP59" s="2603" t="str">
        <f>IF(入力シート２!K71="","",入力シート２!K71)</f>
        <v/>
      </c>
      <c r="AQ59" s="2604"/>
      <c r="AR59" s="2604"/>
      <c r="AS59" s="2604"/>
      <c r="AT59" s="2604"/>
      <c r="AU59" s="2604"/>
      <c r="AV59" s="2605"/>
      <c r="AW59" s="2608" t="str">
        <f>IF(入力シート２!R71="","",入力シート２!R71)</f>
        <v>　</v>
      </c>
      <c r="AX59" s="2604"/>
      <c r="AY59" s="2604"/>
      <c r="AZ59" s="2604"/>
      <c r="BA59" s="2604"/>
      <c r="BB59" s="2604"/>
      <c r="BC59" s="2604"/>
      <c r="BD59" s="2604"/>
      <c r="BE59" s="2604"/>
      <c r="BF59" s="2605"/>
      <c r="BG59" s="2608" t="str">
        <f>IF(入力シート２!AB71="","",入力シート２!AB71)</f>
        <v/>
      </c>
      <c r="BH59" s="2604"/>
      <c r="BI59" s="2604"/>
      <c r="BJ59" s="2604"/>
      <c r="BK59" s="2604"/>
      <c r="BL59" s="2604"/>
      <c r="BM59" s="2604"/>
      <c r="BN59" s="2604"/>
      <c r="BO59" s="2604"/>
      <c r="BP59" s="2604"/>
      <c r="BQ59" s="2604"/>
      <c r="BR59" s="2604"/>
      <c r="BS59" s="2604"/>
      <c r="BT59" s="2604"/>
      <c r="BU59" s="2604"/>
      <c r="BV59" s="2604"/>
      <c r="BW59" s="2604"/>
      <c r="BX59" s="2604"/>
      <c r="BY59" s="2604"/>
      <c r="BZ59" s="2604"/>
      <c r="CA59" s="2604"/>
      <c r="CB59" s="2604"/>
      <c r="CC59" s="2604"/>
      <c r="CD59" s="2604"/>
      <c r="CE59" s="2604"/>
      <c r="CF59" s="2604"/>
      <c r="CG59" s="2604"/>
      <c r="CH59" s="2605"/>
      <c r="CI59" s="2606" t="str">
        <f>IF(入力シート２!BD71="","",入力シート２!BD71)</f>
        <v/>
      </c>
      <c r="CJ59" s="2607"/>
      <c r="CK59" s="2606" t="str">
        <f>IF(入力シート２!BF71="","",入力シート２!BF71)</f>
        <v/>
      </c>
      <c r="CL59" s="2607"/>
      <c r="CM59" s="237"/>
      <c r="CN59" s="833"/>
    </row>
    <row r="60" spans="1:92" ht="21" customHeight="1">
      <c r="A60" s="213"/>
      <c r="B60" s="465" t="s">
        <v>1000</v>
      </c>
      <c r="C60" s="217"/>
      <c r="D60" s="217"/>
      <c r="E60" s="217"/>
      <c r="F60" s="217"/>
      <c r="G60" s="217"/>
      <c r="H60" s="217"/>
      <c r="I60" s="217"/>
      <c r="J60" s="217"/>
      <c r="K60" s="217"/>
      <c r="L60" s="217"/>
      <c r="M60" s="217"/>
      <c r="N60" s="217"/>
      <c r="O60" s="217"/>
      <c r="P60" s="217"/>
      <c r="Q60" s="217"/>
      <c r="R60" s="217"/>
      <c r="S60" s="217"/>
      <c r="T60" s="217"/>
      <c r="U60" s="217"/>
      <c r="V60" s="217"/>
      <c r="W60" s="217"/>
      <c r="X60" s="217"/>
      <c r="Y60" s="1162"/>
      <c r="Z60" s="217"/>
      <c r="AA60" s="217"/>
      <c r="AB60" s="217"/>
      <c r="AC60" s="217"/>
      <c r="AD60" s="217"/>
      <c r="AE60" s="217"/>
      <c r="AF60" s="217"/>
      <c r="AG60" s="217"/>
      <c r="AH60" s="217"/>
      <c r="AI60" s="217"/>
      <c r="AJ60" s="216"/>
      <c r="AK60" s="2675"/>
      <c r="AL60" s="2676"/>
      <c r="AM60" s="2771"/>
      <c r="AN60" s="2911"/>
      <c r="AO60" s="233" t="str">
        <f>IF(入力シート２!J72="","",入力シート２!J72)</f>
        <v/>
      </c>
      <c r="AP60" s="2603" t="str">
        <f>IF(入力シート２!K72="","",入力シート２!K72)</f>
        <v/>
      </c>
      <c r="AQ60" s="2604"/>
      <c r="AR60" s="2604"/>
      <c r="AS60" s="2604"/>
      <c r="AT60" s="2604"/>
      <c r="AU60" s="2604"/>
      <c r="AV60" s="2605"/>
      <c r="AW60" s="2608" t="str">
        <f>IF(入力シート２!R72="","",入力シート２!R72)</f>
        <v>　</v>
      </c>
      <c r="AX60" s="2604"/>
      <c r="AY60" s="2604"/>
      <c r="AZ60" s="2604"/>
      <c r="BA60" s="2604"/>
      <c r="BB60" s="2604"/>
      <c r="BC60" s="2604"/>
      <c r="BD60" s="2604"/>
      <c r="BE60" s="2604"/>
      <c r="BF60" s="2605"/>
      <c r="BG60" s="2608" t="str">
        <f>IF(入力シート２!AB72="","",入力シート２!AB72)</f>
        <v/>
      </c>
      <c r="BH60" s="2604"/>
      <c r="BI60" s="2604"/>
      <c r="BJ60" s="2604"/>
      <c r="BK60" s="2604"/>
      <c r="BL60" s="2604"/>
      <c r="BM60" s="2604"/>
      <c r="BN60" s="2604"/>
      <c r="BO60" s="2604"/>
      <c r="BP60" s="2604"/>
      <c r="BQ60" s="2604"/>
      <c r="BR60" s="2604"/>
      <c r="BS60" s="2604"/>
      <c r="BT60" s="2604"/>
      <c r="BU60" s="2604"/>
      <c r="BV60" s="2604"/>
      <c r="BW60" s="2604"/>
      <c r="BX60" s="2604"/>
      <c r="BY60" s="2604"/>
      <c r="BZ60" s="2604"/>
      <c r="CA60" s="2604"/>
      <c r="CB60" s="2604"/>
      <c r="CC60" s="2604"/>
      <c r="CD60" s="2604"/>
      <c r="CE60" s="2604"/>
      <c r="CF60" s="2604"/>
      <c r="CG60" s="2604"/>
      <c r="CH60" s="2605"/>
      <c r="CI60" s="2606" t="str">
        <f>IF(入力シート２!BD72="","",入力シート２!BD72)</f>
        <v/>
      </c>
      <c r="CJ60" s="2607"/>
      <c r="CK60" s="2606" t="str">
        <f>IF(入力シート２!BF72="","",入力シート２!BF72)</f>
        <v/>
      </c>
      <c r="CL60" s="2607"/>
      <c r="CM60" s="237"/>
      <c r="CN60" s="833"/>
    </row>
    <row r="61" spans="1:92" ht="21" customHeight="1">
      <c r="A61" s="213"/>
      <c r="B61" s="2594" t="s">
        <v>742</v>
      </c>
      <c r="C61" s="2595"/>
      <c r="D61" s="2595"/>
      <c r="E61" s="2595"/>
      <c r="F61" s="2971"/>
      <c r="G61" s="2972" t="str">
        <f>IF(入力シート２!G5="","",入力シート２!G5)</f>
        <v/>
      </c>
      <c r="H61" s="2973"/>
      <c r="I61" s="2595" t="s">
        <v>743</v>
      </c>
      <c r="J61" s="2595"/>
      <c r="K61" s="2596"/>
      <c r="L61" s="3004" t="s">
        <v>145</v>
      </c>
      <c r="M61" s="3005"/>
      <c r="N61" s="3005"/>
      <c r="O61" s="3005"/>
      <c r="P61" s="3006"/>
      <c r="Q61" s="2974" t="str">
        <f>IF(入力シート２!Q5="","",入力シート２!Q5)</f>
        <v/>
      </c>
      <c r="R61" s="2975"/>
      <c r="S61" s="251" t="s">
        <v>146</v>
      </c>
      <c r="T61" s="2976" t="s">
        <v>147</v>
      </c>
      <c r="U61" s="2977"/>
      <c r="V61" s="2977"/>
      <c r="W61" s="2977"/>
      <c r="X61" s="2978"/>
      <c r="Y61" s="2979" t="str">
        <f>IF(入力シート２!Y5="","",入力シート２!Y5)</f>
        <v/>
      </c>
      <c r="Z61" s="2980"/>
      <c r="AA61" s="252" t="s">
        <v>146</v>
      </c>
      <c r="AB61" s="2588" t="s">
        <v>148</v>
      </c>
      <c r="AC61" s="2589"/>
      <c r="AD61" s="2589"/>
      <c r="AE61" s="2589"/>
      <c r="AF61" s="2981"/>
      <c r="AG61" s="2974" t="str">
        <f>IF(入力シート２!AG5="","",入力シート２!AG5)</f>
        <v/>
      </c>
      <c r="AH61" s="2982"/>
      <c r="AI61" s="253" t="s">
        <v>146</v>
      </c>
      <c r="AJ61" s="216"/>
      <c r="AK61" s="2675"/>
      <c r="AL61" s="2676"/>
      <c r="AM61" s="2771"/>
      <c r="AN61" s="2911"/>
      <c r="AO61" s="233" t="str">
        <f>IF(入力シート２!J73="","",入力シート２!J73)</f>
        <v/>
      </c>
      <c r="AP61" s="2603" t="str">
        <f>IF(入力シート２!K73="","",入力シート２!K73)</f>
        <v/>
      </c>
      <c r="AQ61" s="2604"/>
      <c r="AR61" s="2604"/>
      <c r="AS61" s="2604"/>
      <c r="AT61" s="2604"/>
      <c r="AU61" s="2604"/>
      <c r="AV61" s="2605"/>
      <c r="AW61" s="2608" t="str">
        <f>IF(入力シート２!R73="","",入力シート２!R73)</f>
        <v>　</v>
      </c>
      <c r="AX61" s="2604"/>
      <c r="AY61" s="2604"/>
      <c r="AZ61" s="2604"/>
      <c r="BA61" s="2604"/>
      <c r="BB61" s="2604"/>
      <c r="BC61" s="2604"/>
      <c r="BD61" s="2604"/>
      <c r="BE61" s="2604"/>
      <c r="BF61" s="2605"/>
      <c r="BG61" s="2608" t="str">
        <f>IF(入力シート２!AB73="","",入力シート２!AB73)</f>
        <v/>
      </c>
      <c r="BH61" s="2604"/>
      <c r="BI61" s="2604"/>
      <c r="BJ61" s="2604"/>
      <c r="BK61" s="2604"/>
      <c r="BL61" s="2604"/>
      <c r="BM61" s="2604"/>
      <c r="BN61" s="2604"/>
      <c r="BO61" s="2604"/>
      <c r="BP61" s="2604"/>
      <c r="BQ61" s="2604"/>
      <c r="BR61" s="2604"/>
      <c r="BS61" s="2604"/>
      <c r="BT61" s="2604"/>
      <c r="BU61" s="2604"/>
      <c r="BV61" s="2604"/>
      <c r="BW61" s="2604"/>
      <c r="BX61" s="2604"/>
      <c r="BY61" s="2604"/>
      <c r="BZ61" s="2604"/>
      <c r="CA61" s="2604"/>
      <c r="CB61" s="2604"/>
      <c r="CC61" s="2604"/>
      <c r="CD61" s="2604"/>
      <c r="CE61" s="2604"/>
      <c r="CF61" s="2604"/>
      <c r="CG61" s="2604"/>
      <c r="CH61" s="2605"/>
      <c r="CI61" s="2606" t="str">
        <f>IF(入力シート２!BD73="","",入力シート２!BD73)</f>
        <v/>
      </c>
      <c r="CJ61" s="2607"/>
      <c r="CK61" s="2606" t="str">
        <f>IF(入力シート２!BF73="","",入力シート２!BF73)</f>
        <v/>
      </c>
      <c r="CL61" s="2607"/>
      <c r="CM61" s="237"/>
      <c r="CN61" s="833"/>
    </row>
    <row r="62" spans="1:92" ht="21" customHeight="1">
      <c r="A62" s="213"/>
      <c r="B62" s="753" t="s">
        <v>1799</v>
      </c>
      <c r="C62" s="254"/>
      <c r="D62" s="254"/>
      <c r="E62" s="254"/>
      <c r="F62" s="254"/>
      <c r="G62" s="254"/>
      <c r="H62" s="254"/>
      <c r="I62" s="254"/>
      <c r="J62" s="217"/>
      <c r="K62" s="255"/>
      <c r="L62" s="255"/>
      <c r="M62" s="255"/>
      <c r="N62" s="255"/>
      <c r="O62" s="255"/>
      <c r="P62" s="255"/>
      <c r="Q62" s="255"/>
      <c r="R62" s="255"/>
      <c r="S62" s="255"/>
      <c r="T62" s="255"/>
      <c r="U62" s="255"/>
      <c r="V62" s="255"/>
      <c r="W62" s="255"/>
      <c r="X62" s="255"/>
      <c r="Y62" s="217"/>
      <c r="Z62" s="217"/>
      <c r="AA62" s="217"/>
      <c r="AB62" s="217"/>
      <c r="AC62" s="217"/>
      <c r="AD62" s="217"/>
      <c r="AE62" s="217"/>
      <c r="AF62" s="217"/>
      <c r="AG62" s="217"/>
      <c r="AH62" s="217"/>
      <c r="AI62" s="217"/>
      <c r="AJ62" s="216"/>
      <c r="AK62" s="2675"/>
      <c r="AL62" s="2676"/>
      <c r="AM62" s="2771"/>
      <c r="AN62" s="2911"/>
      <c r="AO62" s="233" t="str">
        <f>IF(入力シート２!J74="","",入力シート２!J74)</f>
        <v/>
      </c>
      <c r="AP62" s="2603" t="str">
        <f>IF(入力シート２!K74="","",入力シート２!K74)</f>
        <v/>
      </c>
      <c r="AQ62" s="2604"/>
      <c r="AR62" s="2604"/>
      <c r="AS62" s="2604"/>
      <c r="AT62" s="2604"/>
      <c r="AU62" s="2604"/>
      <c r="AV62" s="2605"/>
      <c r="AW62" s="2608" t="str">
        <f>IF(入力シート２!R74="","",入力シート２!R74)</f>
        <v>　</v>
      </c>
      <c r="AX62" s="2604"/>
      <c r="AY62" s="2604"/>
      <c r="AZ62" s="2604"/>
      <c r="BA62" s="2604"/>
      <c r="BB62" s="2604"/>
      <c r="BC62" s="2604"/>
      <c r="BD62" s="2604"/>
      <c r="BE62" s="2604"/>
      <c r="BF62" s="2605"/>
      <c r="BG62" s="2608" t="str">
        <f>IF(入力シート２!AB74="","",入力シート２!AB74)</f>
        <v/>
      </c>
      <c r="BH62" s="2604"/>
      <c r="BI62" s="2604"/>
      <c r="BJ62" s="2604"/>
      <c r="BK62" s="2604"/>
      <c r="BL62" s="2604"/>
      <c r="BM62" s="2604"/>
      <c r="BN62" s="2604"/>
      <c r="BO62" s="2604"/>
      <c r="BP62" s="2604"/>
      <c r="BQ62" s="2604"/>
      <c r="BR62" s="2604"/>
      <c r="BS62" s="2604"/>
      <c r="BT62" s="2604"/>
      <c r="BU62" s="2604"/>
      <c r="BV62" s="2604"/>
      <c r="BW62" s="2604"/>
      <c r="BX62" s="2604"/>
      <c r="BY62" s="2604"/>
      <c r="BZ62" s="2604"/>
      <c r="CA62" s="2604"/>
      <c r="CB62" s="2604"/>
      <c r="CC62" s="2604"/>
      <c r="CD62" s="2604"/>
      <c r="CE62" s="2604"/>
      <c r="CF62" s="2604"/>
      <c r="CG62" s="2604"/>
      <c r="CH62" s="2605"/>
      <c r="CI62" s="2606" t="str">
        <f>IF(入力シート２!BD74="","",入力シート２!BD74)</f>
        <v/>
      </c>
      <c r="CJ62" s="2607"/>
      <c r="CK62" s="2606" t="str">
        <f>IF(入力シート２!BF74="","",入力シート２!BF74)</f>
        <v/>
      </c>
      <c r="CL62" s="2607"/>
      <c r="CM62" s="237"/>
      <c r="CN62" s="833"/>
    </row>
    <row r="63" spans="1:92" ht="21" customHeight="1">
      <c r="A63" s="213"/>
      <c r="B63" s="2946" t="s">
        <v>849</v>
      </c>
      <c r="C63" s="3007"/>
      <c r="D63" s="3007"/>
      <c r="E63" s="3007"/>
      <c r="F63" s="3007"/>
      <c r="G63" s="3007"/>
      <c r="H63" s="3007"/>
      <c r="I63" s="3007"/>
      <c r="J63" s="3007"/>
      <c r="K63" s="3007"/>
      <c r="L63" s="3007"/>
      <c r="M63" s="3007"/>
      <c r="N63" s="2947"/>
      <c r="O63" s="2551" t="s">
        <v>914</v>
      </c>
      <c r="P63" s="2552"/>
      <c r="Q63" s="2946" t="s">
        <v>915</v>
      </c>
      <c r="R63" s="2947"/>
      <c r="S63" s="2551" t="s">
        <v>1581</v>
      </c>
      <c r="T63" s="2578"/>
      <c r="U63" s="2578"/>
      <c r="V63" s="2578"/>
      <c r="W63" s="2578"/>
      <c r="X63" s="2578"/>
      <c r="Y63" s="2578"/>
      <c r="Z63" s="2578"/>
      <c r="AA63" s="2578"/>
      <c r="AB63" s="2578"/>
      <c r="AC63" s="2578"/>
      <c r="AD63" s="2578"/>
      <c r="AE63" s="2578"/>
      <c r="AF63" s="2551" t="s">
        <v>1588</v>
      </c>
      <c r="AG63" s="2552"/>
      <c r="AH63" s="2551" t="s">
        <v>1589</v>
      </c>
      <c r="AI63" s="2552"/>
      <c r="AJ63" s="216"/>
      <c r="AK63" s="2675"/>
      <c r="AL63" s="2676"/>
      <c r="AM63" s="2714"/>
      <c r="AN63" s="2914"/>
      <c r="AO63" s="236" t="str">
        <f>IF(入力シート２!J75="","",入力シート２!J75)</f>
        <v/>
      </c>
      <c r="AP63" s="2615" t="str">
        <f>IF(入力シート２!K75="","",入力シート２!K75)</f>
        <v/>
      </c>
      <c r="AQ63" s="2616"/>
      <c r="AR63" s="2616"/>
      <c r="AS63" s="2616"/>
      <c r="AT63" s="2616"/>
      <c r="AU63" s="2616"/>
      <c r="AV63" s="2617"/>
      <c r="AW63" s="2609" t="str">
        <f>IF(入力シート２!R75="","",入力シート２!R75)</f>
        <v>　</v>
      </c>
      <c r="AX63" s="2610"/>
      <c r="AY63" s="2610"/>
      <c r="AZ63" s="2610"/>
      <c r="BA63" s="2610"/>
      <c r="BB63" s="2610"/>
      <c r="BC63" s="2610"/>
      <c r="BD63" s="2610"/>
      <c r="BE63" s="2610"/>
      <c r="BF63" s="2611"/>
      <c r="BG63" s="2609" t="str">
        <f>IF(入力シート２!AB75="","",入力シート２!AB75)</f>
        <v/>
      </c>
      <c r="BH63" s="2610"/>
      <c r="BI63" s="2610"/>
      <c r="BJ63" s="2610"/>
      <c r="BK63" s="2610"/>
      <c r="BL63" s="2610"/>
      <c r="BM63" s="2610"/>
      <c r="BN63" s="2610"/>
      <c r="BO63" s="2610"/>
      <c r="BP63" s="2610"/>
      <c r="BQ63" s="2610"/>
      <c r="BR63" s="2610"/>
      <c r="BS63" s="2610"/>
      <c r="BT63" s="2610"/>
      <c r="BU63" s="2610"/>
      <c r="BV63" s="2610"/>
      <c r="BW63" s="2610"/>
      <c r="BX63" s="2610"/>
      <c r="BY63" s="2610"/>
      <c r="BZ63" s="2610"/>
      <c r="CA63" s="2610"/>
      <c r="CB63" s="2610"/>
      <c r="CC63" s="2610"/>
      <c r="CD63" s="2610"/>
      <c r="CE63" s="2610"/>
      <c r="CF63" s="2610"/>
      <c r="CG63" s="2610"/>
      <c r="CH63" s="2611"/>
      <c r="CI63" s="2612" t="str">
        <f>IF(入力シート２!BD75="","",入力シート２!BD75)</f>
        <v/>
      </c>
      <c r="CJ63" s="2613"/>
      <c r="CK63" s="2612" t="str">
        <f>IF(入力シート２!BF75="","",入力シート２!BF75)</f>
        <v/>
      </c>
      <c r="CL63" s="2613"/>
      <c r="CM63" s="237"/>
      <c r="CN63" s="833"/>
    </row>
    <row r="64" spans="1:92" ht="21" customHeight="1">
      <c r="A64" s="213"/>
      <c r="B64" s="754" t="s">
        <v>856</v>
      </c>
      <c r="C64" s="755" t="s">
        <v>852</v>
      </c>
      <c r="D64" s="756"/>
      <c r="E64" s="756"/>
      <c r="F64" s="756"/>
      <c r="G64" s="756"/>
      <c r="H64" s="756"/>
      <c r="I64" s="756"/>
      <c r="J64" s="756"/>
      <c r="K64" s="756"/>
      <c r="L64" s="756"/>
      <c r="M64" s="756"/>
      <c r="N64" s="756"/>
      <c r="O64" s="2570" t="str">
        <f>IF(入力シート２!S8="","",入力シート２!S8)</f>
        <v/>
      </c>
      <c r="P64" s="2571"/>
      <c r="Q64" s="2570" t="str">
        <f>IF(入力シート２!U8="","",入力シート２!U8)</f>
        <v/>
      </c>
      <c r="R64" s="2571"/>
      <c r="S64" s="754" t="s">
        <v>1582</v>
      </c>
      <c r="T64" s="927" t="s">
        <v>1851</v>
      </c>
      <c r="U64" s="927"/>
      <c r="V64" s="927"/>
      <c r="W64" s="927"/>
      <c r="X64" s="927"/>
      <c r="Y64" s="927"/>
      <c r="Z64" s="927"/>
      <c r="AA64" s="927"/>
      <c r="AB64" s="927"/>
      <c r="AC64" s="927"/>
      <c r="AD64" s="927"/>
      <c r="AE64" s="927"/>
      <c r="AF64" s="2543" t="str">
        <f>IF(入力シート２!AN8="","",入力シート２!AN8)</f>
        <v/>
      </c>
      <c r="AG64" s="2544"/>
      <c r="AH64" s="2543" t="str">
        <f>IF(入力シート２!AP8="","",入力シート２!AP8)</f>
        <v/>
      </c>
      <c r="AI64" s="2544"/>
      <c r="AJ64" s="231"/>
      <c r="AK64" s="2675"/>
      <c r="AL64" s="2676"/>
      <c r="AM64" s="2770" t="s">
        <v>483</v>
      </c>
      <c r="AN64" s="2916" t="s">
        <v>144</v>
      </c>
      <c r="AO64" s="256" t="str">
        <f>IF(入力シート２!J76="","",入力シート２!J76)</f>
        <v/>
      </c>
      <c r="AP64" s="2619" t="str">
        <f>IF(入力シート２!K76="","",入力シート２!K76)</f>
        <v/>
      </c>
      <c r="AQ64" s="2620"/>
      <c r="AR64" s="2620"/>
      <c r="AS64" s="2620"/>
      <c r="AT64" s="2620"/>
      <c r="AU64" s="2620"/>
      <c r="AV64" s="2621"/>
      <c r="AW64" s="2764" t="str">
        <f>IF(入力シート２!R76="","",入力シート２!R76)</f>
        <v>　</v>
      </c>
      <c r="AX64" s="2765"/>
      <c r="AY64" s="2765"/>
      <c r="AZ64" s="2765"/>
      <c r="BA64" s="2765"/>
      <c r="BB64" s="2765"/>
      <c r="BC64" s="2765"/>
      <c r="BD64" s="2765"/>
      <c r="BE64" s="2765"/>
      <c r="BF64" s="2766"/>
      <c r="BG64" s="2641" t="str">
        <f>IF(入力シート２!AB76="","",入力シート２!AB76)</f>
        <v/>
      </c>
      <c r="BH64" s="2642"/>
      <c r="BI64" s="2642"/>
      <c r="BJ64" s="2642"/>
      <c r="BK64" s="2642"/>
      <c r="BL64" s="2642"/>
      <c r="BM64" s="2642"/>
      <c r="BN64" s="2642"/>
      <c r="BO64" s="2642"/>
      <c r="BP64" s="2642"/>
      <c r="BQ64" s="2642"/>
      <c r="BR64" s="2642"/>
      <c r="BS64" s="2642"/>
      <c r="BT64" s="2642"/>
      <c r="BU64" s="2642"/>
      <c r="BV64" s="2642"/>
      <c r="BW64" s="2642"/>
      <c r="BX64" s="2642"/>
      <c r="BY64" s="2642"/>
      <c r="BZ64" s="2642"/>
      <c r="CA64" s="2642"/>
      <c r="CB64" s="2642"/>
      <c r="CC64" s="2642"/>
      <c r="CD64" s="2642"/>
      <c r="CE64" s="2642"/>
      <c r="CF64" s="2642"/>
      <c r="CG64" s="2642"/>
      <c r="CH64" s="2643"/>
      <c r="CI64" s="2731" t="str">
        <f>IF(入力シート２!BD76="","",入力シート２!BD76)</f>
        <v/>
      </c>
      <c r="CJ64" s="2732"/>
      <c r="CK64" s="2731" t="str">
        <f>IF(入力シート２!BF76="","",入力シート２!BF76)</f>
        <v/>
      </c>
      <c r="CL64" s="2732"/>
      <c r="CM64" s="237"/>
      <c r="CN64" s="237"/>
    </row>
    <row r="65" spans="1:92" ht="21" customHeight="1">
      <c r="A65" s="213"/>
      <c r="B65" s="754" t="s">
        <v>857</v>
      </c>
      <c r="C65" s="757" t="s">
        <v>863</v>
      </c>
      <c r="D65" s="755"/>
      <c r="E65" s="756"/>
      <c r="F65" s="756"/>
      <c r="G65" s="756"/>
      <c r="H65" s="756"/>
      <c r="I65" s="756"/>
      <c r="J65" s="756"/>
      <c r="K65" s="756"/>
      <c r="L65" s="756"/>
      <c r="M65" s="756"/>
      <c r="N65" s="756"/>
      <c r="O65" s="2570" t="str">
        <f>IF(入力シート２!S9="","",入力シート２!S9)</f>
        <v/>
      </c>
      <c r="P65" s="2571"/>
      <c r="Q65" s="2570" t="str">
        <f>IF(入力シート２!U9="","",入力シート２!U9)</f>
        <v/>
      </c>
      <c r="R65" s="2571"/>
      <c r="S65" s="2579" t="s">
        <v>1583</v>
      </c>
      <c r="T65" s="2559" t="s">
        <v>1590</v>
      </c>
      <c r="U65" s="2560"/>
      <c r="V65" s="2561"/>
      <c r="W65" s="2553" t="s">
        <v>1591</v>
      </c>
      <c r="X65" s="2554"/>
      <c r="Y65" s="2554"/>
      <c r="Z65" s="2554"/>
      <c r="AA65" s="2554"/>
      <c r="AB65" s="2554"/>
      <c r="AC65" s="2554"/>
      <c r="AD65" s="2554"/>
      <c r="AE65" s="2555"/>
      <c r="AF65" s="2543" t="str">
        <f>IF(入力シート２!AN9="","",入力シート２!AN9)</f>
        <v/>
      </c>
      <c r="AG65" s="2544"/>
      <c r="AH65" s="2582" t="str">
        <f>IF(入力シート２!AP9="","",入力シート２!AP9)</f>
        <v/>
      </c>
      <c r="AI65" s="2583"/>
      <c r="AJ65" s="216"/>
      <c r="AK65" s="2675"/>
      <c r="AL65" s="2676"/>
      <c r="AM65" s="2771"/>
      <c r="AN65" s="2917"/>
      <c r="AO65" s="233" t="str">
        <f>IF(入力シート２!J77="","",入力シート２!J77)</f>
        <v/>
      </c>
      <c r="AP65" s="2603" t="str">
        <f>IF(入力シート２!K77="","",入力シート２!K77)</f>
        <v/>
      </c>
      <c r="AQ65" s="2604"/>
      <c r="AR65" s="2604"/>
      <c r="AS65" s="2604"/>
      <c r="AT65" s="2604"/>
      <c r="AU65" s="2604"/>
      <c r="AV65" s="2605"/>
      <c r="AW65" s="2608" t="str">
        <f>IF(入力シート２!R77="","",入力シート２!R77)</f>
        <v>　</v>
      </c>
      <c r="AX65" s="2604"/>
      <c r="AY65" s="2604"/>
      <c r="AZ65" s="2604"/>
      <c r="BA65" s="2604"/>
      <c r="BB65" s="2604"/>
      <c r="BC65" s="2604"/>
      <c r="BD65" s="2604"/>
      <c r="BE65" s="2604"/>
      <c r="BF65" s="2605"/>
      <c r="BG65" s="2608" t="str">
        <f>IF(入力シート２!AB77="","",入力シート２!AB77)</f>
        <v/>
      </c>
      <c r="BH65" s="2604"/>
      <c r="BI65" s="2604"/>
      <c r="BJ65" s="2604"/>
      <c r="BK65" s="2604"/>
      <c r="BL65" s="2604"/>
      <c r="BM65" s="2604"/>
      <c r="BN65" s="2604"/>
      <c r="BO65" s="2604"/>
      <c r="BP65" s="2604"/>
      <c r="BQ65" s="2604"/>
      <c r="BR65" s="2604"/>
      <c r="BS65" s="2604"/>
      <c r="BT65" s="2604"/>
      <c r="BU65" s="2604"/>
      <c r="BV65" s="2604"/>
      <c r="BW65" s="2604"/>
      <c r="BX65" s="2604"/>
      <c r="BY65" s="2604"/>
      <c r="BZ65" s="2604"/>
      <c r="CA65" s="2604"/>
      <c r="CB65" s="2604"/>
      <c r="CC65" s="2604"/>
      <c r="CD65" s="2604"/>
      <c r="CE65" s="2604"/>
      <c r="CF65" s="2604"/>
      <c r="CG65" s="2604"/>
      <c r="CH65" s="2605"/>
      <c r="CI65" s="2606" t="str">
        <f>IF(入力シート２!BD77="","",入力シート２!BD77)</f>
        <v/>
      </c>
      <c r="CJ65" s="2607"/>
      <c r="CK65" s="2606" t="str">
        <f>IF(入力シート２!BF77="","",入力シート２!BF77)</f>
        <v/>
      </c>
      <c r="CL65" s="2607"/>
      <c r="CM65" s="237"/>
      <c r="CN65" s="237"/>
    </row>
    <row r="66" spans="1:92" ht="21" customHeight="1">
      <c r="A66" s="213"/>
      <c r="B66" s="2579" t="s">
        <v>264</v>
      </c>
      <c r="C66" s="2957" t="s">
        <v>1624</v>
      </c>
      <c r="D66" s="2958"/>
      <c r="E66" s="2959"/>
      <c r="F66" s="763" t="s">
        <v>1208</v>
      </c>
      <c r="G66" s="756"/>
      <c r="H66" s="756"/>
      <c r="I66" s="756"/>
      <c r="J66" s="756"/>
      <c r="K66" s="756"/>
      <c r="L66" s="756"/>
      <c r="M66" s="756"/>
      <c r="N66" s="758"/>
      <c r="O66" s="2570" t="str">
        <f>IF(入力シート２!S10="","",入力シート２!S10)</f>
        <v/>
      </c>
      <c r="P66" s="2571"/>
      <c r="Q66" s="2572" t="str">
        <f>IF(入力シート２!U10="","",入力シート２!U10)</f>
        <v/>
      </c>
      <c r="R66" s="2573"/>
      <c r="S66" s="2580"/>
      <c r="T66" s="2562"/>
      <c r="U66" s="2563"/>
      <c r="V66" s="2564"/>
      <c r="W66" s="2553" t="s">
        <v>1600</v>
      </c>
      <c r="X66" s="2554"/>
      <c r="Y66" s="2554"/>
      <c r="Z66" s="2554"/>
      <c r="AA66" s="2554"/>
      <c r="AB66" s="2554"/>
      <c r="AC66" s="2554"/>
      <c r="AD66" s="2554"/>
      <c r="AE66" s="2555"/>
      <c r="AF66" s="2543" t="str">
        <f>IF(入力シート２!AN10="","",入力シート２!AN10)</f>
        <v/>
      </c>
      <c r="AG66" s="2544"/>
      <c r="AH66" s="2584"/>
      <c r="AI66" s="2585"/>
      <c r="AJ66" s="216"/>
      <c r="AK66" s="2675"/>
      <c r="AL66" s="2676"/>
      <c r="AM66" s="2714"/>
      <c r="AN66" s="2727"/>
      <c r="AO66" s="249" t="str">
        <f>IF(入力シート２!J78="","",入力シート２!J78)</f>
        <v/>
      </c>
      <c r="AP66" s="2615" t="str">
        <f>IF(入力シート２!K78="","",入力シート２!K78)</f>
        <v/>
      </c>
      <c r="AQ66" s="2616"/>
      <c r="AR66" s="2616"/>
      <c r="AS66" s="2616"/>
      <c r="AT66" s="2616"/>
      <c r="AU66" s="2616"/>
      <c r="AV66" s="2617"/>
      <c r="AW66" s="2775" t="str">
        <f>IF(入力シート２!R78="","",入力シート２!R78)</f>
        <v>　</v>
      </c>
      <c r="AX66" s="2776"/>
      <c r="AY66" s="2776"/>
      <c r="AZ66" s="2776"/>
      <c r="BA66" s="2776"/>
      <c r="BB66" s="2776"/>
      <c r="BC66" s="2776"/>
      <c r="BD66" s="2776"/>
      <c r="BE66" s="2776"/>
      <c r="BF66" s="2777"/>
      <c r="BG66" s="2609" t="str">
        <f>IF(入力シート２!AB78="","",入力シート２!AB78)</f>
        <v/>
      </c>
      <c r="BH66" s="2610"/>
      <c r="BI66" s="2610"/>
      <c r="BJ66" s="2610"/>
      <c r="BK66" s="2610"/>
      <c r="BL66" s="2610"/>
      <c r="BM66" s="2610"/>
      <c r="BN66" s="2610"/>
      <c r="BO66" s="2610"/>
      <c r="BP66" s="2610"/>
      <c r="BQ66" s="2610"/>
      <c r="BR66" s="2610"/>
      <c r="BS66" s="2610"/>
      <c r="BT66" s="2610"/>
      <c r="BU66" s="2610"/>
      <c r="BV66" s="2610"/>
      <c r="BW66" s="2610"/>
      <c r="BX66" s="2610"/>
      <c r="BY66" s="2610"/>
      <c r="BZ66" s="2610"/>
      <c r="CA66" s="2610"/>
      <c r="CB66" s="2610"/>
      <c r="CC66" s="2610"/>
      <c r="CD66" s="2610"/>
      <c r="CE66" s="2610"/>
      <c r="CF66" s="2610"/>
      <c r="CG66" s="2610"/>
      <c r="CH66" s="2611"/>
      <c r="CI66" s="2612" t="str">
        <f>IF(入力シート２!BD78="","",入力シート２!BD78)</f>
        <v/>
      </c>
      <c r="CJ66" s="2613"/>
      <c r="CK66" s="2612" t="str">
        <f>IF(入力シート２!BF78="","",入力シート２!BF78)</f>
        <v/>
      </c>
      <c r="CL66" s="2613"/>
      <c r="CM66" s="237"/>
      <c r="CN66" s="237"/>
    </row>
    <row r="67" spans="1:92" ht="21" customHeight="1">
      <c r="A67" s="213"/>
      <c r="B67" s="2580"/>
      <c r="C67" s="2960"/>
      <c r="D67" s="2961"/>
      <c r="E67" s="2962"/>
      <c r="F67" s="763" t="s">
        <v>1209</v>
      </c>
      <c r="G67" s="756"/>
      <c r="H67" s="756"/>
      <c r="I67" s="756"/>
      <c r="J67" s="756"/>
      <c r="K67" s="756"/>
      <c r="L67" s="756"/>
      <c r="M67" s="756"/>
      <c r="N67" s="758"/>
      <c r="O67" s="2570" t="str">
        <f>IF(入力シート２!S11="","",入力シート２!S11)</f>
        <v/>
      </c>
      <c r="P67" s="2571"/>
      <c r="Q67" s="2574"/>
      <c r="R67" s="2575"/>
      <c r="S67" s="2581"/>
      <c r="T67" s="2565"/>
      <c r="U67" s="2566"/>
      <c r="V67" s="2567"/>
      <c r="W67" s="2553" t="s">
        <v>1622</v>
      </c>
      <c r="X67" s="2554"/>
      <c r="Y67" s="2554"/>
      <c r="Z67" s="2554"/>
      <c r="AA67" s="2554"/>
      <c r="AB67" s="2554"/>
      <c r="AC67" s="2554"/>
      <c r="AD67" s="2554"/>
      <c r="AE67" s="2555"/>
      <c r="AF67" s="2543" t="str">
        <f>IF(入力シート２!AN11="","",入力シート２!AN11)</f>
        <v/>
      </c>
      <c r="AG67" s="2544"/>
      <c r="AH67" s="2586"/>
      <c r="AI67" s="2587"/>
      <c r="AJ67" s="216"/>
      <c r="AK67" s="2675"/>
      <c r="AL67" s="2676"/>
      <c r="AM67" s="2770" t="s">
        <v>484</v>
      </c>
      <c r="AN67" s="2908" t="s">
        <v>151</v>
      </c>
      <c r="AO67" s="257" t="str">
        <f>IF(入力シート２!J79="","",入力シート２!J79)</f>
        <v/>
      </c>
      <c r="AP67" s="2619" t="str">
        <f>IF(入力シート２!K79="","",入力シート２!K79)</f>
        <v/>
      </c>
      <c r="AQ67" s="2620"/>
      <c r="AR67" s="2620"/>
      <c r="AS67" s="2620"/>
      <c r="AT67" s="2620"/>
      <c r="AU67" s="2620"/>
      <c r="AV67" s="2621"/>
      <c r="AW67" s="2764" t="str">
        <f>IF(入力シート２!R79="","",入力シート２!R79)</f>
        <v>　</v>
      </c>
      <c r="AX67" s="2765"/>
      <c r="AY67" s="2765"/>
      <c r="AZ67" s="2765"/>
      <c r="BA67" s="2765"/>
      <c r="BB67" s="2765"/>
      <c r="BC67" s="2765"/>
      <c r="BD67" s="2765"/>
      <c r="BE67" s="2765"/>
      <c r="BF67" s="2766"/>
      <c r="BG67" s="2641" t="str">
        <f>IF(入力シート２!AB79="","",入力シート２!AB79)</f>
        <v/>
      </c>
      <c r="BH67" s="2642"/>
      <c r="BI67" s="2642"/>
      <c r="BJ67" s="2642"/>
      <c r="BK67" s="2642"/>
      <c r="BL67" s="2642"/>
      <c r="BM67" s="2642"/>
      <c r="BN67" s="2642"/>
      <c r="BO67" s="2642"/>
      <c r="BP67" s="2642"/>
      <c r="BQ67" s="2642"/>
      <c r="BR67" s="2642"/>
      <c r="BS67" s="2642"/>
      <c r="BT67" s="2642"/>
      <c r="BU67" s="2642"/>
      <c r="BV67" s="2642"/>
      <c r="BW67" s="2642"/>
      <c r="BX67" s="2642"/>
      <c r="BY67" s="2642"/>
      <c r="BZ67" s="2642"/>
      <c r="CA67" s="2642"/>
      <c r="CB67" s="2642"/>
      <c r="CC67" s="2642"/>
      <c r="CD67" s="2642"/>
      <c r="CE67" s="2642"/>
      <c r="CF67" s="2642"/>
      <c r="CG67" s="2642"/>
      <c r="CH67" s="2643"/>
      <c r="CI67" s="2746" t="str">
        <f>IF(入力シート２!BD79="","",入力シート２!BD79)</f>
        <v/>
      </c>
      <c r="CJ67" s="2747"/>
      <c r="CK67" s="2733" t="s">
        <v>853</v>
      </c>
      <c r="CL67" s="2734"/>
      <c r="CM67" s="237"/>
      <c r="CN67" s="237"/>
    </row>
    <row r="68" spans="1:92" ht="21" customHeight="1">
      <c r="A68" s="213"/>
      <c r="B68" s="2580"/>
      <c r="C68" s="2960"/>
      <c r="D68" s="2961"/>
      <c r="E68" s="2962"/>
      <c r="F68" s="763" t="s">
        <v>1210</v>
      </c>
      <c r="G68" s="756"/>
      <c r="H68" s="756"/>
      <c r="I68" s="756"/>
      <c r="J68" s="756"/>
      <c r="K68" s="756"/>
      <c r="L68" s="756"/>
      <c r="M68" s="756"/>
      <c r="N68" s="758"/>
      <c r="O68" s="2570" t="str">
        <f>IF(入力シート２!S12="","",入力シート２!S12)</f>
        <v/>
      </c>
      <c r="P68" s="2571"/>
      <c r="Q68" s="2574"/>
      <c r="R68" s="2575"/>
      <c r="S68" s="2556" t="s">
        <v>1584</v>
      </c>
      <c r="T68" s="2559" t="s">
        <v>1592</v>
      </c>
      <c r="U68" s="2560"/>
      <c r="V68" s="2561"/>
      <c r="W68" s="2568" t="s">
        <v>1620</v>
      </c>
      <c r="X68" s="2568"/>
      <c r="Y68" s="2568"/>
      <c r="Z68" s="2568"/>
      <c r="AA68" s="2568"/>
      <c r="AB68" s="2568"/>
      <c r="AC68" s="2568"/>
      <c r="AD68" s="2568"/>
      <c r="AE68" s="2569"/>
      <c r="AF68" s="2543" t="str">
        <f>IF(入力シート２!AN12="","",入力シート２!AN12)</f>
        <v/>
      </c>
      <c r="AG68" s="2544"/>
      <c r="AH68" s="2545" t="str">
        <f>IF(入力シート２!AP12="","",入力シート２!AP12)</f>
        <v/>
      </c>
      <c r="AI68" s="2546"/>
      <c r="AJ68" s="216"/>
      <c r="AK68" s="2675"/>
      <c r="AL68" s="2676"/>
      <c r="AM68" s="2714"/>
      <c r="AN68" s="2914"/>
      <c r="AO68" s="236" t="str">
        <f>IF(入力シート２!J80="","",入力シート２!J80)</f>
        <v/>
      </c>
      <c r="AP68" s="2614" t="str">
        <f>IF(入力シート２!K80="","",入力シート２!K80)</f>
        <v/>
      </c>
      <c r="AQ68" s="2610"/>
      <c r="AR68" s="2610"/>
      <c r="AS68" s="2610"/>
      <c r="AT68" s="2610"/>
      <c r="AU68" s="2610"/>
      <c r="AV68" s="2611"/>
      <c r="AW68" s="2609" t="str">
        <f>IF(入力シート２!R80="","",入力シート２!R80)</f>
        <v>　</v>
      </c>
      <c r="AX68" s="2610"/>
      <c r="AY68" s="2610"/>
      <c r="AZ68" s="2610"/>
      <c r="BA68" s="2610"/>
      <c r="BB68" s="2610"/>
      <c r="BC68" s="2610"/>
      <c r="BD68" s="2610"/>
      <c r="BE68" s="2610"/>
      <c r="BF68" s="2611"/>
      <c r="BG68" s="2609" t="str">
        <f>IF(入力シート２!AB80="","",入力シート２!AB80)</f>
        <v/>
      </c>
      <c r="BH68" s="2610"/>
      <c r="BI68" s="2610"/>
      <c r="BJ68" s="2610"/>
      <c r="BK68" s="2610"/>
      <c r="BL68" s="2610"/>
      <c r="BM68" s="2610"/>
      <c r="BN68" s="2610"/>
      <c r="BO68" s="2610"/>
      <c r="BP68" s="2610"/>
      <c r="BQ68" s="2610"/>
      <c r="BR68" s="2610"/>
      <c r="BS68" s="2610"/>
      <c r="BT68" s="2610"/>
      <c r="BU68" s="2610"/>
      <c r="BV68" s="2610"/>
      <c r="BW68" s="2610"/>
      <c r="BX68" s="2610"/>
      <c r="BY68" s="2610"/>
      <c r="BZ68" s="2610"/>
      <c r="CA68" s="2610"/>
      <c r="CB68" s="2610"/>
      <c r="CC68" s="2610"/>
      <c r="CD68" s="2610"/>
      <c r="CE68" s="2610"/>
      <c r="CF68" s="2610"/>
      <c r="CG68" s="2610"/>
      <c r="CH68" s="2611"/>
      <c r="CI68" s="2612" t="str">
        <f>IF(入力シート２!BD80="","",入力シート２!BD80)</f>
        <v/>
      </c>
      <c r="CJ68" s="2613"/>
      <c r="CK68" s="2735" t="s">
        <v>853</v>
      </c>
      <c r="CL68" s="2736"/>
      <c r="CM68" s="237"/>
      <c r="CN68" s="237"/>
    </row>
    <row r="69" spans="1:92" ht="21" customHeight="1">
      <c r="A69" s="213"/>
      <c r="B69" s="2581"/>
      <c r="C69" s="2963"/>
      <c r="D69" s="2964"/>
      <c r="E69" s="2965"/>
      <c r="F69" s="763" t="s">
        <v>1211</v>
      </c>
      <c r="G69" s="756"/>
      <c r="H69" s="756"/>
      <c r="I69" s="756"/>
      <c r="J69" s="756"/>
      <c r="K69" s="756"/>
      <c r="L69" s="756"/>
      <c r="M69" s="756"/>
      <c r="N69" s="758"/>
      <c r="O69" s="2570" t="str">
        <f>IF(入力シート２!S13="","",入力シート２!S13)</f>
        <v/>
      </c>
      <c r="P69" s="2571"/>
      <c r="Q69" s="2576"/>
      <c r="R69" s="2577"/>
      <c r="S69" s="2557"/>
      <c r="T69" s="2562"/>
      <c r="U69" s="2563"/>
      <c r="V69" s="2564"/>
      <c r="W69" s="2568" t="s">
        <v>1623</v>
      </c>
      <c r="X69" s="2568"/>
      <c r="Y69" s="2568"/>
      <c r="Z69" s="2568"/>
      <c r="AA69" s="2568"/>
      <c r="AB69" s="2568"/>
      <c r="AC69" s="2568"/>
      <c r="AD69" s="2568"/>
      <c r="AE69" s="2569"/>
      <c r="AF69" s="2543" t="str">
        <f>IF(入力シート２!AN13="","",入力シート２!AN13)</f>
        <v/>
      </c>
      <c r="AG69" s="2544"/>
      <c r="AH69" s="2547"/>
      <c r="AI69" s="2548"/>
      <c r="AJ69" s="216"/>
      <c r="AK69" s="2677"/>
      <c r="AL69" s="2678"/>
      <c r="AM69" s="1407" t="s">
        <v>485</v>
      </c>
      <c r="AN69" s="1410" t="s">
        <v>156</v>
      </c>
      <c r="AO69" s="258" t="str">
        <f>IF(入力シート２!J81="","",入力シート２!J81)</f>
        <v/>
      </c>
      <c r="AP69" s="2761" t="str">
        <f>IF(入力シート２!K81="","",入力シート２!K81)</f>
        <v/>
      </c>
      <c r="AQ69" s="2642"/>
      <c r="AR69" s="2642"/>
      <c r="AS69" s="2642"/>
      <c r="AT69" s="2642"/>
      <c r="AU69" s="2642"/>
      <c r="AV69" s="2643"/>
      <c r="AW69" s="2740" t="s">
        <v>71</v>
      </c>
      <c r="AX69" s="2741"/>
      <c r="AY69" s="2741"/>
      <c r="AZ69" s="2741"/>
      <c r="BA69" s="2741"/>
      <c r="BB69" s="2741"/>
      <c r="BC69" s="2741"/>
      <c r="BD69" s="2741"/>
      <c r="BE69" s="2741"/>
      <c r="BF69" s="2762"/>
      <c r="BG69" s="1411" t="str">
        <f>IF(入力シート２!AB81="","",入力シート２!AB81)</f>
        <v/>
      </c>
      <c r="BH69" s="1413" t="s">
        <v>417</v>
      </c>
      <c r="BI69" s="259" t="str">
        <f>IF(入力シート２!AD81="","",入力シート２!AD81)</f>
        <v/>
      </c>
      <c r="BJ69" s="1413" t="s">
        <v>418</v>
      </c>
      <c r="BK69" s="2737" t="str">
        <f>IF(入力シート２!AF81="","",入力シート２!AF81)</f>
        <v/>
      </c>
      <c r="BL69" s="2737" t="str">
        <f>IF(入力シート２!AG81="","",入力シート２!AG81)</f>
        <v/>
      </c>
      <c r="BM69" s="1413" t="s">
        <v>486</v>
      </c>
      <c r="BN69" s="259" t="str">
        <f>IF(入力シート２!AI81="","",入力シート２!AI81)</f>
        <v/>
      </c>
      <c r="BO69" s="1414" t="s">
        <v>273</v>
      </c>
      <c r="BP69" s="260" t="str">
        <f>IF(入力シート２!AK81="","",入力シート２!AK81)</f>
        <v/>
      </c>
      <c r="BQ69" s="1413" t="s">
        <v>417</v>
      </c>
      <c r="BR69" s="259" t="str">
        <f>IF(入力シート２!AM81="","",入力シート２!AM81)</f>
        <v/>
      </c>
      <c r="BS69" s="1413" t="s">
        <v>418</v>
      </c>
      <c r="BT69" s="2737" t="str">
        <f>IF(入力シート２!AO81="","",入力シート２!AO81)</f>
        <v/>
      </c>
      <c r="BU69" s="2737" t="str">
        <f>IF(入力シート２!AP81="","",入力シート２!AP81)</f>
        <v/>
      </c>
      <c r="BV69" s="1413" t="s">
        <v>486</v>
      </c>
      <c r="BW69" s="259" t="str">
        <f>IF(入力シート２!AR81="","",入力シート２!AR81)</f>
        <v/>
      </c>
      <c r="BX69" s="1414" t="s">
        <v>273</v>
      </c>
      <c r="BY69" s="260" t="str">
        <f>IF(入力シート２!AT81="","",入力シート２!AT81)</f>
        <v/>
      </c>
      <c r="BZ69" s="1413" t="str">
        <f>IF(入力シート２!AU81="","",入力シート２!AU81)</f>
        <v>相</v>
      </c>
      <c r="CA69" s="259" t="str">
        <f>IF(入力シート２!AV81="","",入力シート２!AV81)</f>
        <v/>
      </c>
      <c r="CB69" s="1413" t="str">
        <f>IF(入力シート２!AW81="","",入力シート２!AW81)</f>
        <v>線</v>
      </c>
      <c r="CC69" s="2737" t="str">
        <f>IF(入力シート２!AX81="","",入力シート２!AX81)</f>
        <v/>
      </c>
      <c r="CD69" s="2737" t="str">
        <f>IF(入力シート２!AY81="","",入力シート２!AY81)</f>
        <v/>
      </c>
      <c r="CE69" s="1413" t="s">
        <v>486</v>
      </c>
      <c r="CF69" s="259" t="str">
        <f>IF(入力シート２!BA81="","",入力シート２!BA81)</f>
        <v/>
      </c>
      <c r="CG69" s="2738" t="s">
        <v>273</v>
      </c>
      <c r="CH69" s="2739"/>
      <c r="CI69" s="2612" t="str">
        <f>IF(入力シート２!BD81="","",入力シート２!BD81)</f>
        <v/>
      </c>
      <c r="CJ69" s="2613"/>
      <c r="CK69" s="2612" t="str">
        <f>IF(入力シート２!BF81="","",入力シート２!BF81)</f>
        <v/>
      </c>
      <c r="CL69" s="2613"/>
      <c r="CM69" s="237"/>
      <c r="CN69" s="237"/>
    </row>
    <row r="70" spans="1:92" ht="21" customHeight="1">
      <c r="A70" s="213"/>
      <c r="B70" s="2579" t="s">
        <v>266</v>
      </c>
      <c r="C70" s="2948" t="s">
        <v>995</v>
      </c>
      <c r="D70" s="2949"/>
      <c r="E70" s="2950"/>
      <c r="F70" s="775" t="s">
        <v>1219</v>
      </c>
      <c r="G70" s="759"/>
      <c r="H70" s="759"/>
      <c r="I70" s="759"/>
      <c r="J70" s="759"/>
      <c r="K70" s="759"/>
      <c r="L70" s="759"/>
      <c r="M70" s="759"/>
      <c r="N70" s="760"/>
      <c r="O70" s="2570" t="str">
        <f>IF(入力シート２!S14="","",入力シート２!S14)</f>
        <v/>
      </c>
      <c r="P70" s="2571"/>
      <c r="Q70" s="2572" t="str">
        <f>IF(入力シート２!U14="","",入力シート２!U14)</f>
        <v/>
      </c>
      <c r="R70" s="2573"/>
      <c r="S70" s="2558"/>
      <c r="T70" s="2565"/>
      <c r="U70" s="2566"/>
      <c r="V70" s="2567"/>
      <c r="W70" s="2568" t="s">
        <v>1625</v>
      </c>
      <c r="X70" s="2568"/>
      <c r="Y70" s="2568"/>
      <c r="Z70" s="2568"/>
      <c r="AA70" s="2568"/>
      <c r="AB70" s="2568"/>
      <c r="AC70" s="2568"/>
      <c r="AD70" s="2568"/>
      <c r="AE70" s="2569"/>
      <c r="AF70" s="2543" t="str">
        <f>IF(入力シート２!AN14="","",入力シート２!AN14)</f>
        <v/>
      </c>
      <c r="AG70" s="2544"/>
      <c r="AH70" s="2549"/>
      <c r="AI70" s="2550"/>
      <c r="AJ70" s="216"/>
      <c r="AK70" s="2711" t="s">
        <v>1597</v>
      </c>
      <c r="AL70" s="2713"/>
      <c r="AM70" s="1409" t="s">
        <v>487</v>
      </c>
      <c r="AN70" s="1410" t="s">
        <v>158</v>
      </c>
      <c r="AO70" s="258" t="str">
        <f>IF(入力シート２!J82="","",入力シート２!J82)</f>
        <v/>
      </c>
      <c r="AP70" s="2761" t="str">
        <f>IF(入力シート２!K82="","",入力シート２!K82)</f>
        <v/>
      </c>
      <c r="AQ70" s="2642"/>
      <c r="AR70" s="2642"/>
      <c r="AS70" s="2642"/>
      <c r="AT70" s="2642"/>
      <c r="AU70" s="2642"/>
      <c r="AV70" s="2643"/>
      <c r="AW70" s="2767" t="str">
        <f>IF(入力シート２!R82="","",入力シート２!R82)</f>
        <v/>
      </c>
      <c r="AX70" s="2768"/>
      <c r="AY70" s="2768"/>
      <c r="AZ70" s="2768"/>
      <c r="BA70" s="2768"/>
      <c r="BB70" s="2768"/>
      <c r="BC70" s="2768"/>
      <c r="BD70" s="2768"/>
      <c r="BE70" s="2768"/>
      <c r="BF70" s="2769"/>
      <c r="BG70" s="2740" t="s">
        <v>165</v>
      </c>
      <c r="BH70" s="2741"/>
      <c r="BI70" s="2741"/>
      <c r="BJ70" s="2741"/>
      <c r="BK70" s="2742"/>
      <c r="BL70" s="2743" t="str">
        <f>IF(入力シート２!AG82="","",入力シート２!AG82)</f>
        <v/>
      </c>
      <c r="BM70" s="2744" t="str">
        <f>IF(入力シート２!AH82="","",入力シート２!AH82)</f>
        <v/>
      </c>
      <c r="BN70" s="2744" t="str">
        <f>IF(入力シート２!AI82="","",入力シート２!AI82)</f>
        <v/>
      </c>
      <c r="BO70" s="1412" t="s">
        <v>486</v>
      </c>
      <c r="BP70" s="2740" t="s">
        <v>159</v>
      </c>
      <c r="BQ70" s="2741"/>
      <c r="BR70" s="2741"/>
      <c r="BS70" s="2741"/>
      <c r="BT70" s="2742"/>
      <c r="BU70" s="2744" t="str">
        <f>IF(入力シート２!AP82="","",入力シート２!AP82)</f>
        <v/>
      </c>
      <c r="BV70" s="2749" t="str">
        <f>IF(入力シート２!AQ82="","",入力シート２!AQ82)</f>
        <v/>
      </c>
      <c r="BW70" s="2749" t="str">
        <f>IF(入力シート２!AR82="","",入力シート２!AR82)</f>
        <v/>
      </c>
      <c r="BX70" s="261" t="s">
        <v>495</v>
      </c>
      <c r="BY70" s="2740" t="s">
        <v>274</v>
      </c>
      <c r="BZ70" s="2741"/>
      <c r="CA70" s="2741"/>
      <c r="CB70" s="2741"/>
      <c r="CC70" s="2741"/>
      <c r="CD70" s="2741"/>
      <c r="CE70" s="2748" t="str">
        <f>IF(入力シート２!AZ82="","",入力シート２!AZ82)</f>
        <v/>
      </c>
      <c r="CF70" s="2737" t="str">
        <f>IF(入力シート２!BA82="","",入力シート２!BA82)</f>
        <v/>
      </c>
      <c r="CG70" s="2737" t="str">
        <f>IF(入力シート２!BB82="","",入力シート２!BB82)</f>
        <v/>
      </c>
      <c r="CH70" s="1414" t="s">
        <v>273</v>
      </c>
      <c r="CI70" s="2612" t="str">
        <f>IF(入力シート２!BD82="","",入力シート２!BD82)</f>
        <v/>
      </c>
      <c r="CJ70" s="2613"/>
      <c r="CK70" s="2728" t="str">
        <f>IF(入力シート２!BF82="","",入力シート２!BF82)</f>
        <v/>
      </c>
      <c r="CL70" s="2730"/>
      <c r="CM70" s="237"/>
      <c r="CN70" s="237"/>
    </row>
    <row r="71" spans="1:92" ht="21" customHeight="1">
      <c r="A71" s="213"/>
      <c r="B71" s="2580"/>
      <c r="C71" s="2951"/>
      <c r="D71" s="2952"/>
      <c r="E71" s="2953"/>
      <c r="F71" s="763" t="s">
        <v>1220</v>
      </c>
      <c r="G71" s="756"/>
      <c r="H71" s="756"/>
      <c r="I71" s="756"/>
      <c r="J71" s="756"/>
      <c r="K71" s="756"/>
      <c r="L71" s="756"/>
      <c r="M71" s="756"/>
      <c r="N71" s="758"/>
      <c r="O71" s="2570" t="str">
        <f>IF(入力シート２!S15="","",入力シート２!S15)</f>
        <v/>
      </c>
      <c r="P71" s="2571"/>
      <c r="Q71" s="2574"/>
      <c r="R71" s="2575"/>
      <c r="S71" s="928" t="s">
        <v>1585</v>
      </c>
      <c r="T71" s="2995" t="s">
        <v>1593</v>
      </c>
      <c r="U71" s="2996"/>
      <c r="V71" s="2996"/>
      <c r="W71" s="2996"/>
      <c r="X71" s="2996"/>
      <c r="Y71" s="2996"/>
      <c r="Z71" s="2996"/>
      <c r="AA71" s="2996"/>
      <c r="AB71" s="2996"/>
      <c r="AC71" s="2996"/>
      <c r="AD71" s="2996"/>
      <c r="AE71" s="2997"/>
      <c r="AF71" s="2543" t="str">
        <f>IF(入力シート２!AN15="","",入力シート２!AN15)</f>
        <v/>
      </c>
      <c r="AG71" s="2544"/>
      <c r="AH71" s="2542" t="str">
        <f>IF(入力シート２!AP15="","",入力シート２!AP15)</f>
        <v/>
      </c>
      <c r="AI71" s="2542"/>
      <c r="AJ71" s="231"/>
      <c r="AK71" s="2989" t="s">
        <v>1596</v>
      </c>
      <c r="AL71" s="2990"/>
      <c r="AM71" s="2770" t="s">
        <v>480</v>
      </c>
      <c r="AN71" s="2916" t="s">
        <v>161</v>
      </c>
      <c r="AO71" s="257" t="str">
        <f>IF(入力シート２!J83="","",入力シート２!J83)</f>
        <v/>
      </c>
      <c r="AP71" s="2619" t="str">
        <f>IF(入力シート２!K83="","",入力シート２!K83)</f>
        <v/>
      </c>
      <c r="AQ71" s="2620"/>
      <c r="AR71" s="2620"/>
      <c r="AS71" s="2620"/>
      <c r="AT71" s="2620"/>
      <c r="AU71" s="2620"/>
      <c r="AV71" s="2621"/>
      <c r="AW71" s="2772" t="str">
        <f>IF(入力シート２!R83="","",入力シート２!R83)</f>
        <v/>
      </c>
      <c r="AX71" s="2773"/>
      <c r="AY71" s="2773"/>
      <c r="AZ71" s="2773"/>
      <c r="BA71" s="2773"/>
      <c r="BB71" s="2773"/>
      <c r="BC71" s="2773"/>
      <c r="BD71" s="2773"/>
      <c r="BE71" s="2773"/>
      <c r="BF71" s="2774"/>
      <c r="BG71" s="2750" t="str">
        <f>IF(入力シート２!AB83="","",入力シート２!AB83)</f>
        <v/>
      </c>
      <c r="BH71" s="2620"/>
      <c r="BI71" s="2620"/>
      <c r="BJ71" s="2620"/>
      <c r="BK71" s="2620"/>
      <c r="BL71" s="2620"/>
      <c r="BM71" s="2620"/>
      <c r="BN71" s="2620"/>
      <c r="BO71" s="2620"/>
      <c r="BP71" s="2620"/>
      <c r="BQ71" s="2620"/>
      <c r="BR71" s="2620"/>
      <c r="BS71" s="2620"/>
      <c r="BT71" s="2620"/>
      <c r="BU71" s="2620"/>
      <c r="BV71" s="2620"/>
      <c r="BW71" s="2620"/>
      <c r="BX71" s="2620"/>
      <c r="BY71" s="2620"/>
      <c r="BZ71" s="2620"/>
      <c r="CA71" s="2620"/>
      <c r="CB71" s="2620"/>
      <c r="CC71" s="2620"/>
      <c r="CD71" s="2620"/>
      <c r="CE71" s="2620"/>
      <c r="CF71" s="2620"/>
      <c r="CG71" s="2620"/>
      <c r="CH71" s="2621"/>
      <c r="CI71" s="2731" t="str">
        <f>IF(入力シート２!BD83="","",入力シート２!BD83)</f>
        <v/>
      </c>
      <c r="CJ71" s="2732"/>
      <c r="CK71" s="2731" t="str">
        <f>IF(入力シート２!BF83="","",入力シート２!BF83)</f>
        <v/>
      </c>
      <c r="CL71" s="2732"/>
      <c r="CM71" s="237"/>
      <c r="CN71" s="237"/>
    </row>
    <row r="72" spans="1:92" ht="21" customHeight="1">
      <c r="B72" s="2581"/>
      <c r="C72" s="2954"/>
      <c r="D72" s="2955"/>
      <c r="E72" s="2956"/>
      <c r="F72" s="763" t="s">
        <v>1221</v>
      </c>
      <c r="G72" s="756"/>
      <c r="H72" s="756"/>
      <c r="I72" s="756"/>
      <c r="J72" s="756"/>
      <c r="K72" s="756"/>
      <c r="L72" s="756"/>
      <c r="M72" s="756"/>
      <c r="N72" s="758"/>
      <c r="O72" s="2570" t="str">
        <f>IF(入力シート２!S16="","",入力シート２!S16)</f>
        <v/>
      </c>
      <c r="P72" s="2571"/>
      <c r="Q72" s="2576"/>
      <c r="R72" s="2577"/>
      <c r="S72" s="928" t="s">
        <v>1586</v>
      </c>
      <c r="T72" s="2998" t="s">
        <v>1594</v>
      </c>
      <c r="U72" s="2999"/>
      <c r="V72" s="2999"/>
      <c r="W72" s="2999"/>
      <c r="X72" s="2999"/>
      <c r="Y72" s="2999"/>
      <c r="Z72" s="2999"/>
      <c r="AA72" s="2999"/>
      <c r="AB72" s="2999"/>
      <c r="AC72" s="2999"/>
      <c r="AD72" s="2999"/>
      <c r="AE72" s="3000"/>
      <c r="AF72" s="2543" t="str">
        <f>IF(入力シート２!AN16="","",入力シート２!AN16)</f>
        <v/>
      </c>
      <c r="AG72" s="2544"/>
      <c r="AH72" s="2542" t="str">
        <f>IF(入力シート２!AP16="","",入力シート２!AP16)</f>
        <v/>
      </c>
      <c r="AI72" s="2542"/>
      <c r="AJ72" s="217"/>
      <c r="AK72" s="2991"/>
      <c r="AL72" s="2992"/>
      <c r="AM72" s="2714"/>
      <c r="AN72" s="2727"/>
      <c r="AO72" s="236" t="str">
        <f>IF(入力シート２!J84="","",入力シート２!J84)</f>
        <v/>
      </c>
      <c r="AP72" s="2614" t="str">
        <f>IF(入力シート２!K84="","",入力シート２!K84)</f>
        <v/>
      </c>
      <c r="AQ72" s="2610"/>
      <c r="AR72" s="2610"/>
      <c r="AS72" s="2610"/>
      <c r="AT72" s="2610"/>
      <c r="AU72" s="2610"/>
      <c r="AV72" s="2611"/>
      <c r="AW72" s="2751" t="str">
        <f>IF(入力シート２!R84="","",入力シート２!R84)</f>
        <v/>
      </c>
      <c r="AX72" s="2752"/>
      <c r="AY72" s="2752"/>
      <c r="AZ72" s="2752"/>
      <c r="BA72" s="2752"/>
      <c r="BB72" s="2752"/>
      <c r="BC72" s="2752"/>
      <c r="BD72" s="2752"/>
      <c r="BE72" s="2752"/>
      <c r="BF72" s="2753"/>
      <c r="BG72" s="2609" t="str">
        <f>IF(入力シート２!AB84="","",入力シート２!AB84)</f>
        <v/>
      </c>
      <c r="BH72" s="2610"/>
      <c r="BI72" s="2610"/>
      <c r="BJ72" s="2610"/>
      <c r="BK72" s="2610"/>
      <c r="BL72" s="2610"/>
      <c r="BM72" s="2610"/>
      <c r="BN72" s="2610"/>
      <c r="BO72" s="2610"/>
      <c r="BP72" s="2610"/>
      <c r="BQ72" s="2610"/>
      <c r="BR72" s="2610"/>
      <c r="BS72" s="2610"/>
      <c r="BT72" s="2610"/>
      <c r="BU72" s="2610"/>
      <c r="BV72" s="2610"/>
      <c r="BW72" s="2610"/>
      <c r="BX72" s="2610"/>
      <c r="BY72" s="2610"/>
      <c r="BZ72" s="2610"/>
      <c r="CA72" s="2610"/>
      <c r="CB72" s="2610"/>
      <c r="CC72" s="2610"/>
      <c r="CD72" s="2610"/>
      <c r="CE72" s="2610"/>
      <c r="CF72" s="2610"/>
      <c r="CG72" s="2610"/>
      <c r="CH72" s="2611"/>
      <c r="CI72" s="2612" t="str">
        <f>IF(入力シート２!BD84="","",入力シート２!BD84)</f>
        <v/>
      </c>
      <c r="CJ72" s="2613"/>
      <c r="CK72" s="2612" t="str">
        <f>IF(入力シート２!BF84="","",入力シート２!BF84)</f>
        <v/>
      </c>
      <c r="CL72" s="2613"/>
    </row>
    <row r="73" spans="1:92" ht="21" customHeight="1">
      <c r="A73" s="217"/>
      <c r="B73" s="754" t="s">
        <v>858</v>
      </c>
      <c r="C73" s="761" t="s">
        <v>897</v>
      </c>
      <c r="D73" s="762"/>
      <c r="E73" s="762"/>
      <c r="F73" s="762"/>
      <c r="G73" s="762"/>
      <c r="H73" s="762"/>
      <c r="I73" s="762"/>
      <c r="J73" s="762"/>
      <c r="K73" s="762"/>
      <c r="L73" s="762"/>
      <c r="M73" s="762"/>
      <c r="N73" s="762"/>
      <c r="O73" s="2570" t="str">
        <f>IF(入力シート２!S17="","",入力シート２!S17)</f>
        <v/>
      </c>
      <c r="P73" s="2571"/>
      <c r="Q73" s="2570" t="str">
        <f>IF(入力シート２!U17="","",入力シート２!U17)</f>
        <v/>
      </c>
      <c r="R73" s="2571"/>
      <c r="S73" s="929" t="s">
        <v>1587</v>
      </c>
      <c r="T73" s="3001" t="s">
        <v>1595</v>
      </c>
      <c r="U73" s="3002"/>
      <c r="V73" s="3002"/>
      <c r="W73" s="3002"/>
      <c r="X73" s="3002"/>
      <c r="Y73" s="3002"/>
      <c r="Z73" s="3002"/>
      <c r="AA73" s="3002"/>
      <c r="AB73" s="3002"/>
      <c r="AC73" s="3002"/>
      <c r="AD73" s="3002"/>
      <c r="AE73" s="3003"/>
      <c r="AF73" s="2543" t="str">
        <f>IF(入力シート２!AN17="","",入力シート２!AN17)</f>
        <v/>
      </c>
      <c r="AG73" s="2544"/>
      <c r="AH73" s="2542" t="str">
        <f>IF(入力シート２!AP17="","",入力シート２!AP17)</f>
        <v/>
      </c>
      <c r="AI73" s="2542"/>
      <c r="AJ73" s="220"/>
      <c r="AK73" s="2991"/>
      <c r="AL73" s="2992"/>
      <c r="AM73" s="2906" t="s">
        <v>1599</v>
      </c>
      <c r="AN73" s="2908" t="s">
        <v>1598</v>
      </c>
      <c r="AO73" s="256" t="str">
        <f>IF(入力シート２!J85="","",入力シート２!J85)</f>
        <v/>
      </c>
      <c r="AP73" s="2760" t="s">
        <v>14</v>
      </c>
      <c r="AQ73" s="2756"/>
      <c r="AR73" s="2756"/>
      <c r="AS73" s="2756"/>
      <c r="AT73" s="2756"/>
      <c r="AU73" s="2756"/>
      <c r="AV73" s="2734"/>
      <c r="AW73" s="2731" t="str">
        <f>IF(入力シート２!R85="","",入力シート２!R85)</f>
        <v>－</v>
      </c>
      <c r="AX73" s="2763"/>
      <c r="AY73" s="2763"/>
      <c r="AZ73" s="2763"/>
      <c r="BA73" s="2763"/>
      <c r="BB73" s="2763"/>
      <c r="BC73" s="2763"/>
      <c r="BD73" s="2763"/>
      <c r="BE73" s="2763"/>
      <c r="BF73" s="2732"/>
      <c r="BG73" s="2733" t="s">
        <v>165</v>
      </c>
      <c r="BH73" s="2756"/>
      <c r="BI73" s="2756"/>
      <c r="BJ73" s="2756"/>
      <c r="BK73" s="2757"/>
      <c r="BL73" s="2758" t="str">
        <f>IF(入力シート２!AG85="","",入力シート２!AG85)</f>
        <v/>
      </c>
      <c r="BM73" s="2759" t="str">
        <f>IF(入力シート２!AH85="","",入力シート２!AH85)</f>
        <v/>
      </c>
      <c r="BN73" s="2759" t="str">
        <f>IF(入力シート２!AI85="","",入力シート２!AI85)</f>
        <v/>
      </c>
      <c r="BO73" s="1412" t="s">
        <v>488</v>
      </c>
      <c r="BP73" s="2733" t="s">
        <v>166</v>
      </c>
      <c r="BQ73" s="2756"/>
      <c r="BR73" s="2756"/>
      <c r="BS73" s="2756"/>
      <c r="BT73" s="2757"/>
      <c r="BU73" s="2759" t="str">
        <f>IF(入力シート２!AP85="","",入力シート２!AP85)</f>
        <v/>
      </c>
      <c r="BV73" s="2745" t="str">
        <f>IF(入力シート２!AQ85="","",入力シート２!AQ85)</f>
        <v/>
      </c>
      <c r="BW73" s="2745" t="str">
        <f>IF(入力シート２!AR85="","",入力シート２!AR85)</f>
        <v/>
      </c>
      <c r="BX73" s="261" t="s">
        <v>943</v>
      </c>
      <c r="BY73" s="2733" t="s">
        <v>1568</v>
      </c>
      <c r="BZ73" s="2756"/>
      <c r="CA73" s="2756"/>
      <c r="CB73" s="2756"/>
      <c r="CC73" s="2757"/>
      <c r="CD73" s="2745" t="str">
        <f>IF(入力シート２!AY85="","",入力シート２!AY85)</f>
        <v/>
      </c>
      <c r="CE73" s="2745" t="str">
        <f>IF(入力シート２!AZ85="","",入力シート２!AZ85)</f>
        <v/>
      </c>
      <c r="CF73" s="2745" t="str">
        <f>IF(入力シート２!BA85="","",入力シート２!BA85)</f>
        <v/>
      </c>
      <c r="CG73" s="2754" t="s">
        <v>167</v>
      </c>
      <c r="CH73" s="2755"/>
      <c r="CI73" s="2746" t="str">
        <f>IF(入力シート２!BD85="","",入力シート２!BD85)</f>
        <v/>
      </c>
      <c r="CJ73" s="2747"/>
      <c r="CK73" s="2733" t="s">
        <v>854</v>
      </c>
      <c r="CL73" s="2734"/>
    </row>
    <row r="74" spans="1:92" ht="21" customHeight="1">
      <c r="A74" s="217"/>
      <c r="B74" s="754" t="s">
        <v>859</v>
      </c>
      <c r="C74" s="755" t="s">
        <v>864</v>
      </c>
      <c r="D74" s="756"/>
      <c r="E74" s="756"/>
      <c r="F74" s="756"/>
      <c r="G74" s="756"/>
      <c r="H74" s="756"/>
      <c r="I74" s="756"/>
      <c r="J74" s="756"/>
      <c r="K74" s="756"/>
      <c r="L74" s="756"/>
      <c r="M74" s="756"/>
      <c r="N74" s="756"/>
      <c r="O74" s="2570" t="str">
        <f>IF(入力シート２!S18="","",入力シート２!S18)</f>
        <v/>
      </c>
      <c r="P74" s="2571"/>
      <c r="Q74" s="2570" t="str">
        <f>IF(入力シート２!U18="","",入力シート２!U18)</f>
        <v/>
      </c>
      <c r="R74" s="2571"/>
      <c r="S74" s="862"/>
      <c r="T74" s="860"/>
      <c r="U74" s="860"/>
      <c r="V74" s="860"/>
      <c r="W74" s="860"/>
      <c r="X74" s="860"/>
      <c r="Y74" s="860"/>
      <c r="Z74" s="860"/>
      <c r="AA74" s="860"/>
      <c r="AB74" s="860"/>
      <c r="AC74" s="860"/>
      <c r="AD74" s="860"/>
      <c r="AE74" s="860"/>
      <c r="AF74" s="860"/>
      <c r="AG74" s="860"/>
      <c r="AH74" s="860"/>
      <c r="AI74" s="860"/>
      <c r="AJ74" s="217"/>
      <c r="AK74" s="2991"/>
      <c r="AL74" s="2992"/>
      <c r="AM74" s="2909"/>
      <c r="AN74" s="2911"/>
      <c r="AO74" s="233" t="str">
        <f>IF(入力シート２!J86="","",入力シート２!J86)</f>
        <v/>
      </c>
      <c r="AP74" s="2603" t="str">
        <f>IF(入力シート２!K86="","",入力シート２!K86)</f>
        <v/>
      </c>
      <c r="AQ74" s="2604"/>
      <c r="AR74" s="2604"/>
      <c r="AS74" s="2604"/>
      <c r="AT74" s="2604"/>
      <c r="AU74" s="2604"/>
      <c r="AV74" s="2605"/>
      <c r="AW74" s="2608" t="str">
        <f>IF(入力シート２!R86="","",入力シート２!R86)</f>
        <v/>
      </c>
      <c r="AX74" s="2604"/>
      <c r="AY74" s="2604"/>
      <c r="AZ74" s="2604"/>
      <c r="BA74" s="2604"/>
      <c r="BB74" s="2604"/>
      <c r="BC74" s="2604"/>
      <c r="BD74" s="2604"/>
      <c r="BE74" s="2604"/>
      <c r="BF74" s="2605"/>
      <c r="BG74" s="2608" t="str">
        <f>IF(入力シート２!AB86="","",入力シート２!AB86)</f>
        <v/>
      </c>
      <c r="BH74" s="2604"/>
      <c r="BI74" s="2604"/>
      <c r="BJ74" s="2604"/>
      <c r="BK74" s="2604"/>
      <c r="BL74" s="2604"/>
      <c r="BM74" s="2604"/>
      <c r="BN74" s="2604"/>
      <c r="BO74" s="2604"/>
      <c r="BP74" s="2604"/>
      <c r="BQ74" s="2604"/>
      <c r="BR74" s="2604"/>
      <c r="BS74" s="2604"/>
      <c r="BT74" s="2604"/>
      <c r="BU74" s="2604"/>
      <c r="BV74" s="2604"/>
      <c r="BW74" s="2604"/>
      <c r="BX74" s="2604"/>
      <c r="BY74" s="2604"/>
      <c r="BZ74" s="2604"/>
      <c r="CA74" s="2604"/>
      <c r="CB74" s="2604"/>
      <c r="CC74" s="2604"/>
      <c r="CD74" s="2604"/>
      <c r="CE74" s="2604"/>
      <c r="CF74" s="2604"/>
      <c r="CG74" s="2604"/>
      <c r="CH74" s="2605"/>
      <c r="CI74" s="2606" t="str">
        <f>IF(入力シート２!BD86="","",入力シート２!BD86)</f>
        <v/>
      </c>
      <c r="CJ74" s="2607"/>
      <c r="CK74" s="2606" t="str">
        <f>IF(入力シート２!BF86="","",入力シート２!BF86)</f>
        <v/>
      </c>
      <c r="CL74" s="2607"/>
    </row>
    <row r="75" spans="1:92" ht="21" customHeight="1">
      <c r="B75" s="754" t="s">
        <v>860</v>
      </c>
      <c r="C75" s="755" t="s">
        <v>1116</v>
      </c>
      <c r="D75" s="756"/>
      <c r="E75" s="756"/>
      <c r="F75" s="756"/>
      <c r="G75" s="756"/>
      <c r="H75" s="756"/>
      <c r="I75" s="756"/>
      <c r="J75" s="756"/>
      <c r="K75" s="756"/>
      <c r="L75" s="756"/>
      <c r="M75" s="756"/>
      <c r="N75" s="756"/>
      <c r="O75" s="2570" t="str">
        <f>IF(入力シート２!S19="","",入力シート２!S19)</f>
        <v/>
      </c>
      <c r="P75" s="2571"/>
      <c r="Q75" s="2570" t="str">
        <f>IF(入力シート２!U19="","",入力シート２!U19)</f>
        <v/>
      </c>
      <c r="R75" s="2571"/>
      <c r="S75" s="863"/>
      <c r="T75" s="861"/>
      <c r="U75" s="861"/>
      <c r="V75" s="861"/>
      <c r="W75" s="861"/>
      <c r="X75" s="861"/>
      <c r="Y75" s="861"/>
      <c r="Z75" s="861"/>
      <c r="AA75" s="861"/>
      <c r="AB75" s="861"/>
      <c r="AC75" s="861"/>
      <c r="AD75" s="861"/>
      <c r="AE75" s="861"/>
      <c r="AF75" s="861"/>
      <c r="AG75" s="861"/>
      <c r="AH75" s="861"/>
      <c r="AI75" s="861"/>
      <c r="AJ75" s="217"/>
      <c r="AK75" s="2991"/>
      <c r="AL75" s="2992"/>
      <c r="AM75" s="2909"/>
      <c r="AN75" s="2911"/>
      <c r="AO75" s="233" t="str">
        <f>IF(入力シート２!J87="","",入力シート２!J87)</f>
        <v/>
      </c>
      <c r="AP75" s="2603" t="str">
        <f>IF(入力シート２!K87="","",入力シート２!K87)</f>
        <v/>
      </c>
      <c r="AQ75" s="2604"/>
      <c r="AR75" s="2604"/>
      <c r="AS75" s="2604"/>
      <c r="AT75" s="2604"/>
      <c r="AU75" s="2604"/>
      <c r="AV75" s="2605"/>
      <c r="AW75" s="2608" t="str">
        <f>IF(入力シート２!R87="","",入力シート２!R87)</f>
        <v/>
      </c>
      <c r="AX75" s="2604"/>
      <c r="AY75" s="2604"/>
      <c r="AZ75" s="2604"/>
      <c r="BA75" s="2604"/>
      <c r="BB75" s="2604"/>
      <c r="BC75" s="2604"/>
      <c r="BD75" s="2604"/>
      <c r="BE75" s="2604"/>
      <c r="BF75" s="2605"/>
      <c r="BG75" s="2608" t="str">
        <f>IF(入力シート２!AB87="","",入力シート２!AB87)</f>
        <v/>
      </c>
      <c r="BH75" s="2604"/>
      <c r="BI75" s="2604"/>
      <c r="BJ75" s="2604"/>
      <c r="BK75" s="2604"/>
      <c r="BL75" s="2604"/>
      <c r="BM75" s="2604"/>
      <c r="BN75" s="2604"/>
      <c r="BO75" s="2604"/>
      <c r="BP75" s="2604"/>
      <c r="BQ75" s="2604"/>
      <c r="BR75" s="2604"/>
      <c r="BS75" s="2604"/>
      <c r="BT75" s="2604"/>
      <c r="BU75" s="2604"/>
      <c r="BV75" s="2604"/>
      <c r="BW75" s="2604"/>
      <c r="BX75" s="2604"/>
      <c r="BY75" s="2604"/>
      <c r="BZ75" s="2604"/>
      <c r="CA75" s="2604"/>
      <c r="CB75" s="2604"/>
      <c r="CC75" s="2604"/>
      <c r="CD75" s="2604"/>
      <c r="CE75" s="2604"/>
      <c r="CF75" s="2604"/>
      <c r="CG75" s="2604"/>
      <c r="CH75" s="2605"/>
      <c r="CI75" s="2606" t="str">
        <f>IF(入力シート２!BD87="","",入力シート２!BD87)</f>
        <v/>
      </c>
      <c r="CJ75" s="2607"/>
      <c r="CK75" s="2606" t="str">
        <f>IF(入力シート２!BF87="","",入力シート２!BF87)</f>
        <v/>
      </c>
      <c r="CL75" s="2607"/>
    </row>
    <row r="76" spans="1:92" ht="21" customHeight="1">
      <c r="B76" s="754" t="s">
        <v>861</v>
      </c>
      <c r="C76" s="755" t="s">
        <v>865</v>
      </c>
      <c r="D76" s="756"/>
      <c r="E76" s="756"/>
      <c r="F76" s="756"/>
      <c r="G76" s="756"/>
      <c r="H76" s="756"/>
      <c r="I76" s="756"/>
      <c r="J76" s="756"/>
      <c r="K76" s="756"/>
      <c r="L76" s="756"/>
      <c r="M76" s="756"/>
      <c r="N76" s="756"/>
      <c r="O76" s="2570" t="str">
        <f>IF(入力シート２!S20="","",入力シート２!S20)</f>
        <v/>
      </c>
      <c r="P76" s="2571"/>
      <c r="Q76" s="2570" t="str">
        <f>IF(入力シート２!U20="","",入力シート２!U20)</f>
        <v/>
      </c>
      <c r="R76" s="2571"/>
      <c r="S76" s="863"/>
      <c r="T76" s="861"/>
      <c r="U76" s="861"/>
      <c r="V76" s="861"/>
      <c r="W76" s="861"/>
      <c r="X76" s="861"/>
      <c r="Y76" s="861"/>
      <c r="Z76" s="861"/>
      <c r="AA76" s="861"/>
      <c r="AB76" s="861"/>
      <c r="AC76" s="861"/>
      <c r="AD76" s="861"/>
      <c r="AE76" s="861"/>
      <c r="AF76" s="861"/>
      <c r="AG76" s="861"/>
      <c r="AH76" s="861"/>
      <c r="AI76" s="861"/>
      <c r="AJ76" s="217"/>
      <c r="AK76" s="2991"/>
      <c r="AL76" s="2992"/>
      <c r="AM76" s="2909"/>
      <c r="AN76" s="2911"/>
      <c r="AO76" s="233" t="str">
        <f>IF(入力シート２!J88="","",入力シート２!J88)</f>
        <v/>
      </c>
      <c r="AP76" s="2603" t="str">
        <f>IF(入力シート２!K88="","",入力シート２!K88)</f>
        <v/>
      </c>
      <c r="AQ76" s="2604"/>
      <c r="AR76" s="2604"/>
      <c r="AS76" s="2604"/>
      <c r="AT76" s="2604"/>
      <c r="AU76" s="2604"/>
      <c r="AV76" s="2605"/>
      <c r="AW76" s="2608" t="str">
        <f>IF(入力シート２!R88="","",入力シート２!R88)</f>
        <v/>
      </c>
      <c r="AX76" s="2604"/>
      <c r="AY76" s="2604"/>
      <c r="AZ76" s="2604"/>
      <c r="BA76" s="2604"/>
      <c r="BB76" s="2604"/>
      <c r="BC76" s="2604"/>
      <c r="BD76" s="2604"/>
      <c r="BE76" s="2604"/>
      <c r="BF76" s="2605"/>
      <c r="BG76" s="2608" t="str">
        <f>IF(入力シート２!AB88="","",入力シート２!AB88)</f>
        <v/>
      </c>
      <c r="BH76" s="2604"/>
      <c r="BI76" s="2604"/>
      <c r="BJ76" s="2604"/>
      <c r="BK76" s="2604"/>
      <c r="BL76" s="2604"/>
      <c r="BM76" s="2604"/>
      <c r="BN76" s="2604"/>
      <c r="BO76" s="2604"/>
      <c r="BP76" s="2604"/>
      <c r="BQ76" s="2604"/>
      <c r="BR76" s="2604"/>
      <c r="BS76" s="2604"/>
      <c r="BT76" s="2604"/>
      <c r="BU76" s="2604"/>
      <c r="BV76" s="2604"/>
      <c r="BW76" s="2604"/>
      <c r="BX76" s="2604"/>
      <c r="BY76" s="2604"/>
      <c r="BZ76" s="2604"/>
      <c r="CA76" s="2604"/>
      <c r="CB76" s="2604"/>
      <c r="CC76" s="2604"/>
      <c r="CD76" s="2604"/>
      <c r="CE76" s="2604"/>
      <c r="CF76" s="2604"/>
      <c r="CG76" s="2604"/>
      <c r="CH76" s="2605"/>
      <c r="CI76" s="2606" t="str">
        <f>IF(入力シート２!BD88="","",入力シート２!BD88)</f>
        <v/>
      </c>
      <c r="CJ76" s="2607"/>
      <c r="CK76" s="2606" t="str">
        <f>IF(入力シート２!BF88="","",入力シート２!BF88)</f>
        <v/>
      </c>
      <c r="CL76" s="2607"/>
    </row>
    <row r="77" spans="1:92" ht="21" customHeight="1">
      <c r="B77" s="754" t="s">
        <v>862</v>
      </c>
      <c r="C77" s="755" t="s">
        <v>866</v>
      </c>
      <c r="D77" s="756"/>
      <c r="E77" s="756"/>
      <c r="F77" s="756"/>
      <c r="G77" s="756"/>
      <c r="H77" s="756"/>
      <c r="I77" s="756"/>
      <c r="J77" s="756"/>
      <c r="K77" s="756"/>
      <c r="L77" s="756"/>
      <c r="M77" s="756"/>
      <c r="N77" s="756"/>
      <c r="O77" s="2570" t="str">
        <f>IF(入力シート２!S21="","",入力シート２!S21)</f>
        <v/>
      </c>
      <c r="P77" s="2571"/>
      <c r="Q77" s="2570" t="str">
        <f>IF(入力シート２!U21="","",入力シート２!U21)</f>
        <v/>
      </c>
      <c r="R77" s="2571"/>
      <c r="S77" s="863"/>
      <c r="T77" s="861"/>
      <c r="U77" s="861"/>
      <c r="V77" s="861"/>
      <c r="W77" s="861"/>
      <c r="X77" s="861"/>
      <c r="Y77" s="861"/>
      <c r="Z77" s="861"/>
      <c r="AA77" s="861"/>
      <c r="AB77" s="861"/>
      <c r="AC77" s="861"/>
      <c r="AD77" s="861"/>
      <c r="AE77" s="861"/>
      <c r="AF77" s="861"/>
      <c r="AG77" s="861"/>
      <c r="AH77" s="861"/>
      <c r="AI77" s="861"/>
      <c r="AJ77" s="217"/>
      <c r="AK77" s="2993"/>
      <c r="AL77" s="2994"/>
      <c r="AM77" s="2912"/>
      <c r="AN77" s="2914"/>
      <c r="AO77" s="236" t="str">
        <f>IF(入力シート２!J89="","",入力シート２!J89)</f>
        <v/>
      </c>
      <c r="AP77" s="2614" t="str">
        <f>IF(入力シート２!K89="","",入力シート２!K89)</f>
        <v/>
      </c>
      <c r="AQ77" s="2610"/>
      <c r="AR77" s="2610"/>
      <c r="AS77" s="2610"/>
      <c r="AT77" s="2610"/>
      <c r="AU77" s="2610"/>
      <c r="AV77" s="2611"/>
      <c r="AW77" s="2609" t="str">
        <f>IF(入力シート２!R89="","",入力シート２!R89)</f>
        <v/>
      </c>
      <c r="AX77" s="2610"/>
      <c r="AY77" s="2610"/>
      <c r="AZ77" s="2610"/>
      <c r="BA77" s="2610"/>
      <c r="BB77" s="2610"/>
      <c r="BC77" s="2610"/>
      <c r="BD77" s="2610"/>
      <c r="BE77" s="2610"/>
      <c r="BF77" s="2611"/>
      <c r="BG77" s="2609" t="str">
        <f>IF(入力シート２!AB89="","",入力シート２!AB89)</f>
        <v/>
      </c>
      <c r="BH77" s="2610"/>
      <c r="BI77" s="2610"/>
      <c r="BJ77" s="2610"/>
      <c r="BK77" s="2610"/>
      <c r="BL77" s="2610"/>
      <c r="BM77" s="2610"/>
      <c r="BN77" s="2610"/>
      <c r="BO77" s="2610"/>
      <c r="BP77" s="2610"/>
      <c r="BQ77" s="2610"/>
      <c r="BR77" s="2610"/>
      <c r="BS77" s="2610"/>
      <c r="BT77" s="2610"/>
      <c r="BU77" s="2610"/>
      <c r="BV77" s="2610"/>
      <c r="BW77" s="2610"/>
      <c r="BX77" s="2610"/>
      <c r="BY77" s="2610"/>
      <c r="BZ77" s="2610"/>
      <c r="CA77" s="2610"/>
      <c r="CB77" s="2610"/>
      <c r="CC77" s="2610"/>
      <c r="CD77" s="2610"/>
      <c r="CE77" s="2610"/>
      <c r="CF77" s="2610"/>
      <c r="CG77" s="2610"/>
      <c r="CH77" s="2611"/>
      <c r="CI77" s="2612" t="str">
        <f>IF(入力シート２!BD89="","",入力シート２!BD89)</f>
        <v/>
      </c>
      <c r="CJ77" s="2613"/>
      <c r="CK77" s="2612" t="str">
        <f>IF(入力シート２!BF89="","",入力シート２!BF89)</f>
        <v/>
      </c>
      <c r="CL77" s="2613"/>
    </row>
    <row r="78" spans="1:92" ht="21" customHeight="1">
      <c r="AI78" s="217"/>
      <c r="AJ78" s="217"/>
      <c r="AK78" s="217"/>
      <c r="AL78" s="217"/>
      <c r="AM78" s="217"/>
      <c r="AN78" s="217"/>
      <c r="AO78" s="217"/>
      <c r="AP78" s="217"/>
      <c r="AQ78" s="217"/>
      <c r="AR78" s="217"/>
      <c r="AS78" s="217"/>
      <c r="AT78" s="217"/>
      <c r="AU78" s="217"/>
      <c r="AV78" s="217"/>
      <c r="AW78" s="217"/>
      <c r="AX78" s="217"/>
      <c r="AY78" s="217"/>
      <c r="AZ78" s="217"/>
      <c r="BA78" s="217"/>
      <c r="BB78" s="217"/>
      <c r="BC78" s="217"/>
      <c r="BD78" s="217"/>
      <c r="BE78" s="217"/>
      <c r="BF78" s="217"/>
      <c r="BG78" s="217"/>
      <c r="BH78" s="217"/>
      <c r="BI78" s="217"/>
      <c r="BJ78" s="217"/>
      <c r="BK78" s="217"/>
      <c r="BL78" s="217"/>
      <c r="BM78" s="217"/>
      <c r="BN78" s="217"/>
      <c r="BO78" s="217"/>
      <c r="BP78" s="217"/>
      <c r="BQ78" s="217"/>
      <c r="BR78" s="217"/>
      <c r="BS78" s="217"/>
      <c r="BT78" s="217"/>
      <c r="BU78" s="217"/>
      <c r="BV78" s="217"/>
      <c r="BW78" s="217"/>
      <c r="BX78" s="217"/>
      <c r="BY78" s="217"/>
      <c r="BZ78" s="217"/>
      <c r="CA78" s="217"/>
      <c r="CB78" s="217"/>
      <c r="CC78" s="217"/>
      <c r="CD78" s="217"/>
      <c r="CE78" s="217"/>
      <c r="CF78" s="217"/>
      <c r="CG78" s="217"/>
      <c r="CH78" s="217"/>
      <c r="CI78" s="217"/>
      <c r="CJ78" s="217"/>
      <c r="CK78" s="217"/>
      <c r="CL78" s="217"/>
    </row>
    <row r="79" spans="1:92" ht="18" customHeight="1">
      <c r="H79" s="1163"/>
      <c r="AJ79" s="217"/>
      <c r="AK79" s="217"/>
      <c r="AL79" s="217"/>
      <c r="AM79" s="217"/>
      <c r="AN79" s="217"/>
      <c r="AO79" s="217"/>
      <c r="AP79" s="217"/>
      <c r="AQ79" s="217"/>
      <c r="AR79" s="217"/>
      <c r="AS79" s="217"/>
      <c r="AT79" s="217"/>
      <c r="AU79" s="217"/>
      <c r="AV79" s="217"/>
      <c r="AW79" s="217"/>
      <c r="AX79" s="217"/>
      <c r="AY79" s="217"/>
      <c r="AZ79" s="217"/>
      <c r="BA79" s="217"/>
      <c r="BB79" s="217"/>
      <c r="BC79" s="217"/>
      <c r="BD79" s="217"/>
      <c r="BE79" s="217"/>
      <c r="BF79" s="217"/>
      <c r="BG79" s="217"/>
      <c r="BH79" s="217"/>
      <c r="BI79" s="217"/>
      <c r="BJ79" s="217"/>
      <c r="BK79" s="217"/>
      <c r="BL79" s="217"/>
      <c r="BM79" s="217"/>
      <c r="BN79" s="217"/>
      <c r="BO79" s="217"/>
      <c r="BP79" s="217"/>
      <c r="BQ79" s="217"/>
      <c r="BR79" s="217"/>
      <c r="BS79" s="217"/>
      <c r="BT79" s="217"/>
      <c r="BU79" s="217"/>
      <c r="BV79" s="217"/>
      <c r="BW79" s="217"/>
      <c r="BX79" s="217"/>
      <c r="BY79" s="217"/>
      <c r="BZ79" s="217"/>
      <c r="CA79" s="217"/>
      <c r="CB79" s="217"/>
      <c r="CC79" s="217"/>
      <c r="CD79" s="217"/>
      <c r="CE79" s="217"/>
      <c r="CF79" s="217"/>
      <c r="CG79" s="217"/>
      <c r="CH79" s="217"/>
      <c r="CI79" s="217"/>
      <c r="CJ79" s="217"/>
      <c r="CK79" s="217"/>
      <c r="CL79" s="217"/>
    </row>
    <row r="80" spans="1:92">
      <c r="H80" s="1163"/>
      <c r="AJ80" s="217"/>
      <c r="AK80" s="217"/>
      <c r="AL80" s="217"/>
      <c r="AM80" s="217"/>
      <c r="AN80" s="217"/>
      <c r="AO80" s="217"/>
      <c r="AP80" s="217"/>
      <c r="AQ80" s="217"/>
      <c r="AR80" s="217"/>
      <c r="AS80" s="217"/>
      <c r="AT80" s="217"/>
      <c r="AU80" s="217"/>
      <c r="AV80" s="217"/>
      <c r="CM80" s="217"/>
    </row>
    <row r="81" spans="8:48">
      <c r="H81" s="1163"/>
      <c r="AK81" s="217"/>
      <c r="AL81" s="217"/>
      <c r="AM81" s="217"/>
      <c r="AN81" s="217"/>
      <c r="AO81" s="217"/>
      <c r="AP81" s="217"/>
      <c r="AQ81" s="217"/>
      <c r="AR81" s="217"/>
      <c r="AS81" s="217"/>
      <c r="AT81" s="217"/>
      <c r="AU81" s="217"/>
      <c r="AV81" s="217"/>
    </row>
    <row r="101" spans="8:8">
      <c r="H101" s="1163"/>
    </row>
    <row r="102" spans="8:8">
      <c r="H102" s="1163"/>
    </row>
    <row r="103" spans="8:8">
      <c r="H103" s="1163"/>
    </row>
    <row r="104" spans="8:8">
      <c r="H104" s="1163"/>
    </row>
    <row r="105" spans="8:8">
      <c r="H105" s="1163"/>
    </row>
    <row r="106" spans="8:8">
      <c r="H106" s="1163"/>
    </row>
    <row r="107" spans="8:8">
      <c r="H107" s="1163"/>
    </row>
    <row r="108" spans="8:8">
      <c r="H108" s="1163"/>
    </row>
    <row r="109" spans="8:8">
      <c r="H109" s="1163"/>
    </row>
    <row r="110" spans="8:8">
      <c r="H110" s="1163"/>
    </row>
    <row r="111" spans="8:8">
      <c r="H111" s="1163"/>
    </row>
    <row r="112" spans="8:8">
      <c r="H112" s="1163"/>
    </row>
    <row r="113" spans="8:8">
      <c r="H113" s="1163"/>
    </row>
    <row r="114" spans="8:8">
      <c r="H114" s="1163"/>
    </row>
    <row r="115" spans="8:8">
      <c r="H115" s="1163"/>
    </row>
    <row r="116" spans="8:8">
      <c r="H116" s="1163"/>
    </row>
    <row r="117" spans="8:8">
      <c r="H117" s="1163"/>
    </row>
    <row r="118" spans="8:8">
      <c r="H118" s="1163"/>
    </row>
    <row r="119" spans="8:8">
      <c r="H119" s="1163"/>
    </row>
    <row r="120" spans="8:8">
      <c r="H120" s="1163"/>
    </row>
    <row r="121" spans="8:8">
      <c r="H121" s="1163"/>
    </row>
    <row r="122" spans="8:8">
      <c r="H122" s="1163"/>
    </row>
    <row r="123" spans="8:8">
      <c r="H123" s="1163"/>
    </row>
    <row r="124" spans="8:8">
      <c r="H124" s="1163"/>
    </row>
    <row r="125" spans="8:8">
      <c r="H125" s="1163"/>
    </row>
    <row r="126" spans="8:8">
      <c r="H126" s="1163"/>
    </row>
    <row r="127" spans="8:8">
      <c r="H127" s="1163"/>
    </row>
    <row r="128" spans="8:8">
      <c r="H128" s="1163"/>
    </row>
    <row r="129" spans="8:8">
      <c r="H129" s="1163"/>
    </row>
    <row r="130" spans="8:8">
      <c r="H130" s="1163"/>
    </row>
    <row r="131" spans="8:8">
      <c r="H131" s="1163"/>
    </row>
    <row r="132" spans="8:8">
      <c r="H132" s="1163"/>
    </row>
    <row r="133" spans="8:8">
      <c r="H133" s="1163"/>
    </row>
    <row r="134" spans="8:8">
      <c r="H134" s="1163"/>
    </row>
    <row r="135" spans="8:8">
      <c r="H135" s="1163"/>
    </row>
    <row r="136" spans="8:8">
      <c r="H136" s="1163"/>
    </row>
    <row r="137" spans="8:8">
      <c r="H137" s="1163"/>
    </row>
    <row r="138" spans="8:8">
      <c r="H138" s="1163"/>
    </row>
    <row r="139" spans="8:8">
      <c r="H139" s="1163"/>
    </row>
    <row r="140" spans="8:8">
      <c r="H140" s="1163"/>
    </row>
    <row r="141" spans="8:8">
      <c r="H141" s="1163"/>
    </row>
    <row r="142" spans="8:8">
      <c r="H142" s="1163"/>
    </row>
    <row r="143" spans="8:8">
      <c r="H143" s="1163"/>
    </row>
    <row r="144" spans="8:8">
      <c r="H144" s="1163"/>
    </row>
    <row r="145" spans="8:8">
      <c r="H145" s="1163"/>
    </row>
    <row r="146" spans="8:8">
      <c r="H146" s="1163"/>
    </row>
    <row r="147" spans="8:8">
      <c r="H147" s="1163"/>
    </row>
    <row r="148" spans="8:8">
      <c r="H148" s="1163"/>
    </row>
    <row r="149" spans="8:8">
      <c r="H149" s="1163"/>
    </row>
    <row r="150" spans="8:8">
      <c r="H150" s="1163"/>
    </row>
    <row r="151" spans="8:8">
      <c r="H151" s="1163"/>
    </row>
    <row r="152" spans="8:8">
      <c r="H152" s="1163"/>
    </row>
    <row r="153" spans="8:8">
      <c r="H153" s="1163"/>
    </row>
    <row r="154" spans="8:8">
      <c r="H154" s="1163"/>
    </row>
    <row r="155" spans="8:8">
      <c r="H155" s="1163"/>
    </row>
    <row r="156" spans="8:8">
      <c r="H156" s="1163"/>
    </row>
    <row r="157" spans="8:8">
      <c r="H157" s="1163"/>
    </row>
    <row r="158" spans="8:8">
      <c r="H158" s="1163"/>
    </row>
    <row r="159" spans="8:8">
      <c r="H159" s="1163"/>
    </row>
    <row r="160" spans="8:8">
      <c r="H160" s="1163"/>
    </row>
    <row r="161" spans="8:8">
      <c r="H161" s="1163"/>
    </row>
    <row r="162" spans="8:8">
      <c r="H162" s="1163"/>
    </row>
    <row r="163" spans="8:8">
      <c r="H163" s="1163"/>
    </row>
    <row r="164" spans="8:8">
      <c r="H164" s="1163"/>
    </row>
    <row r="165" spans="8:8">
      <c r="H165" s="1163"/>
    </row>
    <row r="166" spans="8:8">
      <c r="H166" s="1163"/>
    </row>
    <row r="167" spans="8:8">
      <c r="H167" s="1163"/>
    </row>
    <row r="168" spans="8:8">
      <c r="H168" s="1163"/>
    </row>
    <row r="169" spans="8:8">
      <c r="H169" s="1163"/>
    </row>
    <row r="170" spans="8:8">
      <c r="H170" s="1163"/>
    </row>
    <row r="171" spans="8:8">
      <c r="H171" s="1163"/>
    </row>
    <row r="172" spans="8:8">
      <c r="H172" s="1163"/>
    </row>
    <row r="173" spans="8:8">
      <c r="H173" s="1163"/>
    </row>
    <row r="174" spans="8:8">
      <c r="H174" s="1163"/>
    </row>
    <row r="175" spans="8:8">
      <c r="H175" s="1163"/>
    </row>
    <row r="176" spans="8:8">
      <c r="H176" s="1163"/>
    </row>
    <row r="177" spans="8:8">
      <c r="H177" s="1163"/>
    </row>
    <row r="178" spans="8:8">
      <c r="H178" s="1163"/>
    </row>
    <row r="179" spans="8:8">
      <c r="H179" s="1163"/>
    </row>
    <row r="180" spans="8:8">
      <c r="H180" s="1163"/>
    </row>
    <row r="181" spans="8:8">
      <c r="H181" s="1163"/>
    </row>
    <row r="182" spans="8:8">
      <c r="H182" s="1163"/>
    </row>
    <row r="183" spans="8:8">
      <c r="H183" s="1163"/>
    </row>
    <row r="184" spans="8:8">
      <c r="H184" s="1163"/>
    </row>
    <row r="185" spans="8:8">
      <c r="H185" s="1163"/>
    </row>
    <row r="186" spans="8:8">
      <c r="H186" s="1163"/>
    </row>
    <row r="187" spans="8:8">
      <c r="H187" s="1163"/>
    </row>
    <row r="188" spans="8:8">
      <c r="H188" s="1163"/>
    </row>
    <row r="189" spans="8:8">
      <c r="H189" s="1163"/>
    </row>
    <row r="190" spans="8:8">
      <c r="H190" s="1163"/>
    </row>
    <row r="191" spans="8:8">
      <c r="H191" s="1163"/>
    </row>
    <row r="192" spans="8:8">
      <c r="H192" s="1163"/>
    </row>
    <row r="193" spans="8:8">
      <c r="H193" s="1163"/>
    </row>
    <row r="194" spans="8:8">
      <c r="H194" s="1163"/>
    </row>
    <row r="195" spans="8:8">
      <c r="H195" s="1163"/>
    </row>
    <row r="196" spans="8:8">
      <c r="H196" s="1163"/>
    </row>
    <row r="197" spans="8:8">
      <c r="H197" s="1163"/>
    </row>
    <row r="198" spans="8:8">
      <c r="H198" s="1163"/>
    </row>
    <row r="199" spans="8:8">
      <c r="H199" s="1163"/>
    </row>
    <row r="200" spans="8:8">
      <c r="H200" s="1163"/>
    </row>
    <row r="201" spans="8:8">
      <c r="H201" s="1163"/>
    </row>
    <row r="202" spans="8:8">
      <c r="H202" s="1163"/>
    </row>
    <row r="203" spans="8:8">
      <c r="H203" s="1163"/>
    </row>
    <row r="204" spans="8:8">
      <c r="H204" s="1163"/>
    </row>
    <row r="205" spans="8:8">
      <c r="H205" s="1163"/>
    </row>
    <row r="206" spans="8:8">
      <c r="H206" s="1163"/>
    </row>
    <row r="207" spans="8:8">
      <c r="H207" s="1163"/>
    </row>
    <row r="208" spans="8:8">
      <c r="H208" s="1163"/>
    </row>
    <row r="209" spans="8:8">
      <c r="H209" s="1163"/>
    </row>
    <row r="210" spans="8:8">
      <c r="H210" s="1163"/>
    </row>
    <row r="211" spans="8:8">
      <c r="H211" s="1163"/>
    </row>
    <row r="212" spans="8:8">
      <c r="H212" s="1163"/>
    </row>
    <row r="213" spans="8:8">
      <c r="H213" s="1163"/>
    </row>
    <row r="214" spans="8:8">
      <c r="H214" s="1163"/>
    </row>
    <row r="215" spans="8:8">
      <c r="H215" s="1163"/>
    </row>
    <row r="216" spans="8:8">
      <c r="H216" s="1163"/>
    </row>
    <row r="217" spans="8:8">
      <c r="H217" s="1163"/>
    </row>
    <row r="218" spans="8:8">
      <c r="H218" s="1163"/>
    </row>
    <row r="219" spans="8:8">
      <c r="H219" s="1163"/>
    </row>
    <row r="220" spans="8:8">
      <c r="H220" s="1163"/>
    </row>
    <row r="221" spans="8:8">
      <c r="H221" s="1163"/>
    </row>
    <row r="222" spans="8:8">
      <c r="H222" s="1163"/>
    </row>
    <row r="223" spans="8:8">
      <c r="H223" s="1163"/>
    </row>
    <row r="224" spans="8:8">
      <c r="H224" s="1163"/>
    </row>
    <row r="225" spans="8:8">
      <c r="H225" s="1163"/>
    </row>
    <row r="226" spans="8:8">
      <c r="H226" s="1163"/>
    </row>
    <row r="227" spans="8:8">
      <c r="H227" s="1163"/>
    </row>
    <row r="228" spans="8:8">
      <c r="H228" s="1163"/>
    </row>
    <row r="229" spans="8:8">
      <c r="H229" s="1163"/>
    </row>
    <row r="230" spans="8:8">
      <c r="H230" s="1163"/>
    </row>
    <row r="231" spans="8:8">
      <c r="H231" s="1163"/>
    </row>
    <row r="232" spans="8:8">
      <c r="H232" s="1163"/>
    </row>
    <row r="233" spans="8:8">
      <c r="H233" s="1163"/>
    </row>
    <row r="234" spans="8:8">
      <c r="H234" s="1163"/>
    </row>
    <row r="235" spans="8:8">
      <c r="H235" s="1163"/>
    </row>
    <row r="236" spans="8:8">
      <c r="H236" s="1163"/>
    </row>
    <row r="237" spans="8:8">
      <c r="H237" s="1163"/>
    </row>
    <row r="238" spans="8:8">
      <c r="H238" s="1163"/>
    </row>
    <row r="239" spans="8:8">
      <c r="H239" s="1163"/>
    </row>
    <row r="240" spans="8:8">
      <c r="H240" s="1163"/>
    </row>
    <row r="241" spans="8:8">
      <c r="H241" s="1163"/>
    </row>
    <row r="242" spans="8:8">
      <c r="H242" s="1163"/>
    </row>
    <row r="243" spans="8:8">
      <c r="H243" s="1163"/>
    </row>
    <row r="244" spans="8:8">
      <c r="H244" s="1163"/>
    </row>
    <row r="245" spans="8:8">
      <c r="H245" s="1163"/>
    </row>
    <row r="246" spans="8:8">
      <c r="H246" s="1163"/>
    </row>
    <row r="247" spans="8:8">
      <c r="H247" s="1163"/>
    </row>
    <row r="248" spans="8:8">
      <c r="H248" s="1163"/>
    </row>
    <row r="249" spans="8:8">
      <c r="H249" s="1163"/>
    </row>
    <row r="250" spans="8:8">
      <c r="H250" s="1163"/>
    </row>
    <row r="251" spans="8:8">
      <c r="H251" s="1163"/>
    </row>
    <row r="252" spans="8:8">
      <c r="H252" s="1163"/>
    </row>
    <row r="253" spans="8:8">
      <c r="H253" s="1163"/>
    </row>
    <row r="254" spans="8:8">
      <c r="H254" s="1163"/>
    </row>
    <row r="255" spans="8:8">
      <c r="H255" s="1163"/>
    </row>
    <row r="256" spans="8:8">
      <c r="H256" s="1163"/>
    </row>
    <row r="257" spans="8:8">
      <c r="H257" s="1163"/>
    </row>
    <row r="258" spans="8:8">
      <c r="H258" s="1163"/>
    </row>
    <row r="259" spans="8:8">
      <c r="H259" s="1163"/>
    </row>
    <row r="260" spans="8:8">
      <c r="H260" s="1163"/>
    </row>
    <row r="261" spans="8:8">
      <c r="H261" s="1163"/>
    </row>
    <row r="262" spans="8:8">
      <c r="H262" s="1163"/>
    </row>
    <row r="263" spans="8:8">
      <c r="H263" s="1163"/>
    </row>
    <row r="264" spans="8:8">
      <c r="H264" s="1163"/>
    </row>
    <row r="265" spans="8:8">
      <c r="H265" s="1163"/>
    </row>
    <row r="266" spans="8:8">
      <c r="H266" s="1163"/>
    </row>
    <row r="267" spans="8:8">
      <c r="H267" s="1163"/>
    </row>
    <row r="268" spans="8:8">
      <c r="H268" s="1163"/>
    </row>
    <row r="269" spans="8:8">
      <c r="H269" s="1163"/>
    </row>
    <row r="270" spans="8:8">
      <c r="H270" s="1163"/>
    </row>
    <row r="271" spans="8:8">
      <c r="H271" s="1163"/>
    </row>
    <row r="272" spans="8:8">
      <c r="H272" s="1163"/>
    </row>
    <row r="273" spans="8:8">
      <c r="H273" s="1163"/>
    </row>
    <row r="274" spans="8:8">
      <c r="H274" s="1163"/>
    </row>
    <row r="275" spans="8:8">
      <c r="H275" s="1163"/>
    </row>
    <row r="276" spans="8:8">
      <c r="H276" s="1163"/>
    </row>
    <row r="277" spans="8:8">
      <c r="H277" s="1163"/>
    </row>
    <row r="278" spans="8:8">
      <c r="H278" s="1163"/>
    </row>
    <row r="279" spans="8:8">
      <c r="H279" s="1163"/>
    </row>
    <row r="280" spans="8:8">
      <c r="H280" s="1163"/>
    </row>
    <row r="281" spans="8:8">
      <c r="H281" s="1163"/>
    </row>
    <row r="282" spans="8:8">
      <c r="H282" s="1163"/>
    </row>
    <row r="283" spans="8:8">
      <c r="H283" s="1163"/>
    </row>
    <row r="284" spans="8:8">
      <c r="H284" s="1163"/>
    </row>
    <row r="285" spans="8:8">
      <c r="H285" s="1163"/>
    </row>
    <row r="286" spans="8:8">
      <c r="H286" s="1163"/>
    </row>
    <row r="287" spans="8:8">
      <c r="H287" s="1163"/>
    </row>
    <row r="288" spans="8:8">
      <c r="H288" s="1163"/>
    </row>
    <row r="289" spans="8:8">
      <c r="H289" s="1163"/>
    </row>
  </sheetData>
  <sheetProtection sheet="1" objects="1" scenarios="1"/>
  <mergeCells count="700">
    <mergeCell ref="K57:S57"/>
    <mergeCell ref="AK71:AL77"/>
    <mergeCell ref="AK70:AL70"/>
    <mergeCell ref="AN73:AN77"/>
    <mergeCell ref="AM73:AM77"/>
    <mergeCell ref="W66:AE66"/>
    <mergeCell ref="W67:AE67"/>
    <mergeCell ref="W68:AE68"/>
    <mergeCell ref="W69:AE69"/>
    <mergeCell ref="T71:AE71"/>
    <mergeCell ref="T72:AE72"/>
    <mergeCell ref="T73:AE73"/>
    <mergeCell ref="AN71:AN72"/>
    <mergeCell ref="Q77:R77"/>
    <mergeCell ref="L61:P61"/>
    <mergeCell ref="O63:P63"/>
    <mergeCell ref="B63:N63"/>
    <mergeCell ref="O74:P74"/>
    <mergeCell ref="O75:P75"/>
    <mergeCell ref="O76:P76"/>
    <mergeCell ref="O77:P77"/>
    <mergeCell ref="Q73:R73"/>
    <mergeCell ref="Q74:R74"/>
    <mergeCell ref="Q75:R75"/>
    <mergeCell ref="Q76:R76"/>
    <mergeCell ref="O73:P73"/>
    <mergeCell ref="Q63:R63"/>
    <mergeCell ref="B70:B72"/>
    <mergeCell ref="C70:E72"/>
    <mergeCell ref="C66:E69"/>
    <mergeCell ref="T58:AB58"/>
    <mergeCell ref="AC58:AI58"/>
    <mergeCell ref="Y59:AA59"/>
    <mergeCell ref="AG59:AH59"/>
    <mergeCell ref="B61:F61"/>
    <mergeCell ref="AC59:AF59"/>
    <mergeCell ref="I61:K61"/>
    <mergeCell ref="G61:H61"/>
    <mergeCell ref="Q61:R61"/>
    <mergeCell ref="T61:X61"/>
    <mergeCell ref="Y61:Z61"/>
    <mergeCell ref="AB61:AF61"/>
    <mergeCell ref="AG61:AH61"/>
    <mergeCell ref="B59:J59"/>
    <mergeCell ref="K59:S59"/>
    <mergeCell ref="T59:X59"/>
    <mergeCell ref="B66:B69"/>
    <mergeCell ref="AF63:AG63"/>
    <mergeCell ref="G33:I33"/>
    <mergeCell ref="AM40:AM54"/>
    <mergeCell ref="AN40:AN54"/>
    <mergeCell ref="U37:V37"/>
    <mergeCell ref="W37:Y37"/>
    <mergeCell ref="AC37:AE37"/>
    <mergeCell ref="AF37:AG37"/>
    <mergeCell ref="Z37:AB37"/>
    <mergeCell ref="S35:T35"/>
    <mergeCell ref="S36:T36"/>
    <mergeCell ref="AH35:AI35"/>
    <mergeCell ref="P37:R37"/>
    <mergeCell ref="M33:O33"/>
    <mergeCell ref="S33:T33"/>
    <mergeCell ref="S34:T34"/>
    <mergeCell ref="J34:L34"/>
    <mergeCell ref="AF35:AG35"/>
    <mergeCell ref="Z36:AB36"/>
    <mergeCell ref="AC36:AE36"/>
    <mergeCell ref="AF34:AG34"/>
    <mergeCell ref="AH34:AI34"/>
    <mergeCell ref="M36:O36"/>
    <mergeCell ref="P36:R36"/>
    <mergeCell ref="AH36:AI36"/>
    <mergeCell ref="S37:T37"/>
    <mergeCell ref="S38:T38"/>
    <mergeCell ref="S39:T39"/>
    <mergeCell ref="S40:T40"/>
    <mergeCell ref="B37:I37"/>
    <mergeCell ref="CI40:CJ40"/>
    <mergeCell ref="AN67:AN68"/>
    <mergeCell ref="J39:L39"/>
    <mergeCell ref="J40:L40"/>
    <mergeCell ref="AC40:AE40"/>
    <mergeCell ref="J41:L41"/>
    <mergeCell ref="J42:L42"/>
    <mergeCell ref="U39:V39"/>
    <mergeCell ref="U40:V40"/>
    <mergeCell ref="U41:V41"/>
    <mergeCell ref="U42:V42"/>
    <mergeCell ref="J37:L37"/>
    <mergeCell ref="M37:O37"/>
    <mergeCell ref="AM58:AM63"/>
    <mergeCell ref="AP59:AV59"/>
    <mergeCell ref="AW52:BF52"/>
    <mergeCell ref="K58:S58"/>
    <mergeCell ref="B57:J57"/>
    <mergeCell ref="B58:J58"/>
    <mergeCell ref="CK40:CL40"/>
    <mergeCell ref="AK5:AN13"/>
    <mergeCell ref="AK14:AN22"/>
    <mergeCell ref="AK24:AN24"/>
    <mergeCell ref="AK25:AN37"/>
    <mergeCell ref="AK38:AN39"/>
    <mergeCell ref="AN55:AN57"/>
    <mergeCell ref="AN58:AN63"/>
    <mergeCell ref="AN64:AN66"/>
    <mergeCell ref="AM55:AM57"/>
    <mergeCell ref="AK23:CL23"/>
    <mergeCell ref="CK24:CL24"/>
    <mergeCell ref="BG24:CH24"/>
    <mergeCell ref="CI24:CJ24"/>
    <mergeCell ref="BG26:CH26"/>
    <mergeCell ref="CI26:CJ26"/>
    <mergeCell ref="CK37:CL37"/>
    <mergeCell ref="BG37:CH37"/>
    <mergeCell ref="CI37:CJ37"/>
    <mergeCell ref="AP58:AV58"/>
    <mergeCell ref="CK34:CL34"/>
    <mergeCell ref="AP34:AV34"/>
    <mergeCell ref="AW34:BF34"/>
    <mergeCell ref="BG34:CH34"/>
    <mergeCell ref="AF36:AG36"/>
    <mergeCell ref="Z35:AB35"/>
    <mergeCell ref="U36:V36"/>
    <mergeCell ref="W36:Y36"/>
    <mergeCell ref="B34:I34"/>
    <mergeCell ref="AP57:AV57"/>
    <mergeCell ref="P29:R29"/>
    <mergeCell ref="P30:R30"/>
    <mergeCell ref="P31:R31"/>
    <mergeCell ref="AP47:AV47"/>
    <mergeCell ref="P40:R40"/>
    <mergeCell ref="P41:R41"/>
    <mergeCell ref="P42:R42"/>
    <mergeCell ref="J36:L36"/>
    <mergeCell ref="J35:L35"/>
    <mergeCell ref="B32:E33"/>
    <mergeCell ref="F32:I32"/>
    <mergeCell ref="B36:I36"/>
    <mergeCell ref="B35:I35"/>
    <mergeCell ref="B43:S43"/>
    <mergeCell ref="B42:I42"/>
    <mergeCell ref="B39:I39"/>
    <mergeCell ref="B40:I40"/>
    <mergeCell ref="B41:I41"/>
    <mergeCell ref="K17:N17"/>
    <mergeCell ref="M28:O28"/>
    <mergeCell ref="M29:O29"/>
    <mergeCell ref="M30:O30"/>
    <mergeCell ref="M31:O31"/>
    <mergeCell ref="S31:T31"/>
    <mergeCell ref="M39:O39"/>
    <mergeCell ref="AH37:AI37"/>
    <mergeCell ref="AC35:AE35"/>
    <mergeCell ref="W35:Y35"/>
    <mergeCell ref="U34:V34"/>
    <mergeCell ref="Z31:AB31"/>
    <mergeCell ref="P39:R39"/>
    <mergeCell ref="U38:V38"/>
    <mergeCell ref="U28:V28"/>
    <mergeCell ref="S32:T32"/>
    <mergeCell ref="M32:O32"/>
    <mergeCell ref="P34:R34"/>
    <mergeCell ref="P35:R35"/>
    <mergeCell ref="U31:V31"/>
    <mergeCell ref="M34:O34"/>
    <mergeCell ref="M35:O35"/>
    <mergeCell ref="Z38:AB38"/>
    <mergeCell ref="W38:Y38"/>
    <mergeCell ref="G13:I13"/>
    <mergeCell ref="B23:I23"/>
    <mergeCell ref="B21:E21"/>
    <mergeCell ref="F21:M21"/>
    <mergeCell ref="N21:Q21"/>
    <mergeCell ref="W20:Z20"/>
    <mergeCell ref="AF17:AI17"/>
    <mergeCell ref="F18:J18"/>
    <mergeCell ref="K18:N18"/>
    <mergeCell ref="O18:S18"/>
    <mergeCell ref="T18:W18"/>
    <mergeCell ref="X18:AA18"/>
    <mergeCell ref="AB18:AE18"/>
    <mergeCell ref="AF18:AI18"/>
    <mergeCell ref="B20:E20"/>
    <mergeCell ref="F20:M20"/>
    <mergeCell ref="N20:Q20"/>
    <mergeCell ref="R20:U20"/>
    <mergeCell ref="R21:V21"/>
    <mergeCell ref="W21:Z21"/>
    <mergeCell ref="AA21:AG21"/>
    <mergeCell ref="O17:R17"/>
    <mergeCell ref="J23:AI23"/>
    <mergeCell ref="B17:E17"/>
    <mergeCell ref="J24:K24"/>
    <mergeCell ref="F17:J17"/>
    <mergeCell ref="X15:Z15"/>
    <mergeCell ref="AB15:AE15"/>
    <mergeCell ref="AF15:AI15"/>
    <mergeCell ref="B18:E18"/>
    <mergeCell ref="B16:E16"/>
    <mergeCell ref="J14:AI14"/>
    <mergeCell ref="F14:I14"/>
    <mergeCell ref="T17:W17"/>
    <mergeCell ref="X17:AA17"/>
    <mergeCell ref="AB17:AE17"/>
    <mergeCell ref="AF16:AH16"/>
    <mergeCell ref="O15:R15"/>
    <mergeCell ref="F16:J16"/>
    <mergeCell ref="T16:W16"/>
    <mergeCell ref="X16:Z16"/>
    <mergeCell ref="AB16:AE16"/>
    <mergeCell ref="B13:E14"/>
    <mergeCell ref="J13:K13"/>
    <mergeCell ref="N13:O13"/>
    <mergeCell ref="B15:E15"/>
    <mergeCell ref="K15:N15"/>
    <mergeCell ref="T15:W15"/>
    <mergeCell ref="J33:L33"/>
    <mergeCell ref="J32:L32"/>
    <mergeCell ref="L13:M13"/>
    <mergeCell ref="P13:AI13"/>
    <mergeCell ref="F15:J15"/>
    <mergeCell ref="J27:L27"/>
    <mergeCell ref="U27:V27"/>
    <mergeCell ref="J25:L25"/>
    <mergeCell ref="J26:L26"/>
    <mergeCell ref="M25:O25"/>
    <mergeCell ref="M26:O26"/>
    <mergeCell ref="P25:R25"/>
    <mergeCell ref="P26:R26"/>
    <mergeCell ref="S25:T25"/>
    <mergeCell ref="S26:T26"/>
    <mergeCell ref="U25:V26"/>
    <mergeCell ref="AA20:AF20"/>
    <mergeCell ref="W25:Y25"/>
    <mergeCell ref="W26:Y26"/>
    <mergeCell ref="AF27:AG27"/>
    <mergeCell ref="P27:R27"/>
    <mergeCell ref="M27:O27"/>
    <mergeCell ref="Y24:AI24"/>
    <mergeCell ref="W24:X24"/>
    <mergeCell ref="U33:V33"/>
    <mergeCell ref="U35:V35"/>
    <mergeCell ref="AC27:AE27"/>
    <mergeCell ref="AC34:AE34"/>
    <mergeCell ref="W32:Y32"/>
    <mergeCell ref="Z32:AB32"/>
    <mergeCell ref="AC33:AE33"/>
    <mergeCell ref="W33:Y33"/>
    <mergeCell ref="Z33:AB33"/>
    <mergeCell ref="W34:Y34"/>
    <mergeCell ref="Z34:AB34"/>
    <mergeCell ref="W29:Y29"/>
    <mergeCell ref="Z29:AB29"/>
    <mergeCell ref="W27:Y27"/>
    <mergeCell ref="Z27:AB27"/>
    <mergeCell ref="U30:V30"/>
    <mergeCell ref="U29:V29"/>
    <mergeCell ref="AW24:BF24"/>
    <mergeCell ref="AP24:AV24"/>
    <mergeCell ref="CI30:CJ30"/>
    <mergeCell ref="CK30:CL30"/>
    <mergeCell ref="CK33:CL33"/>
    <mergeCell ref="AH32:AI32"/>
    <mergeCell ref="AH33:AI33"/>
    <mergeCell ref="CK25:CL25"/>
    <mergeCell ref="AP26:AV26"/>
    <mergeCell ref="AP28:AV28"/>
    <mergeCell ref="AW28:BF28"/>
    <mergeCell ref="BG28:CH28"/>
    <mergeCell ref="CI28:CJ28"/>
    <mergeCell ref="AP27:AV27"/>
    <mergeCell ref="AW27:BF27"/>
    <mergeCell ref="BG27:CH27"/>
    <mergeCell ref="CI27:CJ27"/>
    <mergeCell ref="AH25:AI26"/>
    <mergeCell ref="CI33:CJ33"/>
    <mergeCell ref="AH29:AI29"/>
    <mergeCell ref="AH30:AI30"/>
    <mergeCell ref="BG25:CH25"/>
    <mergeCell ref="AP29:AV29"/>
    <mergeCell ref="AH27:AI27"/>
    <mergeCell ref="AW31:BF31"/>
    <mergeCell ref="BG31:CH31"/>
    <mergeCell ref="AP33:AV33"/>
    <mergeCell ref="AC32:AE32"/>
    <mergeCell ref="W30:Y30"/>
    <mergeCell ref="Z30:AB30"/>
    <mergeCell ref="AC26:AE26"/>
    <mergeCell ref="AF26:AG26"/>
    <mergeCell ref="W28:Y28"/>
    <mergeCell ref="Z28:AB28"/>
    <mergeCell ref="AH31:AI31"/>
    <mergeCell ref="AC28:AE28"/>
    <mergeCell ref="AF28:AG28"/>
    <mergeCell ref="AF29:AG29"/>
    <mergeCell ref="AF30:AG30"/>
    <mergeCell ref="AH28:AI28"/>
    <mergeCell ref="AC30:AE30"/>
    <mergeCell ref="AC31:AE31"/>
    <mergeCell ref="AC29:AE29"/>
    <mergeCell ref="W31:Y31"/>
    <mergeCell ref="AF33:AG33"/>
    <mergeCell ref="B24:I26"/>
    <mergeCell ref="AF31:AG31"/>
    <mergeCell ref="AF32:AG32"/>
    <mergeCell ref="Z25:AB25"/>
    <mergeCell ref="Z26:AB26"/>
    <mergeCell ref="AC25:AE25"/>
    <mergeCell ref="AF25:AG25"/>
    <mergeCell ref="P28:R28"/>
    <mergeCell ref="B28:I28"/>
    <mergeCell ref="P32:R32"/>
    <mergeCell ref="B29:I29"/>
    <mergeCell ref="B30:I30"/>
    <mergeCell ref="B31:I31"/>
    <mergeCell ref="B27:I27"/>
    <mergeCell ref="S27:T27"/>
    <mergeCell ref="S28:T28"/>
    <mergeCell ref="S29:T29"/>
    <mergeCell ref="S30:T30"/>
    <mergeCell ref="J28:L28"/>
    <mergeCell ref="J29:L29"/>
    <mergeCell ref="J30:L30"/>
    <mergeCell ref="J31:L31"/>
    <mergeCell ref="U32:V32"/>
    <mergeCell ref="L24:V24"/>
    <mergeCell ref="AW74:BF74"/>
    <mergeCell ref="AP74:AV74"/>
    <mergeCell ref="AP70:AV70"/>
    <mergeCell ref="AW70:BF70"/>
    <mergeCell ref="AW68:BF68"/>
    <mergeCell ref="AM67:AM68"/>
    <mergeCell ref="AM64:AM66"/>
    <mergeCell ref="AM71:AM72"/>
    <mergeCell ref="AP71:AV71"/>
    <mergeCell ref="AW71:BF71"/>
    <mergeCell ref="AP72:AV72"/>
    <mergeCell ref="AW64:BF64"/>
    <mergeCell ref="AW65:BF65"/>
    <mergeCell ref="AW66:BF66"/>
    <mergeCell ref="AP64:AV64"/>
    <mergeCell ref="AP65:AV65"/>
    <mergeCell ref="AP66:AV66"/>
    <mergeCell ref="AP67:AV67"/>
    <mergeCell ref="AP68:AV68"/>
    <mergeCell ref="CI73:CJ73"/>
    <mergeCell ref="AP73:AV73"/>
    <mergeCell ref="BG60:CH60"/>
    <mergeCell ref="AP69:AV69"/>
    <mergeCell ref="AW69:BF69"/>
    <mergeCell ref="BG62:CH62"/>
    <mergeCell ref="CI62:CJ62"/>
    <mergeCell ref="AW73:BF73"/>
    <mergeCell ref="BP70:BT70"/>
    <mergeCell ref="BP73:BT73"/>
    <mergeCell ref="AW67:BF67"/>
    <mergeCell ref="AP62:AV62"/>
    <mergeCell ref="AW62:BF62"/>
    <mergeCell ref="AP61:AV61"/>
    <mergeCell ref="AW61:BF61"/>
    <mergeCell ref="CI60:CJ60"/>
    <mergeCell ref="CI66:CJ66"/>
    <mergeCell ref="AP63:AV63"/>
    <mergeCell ref="AW63:BF63"/>
    <mergeCell ref="CK75:CL75"/>
    <mergeCell ref="CI77:CJ77"/>
    <mergeCell ref="CK77:CL77"/>
    <mergeCell ref="BG76:CH76"/>
    <mergeCell ref="CI76:CJ76"/>
    <mergeCell ref="CK76:CL76"/>
    <mergeCell ref="BG77:CH77"/>
    <mergeCell ref="AW72:BF72"/>
    <mergeCell ref="AP76:AV76"/>
    <mergeCell ref="AW77:BF77"/>
    <mergeCell ref="AP77:AV77"/>
    <mergeCell ref="AW76:BF76"/>
    <mergeCell ref="AP75:AV75"/>
    <mergeCell ref="AW75:BF75"/>
    <mergeCell ref="BG75:CH75"/>
    <mergeCell ref="CG73:CH73"/>
    <mergeCell ref="CK73:CL73"/>
    <mergeCell ref="BG74:CH74"/>
    <mergeCell ref="BG73:BK73"/>
    <mergeCell ref="BL73:BN73"/>
    <mergeCell ref="BU73:BW73"/>
    <mergeCell ref="BY73:CC73"/>
    <mergeCell ref="CI74:CJ74"/>
    <mergeCell ref="CI75:CJ75"/>
    <mergeCell ref="CK74:CL74"/>
    <mergeCell ref="CD73:CF73"/>
    <mergeCell ref="CK62:CL62"/>
    <mergeCell ref="BG61:CH61"/>
    <mergeCell ref="CI58:CJ58"/>
    <mergeCell ref="CK58:CL58"/>
    <mergeCell ref="BG63:CH63"/>
    <mergeCell ref="CK65:CL65"/>
    <mergeCell ref="BG67:CH67"/>
    <mergeCell ref="CI67:CJ67"/>
    <mergeCell ref="CK67:CL67"/>
    <mergeCell ref="BG65:CH65"/>
    <mergeCell ref="BG66:CH66"/>
    <mergeCell ref="BY70:CD70"/>
    <mergeCell ref="CE70:CG70"/>
    <mergeCell ref="BG68:CH68"/>
    <mergeCell ref="CI68:CJ68"/>
    <mergeCell ref="BU70:BW70"/>
    <mergeCell ref="CI61:CJ61"/>
    <mergeCell ref="CK61:CL61"/>
    <mergeCell ref="CI63:CJ63"/>
    <mergeCell ref="CK63:CL63"/>
    <mergeCell ref="BG71:CH71"/>
    <mergeCell ref="CI71:CJ71"/>
    <mergeCell ref="CK71:CL71"/>
    <mergeCell ref="BG72:CH72"/>
    <mergeCell ref="CI72:CJ72"/>
    <mergeCell ref="CK72:CL72"/>
    <mergeCell ref="BG70:BK70"/>
    <mergeCell ref="BL70:BN70"/>
    <mergeCell ref="CK68:CL68"/>
    <mergeCell ref="CI70:CJ70"/>
    <mergeCell ref="CK70:CL70"/>
    <mergeCell ref="CI69:CJ69"/>
    <mergeCell ref="CK69:CL69"/>
    <mergeCell ref="CK66:CL66"/>
    <mergeCell ref="BK69:BL69"/>
    <mergeCell ref="BT69:BU69"/>
    <mergeCell ref="CC69:CD69"/>
    <mergeCell ref="CG69:CH69"/>
    <mergeCell ref="CI64:CJ64"/>
    <mergeCell ref="CK64:CL64"/>
    <mergeCell ref="CI65:CJ65"/>
    <mergeCell ref="BG64:CH64"/>
    <mergeCell ref="BG59:CH59"/>
    <mergeCell ref="BG58:CH58"/>
    <mergeCell ref="AP60:AV60"/>
    <mergeCell ref="AW60:BF60"/>
    <mergeCell ref="AW50:BF50"/>
    <mergeCell ref="BG49:CH49"/>
    <mergeCell ref="BG50:CH50"/>
    <mergeCell ref="AW58:BF58"/>
    <mergeCell ref="BG57:CH57"/>
    <mergeCell ref="AW59:BF59"/>
    <mergeCell ref="AW57:BF57"/>
    <mergeCell ref="BG55:CH55"/>
    <mergeCell ref="AW56:BF56"/>
    <mergeCell ref="AP54:AV54"/>
    <mergeCell ref="AP55:AV55"/>
    <mergeCell ref="AP56:AV56"/>
    <mergeCell ref="AP53:AV53"/>
    <mergeCell ref="AW54:BF54"/>
    <mergeCell ref="BG54:CH54"/>
    <mergeCell ref="AW55:BF55"/>
    <mergeCell ref="BG56:CH56"/>
    <mergeCell ref="AW53:BF53"/>
    <mergeCell ref="BG53:CH53"/>
    <mergeCell ref="CK60:CL60"/>
    <mergeCell ref="CI59:CJ59"/>
    <mergeCell ref="CK59:CL59"/>
    <mergeCell ref="CI57:CJ57"/>
    <mergeCell ref="CK55:CL55"/>
    <mergeCell ref="CK57:CL57"/>
    <mergeCell ref="CK54:CL54"/>
    <mergeCell ref="CI54:CJ54"/>
    <mergeCell ref="CI56:CJ56"/>
    <mergeCell ref="CK56:CL56"/>
    <mergeCell ref="CI55:CJ55"/>
    <mergeCell ref="BG43:CH43"/>
    <mergeCell ref="CI43:CJ43"/>
    <mergeCell ref="CK43:CL43"/>
    <mergeCell ref="CK44:CL44"/>
    <mergeCell ref="CI44:CJ44"/>
    <mergeCell ref="CK46:CL46"/>
    <mergeCell ref="CK47:CL47"/>
    <mergeCell ref="BG47:CH47"/>
    <mergeCell ref="CI47:CJ47"/>
    <mergeCell ref="CK45:CL45"/>
    <mergeCell ref="CK28:CL28"/>
    <mergeCell ref="CK27:CL27"/>
    <mergeCell ref="CK26:CL26"/>
    <mergeCell ref="AP45:AV45"/>
    <mergeCell ref="AP40:AV40"/>
    <mergeCell ref="CI45:CJ45"/>
    <mergeCell ref="BG46:CH46"/>
    <mergeCell ref="AW44:BF44"/>
    <mergeCell ref="BG45:CH45"/>
    <mergeCell ref="BG44:CH44"/>
    <mergeCell ref="CI46:CJ46"/>
    <mergeCell ref="BG42:CH42"/>
    <mergeCell ref="CI42:CJ42"/>
    <mergeCell ref="CK42:CL42"/>
    <mergeCell ref="BG41:CH41"/>
    <mergeCell ref="CI41:CJ41"/>
    <mergeCell ref="BG38:CH38"/>
    <mergeCell ref="CI38:CJ38"/>
    <mergeCell ref="CK38:CL38"/>
    <mergeCell ref="CK39:CL39"/>
    <mergeCell ref="CK41:CL41"/>
    <mergeCell ref="BG40:CH40"/>
    <mergeCell ref="BG29:CH29"/>
    <mergeCell ref="AP44:AV44"/>
    <mergeCell ref="B5:E5"/>
    <mergeCell ref="T5:W5"/>
    <mergeCell ref="B10:E10"/>
    <mergeCell ref="B12:E12"/>
    <mergeCell ref="B7:E7"/>
    <mergeCell ref="CH2:CL3"/>
    <mergeCell ref="B3:L3"/>
    <mergeCell ref="M3:AI3"/>
    <mergeCell ref="F5:S5"/>
    <mergeCell ref="X5:AI5"/>
    <mergeCell ref="K10:N10"/>
    <mergeCell ref="Z10:AC10"/>
    <mergeCell ref="F10:J10"/>
    <mergeCell ref="O10:Y10"/>
    <mergeCell ref="B8:J8"/>
    <mergeCell ref="Y8:AI8"/>
    <mergeCell ref="T8:X8"/>
    <mergeCell ref="K8:S8"/>
    <mergeCell ref="AD10:AI10"/>
    <mergeCell ref="F12:AI12"/>
    <mergeCell ref="W40:Y40"/>
    <mergeCell ref="W41:Y41"/>
    <mergeCell ref="W42:Y42"/>
    <mergeCell ref="B38:I38"/>
    <mergeCell ref="J38:L38"/>
    <mergeCell ref="P38:R38"/>
    <mergeCell ref="M38:O38"/>
    <mergeCell ref="M40:O40"/>
    <mergeCell ref="M41:O41"/>
    <mergeCell ref="M42:O42"/>
    <mergeCell ref="S41:T41"/>
    <mergeCell ref="S42:T42"/>
    <mergeCell ref="W39:Y39"/>
    <mergeCell ref="B45:G45"/>
    <mergeCell ref="N45:S45"/>
    <mergeCell ref="B44:G44"/>
    <mergeCell ref="P50:S50"/>
    <mergeCell ref="H51:K51"/>
    <mergeCell ref="L51:O51"/>
    <mergeCell ref="P51:S51"/>
    <mergeCell ref="P52:S52"/>
    <mergeCell ref="L52:O52"/>
    <mergeCell ref="H52:K52"/>
    <mergeCell ref="H44:M44"/>
    <mergeCell ref="N44:S44"/>
    <mergeCell ref="H45:M45"/>
    <mergeCell ref="B47:G48"/>
    <mergeCell ref="H47:K48"/>
    <mergeCell ref="L47:O48"/>
    <mergeCell ref="P47:S48"/>
    <mergeCell ref="H49:K49"/>
    <mergeCell ref="L49:O49"/>
    <mergeCell ref="P49:S49"/>
    <mergeCell ref="B49:G49"/>
    <mergeCell ref="AW43:BF43"/>
    <mergeCell ref="AC39:AE39"/>
    <mergeCell ref="Z40:AB40"/>
    <mergeCell ref="Z39:AB39"/>
    <mergeCell ref="AC42:AE42"/>
    <mergeCell ref="AC41:AE41"/>
    <mergeCell ref="Z42:AB42"/>
    <mergeCell ref="Z41:AB41"/>
    <mergeCell ref="AW39:BF39"/>
    <mergeCell ref="AP42:AV42"/>
    <mergeCell ref="AP43:AV43"/>
    <mergeCell ref="AF39:AG39"/>
    <mergeCell ref="AF40:AG40"/>
    <mergeCell ref="AF41:AG41"/>
    <mergeCell ref="AF42:AG42"/>
    <mergeCell ref="AH42:AI42"/>
    <mergeCell ref="AH41:AI41"/>
    <mergeCell ref="AH40:AI40"/>
    <mergeCell ref="AH39:AI39"/>
    <mergeCell ref="AK40:AL69"/>
    <mergeCell ref="AW46:BF46"/>
    <mergeCell ref="AP46:AV46"/>
    <mergeCell ref="AW45:BF45"/>
    <mergeCell ref="AW42:BF42"/>
    <mergeCell ref="CI29:CJ29"/>
    <mergeCell ref="CK29:CL29"/>
    <mergeCell ref="CK32:CL32"/>
    <mergeCell ref="AH38:AI38"/>
    <mergeCell ref="AC38:AE38"/>
    <mergeCell ref="AF38:AG38"/>
    <mergeCell ref="AO5:CL13"/>
    <mergeCell ref="AO14:CL22"/>
    <mergeCell ref="CK36:CL36"/>
    <mergeCell ref="CK35:CL35"/>
    <mergeCell ref="AW26:BF26"/>
    <mergeCell ref="BG32:CH32"/>
    <mergeCell ref="CI32:CJ32"/>
    <mergeCell ref="AP25:AV25"/>
    <mergeCell ref="AW25:BF25"/>
    <mergeCell ref="CI34:CJ34"/>
    <mergeCell ref="CK31:CL31"/>
    <mergeCell ref="AW29:BF29"/>
    <mergeCell ref="AP30:AV30"/>
    <mergeCell ref="AW30:BF30"/>
    <mergeCell ref="BG30:CH30"/>
    <mergeCell ref="CI25:CJ25"/>
    <mergeCell ref="F7:AI7"/>
    <mergeCell ref="P33:R33"/>
    <mergeCell ref="BG39:CH39"/>
    <mergeCell ref="CI39:CJ39"/>
    <mergeCell ref="CI31:CJ31"/>
    <mergeCell ref="AP32:AV32"/>
    <mergeCell ref="AW32:BF32"/>
    <mergeCell ref="AP35:AV35"/>
    <mergeCell ref="AW35:BF35"/>
    <mergeCell ref="BG35:CH35"/>
    <mergeCell ref="AP41:AV41"/>
    <mergeCell ref="AP39:AV39"/>
    <mergeCell ref="AP36:AV36"/>
    <mergeCell ref="AW36:BF36"/>
    <mergeCell ref="BG36:CH36"/>
    <mergeCell ref="CI36:CJ36"/>
    <mergeCell ref="CI35:CJ35"/>
    <mergeCell ref="AW37:BF37"/>
    <mergeCell ref="AP37:AV37"/>
    <mergeCell ref="AW38:BF38"/>
    <mergeCell ref="AP38:AV38"/>
    <mergeCell ref="AW33:BF33"/>
    <mergeCell ref="AW40:BF40"/>
    <mergeCell ref="AW41:BF41"/>
    <mergeCell ref="BG33:CH33"/>
    <mergeCell ref="AP31:AV31"/>
    <mergeCell ref="AW47:BF47"/>
    <mergeCell ref="AP48:AV48"/>
    <mergeCell ref="AP49:AV49"/>
    <mergeCell ref="AP50:AV50"/>
    <mergeCell ref="AW48:BF48"/>
    <mergeCell ref="CI53:CJ53"/>
    <mergeCell ref="CK53:CL53"/>
    <mergeCell ref="CI52:CJ52"/>
    <mergeCell ref="CI51:CJ51"/>
    <mergeCell ref="CK49:CL49"/>
    <mergeCell ref="AW49:BF49"/>
    <mergeCell ref="BG48:CH48"/>
    <mergeCell ref="CI48:CJ48"/>
    <mergeCell ref="CI49:CJ49"/>
    <mergeCell ref="CI50:CJ50"/>
    <mergeCell ref="CK48:CL48"/>
    <mergeCell ref="CK50:CL50"/>
    <mergeCell ref="CK51:CL51"/>
    <mergeCell ref="AP51:AV51"/>
    <mergeCell ref="AW51:BF51"/>
    <mergeCell ref="BG51:CH51"/>
    <mergeCell ref="CK52:CL52"/>
    <mergeCell ref="AP52:AV52"/>
    <mergeCell ref="BG52:CH52"/>
    <mergeCell ref="B55:G55"/>
    <mergeCell ref="H55:K55"/>
    <mergeCell ref="L55:O55"/>
    <mergeCell ref="P55:S55"/>
    <mergeCell ref="B50:G50"/>
    <mergeCell ref="B51:G51"/>
    <mergeCell ref="B52:G52"/>
    <mergeCell ref="B53:G53"/>
    <mergeCell ref="H50:K50"/>
    <mergeCell ref="L50:O50"/>
    <mergeCell ref="H53:K53"/>
    <mergeCell ref="L53:O53"/>
    <mergeCell ref="P53:S53"/>
    <mergeCell ref="AH63:AI63"/>
    <mergeCell ref="W65:AE65"/>
    <mergeCell ref="S68:S70"/>
    <mergeCell ref="T68:V70"/>
    <mergeCell ref="AF70:AG70"/>
    <mergeCell ref="W70:AE70"/>
    <mergeCell ref="O72:P72"/>
    <mergeCell ref="Q70:R72"/>
    <mergeCell ref="O71:P71"/>
    <mergeCell ref="O64:P64"/>
    <mergeCell ref="O65:P65"/>
    <mergeCell ref="O66:P66"/>
    <mergeCell ref="O67:P67"/>
    <mergeCell ref="O68:P68"/>
    <mergeCell ref="O69:P69"/>
    <mergeCell ref="O70:P70"/>
    <mergeCell ref="S63:AE63"/>
    <mergeCell ref="S65:S67"/>
    <mergeCell ref="T65:V67"/>
    <mergeCell ref="Q64:R64"/>
    <mergeCell ref="Q65:R65"/>
    <mergeCell ref="Q66:R69"/>
    <mergeCell ref="AH64:AI64"/>
    <mergeCell ref="AH65:AI67"/>
    <mergeCell ref="AH71:AI71"/>
    <mergeCell ref="AH72:AI72"/>
    <mergeCell ref="AH73:AI73"/>
    <mergeCell ref="AF64:AG64"/>
    <mergeCell ref="AF65:AG65"/>
    <mergeCell ref="AF66:AG66"/>
    <mergeCell ref="AF67:AG67"/>
    <mergeCell ref="AF68:AG68"/>
    <mergeCell ref="AF69:AG69"/>
    <mergeCell ref="AF71:AG71"/>
    <mergeCell ref="AF72:AG72"/>
    <mergeCell ref="AF73:AG73"/>
    <mergeCell ref="AH68:AI70"/>
  </mergeCells>
  <phoneticPr fontId="19"/>
  <conditionalFormatting sqref="F12 AO5 F16 X16 R20 AA20 F21:R21 J27:J35 M27:M35 Y24 L24">
    <cfRule type="containsBlanks" dxfId="55" priority="93">
      <formula>LEN(TRIM(F5))=0</formula>
    </cfRule>
  </conditionalFormatting>
  <conditionalFormatting sqref="J14">
    <cfRule type="containsBlanks" dxfId="54" priority="95">
      <formula>LEN(TRIM(J14))=0</formula>
    </cfRule>
  </conditionalFormatting>
  <conditionalFormatting sqref="P13">
    <cfRule type="containsBlanks" dxfId="53" priority="94">
      <formula>LEN(TRIM(P13))=0</formula>
    </cfRule>
  </conditionalFormatting>
  <conditionalFormatting sqref="L13">
    <cfRule type="expression" dxfId="52" priority="72">
      <formula>$L$13="--選択--"</formula>
    </cfRule>
    <cfRule type="containsBlanks" dxfId="51" priority="73">
      <formula>LEN(TRIM(L13))=0</formula>
    </cfRule>
  </conditionalFormatting>
  <conditionalFormatting sqref="Y61">
    <cfRule type="containsBlanks" dxfId="50" priority="71">
      <formula>LEN(TRIM(Y61))=0</formula>
    </cfRule>
  </conditionalFormatting>
  <conditionalFormatting sqref="AG61">
    <cfRule type="containsBlanks" dxfId="49" priority="70">
      <formula>LEN(TRIM(AG61))=0</formula>
    </cfRule>
  </conditionalFormatting>
  <conditionalFormatting sqref="O10">
    <cfRule type="expression" dxfId="48" priority="68">
      <formula>AND($F$10="任意",$O$10="")</formula>
    </cfRule>
    <cfRule type="expression" dxfId="47" priority="69">
      <formula>AND($F$10="必須",$O$10="")</formula>
    </cfRule>
  </conditionalFormatting>
  <conditionalFormatting sqref="X15 O15:O16">
    <cfRule type="containsBlanks" dxfId="46" priority="65">
      <formula>LEN(TRIM(O15))=0</formula>
    </cfRule>
  </conditionalFormatting>
  <conditionalFormatting sqref="F15">
    <cfRule type="expression" dxfId="45" priority="58">
      <formula>$F$15="--選択--"</formula>
    </cfRule>
    <cfRule type="containsBlanks" dxfId="44" priority="62">
      <formula>LEN(TRIM(F15))=0</formula>
    </cfRule>
  </conditionalFormatting>
  <conditionalFormatting sqref="L16">
    <cfRule type="containsBlanks" dxfId="43" priority="61">
      <formula>LEN(TRIM(L16))=0</formula>
    </cfRule>
  </conditionalFormatting>
  <conditionalFormatting sqref="R16">
    <cfRule type="containsBlanks" dxfId="42" priority="60">
      <formula>LEN(TRIM(R16))=0</formula>
    </cfRule>
  </conditionalFormatting>
  <conditionalFormatting sqref="F10 O10 AD10 F12 G13 L13 P13 J14 L16 O16 R16 AF18">
    <cfRule type="notContainsBlanks" dxfId="41" priority="53">
      <formula>LEN(TRIM(F10))&gt;0</formula>
    </cfRule>
  </conditionalFormatting>
  <conditionalFormatting sqref="O18">
    <cfRule type="expression" dxfId="40" priority="48">
      <formula>#REF!="--選択--"</formula>
    </cfRule>
    <cfRule type="containsBlanks" dxfId="39" priority="51">
      <formula>LEN(TRIM(O18))=0</formula>
    </cfRule>
  </conditionalFormatting>
  <conditionalFormatting sqref="O17">
    <cfRule type="containsBlanks" dxfId="38" priority="43">
      <formula>LEN(TRIM(O17))=0</formula>
    </cfRule>
  </conditionalFormatting>
  <conditionalFormatting sqref="G61">
    <cfRule type="notContainsBlanks" dxfId="37" priority="42">
      <formula>LEN(TRIM(G61))&gt;0</formula>
    </cfRule>
  </conditionalFormatting>
  <conditionalFormatting sqref="Y61 AO5">
    <cfRule type="notContainsBlanks" dxfId="36" priority="41">
      <formula>LEN(TRIM(Y5))&gt;0</formula>
    </cfRule>
  </conditionalFormatting>
  <conditionalFormatting sqref="J23">
    <cfRule type="expression" dxfId="35" priority="259">
      <formula>$J$23="--選択--"</formula>
    </cfRule>
  </conditionalFormatting>
  <conditionalFormatting sqref="AF18 X18 F17">
    <cfRule type="expression" dxfId="34" priority="273">
      <formula>$F$17="--選択--"</formula>
    </cfRule>
    <cfRule type="containsBlanks" dxfId="33" priority="274">
      <formula>LEN(TRIM(F17))=0</formula>
    </cfRule>
  </conditionalFormatting>
  <conditionalFormatting sqref="F5">
    <cfRule type="notContainsBlanks" dxfId="32" priority="37">
      <formula>LEN(TRIM(F5))&gt;0</formula>
    </cfRule>
  </conditionalFormatting>
  <conditionalFormatting sqref="X5">
    <cfRule type="notContainsBlanks" dxfId="31" priority="36">
      <formula>LEN(TRIM(X5))&gt;0</formula>
    </cfRule>
  </conditionalFormatting>
  <conditionalFormatting sqref="K8">
    <cfRule type="notContainsBlanks" dxfId="30" priority="32">
      <formula>LEN(TRIM(K8))&gt;0</formula>
    </cfRule>
  </conditionalFormatting>
  <conditionalFormatting sqref="Y8">
    <cfRule type="notContainsBlanks" dxfId="29" priority="29">
      <formula>LEN(TRIM(Y8))&gt;0</formula>
    </cfRule>
  </conditionalFormatting>
  <conditionalFormatting sqref="AB17 AF17">
    <cfRule type="containsBlanks" dxfId="28" priority="27">
      <formula>LEN(TRIM(AB17))=0</formula>
    </cfRule>
  </conditionalFormatting>
  <conditionalFormatting sqref="AB17 AF17">
    <cfRule type="notContainsBlanks" dxfId="27" priority="28">
      <formula>LEN(TRIM(AB17))&gt;0</formula>
    </cfRule>
  </conditionalFormatting>
  <conditionalFormatting sqref="X17">
    <cfRule type="containsBlanks" dxfId="26" priority="23">
      <formula>LEN(TRIM(X17))=0</formula>
    </cfRule>
  </conditionalFormatting>
  <conditionalFormatting sqref="X17">
    <cfRule type="notContainsBlanks" dxfId="25" priority="24">
      <formula>LEN(TRIM(X17))&gt;0</formula>
    </cfRule>
  </conditionalFormatting>
  <conditionalFormatting sqref="AO14">
    <cfRule type="containsBlanks" dxfId="24" priority="22">
      <formula>LEN(TRIM(AO14))=0</formula>
    </cfRule>
  </conditionalFormatting>
  <conditionalFormatting sqref="AO14">
    <cfRule type="notContainsBlanks" dxfId="23" priority="21">
      <formula>LEN(TRIM(AO14))&gt;0</formula>
    </cfRule>
  </conditionalFormatting>
  <conditionalFormatting sqref="W27:W35 Z27:Z35">
    <cfRule type="containsBlanks" dxfId="22" priority="20">
      <formula>LEN(TRIM(W27))=0</formula>
    </cfRule>
  </conditionalFormatting>
  <conditionalFormatting sqref="AF16 AI16">
    <cfRule type="containsBlanks" dxfId="21" priority="19">
      <formula>LEN(TRIM(AF16))=0</formula>
    </cfRule>
  </conditionalFormatting>
  <conditionalFormatting sqref="J27:AI36">
    <cfRule type="containsBlanks" dxfId="20" priority="18">
      <formula>LEN(TRIM(J27))=0</formula>
    </cfRule>
  </conditionalFormatting>
  <conditionalFormatting sqref="O15 K15 S15:T15 K16:T16 AA15:AB16 F15:F18 S17:T17 K17:K18 O17:O18 T18 X15:X18 AB17:AB18 AF15:AF18 AI16">
    <cfRule type="containsBlanks" dxfId="19" priority="16">
      <formula>LEN(TRIM(F15))=0</formula>
    </cfRule>
  </conditionalFormatting>
  <conditionalFormatting sqref="B45 H45">
    <cfRule type="containsBlanks" dxfId="18" priority="15">
      <formula>LEN(TRIM(B45))=0</formula>
    </cfRule>
  </conditionalFormatting>
  <conditionalFormatting sqref="B61 G61 L61 I61 Q61 S61:T61 Y61 AA61:AB61 AG61 AI61">
    <cfRule type="containsBlanks" dxfId="17" priority="14">
      <formula>LEN(TRIM(B61))=0</formula>
    </cfRule>
  </conditionalFormatting>
  <conditionalFormatting sqref="F7">
    <cfRule type="notContainsBlanks" dxfId="16" priority="12">
      <formula>LEN(TRIM(F7))&gt;0</formula>
    </cfRule>
  </conditionalFormatting>
  <conditionalFormatting sqref="AD10">
    <cfRule type="expression" dxfId="15" priority="323">
      <formula>AND($F10="登録済",$AD10="")</formula>
    </cfRule>
  </conditionalFormatting>
  <conditionalFormatting sqref="F20:N20">
    <cfRule type="containsBlanks" dxfId="14" priority="11">
      <formula>LEN(TRIM(F20))=0</formula>
    </cfRule>
  </conditionalFormatting>
  <conditionalFormatting sqref="W20">
    <cfRule type="containsBlanks" dxfId="13" priority="7">
      <formula>LEN(TRIM(W20))=0</formula>
    </cfRule>
  </conditionalFormatting>
  <conditionalFormatting sqref="AG20">
    <cfRule type="containsBlanks" dxfId="12" priority="6">
      <formula>LEN(TRIM(AG20))=0</formula>
    </cfRule>
  </conditionalFormatting>
  <conditionalFormatting sqref="V20">
    <cfRule type="containsBlanks" dxfId="11" priority="5">
      <formula>LEN(TRIM(V20))=0</formula>
    </cfRule>
  </conditionalFormatting>
  <conditionalFormatting sqref="AA21:AG21">
    <cfRule type="containsBlanks" dxfId="10" priority="4">
      <formula>LEN(TRIM(AA21))=0</formula>
    </cfRule>
  </conditionalFormatting>
  <conditionalFormatting sqref="AC58">
    <cfRule type="expression" dxfId="9" priority="2">
      <formula>$S$39="-"</formula>
    </cfRule>
    <cfRule type="expression" dxfId="8" priority="3">
      <formula>$S$37="-"</formula>
    </cfRule>
  </conditionalFormatting>
  <conditionalFormatting sqref="K8 Y8">
    <cfRule type="expression" dxfId="7" priority="354">
      <formula>#REF!=#REF!</formula>
    </cfRule>
    <cfRule type="containsBlanks" dxfId="6" priority="355">
      <formula>LEN(TRIM(K8))=0</formula>
    </cfRule>
  </conditionalFormatting>
  <conditionalFormatting sqref="F10">
    <cfRule type="expression" dxfId="5" priority="358">
      <formula>$F$10=#REF!</formula>
    </cfRule>
    <cfRule type="containsBlanks" dxfId="4" priority="359">
      <formula>LEN(TRIM(F10))=0</formula>
    </cfRule>
  </conditionalFormatting>
  <conditionalFormatting sqref="G33">
    <cfRule type="expression" dxfId="3" priority="360">
      <formula>$G$33=#REF!</formula>
    </cfRule>
    <cfRule type="containsBlanks" dxfId="2" priority="361">
      <formula>LEN(TRIM(G33))=0</formula>
    </cfRule>
  </conditionalFormatting>
  <dataValidations count="12">
    <dataValidation allowBlank="1" showErrorMessage="1" sqref="BG65:BG69 AW25:AW37 AP25:AP72 BG25:BG63 AO25:AO77 CI25:CL77" xr:uid="{00000000-0002-0000-0A00-000000000000}"/>
    <dataValidation allowBlank="1" sqref="O17 X17 AB17 AF17" xr:uid="{00000000-0002-0000-0A00-000001000000}"/>
    <dataValidation allowBlank="1" showInputMessage="1" error="プルダウンから選択してください。" sqref="O18" xr:uid="{00000000-0002-0000-0A00-000002000000}"/>
    <dataValidation imeMode="halfAlpha" allowBlank="1" error="全角で入力してください。" prompt="登録番号を入力,_x000a_または「登録申請中」を選択してください。" sqref="AD10" xr:uid="{00000000-0002-0000-0A00-000003000000}"/>
    <dataValidation imeMode="halfAlpha" allowBlank="1" showInputMessage="1" showErrorMessage="1" sqref="Q61 B45 Y61 M27:M35 R16 X15 O15:O16 L16 H45 W27:W35 Z27:Z35 J27:J35 AG61" xr:uid="{00000000-0002-0000-0A00-000004000000}"/>
    <dataValidation allowBlank="1" showInputMessage="1" showErrorMessage="1" error="全角で入力してください。" sqref="O10 J14" xr:uid="{00000000-0002-0000-0A00-000005000000}"/>
    <dataValidation allowBlank="1" showInputMessage="1" showErrorMessage="1" error="プルダウンから選択してください。" sqref="F10 L13 F17 X18 F15 F5 AF18 F20:F21 F7 K8 Y8" xr:uid="{00000000-0002-0000-0A00-000006000000}"/>
    <dataValidation allowBlank="1" showInputMessage="1" sqref="F12" xr:uid="{00000000-0002-0000-0A00-000007000000}"/>
    <dataValidation type="list" allowBlank="1" showInputMessage="1" showErrorMessage="1" sqref="CM30:CN35" xr:uid="{00000000-0002-0000-0A00-000008000000}">
      <formula1>#REF!</formula1>
    </dataValidation>
    <dataValidation type="custom" allowBlank="1" showInputMessage="1" showErrorMessage="1" error="このセルは編集できません。" sqref="W41 J36:J42 AC41 M36:M42 AH36 U38:U42 AH38:AH42 N45 U36 P27:P42 S27:S34 Z41 AC27:AC35 AC37 Z37 W37 W39 AC39 Z39 S40:S42 L53 U32:U34 S36:S38 AF27:AF42 H53 P53 AH32:AH34" xr:uid="{00000000-0002-0000-0A00-000009000000}">
      <formula1>""</formula1>
    </dataValidation>
    <dataValidation imeMode="hiragana" allowBlank="1" error="プルダウンから選択してください。" sqref="G33" xr:uid="{00000000-0002-0000-0A00-00000A000000}"/>
    <dataValidation allowBlank="1" showInputMessage="1" showErrorMessage="1" error="このセルは編集できません。" sqref="U27:V31 AH27:AI31" xr:uid="{191DC88D-D23A-4CF8-8DC8-B7562014C1E9}"/>
  </dataValidations>
  <printOptions horizontalCentered="1" verticalCentered="1"/>
  <pageMargins left="0.62992125984251968" right="0.23622047244094491" top="0" bottom="0" header="0.31496062992125984" footer="0.31496062992125984"/>
  <pageSetup paperSize="8" scale="50" orientation="landscape" r:id="rId1"/>
  <ignoredErrors>
    <ignoredError sqref="P36 AC36" 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59999389629810485"/>
  </sheetPr>
  <dimension ref="B1:BY60"/>
  <sheetViews>
    <sheetView showGridLines="0" view="pageBreakPreview" zoomScaleNormal="55" zoomScaleSheetLayoutView="100" workbookViewId="0">
      <selection activeCell="B3" sqref="B3"/>
    </sheetView>
  </sheetViews>
  <sheetFormatPr defaultRowHeight="13.5"/>
  <cols>
    <col min="1" max="1" width="2.5" style="96" customWidth="1"/>
    <col min="2" max="77" width="2.625" style="96" customWidth="1"/>
    <col min="78" max="16384" width="9" style="96"/>
  </cols>
  <sheetData>
    <row r="1" spans="2:77" ht="22.5" customHeight="1">
      <c r="B1" s="1164" t="s">
        <v>496</v>
      </c>
      <c r="C1" s="782"/>
      <c r="D1" s="782"/>
      <c r="E1" s="782"/>
      <c r="F1" s="782"/>
      <c r="G1" s="782"/>
      <c r="H1" s="782"/>
      <c r="I1" s="782"/>
      <c r="J1" s="782"/>
      <c r="K1" s="782"/>
      <c r="L1" s="782"/>
    </row>
    <row r="2" spans="2:77" ht="13.5" customHeight="1">
      <c r="BP2" s="1165"/>
      <c r="BQ2" s="1165"/>
      <c r="BR2" s="1165"/>
      <c r="BS2" s="3008" t="str">
        <f>IF(入力シート!T3="","",TEXT(RIGHT(入力シート!T3,3),"000"))</f>
        <v/>
      </c>
      <c r="BT2" s="3008"/>
      <c r="BU2" s="3008"/>
      <c r="BV2" s="3008"/>
      <c r="BW2" s="3008"/>
      <c r="BX2" s="1165"/>
    </row>
    <row r="3" spans="2:77" ht="24.95" customHeight="1">
      <c r="B3" s="1166" t="s">
        <v>780</v>
      </c>
      <c r="C3" s="1167"/>
      <c r="D3" s="1167"/>
      <c r="E3" s="1167"/>
      <c r="F3" s="1167"/>
      <c r="G3" s="1167"/>
      <c r="H3" s="1167"/>
      <c r="I3" s="1167"/>
      <c r="J3" s="1168"/>
      <c r="K3" s="1167"/>
      <c r="L3" s="1169" t="s">
        <v>1800</v>
      </c>
      <c r="M3" s="1167"/>
      <c r="N3" s="1167"/>
      <c r="O3" s="1167"/>
      <c r="P3" s="1167"/>
      <c r="Q3" s="1167"/>
      <c r="R3" s="1167"/>
      <c r="S3" s="1167"/>
      <c r="T3" s="1167"/>
      <c r="U3" s="1167"/>
      <c r="V3" s="1167"/>
      <c r="W3" s="1167"/>
      <c r="X3" s="1167"/>
      <c r="Y3" s="1167"/>
      <c r="Z3" s="1167"/>
      <c r="AA3" s="1167"/>
      <c r="AB3" s="1167"/>
      <c r="AC3" s="1167"/>
      <c r="AD3" s="1167"/>
      <c r="AE3" s="1167"/>
      <c r="AF3" s="1167"/>
      <c r="AG3" s="1167"/>
      <c r="AH3" s="1167"/>
      <c r="AI3" s="1167"/>
      <c r="AJ3" s="1167"/>
      <c r="AK3" s="1167"/>
      <c r="AL3" s="1167"/>
      <c r="AM3" s="1167"/>
      <c r="AN3" s="1167"/>
      <c r="AO3" s="1167"/>
      <c r="AP3" s="1167"/>
      <c r="AQ3" s="1167"/>
      <c r="AR3" s="1167"/>
      <c r="AS3" s="1167"/>
      <c r="AT3" s="1167"/>
      <c r="AU3" s="1167"/>
      <c r="AV3" s="1167"/>
      <c r="AW3" s="1167"/>
      <c r="AX3" s="1167"/>
      <c r="AY3" s="1167"/>
      <c r="AZ3" s="1167"/>
      <c r="BA3" s="1167"/>
      <c r="BB3" s="1167"/>
      <c r="BC3" s="1167"/>
      <c r="BD3" s="1167"/>
      <c r="BE3" s="1167"/>
      <c r="BF3" s="1167"/>
      <c r="BG3" s="1167"/>
      <c r="BH3" s="1167"/>
      <c r="BI3" s="1167"/>
      <c r="BJ3" s="1167"/>
      <c r="BK3" s="1167"/>
      <c r="BL3" s="1167"/>
      <c r="BM3" s="1167"/>
      <c r="BN3" s="1167"/>
      <c r="BO3" s="1167"/>
      <c r="BP3" s="1165"/>
      <c r="BQ3" s="1165"/>
      <c r="BR3" s="1165"/>
      <c r="BS3" s="3009"/>
      <c r="BT3" s="3009"/>
      <c r="BU3" s="3009"/>
      <c r="BV3" s="3009"/>
      <c r="BW3" s="3009"/>
      <c r="BX3" s="1165"/>
      <c r="BY3" s="1170"/>
    </row>
    <row r="4" spans="2:77">
      <c r="B4" s="3010" t="s">
        <v>210</v>
      </c>
      <c r="C4" s="3010"/>
      <c r="D4" s="3010"/>
      <c r="E4" s="3010"/>
      <c r="F4" s="3010"/>
      <c r="G4" s="3011" t="str">
        <f>IF(入力シート!K8="","",入力シート!K8)</f>
        <v/>
      </c>
      <c r="H4" s="3012"/>
      <c r="I4" s="3012"/>
      <c r="J4" s="3012"/>
      <c r="K4" s="3012"/>
      <c r="L4" s="3012"/>
      <c r="M4" s="3012"/>
      <c r="N4" s="3012"/>
      <c r="O4" s="3012"/>
      <c r="P4" s="3012"/>
      <c r="Q4" s="3012"/>
      <c r="R4" s="3012"/>
      <c r="S4" s="3012"/>
      <c r="T4" s="3012"/>
      <c r="U4" s="3012"/>
      <c r="V4" s="3012"/>
      <c r="W4" s="3012"/>
      <c r="X4" s="3012"/>
      <c r="Y4" s="3012"/>
      <c r="Z4" s="3012"/>
      <c r="AA4" s="3012"/>
      <c r="AB4" s="3012"/>
      <c r="AC4" s="3012"/>
      <c r="AD4" s="3012"/>
      <c r="AE4" s="3013"/>
      <c r="AF4" s="3010" t="s">
        <v>211</v>
      </c>
      <c r="AG4" s="3010"/>
      <c r="AH4" s="3010"/>
      <c r="AI4" s="3010"/>
      <c r="AJ4" s="3014"/>
      <c r="AK4" s="3015" t="str">
        <f>入力シート!K17&amp;IF(AND(入力シート!B47,入力シート!K49&lt;&gt;""),"／"&amp;入力シート!K49,"")&amp;IF(AND(入力シート!B475,入力シート!B79,入力シート!K81&lt;&gt;""),"／"&amp;入力シート!K81,"")</f>
        <v/>
      </c>
      <c r="AL4" s="3016"/>
      <c r="AM4" s="3016"/>
      <c r="AN4" s="3016"/>
      <c r="AO4" s="3016"/>
      <c r="AP4" s="3016"/>
      <c r="AQ4" s="3016"/>
      <c r="AR4" s="3016"/>
      <c r="AS4" s="3016"/>
      <c r="AT4" s="3016"/>
      <c r="AU4" s="3016"/>
      <c r="AV4" s="3016"/>
      <c r="AW4" s="3016"/>
      <c r="AX4" s="3016"/>
      <c r="AY4" s="3016"/>
      <c r="AZ4" s="3016"/>
      <c r="BA4" s="3016"/>
      <c r="BB4" s="3016"/>
      <c r="BC4" s="3016"/>
      <c r="BD4" s="3016"/>
      <c r="BE4" s="3016"/>
      <c r="BF4" s="3016"/>
      <c r="BG4" s="3016"/>
      <c r="BH4" s="3016"/>
      <c r="BI4" s="3016"/>
      <c r="BJ4" s="3016"/>
      <c r="BK4" s="3016"/>
      <c r="BL4" s="3016"/>
      <c r="BM4" s="3016"/>
      <c r="BN4" s="3016"/>
      <c r="BO4" s="3016"/>
      <c r="BP4" s="3016"/>
      <c r="BQ4" s="3016"/>
      <c r="BR4" s="3016"/>
      <c r="BS4" s="3016"/>
      <c r="BT4" s="3016"/>
      <c r="BU4" s="3016"/>
      <c r="BV4" s="3016"/>
      <c r="BW4" s="3017"/>
    </row>
    <row r="5" spans="2:77">
      <c r="B5" s="89"/>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90"/>
      <c r="AG5" s="90"/>
      <c r="AH5" s="90"/>
      <c r="AI5" s="90"/>
      <c r="AJ5" s="90"/>
      <c r="AK5" s="91"/>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c r="BV5" s="143"/>
      <c r="BW5" s="92"/>
    </row>
    <row r="6" spans="2:77" ht="13.5" customHeight="1">
      <c r="B6" s="89"/>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92"/>
    </row>
    <row r="7" spans="2:77" ht="13.5" customHeight="1">
      <c r="B7" s="89"/>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92"/>
    </row>
    <row r="8" spans="2:77" ht="13.5" customHeight="1">
      <c r="B8" s="89"/>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92"/>
    </row>
    <row r="9" spans="2:77" ht="13.5" customHeight="1">
      <c r="B9" s="89"/>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92"/>
    </row>
    <row r="10" spans="2:77" ht="13.5" customHeight="1">
      <c r="B10" s="89"/>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92"/>
    </row>
    <row r="11" spans="2:77" ht="13.5" customHeight="1">
      <c r="B11" s="89"/>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92"/>
    </row>
    <row r="12" spans="2:77" ht="13.5" customHeight="1">
      <c r="B12" s="89"/>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92"/>
    </row>
    <row r="13" spans="2:77" ht="13.5" customHeight="1">
      <c r="B13" s="89"/>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92"/>
    </row>
    <row r="14" spans="2:77" ht="13.5" customHeight="1">
      <c r="B14" s="89"/>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92"/>
    </row>
    <row r="15" spans="2:77" ht="13.5" customHeight="1">
      <c r="B15" s="89"/>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92"/>
    </row>
    <row r="16" spans="2:77" ht="13.5" customHeight="1">
      <c r="B16" s="89"/>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92"/>
    </row>
    <row r="17" spans="2:75" ht="13.5" customHeight="1">
      <c r="B17" s="89"/>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92"/>
    </row>
    <row r="18" spans="2:75">
      <c r="B18" s="89"/>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92"/>
    </row>
    <row r="19" spans="2:75" ht="13.5" customHeight="1">
      <c r="B19" s="89"/>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92"/>
    </row>
    <row r="20" spans="2:75">
      <c r="B20" s="89"/>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92"/>
    </row>
    <row r="21" spans="2:75" ht="13.5" customHeight="1">
      <c r="B21" s="89"/>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c r="BV21" s="143"/>
      <c r="BW21" s="92"/>
    </row>
    <row r="22" spans="2:75" ht="13.5" customHeight="1">
      <c r="B22" s="89"/>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143"/>
      <c r="BP22" s="143"/>
      <c r="BQ22" s="143"/>
      <c r="BR22" s="143"/>
      <c r="BS22" s="143"/>
      <c r="BT22" s="143"/>
      <c r="BU22" s="143"/>
      <c r="BV22" s="143"/>
      <c r="BW22" s="92"/>
    </row>
    <row r="23" spans="2:75" ht="13.5" customHeight="1">
      <c r="B23" s="89"/>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92"/>
    </row>
    <row r="24" spans="2:75" ht="13.5" customHeight="1">
      <c r="B24" s="89"/>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c r="BU24" s="143"/>
      <c r="BV24" s="143"/>
      <c r="BW24" s="92"/>
    </row>
    <row r="25" spans="2:75" ht="13.5" customHeight="1">
      <c r="B25" s="89"/>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3"/>
      <c r="BE25" s="143"/>
      <c r="BF25" s="143"/>
      <c r="BG25" s="143"/>
      <c r="BH25" s="143"/>
      <c r="BI25" s="143"/>
      <c r="BJ25" s="143"/>
      <c r="BK25" s="143"/>
      <c r="BL25" s="143"/>
      <c r="BM25" s="143"/>
      <c r="BN25" s="143"/>
      <c r="BO25" s="143"/>
      <c r="BP25" s="143"/>
      <c r="BQ25" s="143"/>
      <c r="BR25" s="143"/>
      <c r="BS25" s="143"/>
      <c r="BT25" s="143"/>
      <c r="BU25" s="143"/>
      <c r="BV25" s="143"/>
      <c r="BW25" s="92"/>
    </row>
    <row r="26" spans="2:75" ht="13.5" customHeight="1">
      <c r="B26" s="89"/>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3"/>
      <c r="BK26" s="143"/>
      <c r="BL26" s="143"/>
      <c r="BM26" s="143"/>
      <c r="BN26" s="143"/>
      <c r="BO26" s="143"/>
      <c r="BP26" s="143"/>
      <c r="BQ26" s="143"/>
      <c r="BR26" s="143"/>
      <c r="BS26" s="143"/>
      <c r="BT26" s="143"/>
      <c r="BU26" s="143"/>
      <c r="BV26" s="143"/>
      <c r="BW26" s="92"/>
    </row>
    <row r="27" spans="2:75" ht="13.5" customHeight="1">
      <c r="B27" s="89"/>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92"/>
    </row>
    <row r="28" spans="2:75" ht="13.5" customHeight="1">
      <c r="B28" s="89"/>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143"/>
      <c r="BM28" s="143"/>
      <c r="BN28" s="143"/>
      <c r="BO28" s="143"/>
      <c r="BP28" s="143"/>
      <c r="BQ28" s="143"/>
      <c r="BR28" s="143"/>
      <c r="BS28" s="143"/>
      <c r="BT28" s="143"/>
      <c r="BU28" s="143"/>
      <c r="BV28" s="143"/>
      <c r="BW28" s="92"/>
    </row>
    <row r="29" spans="2:75" ht="13.5" customHeight="1">
      <c r="B29" s="89"/>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c r="BW29" s="92"/>
    </row>
    <row r="30" spans="2:75" ht="13.5" customHeight="1">
      <c r="B30" s="89"/>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c r="BE30" s="143"/>
      <c r="BF30" s="143"/>
      <c r="BG30" s="143"/>
      <c r="BH30" s="143"/>
      <c r="BI30" s="143"/>
      <c r="BJ30" s="143"/>
      <c r="BK30" s="143"/>
      <c r="BL30" s="143"/>
      <c r="BM30" s="143"/>
      <c r="BN30" s="143"/>
      <c r="BO30" s="143"/>
      <c r="BP30" s="143"/>
      <c r="BQ30" s="143"/>
      <c r="BR30" s="143"/>
      <c r="BS30" s="143"/>
      <c r="BT30" s="143"/>
      <c r="BU30" s="143"/>
      <c r="BV30" s="143"/>
      <c r="BW30" s="92"/>
    </row>
    <row r="31" spans="2:75" ht="13.5" customHeight="1">
      <c r="B31" s="89"/>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S31" s="143"/>
      <c r="BT31" s="143"/>
      <c r="BU31" s="143"/>
      <c r="BV31" s="143"/>
      <c r="BW31" s="92"/>
    </row>
    <row r="32" spans="2:75" ht="13.5" customHeight="1">
      <c r="B32" s="89"/>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92"/>
    </row>
    <row r="33" spans="2:75" ht="13.5" customHeight="1">
      <c r="B33" s="89"/>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92"/>
    </row>
    <row r="34" spans="2:75" ht="13.5" customHeight="1">
      <c r="B34" s="89"/>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c r="BW34" s="92"/>
    </row>
    <row r="35" spans="2:75" ht="13.5" customHeight="1">
      <c r="B35" s="89"/>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92"/>
    </row>
    <row r="36" spans="2:75" ht="13.5" customHeight="1">
      <c r="B36" s="89"/>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92"/>
    </row>
    <row r="37" spans="2:75" ht="13.5" customHeight="1">
      <c r="B37" s="89"/>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3"/>
      <c r="BR37" s="143"/>
      <c r="BS37" s="143"/>
      <c r="BT37" s="143"/>
      <c r="BU37" s="143"/>
      <c r="BV37" s="143"/>
      <c r="BW37" s="92"/>
    </row>
    <row r="38" spans="2:75" ht="13.5" customHeight="1">
      <c r="B38" s="89"/>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3"/>
      <c r="BR38" s="143"/>
      <c r="BS38" s="143"/>
      <c r="BT38" s="143"/>
      <c r="BU38" s="143"/>
      <c r="BV38" s="143"/>
      <c r="BW38" s="92"/>
    </row>
    <row r="39" spans="2:75" ht="13.5" customHeight="1">
      <c r="B39" s="89"/>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3"/>
      <c r="BR39" s="143"/>
      <c r="BS39" s="143"/>
      <c r="BT39" s="143"/>
      <c r="BU39" s="143"/>
      <c r="BV39" s="143"/>
      <c r="BW39" s="92"/>
    </row>
    <row r="40" spans="2:75" ht="13.5" customHeight="1">
      <c r="B40" s="89"/>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3"/>
      <c r="BR40" s="143"/>
      <c r="BS40" s="143"/>
      <c r="BT40" s="143"/>
      <c r="BU40" s="143"/>
      <c r="BV40" s="143"/>
      <c r="BW40" s="92"/>
    </row>
    <row r="41" spans="2:75" ht="13.5" customHeight="1">
      <c r="B41" s="89"/>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3"/>
      <c r="BR41" s="143"/>
      <c r="BS41" s="143"/>
      <c r="BT41" s="143"/>
      <c r="BU41" s="143"/>
      <c r="BV41" s="143"/>
      <c r="BW41" s="92"/>
    </row>
    <row r="42" spans="2:75" ht="13.5" customHeight="1">
      <c r="B42" s="89"/>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3"/>
      <c r="BR42" s="143"/>
      <c r="BS42" s="143"/>
      <c r="BT42" s="143"/>
      <c r="BU42" s="143"/>
      <c r="BV42" s="143"/>
      <c r="BW42" s="92"/>
    </row>
    <row r="43" spans="2:75" ht="13.5" customHeight="1">
      <c r="B43" s="89"/>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92"/>
    </row>
    <row r="44" spans="2:75" ht="13.5" customHeight="1">
      <c r="B44" s="89"/>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c r="BW44" s="92"/>
    </row>
    <row r="45" spans="2:75" ht="13.5" customHeight="1">
      <c r="B45" s="89"/>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c r="BW45" s="92"/>
    </row>
    <row r="46" spans="2:75" ht="13.5" customHeight="1">
      <c r="B46" s="89"/>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c r="BW46" s="92"/>
    </row>
    <row r="47" spans="2:75" ht="14.25" customHeight="1">
      <c r="B47" s="89"/>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92"/>
    </row>
    <row r="48" spans="2:75">
      <c r="B48" s="89"/>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92"/>
    </row>
    <row r="49" spans="2:75" ht="14.25" customHeight="1">
      <c r="B49" s="89"/>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c r="BU49" s="143"/>
      <c r="BV49" s="143"/>
      <c r="BW49" s="92"/>
    </row>
    <row r="50" spans="2:75" ht="13.5" customHeight="1">
      <c r="B50" s="89"/>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92"/>
    </row>
    <row r="51" spans="2:75" ht="14.25" customHeight="1">
      <c r="B51" s="89"/>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92"/>
    </row>
    <row r="52" spans="2:75" ht="15" customHeight="1">
      <c r="B52" s="89"/>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92"/>
    </row>
    <row r="53" spans="2:75" ht="14.25" customHeight="1">
      <c r="B53" s="89"/>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c r="BU53" s="143"/>
      <c r="BV53" s="143"/>
      <c r="BW53" s="92"/>
    </row>
    <row r="54" spans="2:75" ht="13.5" customHeight="1">
      <c r="B54" s="89"/>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92"/>
    </row>
    <row r="55" spans="2:75" ht="14.25" customHeight="1">
      <c r="B55" s="89"/>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92"/>
    </row>
    <row r="56" spans="2:75" ht="15" customHeight="1">
      <c r="B56" s="89"/>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92"/>
    </row>
    <row r="57" spans="2:75" ht="14.25" customHeight="1">
      <c r="B57" s="89"/>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3"/>
      <c r="BU57" s="143"/>
      <c r="BV57" s="143"/>
      <c r="BW57" s="92"/>
    </row>
    <row r="58" spans="2:75" ht="13.5" customHeight="1">
      <c r="B58" s="89"/>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3"/>
      <c r="BW58" s="92"/>
    </row>
    <row r="59" spans="2:75" ht="14.25" customHeight="1">
      <c r="B59" s="89"/>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3"/>
      <c r="BN59" s="143"/>
      <c r="BO59" s="143"/>
      <c r="BP59" s="143"/>
      <c r="BQ59" s="143"/>
      <c r="BR59" s="143"/>
      <c r="BS59" s="143"/>
      <c r="BT59" s="143"/>
      <c r="BU59" s="143"/>
      <c r="BV59" s="143"/>
      <c r="BW59" s="92"/>
    </row>
    <row r="60" spans="2:75">
      <c r="B60" s="93"/>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c r="BV60" s="94"/>
      <c r="BW60" s="95"/>
    </row>
  </sheetData>
  <sheetProtection formatCells="0" formatColumns="0" formatRows="0" insertColumns="0" insertRows="0" deleteColumns="0" deleteRows="0"/>
  <mergeCells count="5">
    <mergeCell ref="BS2:BW3"/>
    <mergeCell ref="B4:F4"/>
    <mergeCell ref="G4:AE4"/>
    <mergeCell ref="AF4:AJ4"/>
    <mergeCell ref="AK4:BW4"/>
  </mergeCells>
  <phoneticPr fontId="19"/>
  <conditionalFormatting sqref="G4:AE4 AK4:BW4">
    <cfRule type="notContainsBlanks" dxfId="1" priority="1">
      <formula>LEN(TRIM(G4))&gt;0</formula>
    </cfRule>
  </conditionalFormatting>
  <printOptions horizontalCentered="1" verticalCentered="1"/>
  <pageMargins left="0.59055118110236227" right="0.59055118110236227" top="0.59055118110236227" bottom="0.59055118110236227" header="0.31496062992125984" footer="0.31496062992125984"/>
  <pageSetup paperSize="8" orientation="landscape" r:id="rId1"/>
  <ignoredErrors>
    <ignoredError sqref="BS2 AK4 G4"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59999389629810485"/>
    <pageSetUpPr fitToPage="1"/>
  </sheetPr>
  <dimension ref="A1:P46"/>
  <sheetViews>
    <sheetView showGridLines="0" view="pageBreakPreview" zoomScale="85" zoomScaleNormal="100" zoomScaleSheetLayoutView="85" workbookViewId="0">
      <selection activeCell="B8" sqref="B8:D8"/>
    </sheetView>
  </sheetViews>
  <sheetFormatPr defaultColWidth="3.125" defaultRowHeight="21" customHeight="1" outlineLevelRow="1"/>
  <cols>
    <col min="1" max="1" width="2.5" style="1" customWidth="1"/>
    <col min="2" max="5" width="23.75" style="1" customWidth="1"/>
    <col min="6" max="16384" width="3.125" style="1"/>
  </cols>
  <sheetData>
    <row r="1" spans="1:16" ht="15" customHeight="1">
      <c r="A1" s="1171"/>
      <c r="B1" s="797"/>
      <c r="C1" s="1171"/>
      <c r="D1" s="1171"/>
      <c r="E1" s="1171"/>
      <c r="F1" s="1171"/>
      <c r="G1" s="1171"/>
      <c r="H1" s="1171"/>
      <c r="I1" s="1171"/>
      <c r="J1" s="1171"/>
      <c r="K1" s="1171"/>
      <c r="L1" s="1171"/>
      <c r="M1" s="1171"/>
      <c r="N1" s="1171"/>
      <c r="O1" s="1171"/>
      <c r="P1" s="1171"/>
    </row>
    <row r="2" spans="1:16" ht="15" customHeight="1">
      <c r="A2" s="1171"/>
      <c r="B2" s="797" t="s">
        <v>1256</v>
      </c>
      <c r="C2" s="1171"/>
      <c r="D2" s="1171"/>
      <c r="E2" s="1171"/>
      <c r="F2" s="1171"/>
      <c r="G2" s="1171"/>
      <c r="H2" s="1171"/>
      <c r="I2" s="1171"/>
      <c r="J2" s="1171"/>
      <c r="K2" s="1171"/>
      <c r="L2" s="1171"/>
      <c r="M2" s="1171"/>
      <c r="N2" s="1171"/>
      <c r="O2" s="1171"/>
      <c r="P2" s="1171"/>
    </row>
    <row r="3" spans="1:16" ht="15" customHeight="1">
      <c r="A3" s="1171"/>
      <c r="B3" s="797" t="s">
        <v>1257</v>
      </c>
      <c r="C3" s="1171"/>
      <c r="D3" s="1171"/>
      <c r="E3" s="1171"/>
      <c r="F3" s="1171"/>
      <c r="G3" s="1171"/>
      <c r="H3" s="1171"/>
      <c r="I3" s="1171"/>
      <c r="J3" s="1171"/>
      <c r="K3" s="1171"/>
      <c r="L3" s="1171"/>
      <c r="M3" s="1171"/>
      <c r="N3" s="1171"/>
      <c r="O3" s="1171"/>
      <c r="P3" s="1171"/>
    </row>
    <row r="4" spans="1:16" ht="7.5" customHeight="1">
      <c r="A4" s="1171"/>
      <c r="B4" s="797"/>
      <c r="C4" s="1171"/>
      <c r="D4" s="1171"/>
      <c r="E4" s="1171"/>
      <c r="F4" s="1171"/>
      <c r="G4" s="1171"/>
      <c r="H4" s="1171"/>
      <c r="I4" s="1171"/>
      <c r="J4" s="1171"/>
      <c r="K4" s="1171"/>
      <c r="L4" s="1171"/>
      <c r="M4" s="1171"/>
      <c r="N4" s="1171"/>
      <c r="O4" s="1171"/>
      <c r="P4" s="1171"/>
    </row>
    <row r="5" spans="1:16" ht="15" customHeight="1">
      <c r="A5" s="1171"/>
      <c r="B5" s="797" t="s">
        <v>949</v>
      </c>
      <c r="C5" s="1171"/>
      <c r="D5" s="1171"/>
      <c r="E5" s="1171"/>
      <c r="F5" s="1171"/>
      <c r="G5" s="1171"/>
      <c r="H5" s="1171"/>
      <c r="I5" s="1171"/>
      <c r="J5" s="1171"/>
      <c r="K5" s="1171"/>
      <c r="L5" s="1171"/>
      <c r="M5" s="1171"/>
      <c r="N5" s="1171"/>
      <c r="O5" s="1171"/>
      <c r="P5" s="1171"/>
    </row>
    <row r="6" spans="1:16" ht="15" customHeight="1">
      <c r="A6" s="1171"/>
      <c r="B6" s="797" t="s">
        <v>950</v>
      </c>
      <c r="C6" s="1171"/>
      <c r="D6" s="1171"/>
      <c r="E6" s="1171"/>
      <c r="F6" s="1171"/>
      <c r="G6" s="1171"/>
      <c r="H6" s="1171"/>
      <c r="I6" s="1171"/>
      <c r="J6" s="1171"/>
      <c r="K6" s="1171"/>
      <c r="L6" s="1171"/>
      <c r="M6" s="1171"/>
      <c r="N6" s="1171"/>
      <c r="O6" s="1171"/>
      <c r="P6" s="1171"/>
    </row>
    <row r="7" spans="1:16" ht="15" customHeight="1">
      <c r="A7" s="1171"/>
      <c r="B7" s="1171"/>
      <c r="C7" s="1171"/>
      <c r="D7" s="1171"/>
      <c r="E7" s="1171"/>
      <c r="F7" s="1171"/>
      <c r="G7" s="1171"/>
      <c r="H7" s="1171"/>
      <c r="I7" s="1171"/>
      <c r="J7" s="1171"/>
      <c r="K7" s="1171"/>
      <c r="L7" s="1171"/>
      <c r="M7" s="1171"/>
      <c r="N7" s="1171"/>
      <c r="O7" s="1171"/>
      <c r="P7" s="1171"/>
    </row>
    <row r="8" spans="1:16" ht="20.100000000000001" customHeight="1">
      <c r="A8" s="1172"/>
      <c r="B8" s="3020" t="s">
        <v>1801</v>
      </c>
      <c r="C8" s="3020"/>
      <c r="D8" s="3020"/>
      <c r="E8" s="1173"/>
      <c r="F8" s="1171"/>
      <c r="G8" s="1171"/>
      <c r="H8" s="1171"/>
      <c r="I8" s="1171"/>
      <c r="J8" s="1171"/>
      <c r="K8" s="1171"/>
      <c r="L8" s="1171"/>
      <c r="M8" s="1171"/>
      <c r="N8" s="1171"/>
      <c r="O8" s="1171"/>
      <c r="P8" s="1171"/>
    </row>
    <row r="9" spans="1:16" ht="22.5" customHeight="1">
      <c r="A9" s="1172"/>
      <c r="B9" s="1174"/>
      <c r="C9" s="1175"/>
      <c r="D9" s="1176"/>
      <c r="E9" s="1177" t="s">
        <v>951</v>
      </c>
      <c r="F9" s="1171"/>
      <c r="G9" s="1171"/>
      <c r="H9" s="1171"/>
      <c r="I9" s="1171"/>
      <c r="J9" s="1171"/>
      <c r="K9" s="1171"/>
      <c r="L9" s="1171"/>
      <c r="M9" s="1171"/>
      <c r="N9" s="1171"/>
      <c r="O9" s="1171"/>
      <c r="P9" s="1171"/>
    </row>
    <row r="10" spans="1:16" ht="21" customHeight="1">
      <c r="A10" s="161"/>
      <c r="B10" s="1178" t="s">
        <v>952</v>
      </c>
      <c r="C10" s="1179"/>
      <c r="D10" s="1179"/>
      <c r="E10" s="1180"/>
      <c r="F10" s="1171"/>
      <c r="G10" s="1171"/>
      <c r="H10" s="1171"/>
      <c r="I10" s="1171"/>
      <c r="J10" s="1171"/>
      <c r="K10" s="1171"/>
      <c r="L10" s="1171"/>
      <c r="M10" s="1171"/>
      <c r="N10" s="1171"/>
      <c r="O10" s="1171"/>
      <c r="P10" s="1171"/>
    </row>
    <row r="11" spans="1:16" ht="30" customHeight="1">
      <c r="A11" s="161"/>
      <c r="B11" s="1181" t="s">
        <v>953</v>
      </c>
      <c r="C11" s="1182" t="s">
        <v>24</v>
      </c>
      <c r="D11" s="1183" t="s">
        <v>25</v>
      </c>
      <c r="E11" s="1184" t="s">
        <v>26</v>
      </c>
      <c r="F11" s="1171"/>
      <c r="G11" s="1171"/>
      <c r="H11" s="1171"/>
      <c r="I11" s="1171"/>
      <c r="J11" s="1171"/>
      <c r="K11" s="1171"/>
      <c r="L11" s="1171"/>
      <c r="M11" s="1171"/>
      <c r="N11" s="1171"/>
      <c r="O11" s="1171"/>
      <c r="P11" s="1171"/>
    </row>
    <row r="12" spans="1:16" ht="30" customHeight="1">
      <c r="A12" s="161"/>
      <c r="B12" s="1185" t="s">
        <v>50</v>
      </c>
      <c r="C12" s="1186">
        <f>'４-３．（全体）'!J17</f>
        <v>0</v>
      </c>
      <c r="D12" s="1187">
        <f>'４-３．（全体）'!L17</f>
        <v>0</v>
      </c>
      <c r="E12" s="1188">
        <f>'４-３．（全体）'!N17</f>
        <v>0</v>
      </c>
      <c r="F12" s="1171"/>
      <c r="G12" s="1171"/>
      <c r="H12" s="1171"/>
      <c r="I12" s="1171"/>
      <c r="J12" s="1171"/>
      <c r="K12" s="1171"/>
      <c r="L12" s="1171"/>
      <c r="M12" s="1171"/>
      <c r="N12" s="1171"/>
      <c r="O12" s="1171"/>
      <c r="P12" s="1171"/>
    </row>
    <row r="13" spans="1:16" ht="30" customHeight="1">
      <c r="A13" s="161"/>
      <c r="B13" s="1189" t="s">
        <v>68</v>
      </c>
      <c r="C13" s="1190">
        <f>'４-３．（全体）'!J29</f>
        <v>0</v>
      </c>
      <c r="D13" s="1191">
        <f>'４-３．（全体）'!L29</f>
        <v>0</v>
      </c>
      <c r="E13" s="1192">
        <f>'４-３．（全体）'!N29</f>
        <v>0</v>
      </c>
      <c r="F13" s="1171"/>
      <c r="G13" s="1171"/>
      <c r="H13" s="1171"/>
      <c r="I13" s="1171"/>
      <c r="J13" s="1171"/>
      <c r="K13" s="1171"/>
      <c r="L13" s="1171"/>
      <c r="M13" s="1171"/>
      <c r="N13" s="1171"/>
      <c r="O13" s="1171"/>
      <c r="P13" s="1171"/>
    </row>
    <row r="14" spans="1:16" ht="30" customHeight="1" thickBot="1">
      <c r="A14" s="161"/>
      <c r="B14" s="1193" t="s">
        <v>69</v>
      </c>
      <c r="C14" s="1194">
        <f>'４-３．（全体）'!J41</f>
        <v>0</v>
      </c>
      <c r="D14" s="1195">
        <f>'４-３．（全体）'!L41</f>
        <v>0</v>
      </c>
      <c r="E14" s="1196">
        <f>'４-３．（全体）'!N41</f>
        <v>0</v>
      </c>
      <c r="F14" s="1171"/>
      <c r="G14" s="1171"/>
      <c r="H14" s="1171"/>
      <c r="I14" s="1171"/>
      <c r="J14" s="1171"/>
      <c r="K14" s="1171"/>
      <c r="L14" s="1171"/>
      <c r="M14" s="1171"/>
      <c r="N14" s="1171"/>
      <c r="O14" s="1171"/>
      <c r="P14" s="1171"/>
    </row>
    <row r="15" spans="1:16" ht="30" customHeight="1" thickTop="1">
      <c r="A15" s="161"/>
      <c r="B15" s="1197" t="s">
        <v>12</v>
      </c>
      <c r="C15" s="1198">
        <f>SUM(C12:C14)</f>
        <v>0</v>
      </c>
      <c r="D15" s="1199">
        <f>SUM(D12:D14)</f>
        <v>0</v>
      </c>
      <c r="E15" s="1200">
        <f>SUM(E12:E14)</f>
        <v>0</v>
      </c>
      <c r="F15" s="1171"/>
      <c r="G15" s="1171"/>
      <c r="H15" s="1171"/>
      <c r="I15" s="1171"/>
      <c r="J15" s="1171"/>
      <c r="K15" s="1171"/>
      <c r="L15" s="1171"/>
      <c r="M15" s="1171"/>
      <c r="N15" s="1171"/>
      <c r="O15" s="1171"/>
      <c r="P15" s="1171"/>
    </row>
    <row r="16" spans="1:16" ht="11.25" customHeight="1">
      <c r="A16" s="161"/>
      <c r="B16" s="1179"/>
      <c r="C16" s="1201"/>
      <c r="D16" s="1201"/>
      <c r="E16" s="1201"/>
      <c r="F16" s="1171"/>
      <c r="G16" s="1171"/>
      <c r="H16" s="1171"/>
      <c r="I16" s="1171"/>
      <c r="J16" s="1171"/>
      <c r="K16" s="1171"/>
      <c r="L16" s="1171"/>
      <c r="M16" s="1171"/>
      <c r="N16" s="1171"/>
      <c r="O16" s="1171"/>
      <c r="P16" s="1171"/>
    </row>
    <row r="17" spans="1:16" ht="21" customHeight="1">
      <c r="A17" s="161"/>
      <c r="B17" s="3018" t="s">
        <v>954</v>
      </c>
      <c r="C17" s="3018"/>
      <c r="D17" s="263"/>
      <c r="E17" s="1174"/>
      <c r="F17" s="1171"/>
      <c r="G17" s="1202" t="str">
        <f>IF(OR(D18&lt;=0.2,D18="-"),"","※蓄電システムは補助対象経費（全体）の２０％以下とすること")</f>
        <v/>
      </c>
      <c r="H17" s="1171"/>
      <c r="I17" s="1171"/>
      <c r="J17" s="1171"/>
      <c r="K17" s="1171"/>
      <c r="L17" s="1171"/>
      <c r="M17" s="1171"/>
      <c r="N17" s="1171"/>
      <c r="O17" s="1171"/>
      <c r="P17" s="1171"/>
    </row>
    <row r="18" spans="1:16" ht="21" customHeight="1">
      <c r="A18" s="161"/>
      <c r="B18" s="3019" t="s">
        <v>955</v>
      </c>
      <c r="C18" s="3019"/>
      <c r="D18" s="1203" t="str">
        <f>IF(D15=0,"-",IFERROR(D17/D15,"-"))</f>
        <v>-</v>
      </c>
      <c r="E18" s="1204"/>
      <c r="F18" s="1171"/>
      <c r="G18" s="1171"/>
      <c r="H18" s="1171"/>
      <c r="I18" s="1171"/>
      <c r="J18" s="1171"/>
      <c r="K18" s="1171"/>
      <c r="L18" s="1171"/>
      <c r="M18" s="1171"/>
      <c r="N18" s="1171"/>
      <c r="O18" s="1171"/>
      <c r="P18" s="1171"/>
    </row>
    <row r="19" spans="1:16" ht="36.75" customHeight="1">
      <c r="A19" s="161"/>
      <c r="B19" s="1205" t="s">
        <v>1396</v>
      </c>
      <c r="C19" s="1206"/>
      <c r="D19" s="1206"/>
      <c r="E19" s="1206"/>
      <c r="F19" s="1171"/>
      <c r="G19" s="1171"/>
      <c r="H19" s="1171"/>
      <c r="I19" s="1171"/>
      <c r="J19" s="1171"/>
      <c r="K19" s="1171"/>
      <c r="L19" s="1171"/>
      <c r="M19" s="1171"/>
      <c r="N19" s="1171"/>
      <c r="O19" s="1171"/>
      <c r="P19" s="1171"/>
    </row>
    <row r="20" spans="1:16" ht="21" customHeight="1">
      <c r="A20" s="161"/>
      <c r="B20" s="1178" t="s">
        <v>956</v>
      </c>
      <c r="C20" s="1207"/>
      <c r="D20" s="1207"/>
      <c r="E20" s="1207"/>
      <c r="F20" s="1171"/>
      <c r="G20" s="1171"/>
      <c r="H20" s="1171"/>
      <c r="I20" s="1171"/>
      <c r="J20" s="1171"/>
      <c r="K20" s="1171"/>
      <c r="L20" s="1171"/>
      <c r="M20" s="1171"/>
      <c r="N20" s="1171"/>
      <c r="O20" s="1171"/>
      <c r="P20" s="1171"/>
    </row>
    <row r="21" spans="1:16" ht="30" customHeight="1">
      <c r="A21" s="161"/>
      <c r="B21" s="1181" t="s">
        <v>953</v>
      </c>
      <c r="C21" s="1182" t="s">
        <v>24</v>
      </c>
      <c r="D21" s="1183" t="s">
        <v>25</v>
      </c>
      <c r="E21" s="1184" t="s">
        <v>26</v>
      </c>
      <c r="F21" s="1171"/>
      <c r="G21" s="1171"/>
      <c r="H21" s="1171"/>
      <c r="I21" s="1171"/>
      <c r="J21" s="1171"/>
      <c r="K21" s="1171"/>
      <c r="L21" s="1171"/>
      <c r="M21" s="1171"/>
      <c r="N21" s="1171"/>
      <c r="O21" s="1171"/>
      <c r="P21" s="1171"/>
    </row>
    <row r="22" spans="1:16" ht="30" customHeight="1">
      <c r="A22" s="161"/>
      <c r="B22" s="1185" t="s">
        <v>50</v>
      </c>
      <c r="C22" s="1208">
        <f>IF($C$32=0,C12,'４-４．（１年目）'!J17)</f>
        <v>0</v>
      </c>
      <c r="D22" s="1209">
        <f>IF($C$32=0,D12,'４-４．（１年目）'!L17)</f>
        <v>0</v>
      </c>
      <c r="E22" s="1210">
        <f>IF($C$32=0,E12,'４-４．（１年目）'!N17)</f>
        <v>0</v>
      </c>
      <c r="F22" s="1171"/>
      <c r="G22" s="1171"/>
      <c r="H22" s="1171"/>
      <c r="I22" s="1171"/>
      <c r="J22" s="1171"/>
      <c r="K22" s="1171"/>
      <c r="L22" s="1171"/>
      <c r="M22" s="1171"/>
      <c r="N22" s="1171"/>
      <c r="O22" s="1171"/>
      <c r="P22" s="1171"/>
    </row>
    <row r="23" spans="1:16" ht="30" customHeight="1">
      <c r="A23" s="161"/>
      <c r="B23" s="1189" t="s">
        <v>68</v>
      </c>
      <c r="C23" s="1211">
        <f>IF($C$32=0,C13,'４-４．（１年目）'!J29)</f>
        <v>0</v>
      </c>
      <c r="D23" s="1212">
        <f>IF($C$32=0,D13,'４-４．（１年目）'!L29)</f>
        <v>0</v>
      </c>
      <c r="E23" s="1213">
        <f>IF($C$32=0,E13,'４-４．（１年目）'!N29)</f>
        <v>0</v>
      </c>
      <c r="F23" s="1171"/>
      <c r="G23" s="1171"/>
      <c r="H23" s="1171"/>
      <c r="I23" s="1171"/>
      <c r="J23" s="1171"/>
      <c r="K23" s="1171"/>
      <c r="L23" s="1171"/>
      <c r="M23" s="1171"/>
      <c r="N23" s="1171"/>
      <c r="O23" s="1171"/>
      <c r="P23" s="1171"/>
    </row>
    <row r="24" spans="1:16" ht="30" customHeight="1" thickBot="1">
      <c r="A24" s="161"/>
      <c r="B24" s="1193" t="s">
        <v>69</v>
      </c>
      <c r="C24" s="1214">
        <f>IF($C$32=0,C14,'４-４．（１年目）'!J41)</f>
        <v>0</v>
      </c>
      <c r="D24" s="1215">
        <f>IF($C$32=0,D14,'４-４．（１年目）'!L41)</f>
        <v>0</v>
      </c>
      <c r="E24" s="1216">
        <f>IF($C$32=0,E14,'４-４．（１年目）'!N41)</f>
        <v>0</v>
      </c>
      <c r="F24" s="1171"/>
      <c r="G24" s="1171"/>
      <c r="H24" s="1171"/>
      <c r="I24" s="1171"/>
      <c r="J24" s="1171"/>
      <c r="K24" s="1171"/>
      <c r="L24" s="1171"/>
      <c r="M24" s="1171"/>
      <c r="N24" s="1171"/>
      <c r="O24" s="1171"/>
      <c r="P24" s="1171"/>
    </row>
    <row r="25" spans="1:16" ht="30" customHeight="1" thickTop="1">
      <c r="A25" s="161"/>
      <c r="B25" s="1197" t="s">
        <v>12</v>
      </c>
      <c r="C25" s="1217">
        <f>IF($C$32=0,C15,'４-４．（１年目）'!J43)</f>
        <v>0</v>
      </c>
      <c r="D25" s="1218">
        <f>IF($C$32=0,D15,'４-４．（１年目）'!L43)</f>
        <v>0</v>
      </c>
      <c r="E25" s="1200">
        <f>IF($C$32=0,E15,'４-４．（１年目）'!N43)</f>
        <v>0</v>
      </c>
      <c r="F25" s="1171"/>
      <c r="G25" s="1171"/>
      <c r="H25" s="1171"/>
      <c r="I25" s="1171"/>
      <c r="J25" s="1171"/>
      <c r="K25" s="1171"/>
      <c r="L25" s="1171"/>
      <c r="M25" s="1171"/>
      <c r="N25" s="1171"/>
      <c r="O25" s="1171"/>
      <c r="P25" s="1171"/>
    </row>
    <row r="26" spans="1:16" ht="15" customHeight="1">
      <c r="A26" s="161"/>
      <c r="B26" s="1179"/>
      <c r="C26" s="1201"/>
      <c r="D26" s="1201"/>
      <c r="E26" s="1201"/>
      <c r="F26" s="1171"/>
      <c r="G26" s="1171"/>
      <c r="H26" s="1171"/>
      <c r="I26" s="1171"/>
      <c r="J26" s="1171"/>
      <c r="K26" s="1171"/>
      <c r="L26" s="1171"/>
      <c r="M26" s="1171"/>
      <c r="N26" s="1171"/>
      <c r="O26" s="1171"/>
      <c r="P26" s="1171"/>
    </row>
    <row r="27" spans="1:16" ht="21" customHeight="1">
      <c r="A27" s="161"/>
      <c r="B27" s="1178" t="s">
        <v>957</v>
      </c>
      <c r="C27" s="1207"/>
      <c r="D27" s="1207"/>
      <c r="E27" s="1207"/>
      <c r="F27" s="1171"/>
      <c r="G27" s="1171"/>
      <c r="H27" s="1171"/>
      <c r="I27" s="1171"/>
      <c r="J27" s="1171"/>
      <c r="K27" s="1171"/>
      <c r="L27" s="1171"/>
      <c r="M27" s="1171"/>
      <c r="N27" s="1171"/>
      <c r="O27" s="1171"/>
      <c r="P27" s="1171"/>
    </row>
    <row r="28" spans="1:16" ht="30" customHeight="1">
      <c r="A28" s="161"/>
      <c r="B28" s="1181" t="s">
        <v>953</v>
      </c>
      <c r="C28" s="1219" t="s">
        <v>24</v>
      </c>
      <c r="D28" s="1220" t="s">
        <v>25</v>
      </c>
      <c r="E28" s="1221" t="s">
        <v>26</v>
      </c>
      <c r="F28" s="1171"/>
      <c r="G28" s="1171"/>
      <c r="H28" s="1171"/>
      <c r="I28" s="1171"/>
      <c r="J28" s="1171"/>
      <c r="K28" s="1171"/>
      <c r="L28" s="1171"/>
      <c r="M28" s="1171"/>
      <c r="N28" s="1171"/>
      <c r="O28" s="1171"/>
      <c r="P28" s="1171"/>
    </row>
    <row r="29" spans="1:16" ht="30" customHeight="1">
      <c r="A29" s="161"/>
      <c r="B29" s="1185" t="s">
        <v>50</v>
      </c>
      <c r="C29" s="1208">
        <f>'４-５．（２年目）'!J17</f>
        <v>0</v>
      </c>
      <c r="D29" s="1209">
        <f>'４-５．（２年目）'!L17</f>
        <v>0</v>
      </c>
      <c r="E29" s="1210">
        <f>'４-５．（２年目）'!N17</f>
        <v>0</v>
      </c>
      <c r="F29" s="1171"/>
      <c r="G29" s="1171"/>
      <c r="H29" s="1171"/>
      <c r="I29" s="1171"/>
      <c r="J29" s="1171"/>
      <c r="K29" s="1171"/>
      <c r="L29" s="1171"/>
      <c r="M29" s="1171"/>
      <c r="N29" s="1171"/>
      <c r="O29" s="1171"/>
      <c r="P29" s="1171"/>
    </row>
    <row r="30" spans="1:16" ht="30" customHeight="1">
      <c r="A30" s="161"/>
      <c r="B30" s="1189" t="s">
        <v>68</v>
      </c>
      <c r="C30" s="1211">
        <f>'４-５．（２年目）'!J29</f>
        <v>0</v>
      </c>
      <c r="D30" s="1212">
        <f>'４-５．（２年目）'!L29</f>
        <v>0</v>
      </c>
      <c r="E30" s="1213">
        <f>'４-５．（２年目）'!N29</f>
        <v>0</v>
      </c>
      <c r="F30" s="1171"/>
      <c r="G30" s="1171"/>
      <c r="H30" s="1171"/>
      <c r="I30" s="1171"/>
      <c r="J30" s="1171"/>
      <c r="K30" s="1171"/>
      <c r="L30" s="1171"/>
      <c r="M30" s="1171"/>
      <c r="N30" s="1171"/>
      <c r="O30" s="1171"/>
      <c r="P30" s="1171"/>
    </row>
    <row r="31" spans="1:16" ht="30" customHeight="1" thickBot="1">
      <c r="A31" s="161"/>
      <c r="B31" s="1193" t="s">
        <v>69</v>
      </c>
      <c r="C31" s="1214">
        <f>'４-５．（２年目）'!J41</f>
        <v>0</v>
      </c>
      <c r="D31" s="1215">
        <f>'４-５．（２年目）'!L41</f>
        <v>0</v>
      </c>
      <c r="E31" s="1216">
        <f>'４-５．（２年目）'!N41</f>
        <v>0</v>
      </c>
      <c r="F31" s="1171"/>
      <c r="G31" s="1171"/>
      <c r="H31" s="1171"/>
      <c r="I31" s="1171"/>
      <c r="J31" s="1171"/>
      <c r="K31" s="1171"/>
      <c r="L31" s="1171"/>
      <c r="M31" s="1171"/>
      <c r="N31" s="1171"/>
      <c r="O31" s="1171"/>
      <c r="P31" s="1171"/>
    </row>
    <row r="32" spans="1:16" ht="30" customHeight="1" thickTop="1">
      <c r="A32" s="161"/>
      <c r="B32" s="1197" t="s">
        <v>12</v>
      </c>
      <c r="C32" s="1217">
        <f>SUM(C29:C31)</f>
        <v>0</v>
      </c>
      <c r="D32" s="1218">
        <f>SUM(D29:D31)</f>
        <v>0</v>
      </c>
      <c r="E32" s="1200">
        <f>SUM(E29:E31)</f>
        <v>0</v>
      </c>
      <c r="F32" s="1171"/>
      <c r="G32" s="1171"/>
      <c r="H32" s="1171"/>
      <c r="I32" s="1171"/>
      <c r="J32" s="1171"/>
      <c r="K32" s="1171"/>
      <c r="L32" s="1171"/>
      <c r="M32" s="1171"/>
      <c r="N32" s="1171"/>
      <c r="O32" s="1171"/>
      <c r="P32" s="1171"/>
    </row>
    <row r="33" spans="1:16" ht="15" customHeight="1">
      <c r="A33" s="1222"/>
      <c r="B33" s="1206"/>
      <c r="C33" s="1206"/>
      <c r="D33" s="1206"/>
      <c r="E33" s="1206"/>
      <c r="F33" s="1171"/>
      <c r="G33" s="1171"/>
      <c r="H33" s="1171"/>
      <c r="I33" s="1171"/>
      <c r="J33" s="1171"/>
      <c r="K33" s="1171"/>
      <c r="L33" s="1171"/>
      <c r="M33" s="1171"/>
      <c r="N33" s="1171"/>
      <c r="O33" s="1171"/>
      <c r="P33" s="1171"/>
    </row>
    <row r="34" spans="1:16" ht="21" customHeight="1" outlineLevel="1">
      <c r="A34" s="1222"/>
      <c r="B34" s="1178" t="s">
        <v>958</v>
      </c>
      <c r="C34" s="1207"/>
      <c r="D34" s="1207"/>
      <c r="E34" s="1207"/>
      <c r="F34" s="1171"/>
      <c r="G34" s="1171"/>
      <c r="H34" s="1171"/>
      <c r="I34" s="1171"/>
      <c r="J34" s="1171"/>
      <c r="K34" s="1171"/>
      <c r="L34" s="1171"/>
      <c r="M34" s="1171"/>
      <c r="N34" s="1171"/>
      <c r="O34" s="1171"/>
      <c r="P34" s="1171"/>
    </row>
    <row r="35" spans="1:16" ht="30" customHeight="1" outlineLevel="1">
      <c r="A35" s="161"/>
      <c r="B35" s="1181" t="s">
        <v>953</v>
      </c>
      <c r="C35" s="1219" t="s">
        <v>24</v>
      </c>
      <c r="D35" s="1220" t="s">
        <v>25</v>
      </c>
      <c r="E35" s="1221" t="s">
        <v>26</v>
      </c>
      <c r="F35" s="1171"/>
      <c r="G35" s="1171"/>
      <c r="H35" s="1171"/>
      <c r="I35" s="1171"/>
      <c r="J35" s="1171"/>
      <c r="K35" s="1171"/>
      <c r="L35" s="1171"/>
      <c r="M35" s="1171"/>
      <c r="N35" s="1171"/>
      <c r="O35" s="1171"/>
      <c r="P35" s="1171"/>
    </row>
    <row r="36" spans="1:16" ht="30" customHeight="1" outlineLevel="1">
      <c r="A36" s="1222"/>
      <c r="B36" s="1185" t="s">
        <v>50</v>
      </c>
      <c r="C36" s="1208">
        <f>'４-６．（３年目）'!J17</f>
        <v>0</v>
      </c>
      <c r="D36" s="1209">
        <f>'４-６．（３年目）'!L17</f>
        <v>0</v>
      </c>
      <c r="E36" s="1210">
        <f>'４-６．（３年目）'!N17</f>
        <v>0</v>
      </c>
      <c r="F36" s="1171"/>
      <c r="G36" s="1171"/>
      <c r="H36" s="1171"/>
      <c r="I36" s="1171"/>
      <c r="J36" s="1171"/>
      <c r="K36" s="1171"/>
      <c r="L36" s="1171"/>
      <c r="M36" s="1171"/>
      <c r="N36" s="1171"/>
      <c r="O36" s="1171"/>
      <c r="P36" s="1171"/>
    </row>
    <row r="37" spans="1:16" ht="30" customHeight="1" outlineLevel="1">
      <c r="A37" s="1222"/>
      <c r="B37" s="1189" t="s">
        <v>68</v>
      </c>
      <c r="C37" s="1211">
        <f>'４-６．（３年目）'!J29</f>
        <v>0</v>
      </c>
      <c r="D37" s="1212">
        <f>'４-６．（３年目）'!L29</f>
        <v>0</v>
      </c>
      <c r="E37" s="1213">
        <f>'４-６．（３年目）'!N29</f>
        <v>0</v>
      </c>
      <c r="F37" s="1171"/>
      <c r="G37" s="1171"/>
      <c r="H37" s="1171"/>
      <c r="I37" s="1171"/>
      <c r="J37" s="1171"/>
      <c r="K37" s="1171"/>
      <c r="L37" s="1171"/>
      <c r="M37" s="1171"/>
      <c r="N37" s="1171"/>
      <c r="O37" s="1171"/>
      <c r="P37" s="1171"/>
    </row>
    <row r="38" spans="1:16" ht="30" customHeight="1" outlineLevel="1" thickBot="1">
      <c r="A38" s="1222"/>
      <c r="B38" s="1193" t="s">
        <v>69</v>
      </c>
      <c r="C38" s="1214">
        <f>'４-６．（３年目）'!J41</f>
        <v>0</v>
      </c>
      <c r="D38" s="1215">
        <f>'４-６．（３年目）'!L41</f>
        <v>0</v>
      </c>
      <c r="E38" s="1216">
        <f>'４-６．（３年目）'!N41</f>
        <v>0</v>
      </c>
      <c r="F38" s="1171"/>
      <c r="G38" s="1171"/>
      <c r="H38" s="1171"/>
      <c r="I38" s="1171"/>
      <c r="J38" s="1171"/>
      <c r="K38" s="1171"/>
      <c r="L38" s="1171"/>
      <c r="M38" s="1171"/>
      <c r="N38" s="1171"/>
      <c r="O38" s="1171"/>
      <c r="P38" s="1171"/>
    </row>
    <row r="39" spans="1:16" ht="30" customHeight="1" outlineLevel="1" thickTop="1">
      <c r="A39" s="1222"/>
      <c r="B39" s="1197" t="s">
        <v>12</v>
      </c>
      <c r="C39" s="1217">
        <f>SUM(C36:C38)</f>
        <v>0</v>
      </c>
      <c r="D39" s="1218">
        <f>SUM(D36:D38)</f>
        <v>0</v>
      </c>
      <c r="E39" s="1200">
        <f>SUM(E36:E38)</f>
        <v>0</v>
      </c>
      <c r="F39" s="1171"/>
      <c r="G39" s="1171"/>
      <c r="H39" s="1171"/>
      <c r="I39" s="1171"/>
      <c r="J39" s="1171"/>
      <c r="K39" s="1171"/>
      <c r="L39" s="1171"/>
      <c r="M39" s="1171"/>
      <c r="N39" s="1171"/>
      <c r="O39" s="1171"/>
      <c r="P39" s="1171"/>
    </row>
    <row r="40" spans="1:16" ht="21" customHeight="1">
      <c r="A40" s="161"/>
      <c r="B40" s="161"/>
      <c r="C40" s="161"/>
      <c r="D40" s="161"/>
      <c r="E40" s="161"/>
      <c r="F40" s="1171"/>
      <c r="G40" s="1171"/>
      <c r="H40" s="1171"/>
      <c r="I40" s="1171"/>
      <c r="J40" s="1171"/>
      <c r="K40" s="1171"/>
      <c r="L40" s="1171"/>
      <c r="M40" s="1171"/>
      <c r="N40" s="1171"/>
      <c r="O40" s="1171"/>
      <c r="P40" s="1171"/>
    </row>
    <row r="41" spans="1:16" ht="21" customHeight="1">
      <c r="A41" s="537"/>
      <c r="B41" s="537"/>
      <c r="C41" s="537"/>
      <c r="D41" s="537"/>
      <c r="E41" s="537"/>
    </row>
    <row r="42" spans="1:16" ht="21" customHeight="1">
      <c r="A42" s="537"/>
      <c r="B42" s="537"/>
      <c r="C42" s="537"/>
      <c r="D42" s="537"/>
      <c r="E42" s="537"/>
    </row>
    <row r="43" spans="1:16" ht="21" customHeight="1">
      <c r="A43" s="537"/>
      <c r="B43" s="537"/>
      <c r="C43" s="537"/>
      <c r="D43" s="537"/>
      <c r="E43" s="537"/>
    </row>
    <row r="44" spans="1:16" ht="21" customHeight="1">
      <c r="A44" s="537"/>
      <c r="B44" s="537"/>
      <c r="C44" s="537"/>
      <c r="D44" s="537"/>
      <c r="E44" s="537"/>
    </row>
    <row r="45" spans="1:16" ht="21" customHeight="1">
      <c r="A45" s="537"/>
      <c r="B45" s="537"/>
      <c r="C45" s="537"/>
      <c r="D45" s="537"/>
      <c r="E45" s="537"/>
    </row>
    <row r="46" spans="1:16" ht="21" customHeight="1">
      <c r="A46" s="537"/>
    </row>
  </sheetData>
  <sheetProtection sheet="1"/>
  <mergeCells count="3">
    <mergeCell ref="B17:C17"/>
    <mergeCell ref="B18:C18"/>
    <mergeCell ref="B8:D8"/>
  </mergeCells>
  <phoneticPr fontId="19"/>
  <conditionalFormatting sqref="E11 D11:D12 B22:B23 A22:A24 B36:B37 A36:A38 B29:B30 A29:A31 A33:A34 A17:B17 A11:C13 A15:C15 C20:E20 C22:E24 C36:E38 C29:E31 A14:E14 C27:E27 C34:E34 A25:E25 A32:E32 A19:A20 A9:E10 A39:E1048576 A8:B8 E8:E9 A26:A27 F8:XFD1048576">
    <cfRule type="expression" priority="21" stopIfTrue="1">
      <formula>CELL("protect", A8)=1</formula>
    </cfRule>
  </conditionalFormatting>
  <conditionalFormatting sqref="B24">
    <cfRule type="expression" priority="20" stopIfTrue="1">
      <formula>CELL("protect", B24)=1</formula>
    </cfRule>
  </conditionalFormatting>
  <conditionalFormatting sqref="B19:B20">
    <cfRule type="expression" priority="19" stopIfTrue="1">
      <formula>CELL("protect", B19)=1</formula>
    </cfRule>
  </conditionalFormatting>
  <conditionalFormatting sqref="B31">
    <cfRule type="expression" priority="18" stopIfTrue="1">
      <formula>CELL("protect", B31)=1</formula>
    </cfRule>
  </conditionalFormatting>
  <conditionalFormatting sqref="B27">
    <cfRule type="expression" priority="17" stopIfTrue="1">
      <formula>CELL("protect", B27)=1</formula>
    </cfRule>
  </conditionalFormatting>
  <conditionalFormatting sqref="B38">
    <cfRule type="expression" priority="16" stopIfTrue="1">
      <formula>CELL("protect", B38)=1</formula>
    </cfRule>
  </conditionalFormatting>
  <conditionalFormatting sqref="B34">
    <cfRule type="expression" priority="15" stopIfTrue="1">
      <formula>CELL("protect", B34)=1</formula>
    </cfRule>
  </conditionalFormatting>
  <conditionalFormatting sqref="E12">
    <cfRule type="expression" priority="14" stopIfTrue="1">
      <formula>CELL("protect", E12)=1</formula>
    </cfRule>
  </conditionalFormatting>
  <conditionalFormatting sqref="D13">
    <cfRule type="expression" priority="13" stopIfTrue="1">
      <formula>CELL("protect", D13)=1</formula>
    </cfRule>
  </conditionalFormatting>
  <conditionalFormatting sqref="E13">
    <cfRule type="expression" priority="12" stopIfTrue="1">
      <formula>CELL("protect", E13)=1</formula>
    </cfRule>
  </conditionalFormatting>
  <conditionalFormatting sqref="D15">
    <cfRule type="expression" priority="11" stopIfTrue="1">
      <formula>CELL("protect", D15)=1</formula>
    </cfRule>
  </conditionalFormatting>
  <conditionalFormatting sqref="E15">
    <cfRule type="expression" priority="10" stopIfTrue="1">
      <formula>CELL("protect", E15)=1</formula>
    </cfRule>
  </conditionalFormatting>
  <conditionalFormatting sqref="A21 C21:E21">
    <cfRule type="expression" priority="9" stopIfTrue="1">
      <formula>CELL("protect", A21)=1</formula>
    </cfRule>
  </conditionalFormatting>
  <conditionalFormatting sqref="A28 C28:E28">
    <cfRule type="expression" priority="8" stopIfTrue="1">
      <formula>CELL("protect", A28)=1</formula>
    </cfRule>
  </conditionalFormatting>
  <conditionalFormatting sqref="A35 C35:E35">
    <cfRule type="expression" priority="7" stopIfTrue="1">
      <formula>CELL("protect", A35)=1</formula>
    </cfRule>
  </conditionalFormatting>
  <conditionalFormatting sqref="A16 D18 A18:B18">
    <cfRule type="expression" priority="6" stopIfTrue="1">
      <formula>CELL("protect", A16)=1</formula>
    </cfRule>
  </conditionalFormatting>
  <conditionalFormatting sqref="D17">
    <cfRule type="expression" priority="5" stopIfTrue="1">
      <formula>CELL("protect", D17)=1</formula>
    </cfRule>
  </conditionalFormatting>
  <conditionalFormatting sqref="D17">
    <cfRule type="containsBlanks" dxfId="0" priority="4">
      <formula>LEN(TRIM(D17))=0</formula>
    </cfRule>
  </conditionalFormatting>
  <conditionalFormatting sqref="B21">
    <cfRule type="expression" priority="3" stopIfTrue="1">
      <formula>CELL("protect", B21)=1</formula>
    </cfRule>
  </conditionalFormatting>
  <conditionalFormatting sqref="B28">
    <cfRule type="expression" priority="2" stopIfTrue="1">
      <formula>CELL("protect", B28)=1</formula>
    </cfRule>
  </conditionalFormatting>
  <conditionalFormatting sqref="B35">
    <cfRule type="expression" priority="1" stopIfTrue="1">
      <formula>CELL("protect", B35)=1</formula>
    </cfRule>
  </conditionalFormatting>
  <pageMargins left="0.82677165354330706" right="0.23622047244094488" top="0.39370078740157483" bottom="0.39370078740157483" header="0.39370078740157483" footer="0.31496062992125984"/>
  <pageSetup paperSize="9" scale="98" fitToHeight="0" orientation="portrait" cellComments="asDisplayed"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59999389629810485"/>
    <pageSetUpPr fitToPage="1"/>
  </sheetPr>
  <dimension ref="A1:S45"/>
  <sheetViews>
    <sheetView showGridLines="0" view="pageBreakPreview" zoomScale="85" zoomScaleNormal="100" zoomScaleSheetLayoutView="85" workbookViewId="0">
      <selection activeCell="B10" sqref="B10"/>
    </sheetView>
  </sheetViews>
  <sheetFormatPr defaultColWidth="3.125" defaultRowHeight="21" customHeight="1" outlineLevelRow="1"/>
  <cols>
    <col min="1" max="1" width="2.5" style="1" customWidth="1"/>
    <col min="2" max="5" width="23.75" style="1" customWidth="1"/>
    <col min="6" max="16384" width="3.125" style="1"/>
  </cols>
  <sheetData>
    <row r="1" spans="1:19" ht="15" customHeight="1">
      <c r="A1" s="1171"/>
      <c r="B1" s="797"/>
      <c r="C1" s="1171"/>
      <c r="D1" s="1171"/>
      <c r="E1" s="1171"/>
      <c r="F1" s="1171"/>
      <c r="G1" s="1171"/>
      <c r="H1" s="1171"/>
      <c r="I1" s="1171"/>
      <c r="J1" s="1171"/>
      <c r="K1" s="1171"/>
      <c r="L1" s="1171"/>
      <c r="M1" s="1171"/>
      <c r="N1" s="1171"/>
      <c r="O1" s="1171"/>
      <c r="P1" s="1171"/>
    </row>
    <row r="2" spans="1:19" ht="17.25" customHeight="1">
      <c r="A2" s="1171"/>
      <c r="B2" s="797" t="s">
        <v>1803</v>
      </c>
      <c r="C2" s="1171"/>
      <c r="D2" s="1171"/>
      <c r="E2" s="1171"/>
      <c r="F2" s="1171"/>
      <c r="G2" s="1171"/>
      <c r="H2" s="1171"/>
      <c r="I2" s="1171"/>
      <c r="J2" s="1171"/>
      <c r="K2" s="1171"/>
      <c r="L2" s="1171"/>
      <c r="M2" s="1171"/>
      <c r="N2" s="1171"/>
      <c r="O2" s="1171"/>
      <c r="P2" s="1171"/>
      <c r="Q2" s="1062"/>
      <c r="R2" s="1062"/>
      <c r="S2" s="1062"/>
    </row>
    <row r="3" spans="1:19" ht="15" customHeight="1">
      <c r="A3" s="1171"/>
      <c r="B3" s="1223" t="s">
        <v>1243</v>
      </c>
      <c r="C3" s="1171"/>
      <c r="D3" s="1171"/>
      <c r="E3" s="1171"/>
      <c r="F3" s="1171"/>
      <c r="G3" s="1171"/>
      <c r="H3" s="1171"/>
      <c r="I3" s="1171"/>
      <c r="J3" s="1171"/>
      <c r="K3" s="1171"/>
      <c r="L3" s="1171"/>
      <c r="M3" s="1171"/>
      <c r="N3" s="1171"/>
      <c r="O3" s="1171"/>
      <c r="P3" s="1171"/>
      <c r="Q3" s="1062"/>
      <c r="R3" s="1062"/>
      <c r="S3" s="1062"/>
    </row>
    <row r="4" spans="1:19" ht="15" customHeight="1">
      <c r="A4" s="1171"/>
      <c r="B4" s="797" t="s">
        <v>1258</v>
      </c>
      <c r="C4" s="1171"/>
      <c r="D4" s="1171"/>
      <c r="E4" s="1171"/>
      <c r="F4" s="1171"/>
      <c r="G4" s="1171"/>
      <c r="H4" s="1171"/>
      <c r="I4" s="1171"/>
      <c r="J4" s="1171"/>
      <c r="K4" s="1171"/>
      <c r="L4" s="1171"/>
      <c r="M4" s="1171"/>
      <c r="N4" s="1171"/>
      <c r="O4" s="1171"/>
      <c r="P4" s="1171"/>
      <c r="Q4" s="1062"/>
      <c r="R4" s="1062"/>
      <c r="S4" s="1062"/>
    </row>
    <row r="5" spans="1:19" ht="16.5" customHeight="1">
      <c r="A5" s="1171"/>
      <c r="B5" s="797" t="s">
        <v>1804</v>
      </c>
      <c r="C5" s="1171"/>
      <c r="D5" s="1171"/>
      <c r="E5" s="1171"/>
      <c r="F5" s="1171"/>
      <c r="G5" s="1171"/>
      <c r="H5" s="1171"/>
      <c r="I5" s="1171"/>
      <c r="J5" s="1171"/>
      <c r="K5" s="1171"/>
      <c r="L5" s="1171"/>
      <c r="M5" s="1171"/>
      <c r="N5" s="1171"/>
      <c r="O5" s="1171"/>
      <c r="P5" s="1171"/>
      <c r="Q5" s="1062"/>
      <c r="R5" s="1062"/>
      <c r="S5" s="1062"/>
    </row>
    <row r="6" spans="1:19" ht="11.25" customHeight="1">
      <c r="A6" s="1171"/>
      <c r="B6" s="1171"/>
      <c r="C6" s="1171"/>
      <c r="D6" s="1171"/>
      <c r="E6" s="1171"/>
      <c r="F6" s="1171"/>
      <c r="G6" s="1171"/>
      <c r="H6" s="1171"/>
      <c r="I6" s="1171"/>
      <c r="J6" s="1171"/>
      <c r="K6" s="1171"/>
      <c r="L6" s="1171"/>
      <c r="M6" s="1171"/>
      <c r="N6" s="1171"/>
      <c r="O6" s="1171"/>
      <c r="P6" s="1171"/>
      <c r="Q6" s="1062"/>
      <c r="R6" s="1062"/>
      <c r="S6" s="1062"/>
    </row>
    <row r="7" spans="1:19" ht="15" customHeight="1">
      <c r="A7" s="1171"/>
      <c r="B7" s="797" t="s">
        <v>949</v>
      </c>
      <c r="C7" s="1171"/>
      <c r="D7" s="1171"/>
      <c r="E7" s="1171"/>
      <c r="F7" s="1171"/>
      <c r="G7" s="1171"/>
      <c r="H7" s="1171"/>
      <c r="I7" s="1171"/>
      <c r="J7" s="1171"/>
      <c r="K7" s="1171"/>
      <c r="L7" s="1171"/>
      <c r="M7" s="1171"/>
      <c r="N7" s="1171"/>
      <c r="O7" s="1171"/>
      <c r="P7" s="1171"/>
      <c r="Q7" s="1062"/>
      <c r="R7" s="1062"/>
      <c r="S7" s="1062"/>
    </row>
    <row r="8" spans="1:19" ht="15" customHeight="1">
      <c r="A8" s="1171"/>
      <c r="B8" s="797" t="s">
        <v>950</v>
      </c>
      <c r="C8" s="1171"/>
      <c r="D8" s="1171"/>
      <c r="E8" s="1171"/>
      <c r="F8" s="1171"/>
      <c r="G8" s="1171"/>
      <c r="H8" s="1171"/>
      <c r="I8" s="1171"/>
      <c r="J8" s="1171"/>
      <c r="K8" s="1171"/>
      <c r="L8" s="1171"/>
      <c r="M8" s="1171"/>
      <c r="N8" s="1171"/>
      <c r="O8" s="1171"/>
      <c r="P8" s="1171"/>
      <c r="Q8" s="1062"/>
      <c r="R8" s="1062"/>
      <c r="S8" s="1062"/>
    </row>
    <row r="9" spans="1:19" ht="15" customHeight="1">
      <c r="A9" s="1171"/>
      <c r="B9" s="1171"/>
      <c r="C9" s="1171"/>
      <c r="D9" s="1171"/>
      <c r="E9" s="1171"/>
      <c r="F9" s="1171"/>
      <c r="G9" s="1171"/>
      <c r="H9" s="1171"/>
      <c r="I9" s="1171"/>
      <c r="J9" s="1171"/>
      <c r="K9" s="1171"/>
      <c r="L9" s="1171"/>
      <c r="M9" s="1171"/>
      <c r="N9" s="1171"/>
      <c r="O9" s="1171"/>
      <c r="P9" s="1171"/>
    </row>
    <row r="10" spans="1:19" ht="20.100000000000001" customHeight="1">
      <c r="A10" s="1172"/>
      <c r="B10" s="1224" t="s">
        <v>1802</v>
      </c>
      <c r="C10" s="1225"/>
      <c r="D10" s="1225"/>
      <c r="E10" s="1173"/>
      <c r="F10" s="1171"/>
      <c r="G10" s="1171"/>
      <c r="H10" s="1171"/>
      <c r="I10" s="1171"/>
      <c r="J10" s="1171"/>
      <c r="K10" s="1171"/>
      <c r="L10" s="1171"/>
      <c r="M10" s="1171"/>
      <c r="N10" s="1171"/>
      <c r="O10" s="1171"/>
      <c r="P10" s="1171"/>
    </row>
    <row r="11" spans="1:19" ht="22.5" customHeight="1">
      <c r="A11" s="1172"/>
      <c r="B11" s="1174"/>
      <c r="C11" s="1175"/>
      <c r="D11" s="1176"/>
      <c r="E11" s="1177" t="s">
        <v>951</v>
      </c>
      <c r="F11" s="1171"/>
      <c r="G11" s="1171"/>
      <c r="H11" s="1171"/>
      <c r="I11" s="1171"/>
      <c r="J11" s="1171"/>
      <c r="K11" s="1171"/>
      <c r="L11" s="1171"/>
      <c r="M11" s="1171"/>
      <c r="N11" s="1171"/>
      <c r="O11" s="1171"/>
      <c r="P11" s="1171"/>
    </row>
    <row r="12" spans="1:19" ht="21" customHeight="1">
      <c r="A12" s="161"/>
      <c r="B12" s="1178" t="s">
        <v>952</v>
      </c>
      <c r="C12" s="1179"/>
      <c r="D12" s="1179"/>
      <c r="E12" s="1180"/>
      <c r="F12" s="1171"/>
      <c r="G12" s="1171"/>
      <c r="H12" s="1171"/>
      <c r="I12" s="1171"/>
      <c r="J12" s="1171"/>
      <c r="K12" s="1171"/>
      <c r="L12" s="1171"/>
      <c r="M12" s="1171"/>
      <c r="N12" s="1171"/>
      <c r="O12" s="1171"/>
      <c r="P12" s="1171"/>
    </row>
    <row r="13" spans="1:19" ht="30" customHeight="1">
      <c r="A13" s="161"/>
      <c r="B13" s="1181" t="s">
        <v>953</v>
      </c>
      <c r="C13" s="1182" t="s">
        <v>24</v>
      </c>
      <c r="D13" s="1183" t="s">
        <v>25</v>
      </c>
      <c r="E13" s="1184" t="s">
        <v>26</v>
      </c>
      <c r="F13" s="1171"/>
      <c r="G13" s="1171"/>
      <c r="H13" s="1171"/>
      <c r="I13" s="1171"/>
      <c r="J13" s="1171"/>
      <c r="K13" s="1171"/>
      <c r="L13" s="1171"/>
      <c r="M13" s="1171"/>
      <c r="N13" s="1171"/>
      <c r="O13" s="1171"/>
      <c r="P13" s="1171"/>
    </row>
    <row r="14" spans="1:19" ht="30" customHeight="1">
      <c r="A14" s="161"/>
      <c r="B14" s="1185" t="s">
        <v>50</v>
      </c>
      <c r="C14" s="1186">
        <v>0</v>
      </c>
      <c r="D14" s="1187">
        <v>0</v>
      </c>
      <c r="E14" s="1188">
        <v>0</v>
      </c>
      <c r="F14" s="1171"/>
      <c r="G14" s="1171"/>
      <c r="H14" s="1171"/>
      <c r="I14" s="1171"/>
      <c r="J14" s="1171"/>
      <c r="K14" s="1171"/>
      <c r="L14" s="1171"/>
      <c r="M14" s="1171"/>
      <c r="N14" s="1171"/>
      <c r="O14" s="1171"/>
      <c r="P14" s="1171"/>
    </row>
    <row r="15" spans="1:19" ht="30" customHeight="1">
      <c r="A15" s="161"/>
      <c r="B15" s="1189" t="s">
        <v>68</v>
      </c>
      <c r="C15" s="1190">
        <f>SUMIFS('４-３．（全体）'!J64:J408,'４-３．（全体）'!B64:B408,"設備",'４-３．（全体）'!F64:F408,"&lt;&gt;")</f>
        <v>0</v>
      </c>
      <c r="D15" s="1191">
        <f>SUMIFS('４-３．（全体）'!L64:L408,'４-３．（全体）'!B64:B408,"設備",'４-３．（全体）'!F64:F408,"&lt;&gt;")</f>
        <v>0</v>
      </c>
      <c r="E15" s="1192">
        <f>SUMIFS('４-３．（全体）'!N64:N408,'４-３．（全体）'!B64:B408,"設備",'４-３．（全体）'!F64:F408,"&lt;&gt;")</f>
        <v>0</v>
      </c>
      <c r="F15" s="1171"/>
      <c r="G15" s="1171"/>
      <c r="H15" s="1171"/>
      <c r="I15" s="1171"/>
      <c r="J15" s="1171"/>
      <c r="K15" s="1171"/>
      <c r="L15" s="1171"/>
      <c r="M15" s="1171"/>
      <c r="N15" s="1171"/>
      <c r="O15" s="1171"/>
      <c r="P15" s="1171"/>
    </row>
    <row r="16" spans="1:19" ht="30" customHeight="1" thickBot="1">
      <c r="A16" s="161"/>
      <c r="B16" s="1193" t="s">
        <v>69</v>
      </c>
      <c r="C16" s="1194">
        <f>SUMIFS('４-３．（全体）'!J64:J408,'４-３．（全体）'!B64:B408,"工事",'４-３．（全体）'!F64:F408,"&lt;&gt;")</f>
        <v>0</v>
      </c>
      <c r="D16" s="1195">
        <f>SUMIFS('４-３．（全体）'!L64:L408,'４-３．（全体）'!B64:B408,"工事",'４-３．（全体）'!F64:F408,"&lt;&gt;")</f>
        <v>0</v>
      </c>
      <c r="E16" s="1196">
        <f>SUMIFS('４-３．（全体）'!N64:N408,'４-３．（全体）'!B64:B408,"工事",'４-３．（全体）'!F64:F408,"&lt;&gt;")</f>
        <v>0</v>
      </c>
      <c r="F16" s="1171"/>
      <c r="G16" s="1171"/>
      <c r="H16" s="1171"/>
      <c r="I16" s="1171"/>
      <c r="J16" s="1171"/>
      <c r="K16" s="1171"/>
      <c r="L16" s="1171"/>
      <c r="M16" s="1171"/>
      <c r="N16" s="1171"/>
      <c r="O16" s="1171"/>
      <c r="P16" s="1171"/>
    </row>
    <row r="17" spans="1:16" ht="30" customHeight="1" thickTop="1">
      <c r="A17" s="161"/>
      <c r="B17" s="1197" t="s">
        <v>12</v>
      </c>
      <c r="C17" s="1198">
        <f>SUM(C14:C16)</f>
        <v>0</v>
      </c>
      <c r="D17" s="1199">
        <f>SUM(D14:D16)</f>
        <v>0</v>
      </c>
      <c r="E17" s="1200">
        <f>SUM(E14:E16)</f>
        <v>0</v>
      </c>
      <c r="F17" s="1171"/>
      <c r="G17" s="1171"/>
      <c r="H17" s="1171"/>
      <c r="I17" s="1171"/>
      <c r="J17" s="1171"/>
      <c r="K17" s="1171"/>
      <c r="L17" s="1171"/>
      <c r="M17" s="1171"/>
      <c r="N17" s="1171"/>
      <c r="O17" s="1171"/>
      <c r="P17" s="1171"/>
    </row>
    <row r="18" spans="1:16" ht="36.75" customHeight="1">
      <c r="A18" s="161"/>
      <c r="B18" s="1205" t="s">
        <v>1397</v>
      </c>
      <c r="C18" s="1206"/>
      <c r="D18" s="1206"/>
      <c r="E18" s="1206"/>
      <c r="F18" s="1171"/>
      <c r="G18" s="1171"/>
      <c r="H18" s="1171"/>
      <c r="I18" s="1171"/>
      <c r="J18" s="1171"/>
      <c r="K18" s="1171"/>
      <c r="L18" s="1171"/>
      <c r="M18" s="1171"/>
      <c r="N18" s="1171"/>
      <c r="O18" s="1171"/>
      <c r="P18" s="1171"/>
    </row>
    <row r="19" spans="1:16" ht="21" customHeight="1">
      <c r="A19" s="161"/>
      <c r="B19" s="1178" t="s">
        <v>956</v>
      </c>
      <c r="C19" s="1207"/>
      <c r="D19" s="1207"/>
      <c r="E19" s="1207"/>
      <c r="F19" s="1171"/>
      <c r="G19" s="1171"/>
      <c r="H19" s="1171"/>
      <c r="I19" s="1171"/>
      <c r="J19" s="1171"/>
      <c r="K19" s="1171"/>
      <c r="L19" s="1171"/>
      <c r="M19" s="1171"/>
      <c r="N19" s="1171"/>
      <c r="O19" s="1171"/>
      <c r="P19" s="1171"/>
    </row>
    <row r="20" spans="1:16" ht="30" customHeight="1">
      <c r="A20" s="161"/>
      <c r="B20" s="1181" t="s">
        <v>953</v>
      </c>
      <c r="C20" s="1182" t="s">
        <v>24</v>
      </c>
      <c r="D20" s="1183" t="s">
        <v>25</v>
      </c>
      <c r="E20" s="1184" t="s">
        <v>26</v>
      </c>
      <c r="F20" s="1171"/>
      <c r="G20" s="1171"/>
      <c r="H20" s="1171"/>
      <c r="I20" s="1171"/>
      <c r="J20" s="1171"/>
      <c r="K20" s="1171"/>
      <c r="L20" s="1171"/>
      <c r="M20" s="1171"/>
      <c r="N20" s="1171"/>
      <c r="O20" s="1171"/>
      <c r="P20" s="1171"/>
    </row>
    <row r="21" spans="1:16" ht="30" customHeight="1">
      <c r="A21" s="161"/>
      <c r="B21" s="1185" t="s">
        <v>50</v>
      </c>
      <c r="C21" s="1208">
        <v>0</v>
      </c>
      <c r="D21" s="1209">
        <v>0</v>
      </c>
      <c r="E21" s="1210">
        <v>0</v>
      </c>
      <c r="F21" s="1171"/>
      <c r="G21" s="1171"/>
      <c r="H21" s="1171"/>
      <c r="I21" s="1171"/>
      <c r="J21" s="1171"/>
      <c r="K21" s="1171"/>
      <c r="L21" s="1171"/>
      <c r="M21" s="1171"/>
      <c r="N21" s="1171"/>
      <c r="O21" s="1171"/>
      <c r="P21" s="1171"/>
    </row>
    <row r="22" spans="1:16" ht="30" customHeight="1">
      <c r="A22" s="161"/>
      <c r="B22" s="1189" t="s">
        <v>68</v>
      </c>
      <c r="C22" s="1211">
        <f>IF($C$31=0,C15,SUMIFS('４-４．（１年目）'!J64:J408,'４-４．（１年目）'!B64:B408,"設備",'４-４．（１年目）'!F64:F408,"&lt;&gt;"))</f>
        <v>0</v>
      </c>
      <c r="D22" s="1212">
        <f>IF($C$31=0,D15,SUMIFS('４-４．（１年目）'!L64:L408,'４-４．（１年目）'!B64:B408,"設備",'４-４．（１年目）'!F64:F408,"&lt;&gt;"))</f>
        <v>0</v>
      </c>
      <c r="E22" s="1213">
        <f>IF($C$31=0,E15,SUMIFS('４-４．（１年目）'!N64:N408,'４-４．（１年目）'!B64:B408,"設備",'４-４．（１年目）'!F64:F408,"&lt;&gt;"))</f>
        <v>0</v>
      </c>
      <c r="F22" s="1171"/>
      <c r="G22" s="1171"/>
      <c r="H22" s="1171"/>
      <c r="I22" s="1171"/>
      <c r="J22" s="1171"/>
      <c r="K22" s="1171"/>
      <c r="L22" s="1171"/>
      <c r="M22" s="1171"/>
      <c r="N22" s="1171"/>
      <c r="O22" s="1171"/>
      <c r="P22" s="1171"/>
    </row>
    <row r="23" spans="1:16" ht="30" customHeight="1" thickBot="1">
      <c r="A23" s="161"/>
      <c r="B23" s="1193" t="s">
        <v>69</v>
      </c>
      <c r="C23" s="1214">
        <f>IF($C$31=0,C16,SUMIFS('４-４．（１年目）'!J64:J408,'４-４．（１年目）'!B64:B408,"工事",'４-４．（１年目）'!F64:F408,"&lt;&gt;"))</f>
        <v>0</v>
      </c>
      <c r="D23" s="1215">
        <f>IF($C$31=0,D16,SUMIFS('４-４．（１年目）'!L64:L408,'４-４．（１年目）'!B64:B408,"工事",'４-４．（１年目）'!F64:F408,"&lt;&gt;"))</f>
        <v>0</v>
      </c>
      <c r="E23" s="1216">
        <f>IF($C$31=0,E16,SUMIFS('４-４．（１年目）'!N64:N408,'４-４．（１年目）'!B64:B408,"工事",'４-４．（１年目）'!F64:F408,"&lt;&gt;"))</f>
        <v>0</v>
      </c>
      <c r="F23" s="1171"/>
      <c r="G23" s="1171"/>
      <c r="H23" s="1171"/>
      <c r="I23" s="1171"/>
      <c r="J23" s="1171"/>
      <c r="K23" s="1171"/>
      <c r="L23" s="1171"/>
      <c r="M23" s="1171"/>
      <c r="N23" s="1171"/>
      <c r="O23" s="1171"/>
      <c r="P23" s="1171"/>
    </row>
    <row r="24" spans="1:16" ht="30" customHeight="1" thickTop="1">
      <c r="A24" s="161"/>
      <c r="B24" s="1197" t="s">
        <v>12</v>
      </c>
      <c r="C24" s="1217">
        <f>SUM(C21:C23)</f>
        <v>0</v>
      </c>
      <c r="D24" s="1218">
        <f>SUM(D21:D23)</f>
        <v>0</v>
      </c>
      <c r="E24" s="1200">
        <f>SUM(E21:E23)</f>
        <v>0</v>
      </c>
      <c r="F24" s="1171"/>
      <c r="G24" s="1171"/>
      <c r="H24" s="1171"/>
      <c r="I24" s="1171"/>
      <c r="J24" s="1171"/>
      <c r="K24" s="1171"/>
      <c r="L24" s="1171"/>
      <c r="M24" s="1171"/>
      <c r="N24" s="1171"/>
      <c r="O24" s="1171"/>
      <c r="P24" s="1171"/>
    </row>
    <row r="25" spans="1:16" ht="15" customHeight="1">
      <c r="A25" s="161"/>
      <c r="B25" s="1179"/>
      <c r="C25" s="1201"/>
      <c r="D25" s="1201"/>
      <c r="E25" s="1201"/>
      <c r="F25" s="1171"/>
      <c r="G25" s="1171"/>
      <c r="H25" s="1171"/>
      <c r="I25" s="1171"/>
      <c r="J25" s="1171"/>
      <c r="K25" s="1171"/>
      <c r="L25" s="1171"/>
      <c r="M25" s="1171"/>
      <c r="N25" s="1171"/>
      <c r="O25" s="1171"/>
      <c r="P25" s="1171"/>
    </row>
    <row r="26" spans="1:16" ht="21" customHeight="1">
      <c r="A26" s="161"/>
      <c r="B26" s="1178" t="s">
        <v>957</v>
      </c>
      <c r="C26" s="1207"/>
      <c r="D26" s="1207"/>
      <c r="E26" s="1207"/>
      <c r="F26" s="1171"/>
      <c r="G26" s="1171"/>
      <c r="H26" s="1171"/>
      <c r="I26" s="1171"/>
      <c r="J26" s="1171"/>
      <c r="K26" s="1171"/>
      <c r="L26" s="1171"/>
      <c r="M26" s="1171"/>
      <c r="N26" s="1171"/>
      <c r="O26" s="1171"/>
      <c r="P26" s="1171"/>
    </row>
    <row r="27" spans="1:16" ht="30" customHeight="1">
      <c r="A27" s="161"/>
      <c r="B27" s="1181" t="s">
        <v>953</v>
      </c>
      <c r="C27" s="1219" t="s">
        <v>24</v>
      </c>
      <c r="D27" s="1220" t="s">
        <v>25</v>
      </c>
      <c r="E27" s="1221" t="s">
        <v>26</v>
      </c>
      <c r="F27" s="1171"/>
      <c r="G27" s="1171"/>
      <c r="H27" s="1171"/>
      <c r="I27" s="1171"/>
      <c r="J27" s="1171"/>
      <c r="K27" s="1171"/>
      <c r="L27" s="1171"/>
      <c r="M27" s="1171"/>
      <c r="N27" s="1171"/>
      <c r="O27" s="1171"/>
      <c r="P27" s="1171"/>
    </row>
    <row r="28" spans="1:16" ht="30" customHeight="1">
      <c r="A28" s="161"/>
      <c r="B28" s="1185" t="s">
        <v>50</v>
      </c>
      <c r="C28" s="1208">
        <v>0</v>
      </c>
      <c r="D28" s="1209">
        <v>0</v>
      </c>
      <c r="E28" s="1210">
        <v>0</v>
      </c>
      <c r="F28" s="1171"/>
      <c r="G28" s="1171"/>
      <c r="H28" s="1171"/>
      <c r="I28" s="1171"/>
      <c r="J28" s="1171"/>
      <c r="K28" s="1171"/>
      <c r="L28" s="1171"/>
      <c r="M28" s="1171"/>
      <c r="N28" s="1171"/>
      <c r="O28" s="1171"/>
      <c r="P28" s="1171"/>
    </row>
    <row r="29" spans="1:16" ht="30" customHeight="1">
      <c r="A29" s="161"/>
      <c r="B29" s="1189" t="s">
        <v>68</v>
      </c>
      <c r="C29" s="1211">
        <f>SUMIFS('４-５．（２年目）'!J64:J408,'４-５．（２年目）'!B64:B408,"設備",'４-５．（２年目）'!F64:F408,"&lt;&gt;")</f>
        <v>0</v>
      </c>
      <c r="D29" s="1212">
        <f>SUMIFS('４-５．（２年目）'!L64:L408,'４-５．（２年目）'!B64:B408,"設備",'４-５．（２年目）'!F64:F408,"&lt;&gt;")</f>
        <v>0</v>
      </c>
      <c r="E29" s="1213">
        <f>SUMIFS('４-５．（２年目）'!N64:N408,'４-５．（２年目）'!B64:B408,"設備",'４-５．（２年目）'!F64:F408,"&lt;&gt;")</f>
        <v>0</v>
      </c>
      <c r="F29" s="1171"/>
      <c r="G29" s="1171"/>
      <c r="H29" s="1171"/>
      <c r="I29" s="1171"/>
      <c r="J29" s="1171"/>
      <c r="K29" s="1171"/>
      <c r="L29" s="1171"/>
      <c r="M29" s="1171"/>
      <c r="N29" s="1171"/>
      <c r="O29" s="1171"/>
      <c r="P29" s="1171"/>
    </row>
    <row r="30" spans="1:16" ht="30" customHeight="1" thickBot="1">
      <c r="A30" s="161"/>
      <c r="B30" s="1193" t="s">
        <v>69</v>
      </c>
      <c r="C30" s="1214">
        <f>SUMIFS('４-５．（２年目）'!J64:J408,'４-５．（２年目）'!B64:B408,"工事",'４-５．（２年目）'!F64:F408,"&lt;&gt;")</f>
        <v>0</v>
      </c>
      <c r="D30" s="1215">
        <f>SUMIFS('４-５．（２年目）'!L64:L408,'４-５．（２年目）'!B64:B408,"工事",'４-５．（２年目）'!F64:F408,"&lt;&gt;")</f>
        <v>0</v>
      </c>
      <c r="E30" s="1216">
        <f>SUMIFS('４-５．（２年目）'!N64:N408,'４-５．（２年目）'!B64:B408,"工事",'４-５．（２年目）'!F64:F408,"&lt;&gt;")</f>
        <v>0</v>
      </c>
      <c r="F30" s="1171"/>
      <c r="G30" s="1171"/>
      <c r="H30" s="1171"/>
      <c r="I30" s="1171"/>
      <c r="J30" s="1171"/>
      <c r="K30" s="1171"/>
      <c r="L30" s="1171"/>
      <c r="M30" s="1171"/>
      <c r="N30" s="1171"/>
      <c r="O30" s="1171"/>
      <c r="P30" s="1171"/>
    </row>
    <row r="31" spans="1:16" ht="30" customHeight="1" thickTop="1">
      <c r="A31" s="161"/>
      <c r="B31" s="1197" t="s">
        <v>12</v>
      </c>
      <c r="C31" s="1217">
        <f>SUM(C28:C30)</f>
        <v>0</v>
      </c>
      <c r="D31" s="1218">
        <f>SUM(D28:D30)</f>
        <v>0</v>
      </c>
      <c r="E31" s="1200">
        <f>SUM(E28:E30)</f>
        <v>0</v>
      </c>
      <c r="F31" s="1171"/>
      <c r="G31" s="1171"/>
      <c r="H31" s="1171"/>
      <c r="I31" s="1171"/>
      <c r="J31" s="1171"/>
      <c r="K31" s="1171"/>
      <c r="L31" s="1171"/>
      <c r="M31" s="1171"/>
      <c r="N31" s="1171"/>
      <c r="O31" s="1171"/>
      <c r="P31" s="1171"/>
    </row>
    <row r="32" spans="1:16" ht="15" customHeight="1">
      <c r="A32" s="1222"/>
      <c r="B32" s="1206"/>
      <c r="C32" s="1206"/>
      <c r="D32" s="1206"/>
      <c r="E32" s="1206"/>
      <c r="F32" s="1171"/>
      <c r="G32" s="1171"/>
      <c r="H32" s="1171"/>
      <c r="I32" s="1171"/>
      <c r="J32" s="1171"/>
      <c r="K32" s="1171"/>
      <c r="L32" s="1171"/>
      <c r="M32" s="1171"/>
      <c r="N32" s="1171"/>
      <c r="O32" s="1171"/>
      <c r="P32" s="1171"/>
    </row>
    <row r="33" spans="1:16" ht="21" customHeight="1" outlineLevel="1">
      <c r="A33" s="1222"/>
      <c r="B33" s="1178" t="s">
        <v>958</v>
      </c>
      <c r="C33" s="1207"/>
      <c r="D33" s="1207"/>
      <c r="E33" s="1207"/>
      <c r="F33" s="1171"/>
      <c r="G33" s="1171"/>
      <c r="H33" s="1171"/>
      <c r="I33" s="1171"/>
      <c r="J33" s="1171"/>
      <c r="K33" s="1171"/>
      <c r="L33" s="1171"/>
      <c r="M33" s="1171"/>
      <c r="N33" s="1171"/>
      <c r="O33" s="1171"/>
      <c r="P33" s="1171"/>
    </row>
    <row r="34" spans="1:16" ht="30" customHeight="1" outlineLevel="1">
      <c r="A34" s="161"/>
      <c r="B34" s="1181" t="s">
        <v>953</v>
      </c>
      <c r="C34" s="1219" t="s">
        <v>24</v>
      </c>
      <c r="D34" s="1220" t="s">
        <v>25</v>
      </c>
      <c r="E34" s="1221" t="s">
        <v>26</v>
      </c>
      <c r="F34" s="1171"/>
      <c r="G34" s="1171"/>
      <c r="H34" s="1171"/>
      <c r="I34" s="1171"/>
      <c r="J34" s="1171"/>
      <c r="K34" s="1171"/>
      <c r="L34" s="1171"/>
      <c r="M34" s="1171"/>
      <c r="N34" s="1171"/>
      <c r="O34" s="1171"/>
      <c r="P34" s="1171"/>
    </row>
    <row r="35" spans="1:16" ht="30" customHeight="1" outlineLevel="1">
      <c r="A35" s="1222"/>
      <c r="B35" s="1185" t="s">
        <v>50</v>
      </c>
      <c r="C35" s="1208">
        <v>0</v>
      </c>
      <c r="D35" s="1209">
        <v>0</v>
      </c>
      <c r="E35" s="1210">
        <v>0</v>
      </c>
      <c r="F35" s="1171"/>
      <c r="G35" s="1171"/>
      <c r="H35" s="1171"/>
      <c r="I35" s="1171"/>
      <c r="J35" s="1171"/>
      <c r="K35" s="1171"/>
      <c r="L35" s="1171"/>
      <c r="M35" s="1171"/>
      <c r="N35" s="1171"/>
      <c r="O35" s="1171"/>
      <c r="P35" s="1171"/>
    </row>
    <row r="36" spans="1:16" ht="30" customHeight="1" outlineLevel="1">
      <c r="A36" s="1222"/>
      <c r="B36" s="1189" t="s">
        <v>68</v>
      </c>
      <c r="C36" s="1211">
        <f>SUMIFS('４-６．（３年目）'!J64:J408,'４-６．（３年目）'!B64:B408,"設備",'４-６．（３年目）'!F64:F408,"&lt;&gt;")</f>
        <v>0</v>
      </c>
      <c r="D36" s="1212">
        <f>SUMIFS('４-６．（３年目）'!L64:L408,'４-６．（３年目）'!B64:B408,"設備",'４-６．（３年目）'!F64:F408,"&lt;&gt;")</f>
        <v>0</v>
      </c>
      <c r="E36" s="1213">
        <f>SUMIFS('４-６．（３年目）'!N64:N408,'４-６．（３年目）'!B64:B408,"設備",'４-６．（３年目）'!F64:F408,"&lt;&gt;")</f>
        <v>0</v>
      </c>
      <c r="F36" s="1171"/>
      <c r="G36" s="1171"/>
      <c r="H36" s="1171"/>
      <c r="I36" s="1171"/>
      <c r="J36" s="1171"/>
      <c r="K36" s="1171"/>
      <c r="L36" s="1171"/>
      <c r="M36" s="1171"/>
      <c r="N36" s="1171"/>
      <c r="O36" s="1171"/>
      <c r="P36" s="1171"/>
    </row>
    <row r="37" spans="1:16" ht="30" customHeight="1" outlineLevel="1" thickBot="1">
      <c r="A37" s="1222"/>
      <c r="B37" s="1193" t="s">
        <v>69</v>
      </c>
      <c r="C37" s="1214">
        <f>SUMIFS('４-６．（３年目）'!J64:J408,'４-６．（３年目）'!B64:B408,"工事",'４-６．（３年目）'!F64:F408,"&lt;&gt;")</f>
        <v>0</v>
      </c>
      <c r="D37" s="1215">
        <f>SUMIFS('４-６．（３年目）'!L64:L408,'４-６．（３年目）'!B64:B408,"工事",'４-６．（３年目）'!F64:F408,"&lt;&gt;")</f>
        <v>0</v>
      </c>
      <c r="E37" s="1216">
        <f>SUMIFS('４-６．（３年目）'!N64:N408,'４-６．（３年目）'!B64:B408,"工事",'４-６．（３年目）'!F64:F408,"&lt;&gt;")</f>
        <v>0</v>
      </c>
      <c r="F37" s="1171"/>
      <c r="G37" s="1171"/>
      <c r="H37" s="1171"/>
      <c r="I37" s="1171"/>
      <c r="J37" s="1171"/>
      <c r="K37" s="1171"/>
      <c r="L37" s="1171"/>
      <c r="M37" s="1171"/>
      <c r="N37" s="1171"/>
      <c r="O37" s="1171"/>
      <c r="P37" s="1171"/>
    </row>
    <row r="38" spans="1:16" ht="30" customHeight="1" outlineLevel="1" thickTop="1">
      <c r="A38" s="1222"/>
      <c r="B38" s="1197" t="s">
        <v>12</v>
      </c>
      <c r="C38" s="1217">
        <f>SUM(C35:C37)</f>
        <v>0</v>
      </c>
      <c r="D38" s="1218">
        <f>SUM(D35:D37)</f>
        <v>0</v>
      </c>
      <c r="E38" s="1200">
        <f>SUM(E35:E37)</f>
        <v>0</v>
      </c>
      <c r="F38" s="1171"/>
      <c r="G38" s="1171"/>
      <c r="H38" s="1171"/>
      <c r="I38" s="1171"/>
      <c r="J38" s="1171"/>
      <c r="K38" s="1171"/>
      <c r="L38" s="1171"/>
      <c r="M38" s="1171"/>
      <c r="N38" s="1171"/>
      <c r="O38" s="1171"/>
      <c r="P38" s="1171"/>
    </row>
    <row r="39" spans="1:16" ht="21" customHeight="1">
      <c r="A39" s="161"/>
      <c r="B39" s="161"/>
      <c r="C39" s="161"/>
      <c r="D39" s="161"/>
      <c r="E39" s="161"/>
      <c r="F39" s="1171"/>
      <c r="G39" s="1171"/>
      <c r="H39" s="1171"/>
      <c r="I39" s="1171"/>
      <c r="J39" s="1171"/>
      <c r="K39" s="1171"/>
      <c r="L39" s="1171"/>
      <c r="M39" s="1171"/>
      <c r="N39" s="1171"/>
      <c r="O39" s="1171"/>
      <c r="P39" s="1171"/>
    </row>
    <row r="40" spans="1:16" ht="21" customHeight="1">
      <c r="A40" s="537"/>
      <c r="B40" s="537"/>
      <c r="C40" s="537"/>
      <c r="D40" s="537"/>
      <c r="E40" s="537"/>
    </row>
    <row r="41" spans="1:16" ht="21" customHeight="1">
      <c r="A41" s="537"/>
      <c r="B41" s="537"/>
      <c r="C41" s="537"/>
      <c r="D41" s="537"/>
      <c r="E41" s="537"/>
    </row>
    <row r="42" spans="1:16" ht="21" customHeight="1">
      <c r="A42" s="537"/>
      <c r="B42" s="537"/>
      <c r="C42" s="537"/>
      <c r="D42" s="537"/>
      <c r="E42" s="537"/>
    </row>
    <row r="43" spans="1:16" ht="21" customHeight="1">
      <c r="A43" s="537"/>
      <c r="B43" s="537"/>
      <c r="C43" s="537"/>
      <c r="D43" s="537"/>
      <c r="E43" s="537"/>
    </row>
    <row r="44" spans="1:16" ht="21" customHeight="1">
      <c r="A44" s="537"/>
      <c r="B44" s="537"/>
      <c r="C44" s="537"/>
      <c r="D44" s="537"/>
      <c r="E44" s="537"/>
    </row>
    <row r="45" spans="1:16" ht="21" customHeight="1">
      <c r="A45" s="537"/>
    </row>
  </sheetData>
  <sheetProtection sheet="1"/>
  <phoneticPr fontId="19"/>
  <conditionalFormatting sqref="E13 D13:D14 B21:B22 A21:A23 B35:B36 A35:A37 B28:B29 A28:A30 A32:A33 A13:C15 A17:C17 C19:E19 C21:E23 C35:E37 C28:E30 A16:E16 C26:E26 C33:E33 A24:E24 A31:E31 A18:A19 A11:E12 A38:E1048576 A25:A26 F10:XFD1048576 A10:B10 E10:E11">
    <cfRule type="expression" priority="21" stopIfTrue="1">
      <formula>CELL("protect", A10)=1</formula>
    </cfRule>
  </conditionalFormatting>
  <conditionalFormatting sqref="B23">
    <cfRule type="expression" priority="20" stopIfTrue="1">
      <formula>CELL("protect", B23)=1</formula>
    </cfRule>
  </conditionalFormatting>
  <conditionalFormatting sqref="B18:B19">
    <cfRule type="expression" priority="19" stopIfTrue="1">
      <formula>CELL("protect", B18)=1</formula>
    </cfRule>
  </conditionalFormatting>
  <conditionalFormatting sqref="B30">
    <cfRule type="expression" priority="18" stopIfTrue="1">
      <formula>CELL("protect", B30)=1</formula>
    </cfRule>
  </conditionalFormatting>
  <conditionalFormatting sqref="B26">
    <cfRule type="expression" priority="17" stopIfTrue="1">
      <formula>CELL("protect", B26)=1</formula>
    </cfRule>
  </conditionalFormatting>
  <conditionalFormatting sqref="B37">
    <cfRule type="expression" priority="16" stopIfTrue="1">
      <formula>CELL("protect", B37)=1</formula>
    </cfRule>
  </conditionalFormatting>
  <conditionalFormatting sqref="B33">
    <cfRule type="expression" priority="15" stopIfTrue="1">
      <formula>CELL("protect", B33)=1</formula>
    </cfRule>
  </conditionalFormatting>
  <conditionalFormatting sqref="E14">
    <cfRule type="expression" priority="14" stopIfTrue="1">
      <formula>CELL("protect", E14)=1</formula>
    </cfRule>
  </conditionalFormatting>
  <conditionalFormatting sqref="D15">
    <cfRule type="expression" priority="13" stopIfTrue="1">
      <formula>CELL("protect", D15)=1</formula>
    </cfRule>
  </conditionalFormatting>
  <conditionalFormatting sqref="E15">
    <cfRule type="expression" priority="12" stopIfTrue="1">
      <formula>CELL("protect", E15)=1</formula>
    </cfRule>
  </conditionalFormatting>
  <conditionalFormatting sqref="D17">
    <cfRule type="expression" priority="11" stopIfTrue="1">
      <formula>CELL("protect", D17)=1</formula>
    </cfRule>
  </conditionalFormatting>
  <conditionalFormatting sqref="E17">
    <cfRule type="expression" priority="10" stopIfTrue="1">
      <formula>CELL("protect", E17)=1</formula>
    </cfRule>
  </conditionalFormatting>
  <conditionalFormatting sqref="A20 C20:E20">
    <cfRule type="expression" priority="9" stopIfTrue="1">
      <formula>CELL("protect", A20)=1</formula>
    </cfRule>
  </conditionalFormatting>
  <conditionalFormatting sqref="A27 C27:E27">
    <cfRule type="expression" priority="8" stopIfTrue="1">
      <formula>CELL("protect", A27)=1</formula>
    </cfRule>
  </conditionalFormatting>
  <conditionalFormatting sqref="A34 C34:E34">
    <cfRule type="expression" priority="7" stopIfTrue="1">
      <formula>CELL("protect", A34)=1</formula>
    </cfRule>
  </conditionalFormatting>
  <conditionalFormatting sqref="B20">
    <cfRule type="expression" priority="3" stopIfTrue="1">
      <formula>CELL("protect", B20)=1</formula>
    </cfRule>
  </conditionalFormatting>
  <conditionalFormatting sqref="B27">
    <cfRule type="expression" priority="2" stopIfTrue="1">
      <formula>CELL("protect", B27)=1</formula>
    </cfRule>
  </conditionalFormatting>
  <conditionalFormatting sqref="B34">
    <cfRule type="expression" priority="1" stopIfTrue="1">
      <formula>CELL("protect", B34)=1</formula>
    </cfRule>
  </conditionalFormatting>
  <pageMargins left="0.82677165354330706" right="0.23622047244094488" top="0.39370078740157483" bottom="0.39370078740157483" header="0.39370078740157483" footer="0.31496062992125984"/>
  <pageSetup paperSize="9" scale="98" fitToHeight="0" orientation="portrait" cellComments="asDisplayed"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59999389629810485"/>
  </sheetPr>
  <dimension ref="A1:Y409"/>
  <sheetViews>
    <sheetView showGridLines="0" view="pageBreakPreview" zoomScale="90" zoomScaleNormal="85" zoomScaleSheetLayoutView="90" workbookViewId="0">
      <pane ySplit="15" topLeftCell="A16" activePane="bottomLeft" state="frozen"/>
      <selection sqref="A1:AH1"/>
      <selection pane="bottomLeft" activeCell="B12" sqref="B12"/>
    </sheetView>
  </sheetViews>
  <sheetFormatPr defaultColWidth="9" defaultRowHeight="18.75" customHeight="1"/>
  <cols>
    <col min="1" max="1" width="2.75" style="270" customWidth="1"/>
    <col min="2" max="2" width="5" style="460" customWidth="1"/>
    <col min="3" max="3" width="27.5" style="270" customWidth="1"/>
    <col min="4" max="5" width="11.25" style="270" customWidth="1"/>
    <col min="6" max="6" width="9.25" style="459" customWidth="1"/>
    <col min="7" max="7" width="4.375" style="459" customWidth="1"/>
    <col min="8" max="8" width="7.5" style="461" customWidth="1"/>
    <col min="9" max="9" width="5" style="461" customWidth="1"/>
    <col min="10" max="10" width="12.625" style="462" customWidth="1"/>
    <col min="11" max="11" width="5" style="461" customWidth="1"/>
    <col min="12" max="12" width="12.625" style="462" customWidth="1"/>
    <col min="13" max="13" width="5" style="461" customWidth="1"/>
    <col min="14" max="14" width="12.625" style="462" customWidth="1"/>
    <col min="15" max="15" width="11.25" style="463" customWidth="1"/>
    <col min="16" max="17" width="9" style="270"/>
    <col min="18" max="20" width="13.875" style="270" customWidth="1"/>
    <col min="21" max="22" width="9" style="270"/>
    <col min="23" max="25" width="13.875" style="270" customWidth="1"/>
    <col min="26" max="16384" width="9" style="270"/>
  </cols>
  <sheetData>
    <row r="1" spans="1:25" ht="18.75" customHeight="1">
      <c r="A1" s="264"/>
      <c r="B1" s="265" t="s">
        <v>959</v>
      </c>
      <c r="C1" s="264"/>
      <c r="D1" s="264"/>
      <c r="E1" s="264"/>
      <c r="F1" s="266"/>
      <c r="G1" s="266"/>
      <c r="H1" s="267"/>
      <c r="I1" s="267"/>
      <c r="J1" s="268"/>
      <c r="K1" s="267"/>
      <c r="L1" s="268"/>
      <c r="M1" s="267"/>
      <c r="N1" s="268"/>
      <c r="O1" s="269"/>
      <c r="P1" s="541"/>
      <c r="Q1" s="541"/>
      <c r="R1" s="541"/>
      <c r="S1" s="541"/>
      <c r="T1" s="541"/>
      <c r="U1" s="541"/>
      <c r="V1" s="541"/>
      <c r="W1" s="541"/>
      <c r="X1" s="541"/>
      <c r="Y1" s="541"/>
    </row>
    <row r="2" spans="1:25" ht="18.75" customHeight="1">
      <c r="A2" s="264"/>
      <c r="B2" s="271"/>
      <c r="C2" s="272" t="s">
        <v>960</v>
      </c>
      <c r="D2" s="264"/>
      <c r="E2" s="264"/>
      <c r="F2" s="266"/>
      <c r="G2" s="266"/>
      <c r="H2" s="267"/>
      <c r="I2" s="267"/>
      <c r="J2" s="268"/>
      <c r="K2" s="267"/>
      <c r="L2" s="268"/>
      <c r="M2" s="267"/>
      <c r="N2" s="268"/>
      <c r="O2" s="269"/>
      <c r="P2" s="541"/>
      <c r="Q2" s="541"/>
      <c r="R2" s="541"/>
      <c r="S2" s="541"/>
      <c r="T2" s="541"/>
      <c r="U2" s="541"/>
      <c r="V2" s="541"/>
      <c r="W2" s="541"/>
      <c r="X2" s="541"/>
      <c r="Y2" s="541"/>
    </row>
    <row r="3" spans="1:25" ht="18.75" customHeight="1">
      <c r="A3" s="264"/>
      <c r="B3" s="271"/>
      <c r="C3" s="272" t="s">
        <v>961</v>
      </c>
      <c r="D3" s="264"/>
      <c r="E3" s="264"/>
      <c r="F3" s="266"/>
      <c r="G3" s="266"/>
      <c r="H3" s="267"/>
      <c r="I3" s="267"/>
      <c r="J3" s="268"/>
      <c r="K3" s="267"/>
      <c r="L3" s="268"/>
      <c r="M3" s="267"/>
      <c r="N3" s="268"/>
      <c r="O3" s="269"/>
      <c r="P3" s="541"/>
      <c r="Q3" s="541"/>
      <c r="R3" s="541"/>
      <c r="S3" s="541"/>
      <c r="T3" s="541"/>
      <c r="U3" s="541"/>
      <c r="V3" s="541"/>
      <c r="W3" s="541"/>
      <c r="X3" s="541"/>
      <c r="Y3" s="541"/>
    </row>
    <row r="4" spans="1:25" ht="18.75" customHeight="1">
      <c r="A4" s="264"/>
      <c r="B4" s="271"/>
      <c r="C4" s="272" t="s">
        <v>962</v>
      </c>
      <c r="D4" s="264"/>
      <c r="E4" s="264"/>
      <c r="F4" s="266"/>
      <c r="G4" s="266"/>
      <c r="H4" s="267"/>
      <c r="I4" s="267"/>
      <c r="J4" s="268"/>
      <c r="K4" s="267"/>
      <c r="L4" s="268"/>
      <c r="M4" s="267"/>
      <c r="N4" s="268"/>
      <c r="O4" s="269"/>
      <c r="P4" s="541"/>
      <c r="Q4" s="541"/>
      <c r="R4" s="541"/>
      <c r="S4" s="541"/>
      <c r="T4" s="541"/>
      <c r="U4" s="541"/>
      <c r="V4" s="541"/>
      <c r="W4" s="541"/>
      <c r="X4" s="541"/>
      <c r="Y4" s="541"/>
    </row>
    <row r="5" spans="1:25" ht="18.75" customHeight="1">
      <c r="A5" s="264"/>
      <c r="B5" s="271"/>
      <c r="C5" s="272" t="s">
        <v>963</v>
      </c>
      <c r="D5" s="264"/>
      <c r="E5" s="264"/>
      <c r="F5" s="266"/>
      <c r="G5" s="266"/>
      <c r="H5" s="267"/>
      <c r="I5" s="267"/>
      <c r="J5" s="268"/>
      <c r="K5" s="267"/>
      <c r="L5" s="268"/>
      <c r="M5" s="267"/>
      <c r="N5" s="268"/>
      <c r="O5" s="269"/>
      <c r="P5" s="541"/>
      <c r="Q5" s="541"/>
      <c r="R5" s="541"/>
      <c r="S5" s="541"/>
      <c r="T5" s="541"/>
      <c r="U5" s="541"/>
      <c r="V5" s="541"/>
      <c r="W5" s="541"/>
      <c r="X5" s="541"/>
      <c r="Y5" s="541"/>
    </row>
    <row r="6" spans="1:25" ht="18.75" customHeight="1">
      <c r="A6" s="264"/>
      <c r="B6" s="265" t="s">
        <v>964</v>
      </c>
      <c r="C6" s="264"/>
      <c r="D6" s="264"/>
      <c r="E6" s="264"/>
      <c r="F6" s="266"/>
      <c r="G6" s="266"/>
      <c r="H6" s="267"/>
      <c r="I6" s="267"/>
      <c r="J6" s="268"/>
      <c r="K6" s="267"/>
      <c r="L6" s="268"/>
      <c r="M6" s="267"/>
      <c r="N6" s="268"/>
      <c r="O6" s="269"/>
      <c r="P6" s="541"/>
      <c r="Q6" s="541"/>
      <c r="R6" s="541"/>
      <c r="S6" s="541"/>
      <c r="T6" s="541"/>
      <c r="U6" s="541"/>
      <c r="V6" s="541"/>
      <c r="W6" s="541"/>
      <c r="X6" s="541"/>
      <c r="Y6" s="541"/>
    </row>
    <row r="7" spans="1:25" ht="18.75" customHeight="1">
      <c r="A7" s="264"/>
      <c r="B7" s="271"/>
      <c r="C7" s="272" t="s">
        <v>965</v>
      </c>
      <c r="D7" s="264"/>
      <c r="E7" s="264"/>
      <c r="F7" s="266"/>
      <c r="G7" s="266"/>
      <c r="H7" s="267"/>
      <c r="I7" s="267"/>
      <c r="J7" s="268"/>
      <c r="K7" s="267"/>
      <c r="L7" s="268"/>
      <c r="M7" s="267"/>
      <c r="N7" s="268"/>
      <c r="O7" s="269"/>
      <c r="P7" s="541"/>
      <c r="Q7" s="541"/>
      <c r="R7" s="541"/>
      <c r="S7" s="541"/>
      <c r="T7" s="541"/>
      <c r="U7" s="541"/>
      <c r="V7" s="541"/>
      <c r="W7" s="541"/>
      <c r="X7" s="541"/>
      <c r="Y7" s="541"/>
    </row>
    <row r="8" spans="1:25" ht="18.75" customHeight="1">
      <c r="A8" s="264"/>
      <c r="B8" s="264"/>
      <c r="C8" s="272" t="s">
        <v>1914</v>
      </c>
      <c r="D8" s="264"/>
      <c r="E8" s="264"/>
      <c r="F8" s="266"/>
      <c r="G8" s="266"/>
      <c r="H8" s="267"/>
      <c r="I8" s="267"/>
      <c r="J8" s="268"/>
      <c r="K8" s="267"/>
      <c r="L8" s="268"/>
      <c r="M8" s="267"/>
      <c r="N8" s="268"/>
      <c r="O8" s="269"/>
      <c r="P8" s="541"/>
      <c r="Q8" s="541"/>
      <c r="R8" s="541"/>
      <c r="S8" s="541"/>
      <c r="T8" s="541"/>
      <c r="U8" s="541"/>
      <c r="V8" s="541"/>
      <c r="W8" s="541"/>
      <c r="X8" s="541"/>
      <c r="Y8" s="541"/>
    </row>
    <row r="9" spans="1:25" ht="18.75" customHeight="1">
      <c r="A9" s="264"/>
      <c r="B9" s="264"/>
      <c r="C9" s="272" t="s">
        <v>1113</v>
      </c>
      <c r="D9" s="264"/>
      <c r="E9" s="264"/>
      <c r="F9" s="266"/>
      <c r="G9" s="266"/>
      <c r="H9" s="267"/>
      <c r="I9" s="267"/>
      <c r="J9" s="268"/>
      <c r="K9" s="267"/>
      <c r="L9" s="268"/>
      <c r="M9" s="267"/>
      <c r="N9" s="268"/>
      <c r="O9" s="269"/>
      <c r="P9" s="541"/>
      <c r="Q9" s="541"/>
      <c r="R9" s="541"/>
      <c r="S9" s="541"/>
      <c r="T9" s="541"/>
      <c r="U9" s="541"/>
      <c r="V9" s="541"/>
      <c r="W9" s="541"/>
      <c r="X9" s="541"/>
      <c r="Y9" s="541"/>
    </row>
    <row r="10" spans="1:25" ht="18.75" customHeight="1">
      <c r="A10" s="264"/>
      <c r="B10" s="264"/>
      <c r="C10" s="549" t="s">
        <v>1805</v>
      </c>
      <c r="D10" s="264"/>
      <c r="E10" s="264"/>
      <c r="F10" s="266"/>
      <c r="G10" s="266"/>
      <c r="H10" s="267"/>
      <c r="I10" s="267"/>
      <c r="J10" s="268"/>
      <c r="K10" s="267"/>
      <c r="L10" s="268"/>
      <c r="M10" s="267"/>
      <c r="N10" s="268"/>
      <c r="O10" s="269"/>
      <c r="P10" s="541"/>
      <c r="Q10" s="541"/>
      <c r="R10" s="541"/>
      <c r="S10" s="541"/>
      <c r="T10" s="541"/>
      <c r="U10" s="541"/>
      <c r="V10" s="541"/>
      <c r="W10" s="541"/>
      <c r="X10" s="541"/>
      <c r="Y10" s="541"/>
    </row>
    <row r="11" spans="1:25" ht="18.75" customHeight="1">
      <c r="A11" s="264"/>
      <c r="B11" s="272" t="s">
        <v>966</v>
      </c>
      <c r="C11" s="264"/>
      <c r="D11" s="264"/>
      <c r="E11" s="264"/>
      <c r="F11" s="266"/>
      <c r="G11" s="266"/>
      <c r="H11" s="267"/>
      <c r="I11" s="267"/>
      <c r="J11" s="268"/>
      <c r="K11" s="267"/>
      <c r="L11" s="268"/>
      <c r="M11" s="267"/>
      <c r="N11" s="268"/>
      <c r="O11" s="269"/>
      <c r="P11" s="541"/>
      <c r="Q11" s="541"/>
      <c r="R11" s="541"/>
      <c r="S11" s="541"/>
      <c r="T11" s="541"/>
      <c r="U11" s="541"/>
      <c r="V11" s="541"/>
      <c r="W11" s="541"/>
      <c r="X11" s="541"/>
      <c r="Y11" s="541"/>
    </row>
    <row r="12" spans="1:25" ht="22.5" customHeight="1" thickBot="1">
      <c r="B12" s="744" t="s">
        <v>1241</v>
      </c>
      <c r="C12" s="745" t="s">
        <v>1114</v>
      </c>
      <c r="D12" s="273"/>
      <c r="E12" s="273"/>
      <c r="F12" s="274"/>
      <c r="G12" s="274"/>
      <c r="H12" s="275"/>
      <c r="I12" s="275"/>
      <c r="J12" s="276"/>
      <c r="K12" s="275"/>
      <c r="L12" s="276"/>
      <c r="M12" s="275"/>
      <c r="N12" s="276"/>
      <c r="O12" s="277"/>
      <c r="P12" s="541"/>
      <c r="Q12" s="541"/>
      <c r="R12" s="541"/>
      <c r="S12" s="541"/>
      <c r="T12" s="541"/>
      <c r="U12" s="541"/>
      <c r="V12" s="541"/>
      <c r="W12" s="541"/>
      <c r="X12" s="541"/>
      <c r="Y12" s="541"/>
    </row>
    <row r="13" spans="1:25" ht="18.75" customHeight="1">
      <c r="A13" s="278"/>
      <c r="B13" s="3024" t="s">
        <v>22</v>
      </c>
      <c r="C13" s="279" t="s">
        <v>967</v>
      </c>
      <c r="D13" s="280"/>
      <c r="E13" s="281"/>
      <c r="F13" s="3043" t="s">
        <v>1701</v>
      </c>
      <c r="G13" s="3027" t="s">
        <v>19</v>
      </c>
      <c r="H13" s="3030" t="s">
        <v>968</v>
      </c>
      <c r="I13" s="3031"/>
      <c r="J13" s="3031"/>
      <c r="K13" s="3031"/>
      <c r="L13" s="3031"/>
      <c r="M13" s="3031"/>
      <c r="N13" s="3032"/>
      <c r="O13" s="282" t="s">
        <v>0</v>
      </c>
      <c r="P13" s="541"/>
      <c r="Q13" s="541"/>
      <c r="R13" s="541"/>
      <c r="S13" s="541"/>
      <c r="T13" s="541"/>
      <c r="U13" s="541"/>
      <c r="V13" s="541"/>
      <c r="W13" s="541"/>
      <c r="X13" s="541"/>
      <c r="Y13" s="541"/>
    </row>
    <row r="14" spans="1:25" ht="18.75" customHeight="1">
      <c r="A14" s="278"/>
      <c r="B14" s="3025"/>
      <c r="C14" s="283" t="s">
        <v>16</v>
      </c>
      <c r="D14" s="284" t="s">
        <v>23</v>
      </c>
      <c r="E14" s="285" t="s">
        <v>969</v>
      </c>
      <c r="F14" s="3044"/>
      <c r="G14" s="3028"/>
      <c r="H14" s="3033" t="s">
        <v>17</v>
      </c>
      <c r="I14" s="3035" t="s">
        <v>24</v>
      </c>
      <c r="J14" s="3035"/>
      <c r="K14" s="3036" t="s">
        <v>25</v>
      </c>
      <c r="L14" s="3037"/>
      <c r="M14" s="3038" t="s">
        <v>26</v>
      </c>
      <c r="N14" s="3039"/>
      <c r="O14" s="286"/>
      <c r="P14" s="541"/>
      <c r="Q14" s="541"/>
      <c r="R14" s="541"/>
      <c r="S14" s="541"/>
      <c r="T14" s="541"/>
      <c r="U14" s="541"/>
      <c r="V14" s="541"/>
      <c r="W14" s="541"/>
      <c r="X14" s="541"/>
      <c r="Y14" s="541"/>
    </row>
    <row r="15" spans="1:25" ht="18.75" customHeight="1" thickBot="1">
      <c r="A15" s="278"/>
      <c r="B15" s="3026"/>
      <c r="C15" s="287"/>
      <c r="D15" s="288"/>
      <c r="E15" s="289"/>
      <c r="F15" s="3045"/>
      <c r="G15" s="3029"/>
      <c r="H15" s="3034"/>
      <c r="I15" s="290" t="s">
        <v>18</v>
      </c>
      <c r="J15" s="290" t="s">
        <v>13</v>
      </c>
      <c r="K15" s="291" t="s">
        <v>18</v>
      </c>
      <c r="L15" s="291" t="s">
        <v>13</v>
      </c>
      <c r="M15" s="292" t="s">
        <v>18</v>
      </c>
      <c r="N15" s="293" t="s">
        <v>13</v>
      </c>
      <c r="O15" s="294"/>
      <c r="P15" s="541"/>
      <c r="Q15" s="541"/>
      <c r="R15" s="541"/>
      <c r="S15" s="541"/>
      <c r="T15" s="541"/>
      <c r="U15" s="541"/>
      <c r="V15" s="541"/>
      <c r="W15" s="541"/>
      <c r="X15" s="541"/>
      <c r="Y15" s="541"/>
    </row>
    <row r="16" spans="1:25" ht="24.75" customHeight="1" thickBot="1">
      <c r="A16" s="278"/>
      <c r="B16" s="3040" t="s">
        <v>27</v>
      </c>
      <c r="C16" s="3041"/>
      <c r="D16" s="3041"/>
      <c r="E16" s="3041"/>
      <c r="F16" s="3041"/>
      <c r="G16" s="3042"/>
      <c r="H16" s="295"/>
      <c r="I16" s="296"/>
      <c r="J16" s="296"/>
      <c r="K16" s="297"/>
      <c r="L16" s="297"/>
      <c r="M16" s="298"/>
      <c r="N16" s="299"/>
      <c r="O16" s="300"/>
      <c r="P16" s="541"/>
      <c r="Q16" s="783" t="s">
        <v>1060</v>
      </c>
      <c r="R16" s="783"/>
      <c r="S16" s="783"/>
      <c r="T16" s="783"/>
      <c r="U16" s="783"/>
      <c r="V16" s="783" t="s">
        <v>1059</v>
      </c>
      <c r="W16" s="783"/>
      <c r="X16" s="783"/>
      <c r="Y16" s="783"/>
    </row>
    <row r="17" spans="1:25" ht="36.75" thickTop="1">
      <c r="A17" s="278"/>
      <c r="B17" s="301"/>
      <c r="C17" s="302" t="s">
        <v>970</v>
      </c>
      <c r="D17" s="303"/>
      <c r="E17" s="304" t="s">
        <v>12</v>
      </c>
      <c r="F17" s="476"/>
      <c r="G17" s="305" t="s">
        <v>20</v>
      </c>
      <c r="H17" s="306"/>
      <c r="I17" s="307"/>
      <c r="J17" s="307">
        <f>J62</f>
        <v>0</v>
      </c>
      <c r="K17" s="308"/>
      <c r="L17" s="308">
        <f>L62</f>
        <v>0</v>
      </c>
      <c r="M17" s="309"/>
      <c r="N17" s="310">
        <f>N62</f>
        <v>0</v>
      </c>
      <c r="O17" s="311"/>
      <c r="P17" s="541"/>
      <c r="Q17" s="784" t="s">
        <v>1701</v>
      </c>
      <c r="R17" s="785" t="s">
        <v>1056</v>
      </c>
      <c r="S17" s="785" t="s">
        <v>1057</v>
      </c>
      <c r="T17" s="785" t="s">
        <v>1058</v>
      </c>
      <c r="U17" s="783"/>
      <c r="V17" s="784" t="s">
        <v>1701</v>
      </c>
      <c r="W17" s="785" t="s">
        <v>1056</v>
      </c>
      <c r="X17" s="785" t="s">
        <v>1057</v>
      </c>
      <c r="Y17" s="785" t="s">
        <v>1058</v>
      </c>
    </row>
    <row r="18" spans="1:25" ht="18.75" customHeight="1" thickBot="1">
      <c r="A18" s="278"/>
      <c r="B18" s="312"/>
      <c r="C18" s="313"/>
      <c r="D18" s="314"/>
      <c r="E18" s="315"/>
      <c r="F18" s="477"/>
      <c r="G18" s="316"/>
      <c r="H18" s="317"/>
      <c r="I18" s="318"/>
      <c r="J18" s="319"/>
      <c r="K18" s="320"/>
      <c r="L18" s="321"/>
      <c r="M18" s="322"/>
      <c r="N18" s="323"/>
      <c r="O18" s="324"/>
      <c r="P18" s="541"/>
      <c r="Q18" s="786" t="s">
        <v>1232</v>
      </c>
      <c r="R18" s="787">
        <f>SUMIFS('４-３．（全体）'!J64:J408,'４-３．（全体）'!B64:B408,"設備",'４-３．（全体）'!F64:F408,"①")</f>
        <v>0</v>
      </c>
      <c r="S18" s="787">
        <f>SUMIFS('４-３．（全体）'!L64:L408,'４-３．（全体）'!B64:B408,"設備",'４-３．（全体）'!F64:F408,"①")</f>
        <v>0</v>
      </c>
      <c r="T18" s="787">
        <f>SUMIFS('４-３．（全体）'!N64:N408,'４-３．（全体）'!B64:B408,"設備",'４-３．（全体）'!F64:F408,"①")</f>
        <v>0</v>
      </c>
      <c r="U18" s="788"/>
      <c r="V18" s="789" t="s">
        <v>856</v>
      </c>
      <c r="W18" s="787">
        <f>SUMIFS('４-３．（全体）'!L64:L408,'４-３．（全体）'!B64:B408,"工事",'４-３．（全体）'!F64:F408,"①")</f>
        <v>0</v>
      </c>
      <c r="X18" s="787">
        <f>SUMIFS('４-３．（全体）'!L64:L408,'４-３．（全体）'!B64:B408,"工事",'４-３．（全体）'!F64:F408,"①")</f>
        <v>0</v>
      </c>
      <c r="Y18" s="787">
        <f>SUMIFS('４-３．（全体）'!N64:N408,'４-３．（全体）'!B64:B408,"工事",'４-３．（全体）'!F64:F408,"①")</f>
        <v>0</v>
      </c>
    </row>
    <row r="19" spans="1:25" ht="18.75" customHeight="1" thickTop="1">
      <c r="A19" s="278"/>
      <c r="B19" s="301"/>
      <c r="C19" s="302" t="s">
        <v>28</v>
      </c>
      <c r="D19" s="303"/>
      <c r="E19" s="304"/>
      <c r="F19" s="476"/>
      <c r="G19" s="305"/>
      <c r="H19" s="325"/>
      <c r="I19" s="326"/>
      <c r="J19" s="326"/>
      <c r="K19" s="327"/>
      <c r="L19" s="327"/>
      <c r="M19" s="309"/>
      <c r="N19" s="328"/>
      <c r="O19" s="311"/>
      <c r="P19" s="541"/>
      <c r="Q19" s="786" t="s">
        <v>1233</v>
      </c>
      <c r="R19" s="787">
        <f>SUMIFS('４-３．（全体）'!J64:J408,'４-３．（全体）'!B64:B408,"設備",'４-３．（全体）'!F64:F408,"②")</f>
        <v>0</v>
      </c>
      <c r="S19" s="787">
        <f>SUMIFS('４-３．（全体）'!L64:L408,'４-３．（全体）'!B64:B408,"設備",'４-３．（全体）'!F64:F408,"②")</f>
        <v>0</v>
      </c>
      <c r="T19" s="787">
        <f>SUMIFS('４-３．（全体）'!N64:N408,'４-３．（全体）'!B64:B408,"設備",'４-３．（全体）'!F64:F408,"②")</f>
        <v>0</v>
      </c>
      <c r="U19" s="788"/>
      <c r="V19" s="789" t="s">
        <v>857</v>
      </c>
      <c r="W19" s="787">
        <f>SUMIFS('４-３．（全体）'!J64:J408,'４-３．（全体）'!B64:B408,"工事",'４-３．（全体）'!F64:F408,"②")</f>
        <v>0</v>
      </c>
      <c r="X19" s="787">
        <f>SUMIFS('４-３．（全体）'!L64:L408,'４-３．（全体）'!B64:B408,"工事",'４-３．（全体）'!F64:F408,"②")</f>
        <v>0</v>
      </c>
      <c r="Y19" s="787">
        <f>SUMIFS('４-３．（全体）'!N64:N408,'４-３．（全体）'!B64:B408,"工事",'４-３．（全体）'!F64:F408,"②")</f>
        <v>0</v>
      </c>
    </row>
    <row r="20" spans="1:25" ht="18.75" customHeight="1">
      <c r="A20" s="278"/>
      <c r="B20" s="329"/>
      <c r="C20" s="3021" t="s">
        <v>34</v>
      </c>
      <c r="D20" s="3022"/>
      <c r="E20" s="3023"/>
      <c r="F20" s="478"/>
      <c r="G20" s="330" t="s">
        <v>971</v>
      </c>
      <c r="H20" s="331"/>
      <c r="I20" s="332"/>
      <c r="J20" s="333">
        <f>J114</f>
        <v>0</v>
      </c>
      <c r="K20" s="334"/>
      <c r="L20" s="335">
        <f>L114</f>
        <v>0</v>
      </c>
      <c r="M20" s="336"/>
      <c r="N20" s="337">
        <f>N114</f>
        <v>0</v>
      </c>
      <c r="O20" s="338"/>
      <c r="P20" s="541"/>
      <c r="Q20" s="786" t="s">
        <v>1833</v>
      </c>
      <c r="R20" s="787">
        <f>SUMIFS('４-３．（全体）'!J64:J408,'４-３．（全体）'!B64:B408,"設備",'４-３．（全体）'!F64:F408,"③")</f>
        <v>0</v>
      </c>
      <c r="S20" s="787">
        <f>SUMIFS('４-３．（全体）'!L64:L408,'４-３．（全体）'!B64:B408,"設備",'４-３．（全体）'!F64:F408,"③")</f>
        <v>0</v>
      </c>
      <c r="T20" s="787">
        <f>SUMIFS('４-３．（全体）'!N64:N408,'４-３．（全体）'!B64:B408,"設備",'４-３．（全体）'!F64:F408,"③")</f>
        <v>0</v>
      </c>
      <c r="U20" s="788"/>
      <c r="V20" s="789" t="s">
        <v>1833</v>
      </c>
      <c r="W20" s="787">
        <f>SUMIFS('４-３．（全体）'!J64:J408,'４-３．（全体）'!B64:B408,"工事",'４-３．（全体）'!F64:F408,"③")</f>
        <v>0</v>
      </c>
      <c r="X20" s="787">
        <f>SUMIFS('４-３．（全体）'!L64:L408,'４-３．（全体）'!B64:B408,"工事",'４-３．（全体）'!F64:F408,"③")</f>
        <v>0</v>
      </c>
      <c r="Y20" s="787">
        <f>SUMIFS('４-３．（全体）'!N64:N408,'４-３．（全体）'!B64:B408,"工事",'４-３．（全体）'!F64:F408,"③")</f>
        <v>0</v>
      </c>
    </row>
    <row r="21" spans="1:25" ht="18.75" customHeight="1">
      <c r="A21" s="278"/>
      <c r="B21" s="329"/>
      <c r="C21" s="3021" t="s">
        <v>972</v>
      </c>
      <c r="D21" s="3022"/>
      <c r="E21" s="3023"/>
      <c r="F21" s="478"/>
      <c r="G21" s="330" t="s">
        <v>971</v>
      </c>
      <c r="H21" s="331"/>
      <c r="I21" s="332"/>
      <c r="J21" s="333">
        <f>J166</f>
        <v>0</v>
      </c>
      <c r="K21" s="334"/>
      <c r="L21" s="335">
        <f>L166</f>
        <v>0</v>
      </c>
      <c r="M21" s="336"/>
      <c r="N21" s="337">
        <f>N166</f>
        <v>0</v>
      </c>
      <c r="O21" s="338"/>
      <c r="P21" s="541"/>
      <c r="Q21" s="786" t="s">
        <v>1834</v>
      </c>
      <c r="R21" s="787">
        <f>SUMIFS('４-３．（全体）'!J64:J408,'４-３．（全体）'!B64:B408,"設備",'４-３．（全体）'!F64:F408,"④")</f>
        <v>0</v>
      </c>
      <c r="S21" s="787">
        <f>SUMIFS('４-３．（全体）'!L64:L408,'４-３．（全体）'!B64:B408,"設備",'４-３．（全体）'!F64:F408,"④")</f>
        <v>0</v>
      </c>
      <c r="T21" s="787">
        <f>SUMIFS('４-３．（全体）'!N64:N408,'４-３．（全体）'!B64:B408,"設備",'４-３．（全体）'!F64:F408,"④")</f>
        <v>0</v>
      </c>
      <c r="U21" s="788"/>
      <c r="V21" s="789" t="s">
        <v>1834</v>
      </c>
      <c r="W21" s="787">
        <f>SUMIFS('４-３．（全体）'!J64:J408,'４-３．（全体）'!B64:B408,"工事",'４-３．（全体）'!F64:F408,"④")</f>
        <v>0</v>
      </c>
      <c r="X21" s="787">
        <f>SUMIFS('４-３．（全体）'!L64:L408,'４-３．（全体）'!B64:B408,"工事",'４-３．（全体）'!F64:F408,"④")</f>
        <v>0</v>
      </c>
      <c r="Y21" s="787">
        <f>SUMIFS('４-３．（全体）'!N64:N408,'４-３．（全体）'!B64:B408,"工事",'４-３．（全体）'!F64:F408,"④")</f>
        <v>0</v>
      </c>
    </row>
    <row r="22" spans="1:25" ht="18.75" customHeight="1">
      <c r="A22" s="278"/>
      <c r="B22" s="329"/>
      <c r="C22" s="3021" t="s">
        <v>35</v>
      </c>
      <c r="D22" s="3022"/>
      <c r="E22" s="3023"/>
      <c r="F22" s="478"/>
      <c r="G22" s="330" t="s">
        <v>971</v>
      </c>
      <c r="H22" s="331"/>
      <c r="I22" s="332"/>
      <c r="J22" s="333">
        <f>J218</f>
        <v>0</v>
      </c>
      <c r="K22" s="334"/>
      <c r="L22" s="335">
        <f>L218</f>
        <v>0</v>
      </c>
      <c r="M22" s="336"/>
      <c r="N22" s="337">
        <f>N218</f>
        <v>0</v>
      </c>
      <c r="O22" s="338"/>
      <c r="P22" s="541"/>
      <c r="Q22" s="786" t="s">
        <v>858</v>
      </c>
      <c r="R22" s="787">
        <f>SUMIFS('４-３．（全体）'!J64:J408,'４-３．（全体）'!B64:B408,"設備",'４-３．（全体）'!F64:F408,"⑤")</f>
        <v>0</v>
      </c>
      <c r="S22" s="787">
        <f>SUMIFS('４-３．（全体）'!L64:L408,'４-３．（全体）'!B64:B408,"設備",'４-３．（全体）'!F64:F408,"⑤")</f>
        <v>0</v>
      </c>
      <c r="T22" s="787">
        <f>SUMIFS('４-３．（全体）'!N64:N408,'４-３．（全体）'!B64:B408,"設備",'４-３．（全体）'!F64:F408,"⑤")</f>
        <v>0</v>
      </c>
      <c r="U22" s="788"/>
      <c r="V22" s="789" t="s">
        <v>858</v>
      </c>
      <c r="W22" s="787">
        <f>SUMIFS('４-３．（全体）'!J64:J408,'４-３．（全体）'!B64:B408,"工事",'４-３．（全体）'!F64:F408,"⑤")</f>
        <v>0</v>
      </c>
      <c r="X22" s="787">
        <f>SUMIFS('４-３．（全体）'!L64:L408,'４-３．（全体）'!B64:B408,"工事",'４-３．（全体）'!F64:F408,"⑤")</f>
        <v>0</v>
      </c>
      <c r="Y22" s="787">
        <f>SUMIFS('４-３．（全体）'!N64:N408,'４-３．（全体）'!B64:B408,"工事",'４-３．（全体）'!F64:F408,"⑤")</f>
        <v>0</v>
      </c>
    </row>
    <row r="23" spans="1:25" ht="18.75" customHeight="1">
      <c r="A23" s="278"/>
      <c r="B23" s="329"/>
      <c r="C23" s="3021" t="s">
        <v>36</v>
      </c>
      <c r="D23" s="3022"/>
      <c r="E23" s="3023"/>
      <c r="F23" s="478"/>
      <c r="G23" s="330" t="s">
        <v>971</v>
      </c>
      <c r="H23" s="331"/>
      <c r="I23" s="332"/>
      <c r="J23" s="333">
        <f>J270</f>
        <v>0</v>
      </c>
      <c r="K23" s="334"/>
      <c r="L23" s="335">
        <f>L270</f>
        <v>0</v>
      </c>
      <c r="M23" s="336"/>
      <c r="N23" s="337">
        <f>N270</f>
        <v>0</v>
      </c>
      <c r="O23" s="338"/>
      <c r="P23" s="541"/>
      <c r="Q23" s="786" t="s">
        <v>859</v>
      </c>
      <c r="R23" s="787">
        <f>SUMIFS('４-３．（全体）'!J64:J408,'４-３．（全体）'!B64:B408,"設備",'４-３．（全体）'!F64:F408,"⑥")</f>
        <v>0</v>
      </c>
      <c r="S23" s="787">
        <f>SUMIFS('４-３．（全体）'!L64:L408,'４-３．（全体）'!B64:B408,"設備",'４-３．（全体）'!F64:F408,"⑥")</f>
        <v>0</v>
      </c>
      <c r="T23" s="787">
        <f>SUMIFS('４-３．（全体）'!N64:N408,'４-３．（全体）'!B64:B408,"設備",'４-３．（全体）'!F64:F408,"⑥")</f>
        <v>0</v>
      </c>
      <c r="U23" s="788"/>
      <c r="V23" s="789" t="s">
        <v>859</v>
      </c>
      <c r="W23" s="787">
        <f>SUMIFS('４-３．（全体）'!J64:J408,'４-３．（全体）'!B64:B408,"工事",'４-３．（全体）'!F64:F408,"⑥")</f>
        <v>0</v>
      </c>
      <c r="X23" s="787">
        <f>SUMIFS('４-３．（全体）'!L64:L408,'４-３．（全体）'!B64:B408,"工事",'４-３．（全体）'!F64:F408,"⑥")</f>
        <v>0</v>
      </c>
      <c r="Y23" s="787">
        <f>SUMIFS('４-３．（全体）'!N64:N408,'４-３．（全体）'!B64:B408,"工事",'４-３．（全体）'!F64:F408,"⑥")</f>
        <v>0</v>
      </c>
    </row>
    <row r="24" spans="1:25" ht="18.75" customHeight="1">
      <c r="A24" s="278"/>
      <c r="B24" s="329"/>
      <c r="C24" s="3021" t="s">
        <v>37</v>
      </c>
      <c r="D24" s="3022"/>
      <c r="E24" s="3023"/>
      <c r="F24" s="478"/>
      <c r="G24" s="330" t="s">
        <v>971</v>
      </c>
      <c r="H24" s="331"/>
      <c r="I24" s="332"/>
      <c r="J24" s="333">
        <f>J322</f>
        <v>0</v>
      </c>
      <c r="K24" s="334"/>
      <c r="L24" s="335">
        <f>L322</f>
        <v>0</v>
      </c>
      <c r="M24" s="336"/>
      <c r="N24" s="337">
        <f>N322</f>
        <v>0</v>
      </c>
      <c r="O24" s="338"/>
      <c r="P24" s="541"/>
      <c r="Q24" s="786" t="s">
        <v>860</v>
      </c>
      <c r="R24" s="787">
        <f>SUMIFS('４-３．（全体）'!J64:J408,'４-３．（全体）'!B64:B408,"設備",'４-３．（全体）'!F64:F408,"⑦")</f>
        <v>0</v>
      </c>
      <c r="S24" s="787">
        <f>SUMIFS('４-３．（全体）'!L64:L408,'４-３．（全体）'!B64:B408,"設備",'４-３．（全体）'!F64:F408,"⑦")</f>
        <v>0</v>
      </c>
      <c r="T24" s="787">
        <f>SUMIFS('４-３．（全体）'!N64:N408,'４-３．（全体）'!B64:B408,"設備",'４-３．（全体）'!F64:F408,"⑦")</f>
        <v>0</v>
      </c>
      <c r="U24" s="788"/>
      <c r="V24" s="789" t="s">
        <v>860</v>
      </c>
      <c r="W24" s="787">
        <f>SUMIFS('４-３．（全体）'!J64:J408,'４-３．（全体）'!B64:B408,"工事",'４-３．（全体）'!F64:F408,"⑦")</f>
        <v>0</v>
      </c>
      <c r="X24" s="787">
        <f>SUMIFS('４-３．（全体）'!L64:L408,'４-３．（全体）'!B64:B408,"工事",'４-３．（全体）'!F64:F408,"⑦")</f>
        <v>0</v>
      </c>
      <c r="Y24" s="787">
        <f>SUMIFS('４-３．（全体）'!N64:N408,'４-３．（全体）'!B64:B408,"工事",'４-３．（全体）'!F64:F408,"⑦")</f>
        <v>0</v>
      </c>
    </row>
    <row r="25" spans="1:25" ht="18.75" customHeight="1">
      <c r="A25" s="278"/>
      <c r="B25" s="329"/>
      <c r="C25" s="3021" t="s">
        <v>38</v>
      </c>
      <c r="D25" s="3022"/>
      <c r="E25" s="3023"/>
      <c r="F25" s="478"/>
      <c r="G25" s="330" t="s">
        <v>971</v>
      </c>
      <c r="H25" s="331"/>
      <c r="I25" s="332"/>
      <c r="J25" s="333">
        <f>J350</f>
        <v>0</v>
      </c>
      <c r="K25" s="334"/>
      <c r="L25" s="335">
        <f>L350</f>
        <v>0</v>
      </c>
      <c r="M25" s="336"/>
      <c r="N25" s="337">
        <f>N350</f>
        <v>0</v>
      </c>
      <c r="O25" s="338"/>
      <c r="P25" s="541"/>
      <c r="Q25" s="786" t="s">
        <v>861</v>
      </c>
      <c r="R25" s="787">
        <f>SUMIFS('４-３．（全体）'!J64:J408,'４-３．（全体）'!B64:B408,"設備",'４-３．（全体）'!F64:F408,"⑧")</f>
        <v>0</v>
      </c>
      <c r="S25" s="787">
        <f>SUMIFS('４-３．（全体）'!L64:L408,'４-３．（全体）'!B64:B408,"設備",'４-３．（全体）'!F64:F408,"⑧")</f>
        <v>0</v>
      </c>
      <c r="T25" s="787">
        <f>SUMIFS('４-３．（全体）'!N64:N408,'４-３．（全体）'!B64:B408,"設備",'４-３．（全体）'!F64:F408,"⑧")</f>
        <v>0</v>
      </c>
      <c r="U25" s="788"/>
      <c r="V25" s="789" t="s">
        <v>861</v>
      </c>
      <c r="W25" s="787">
        <f>SUMIFS('４-３．（全体）'!J64:J408,'４-３．（全体）'!B64:B408,"工事",'４-３．（全体）'!F64:F408,"⑧")</f>
        <v>0</v>
      </c>
      <c r="X25" s="787">
        <f>SUMIFS('４-３．（全体）'!L64:L408,'４-３．（全体）'!B64:B408,"工事",'４-３．（全体）'!F64:F408,"⑧")</f>
        <v>0</v>
      </c>
      <c r="Y25" s="787">
        <f>SUMIFS('４-３．（全体）'!N64:N408,'４-３．（全体）'!B64:B408,"工事",'４-３．（全体）'!F64:F408,"⑧")</f>
        <v>0</v>
      </c>
    </row>
    <row r="26" spans="1:25" ht="18.75" customHeight="1">
      <c r="A26" s="278"/>
      <c r="B26" s="329"/>
      <c r="C26" s="3021" t="s">
        <v>39</v>
      </c>
      <c r="D26" s="3022"/>
      <c r="E26" s="3023"/>
      <c r="F26" s="478"/>
      <c r="G26" s="330" t="s">
        <v>971</v>
      </c>
      <c r="H26" s="331"/>
      <c r="I26" s="332"/>
      <c r="J26" s="333">
        <f>J378</f>
        <v>0</v>
      </c>
      <c r="K26" s="334"/>
      <c r="L26" s="335">
        <f>L378</f>
        <v>0</v>
      </c>
      <c r="M26" s="336"/>
      <c r="N26" s="337">
        <f>N378</f>
        <v>0</v>
      </c>
      <c r="O26" s="338"/>
      <c r="P26" s="541"/>
      <c r="Q26" s="786" t="s">
        <v>1835</v>
      </c>
      <c r="R26" s="787">
        <f>SUMIFS('４-３．（全体）'!J64:J408,'４-３．（全体）'!B64:B408,"設備",'４-３．（全体）'!F64:F408,"⑨")</f>
        <v>0</v>
      </c>
      <c r="S26" s="787">
        <f>SUMIFS('４-３．（全体）'!L64:L408,'４-３．（全体）'!B64:B408,"設備",'４-３．（全体）'!F64:F408,"⑨")</f>
        <v>0</v>
      </c>
      <c r="T26" s="787">
        <f>SUMIFS('４-３．（全体）'!N64:N408,'４-３．（全体）'!B64:B408,"設備",'４-３．（全体）'!F64:F408,"⑨")</f>
        <v>0</v>
      </c>
      <c r="U26" s="788"/>
      <c r="V26" s="789" t="s">
        <v>862</v>
      </c>
      <c r="W26" s="787">
        <f>SUMIFS('４-３．（全体）'!J64:J408,'４-３．（全体）'!B64:B408,"工事",'４-３．（全体）'!F64:F408,"⑨")</f>
        <v>0</v>
      </c>
      <c r="X26" s="787">
        <f>SUMIFS('４-３．（全体）'!L64:L408,'４-３．（全体）'!B64:B408,"工事",'４-３．（全体）'!F64:F408,"⑨")</f>
        <v>0</v>
      </c>
      <c r="Y26" s="787">
        <f>SUMIFS('４-３．（全体）'!N64:N408,'４-３．（全体）'!B64:B408,"工事",'４-３．（全体）'!F64:F408,"⑨")</f>
        <v>0</v>
      </c>
    </row>
    <row r="27" spans="1:25" ht="18.75" customHeight="1">
      <c r="A27" s="278"/>
      <c r="B27" s="329"/>
      <c r="C27" s="3021" t="s">
        <v>40</v>
      </c>
      <c r="D27" s="3022"/>
      <c r="E27" s="3023"/>
      <c r="F27" s="478"/>
      <c r="G27" s="330" t="s">
        <v>971</v>
      </c>
      <c r="H27" s="331"/>
      <c r="I27" s="332"/>
      <c r="J27" s="333">
        <f>J406</f>
        <v>0</v>
      </c>
      <c r="K27" s="334"/>
      <c r="L27" s="335">
        <f>L406</f>
        <v>0</v>
      </c>
      <c r="M27" s="336"/>
      <c r="N27" s="337">
        <f>N406</f>
        <v>0</v>
      </c>
      <c r="O27" s="338"/>
      <c r="P27" s="541"/>
      <c r="Q27" s="786" t="s">
        <v>1824</v>
      </c>
      <c r="R27" s="1401">
        <f>SUMIFS('４-３．（全体）'!J64:J408,'４-３．（全体）'!B64:B408,"設備",'４-３．（全体）'!F64:F408,"⑩")</f>
        <v>0</v>
      </c>
      <c r="S27" s="1401">
        <f>SUMIFS('４-３．（全体）'!L64:L408,'４-３．（全体）'!B64:B408,"設備",'４-３．（全体）'!F64:F408,"⑩")</f>
        <v>0</v>
      </c>
      <c r="T27" s="1401">
        <f>SUMIFS('４-３．（全体）'!N64:N408,'４-３．（全体）'!B64:B408,"設備",'４-３．（全体）'!F64:F408,"⑩")</f>
        <v>0</v>
      </c>
      <c r="U27" s="788"/>
      <c r="V27" s="786" t="s">
        <v>1824</v>
      </c>
      <c r="W27" s="1401">
        <f>SUMIFS('４-３．（全体）'!J64:J408,'４-３．（全体）'!B64:B408,"工事",'４-３．（全体）'!F64:F408,"⑩")</f>
        <v>0</v>
      </c>
      <c r="X27" s="1401">
        <f>SUMIFS('４-３．（全体）'!L64:L408,'４-３．（全体）'!B64:B408,"工事",'４-３．（全体）'!F64:F408,"⑩")</f>
        <v>0</v>
      </c>
      <c r="Y27" s="1401">
        <f>SUMIFS('４-３．（全体）'!N64:N408,'４-３．（全体）'!B64:B408,"工事",'４-３．（全体）'!F64:F408,"⑩")</f>
        <v>0</v>
      </c>
    </row>
    <row r="28" spans="1:25" ht="18.75" customHeight="1" thickBot="1">
      <c r="A28" s="278"/>
      <c r="B28" s="339"/>
      <c r="C28" s="340"/>
      <c r="D28" s="340"/>
      <c r="E28" s="473"/>
      <c r="F28" s="489"/>
      <c r="G28" s="341"/>
      <c r="H28" s="342"/>
      <c r="I28" s="343"/>
      <c r="J28" s="344"/>
      <c r="K28" s="345"/>
      <c r="L28" s="346"/>
      <c r="M28" s="347"/>
      <c r="N28" s="348"/>
      <c r="O28" s="349"/>
      <c r="P28" s="541"/>
      <c r="Q28" s="786" t="s">
        <v>1825</v>
      </c>
      <c r="R28" s="1401">
        <f>SUMIFS('４-３．（全体）'!J64:J408,'４-３．（全体）'!B64:B408,"設備",'４-３．（全体）'!F64:F408,"⑪")</f>
        <v>0</v>
      </c>
      <c r="S28" s="1401">
        <f>SUMIFS('４-３．（全体）'!L64:L408,'４-３．（全体）'!B64:B408,"設備",'４-３．（全体）'!F64:F408,"⑪")</f>
        <v>0</v>
      </c>
      <c r="T28" s="1401">
        <f>SUMIFS('４-３．（全体）'!N64:N408,'４-３．（全体）'!B64:B408,"設備",'４-３．（全体）'!F64:F408,"⑪")</f>
        <v>0</v>
      </c>
      <c r="U28" s="788"/>
      <c r="V28" s="786" t="s">
        <v>1825</v>
      </c>
      <c r="W28" s="1401">
        <f>SUMIFS('４-３．（全体）'!J64:J408,'４-３．（全体）'!B64:B408,"工事",'４-３．（全体）'!F64:F408,"⑪")</f>
        <v>0</v>
      </c>
      <c r="X28" s="1401">
        <f>SUMIFS('４-３．（全体）'!L64:L408,'４-３．（全体）'!B64:B408,"工事",'４-３．（全体）'!F64:F408,"⑪")</f>
        <v>0</v>
      </c>
      <c r="Y28" s="1401">
        <f>SUMIFS('４-３．（全体）'!N64:N408,'４-３．（全体）'!B64:B408,"工事",'４-３．（全体）'!F64:F408,"⑪")</f>
        <v>0</v>
      </c>
    </row>
    <row r="29" spans="1:25" ht="30" customHeight="1" thickTop="1">
      <c r="A29" s="278"/>
      <c r="B29" s="301"/>
      <c r="C29" s="350"/>
      <c r="D29" s="350" t="s">
        <v>973</v>
      </c>
      <c r="E29" s="304" t="s">
        <v>12</v>
      </c>
      <c r="F29" s="476"/>
      <c r="G29" s="351"/>
      <c r="H29" s="352"/>
      <c r="I29" s="307"/>
      <c r="J29" s="307">
        <f>SUM(J20:J27)</f>
        <v>0</v>
      </c>
      <c r="K29" s="308"/>
      <c r="L29" s="308">
        <f>SUM(L20:L27)</f>
        <v>0</v>
      </c>
      <c r="M29" s="353"/>
      <c r="N29" s="310">
        <f>SUM(N20:N27)</f>
        <v>0</v>
      </c>
      <c r="O29" s="311"/>
      <c r="P29" s="541"/>
      <c r="Q29" s="786" t="s">
        <v>1826</v>
      </c>
      <c r="R29" s="1401">
        <f>SUMIFS('４-３．（全体）'!J64:J408,'４-３．（全体）'!B64:B408,"設備",'４-３．（全体）'!F64:F408,"⑫")</f>
        <v>0</v>
      </c>
      <c r="S29" s="1401">
        <f>SUMIFS('４-３．（全体）'!L64:L408,'４-３．（全体）'!B64:B408,"設備",'４-３．（全体）'!F64:F408,"⑫")</f>
        <v>0</v>
      </c>
      <c r="T29" s="1401">
        <f>SUMIFS('４-３．（全体）'!N64:N408,'４-３．（全体）'!B64:B408,"設備",'４-３．（全体）'!F64:F408,"⑫")</f>
        <v>0</v>
      </c>
      <c r="U29" s="788"/>
      <c r="V29" s="786" t="s">
        <v>1826</v>
      </c>
      <c r="W29" s="1401">
        <f>SUMIFS('４-３．（全体）'!J64:J408,'４-３．（全体）'!B64:B408,"工事",'４-３．（全体）'!F64:F408,"⑫")</f>
        <v>0</v>
      </c>
      <c r="X29" s="1401">
        <f>SUMIFS('４-３．（全体）'!L64:L408,'４-３．（全体）'!B64:B408,"工事",'４-３．（全体）'!F64:F408,"⑫")</f>
        <v>0</v>
      </c>
      <c r="Y29" s="1401">
        <f>SUMIFS('４-３．（全体）'!N64:N408,'４-３．（全体）'!B64:B408,"工事",'４-３．（全体）'!F64:F408,"⑫")</f>
        <v>0</v>
      </c>
    </row>
    <row r="30" spans="1:25" ht="18.75" customHeight="1" thickBot="1">
      <c r="A30" s="278"/>
      <c r="B30" s="312"/>
      <c r="C30" s="313"/>
      <c r="D30" s="314"/>
      <c r="E30" s="315"/>
      <c r="F30" s="477"/>
      <c r="G30" s="354"/>
      <c r="H30" s="355"/>
      <c r="I30" s="319"/>
      <c r="J30" s="319"/>
      <c r="K30" s="321"/>
      <c r="L30" s="321"/>
      <c r="M30" s="356"/>
      <c r="N30" s="323"/>
      <c r="O30" s="324"/>
      <c r="P30" s="541"/>
      <c r="Q30" s="786" t="s">
        <v>1827</v>
      </c>
      <c r="R30" s="1401">
        <f>SUMIFS('４-３．（全体）'!J64:J408,'４-３．（全体）'!B64:B408,"設備",'４-３．（全体）'!F64:F408,"⑬")</f>
        <v>0</v>
      </c>
      <c r="S30" s="1401">
        <f>SUMIFS('４-３．（全体）'!L64:L408,'４-３．（全体）'!B64:B408,"設備",'４-３．（全体）'!F64:F408,"⑬")</f>
        <v>0</v>
      </c>
      <c r="T30" s="1401">
        <f>SUMIFS('４-３．（全体）'!N64:N408,'４-３．（全体）'!B64:B408,"設備",'４-３．（全体）'!F64:F408,"⑬")</f>
        <v>0</v>
      </c>
      <c r="U30" s="788"/>
      <c r="V30" s="786" t="s">
        <v>1827</v>
      </c>
      <c r="W30" s="1401">
        <f>SUMIFS('４-３．（全体）'!J64:J408,'４-３．（全体）'!B64:B408,"工事",'４-３．（全体）'!F64:F408,"⑬")</f>
        <v>0</v>
      </c>
      <c r="X30" s="1401">
        <f>SUMIFS('４-３．（全体）'!L64:L408,'４-３．（全体）'!B64:B408,"工事",'４-３．（全体）'!F64:F408,"⑬")</f>
        <v>0</v>
      </c>
      <c r="Y30" s="1401">
        <f>SUMIFS('４-３．（全体）'!N64:N408,'４-３．（全体）'!B64:B408,"工事",'４-３．（全体）'!F64:F408,"⑬")</f>
        <v>0</v>
      </c>
    </row>
    <row r="31" spans="1:25" ht="18.75" customHeight="1" thickTop="1">
      <c r="A31" s="278"/>
      <c r="B31" s="301"/>
      <c r="C31" s="302" t="s">
        <v>29</v>
      </c>
      <c r="D31" s="303"/>
      <c r="E31" s="304"/>
      <c r="F31" s="476"/>
      <c r="G31" s="305"/>
      <c r="H31" s="352"/>
      <c r="I31" s="307"/>
      <c r="J31" s="307"/>
      <c r="K31" s="308"/>
      <c r="L31" s="308"/>
      <c r="M31" s="353"/>
      <c r="N31" s="310"/>
      <c r="O31" s="311"/>
      <c r="P31" s="541"/>
      <c r="Q31" s="786" t="s">
        <v>1828</v>
      </c>
      <c r="R31" s="1401">
        <f>SUMIFS('４-３．（全体）'!J64:J408,'４-３．（全体）'!B64:B408,"設備",'４-３．（全体）'!F64:F408,"⑭")</f>
        <v>0</v>
      </c>
      <c r="S31" s="1401">
        <f>SUMIFS('４-３．（全体）'!L64:L408,'４-３．（全体）'!B64:B408,"設備",'４-３．（全体）'!F64:F408,"⑭")</f>
        <v>0</v>
      </c>
      <c r="T31" s="1401">
        <f>SUMIFS('４-３．（全体）'!N64:N408,'４-３．（全体）'!B64:B408,"設備",'４-３．（全体）'!F64:F408,"⑭")</f>
        <v>0</v>
      </c>
      <c r="U31" s="788"/>
      <c r="V31" s="786" t="s">
        <v>1828</v>
      </c>
      <c r="W31" s="1401">
        <f>SUMIFS('４-３．（全体）'!J64:J408,'４-３．（全体）'!B64:B408,"工事",'４-３．（全体）'!F64:F408,"⑭")</f>
        <v>0</v>
      </c>
      <c r="X31" s="1401">
        <f>SUMIFS('４-３．（全体）'!L64:L408,'４-３．（全体）'!B64:B408,"工事",'４-３．（全体）'!F64:F408,"⑭")</f>
        <v>0</v>
      </c>
      <c r="Y31" s="1401">
        <f>SUMIFS('４-３．（全体）'!N64:N408,'４-３．（全体）'!B64:B408,"工事",'４-３．（全体）'!F64:F408,"⑭")</f>
        <v>0</v>
      </c>
    </row>
    <row r="32" spans="1:25" ht="18.75" customHeight="1">
      <c r="A32" s="278"/>
      <c r="B32" s="329"/>
      <c r="C32" s="3021" t="s">
        <v>34</v>
      </c>
      <c r="D32" s="3022"/>
      <c r="E32" s="3023"/>
      <c r="F32" s="478"/>
      <c r="G32" s="330" t="s">
        <v>971</v>
      </c>
      <c r="H32" s="357"/>
      <c r="I32" s="332"/>
      <c r="J32" s="333">
        <f>J115</f>
        <v>0</v>
      </c>
      <c r="K32" s="334"/>
      <c r="L32" s="335">
        <f>L115</f>
        <v>0</v>
      </c>
      <c r="M32" s="336"/>
      <c r="N32" s="337">
        <f>N115</f>
        <v>0</v>
      </c>
      <c r="O32" s="338"/>
      <c r="Q32" s="786" t="s">
        <v>1829</v>
      </c>
      <c r="R32" s="1401">
        <f>SUMIFS('４-３．（全体）'!J64:J408,'４-３．（全体）'!B64:B408,"設備",'４-３．（全体）'!F64:F408,"⑮")</f>
        <v>0</v>
      </c>
      <c r="S32" s="1401">
        <f>SUMIFS('４-３．（全体）'!L64:L408,'４-３．（全体）'!B64:B408,"設備",'４-３．（全体）'!F64:F408,"⑮")</f>
        <v>0</v>
      </c>
      <c r="T32" s="1401">
        <f>SUMIFS('４-３．（全体）'!N64:N408,'４-３．（全体）'!B64:B408,"設備",'４-３．（全体）'!F64:F408,"⑮")</f>
        <v>0</v>
      </c>
      <c r="V32" s="786" t="s">
        <v>1829</v>
      </c>
      <c r="W32" s="1401">
        <f>SUMIFS('４-３．（全体）'!J64:J408,'４-３．（全体）'!B64:B408,"工事",'４-３．（全体）'!F64:F408,"⑮")</f>
        <v>0</v>
      </c>
      <c r="X32" s="1401">
        <f>SUMIFS('４-３．（全体）'!L64:L408,'４-３．（全体）'!B64:B408,"工事",'４-３．（全体）'!F64:F408,"⑮")</f>
        <v>0</v>
      </c>
      <c r="Y32" s="1401">
        <f>SUMIFS('４-３．（全体）'!N64:N408,'４-３．（全体）'!B64:B408,"工事",'４-３．（全体）'!F64:F408,"⑮")</f>
        <v>0</v>
      </c>
    </row>
    <row r="33" spans="1:15" ht="18.75" customHeight="1">
      <c r="A33" s="278"/>
      <c r="B33" s="329"/>
      <c r="C33" s="3021" t="s">
        <v>33</v>
      </c>
      <c r="D33" s="3022"/>
      <c r="E33" s="3023"/>
      <c r="F33" s="478"/>
      <c r="G33" s="330" t="s">
        <v>971</v>
      </c>
      <c r="H33" s="357"/>
      <c r="I33" s="332"/>
      <c r="J33" s="333">
        <f>J167</f>
        <v>0</v>
      </c>
      <c r="K33" s="334"/>
      <c r="L33" s="335">
        <f>L167</f>
        <v>0</v>
      </c>
      <c r="M33" s="336"/>
      <c r="N33" s="337">
        <f>N167</f>
        <v>0</v>
      </c>
      <c r="O33" s="338"/>
    </row>
    <row r="34" spans="1:15" ht="18.75" customHeight="1">
      <c r="A34" s="278"/>
      <c r="B34" s="329"/>
      <c r="C34" s="3021" t="s">
        <v>35</v>
      </c>
      <c r="D34" s="3022"/>
      <c r="E34" s="3023"/>
      <c r="F34" s="478"/>
      <c r="G34" s="330" t="s">
        <v>971</v>
      </c>
      <c r="H34" s="357"/>
      <c r="I34" s="332"/>
      <c r="J34" s="333">
        <f>J219</f>
        <v>0</v>
      </c>
      <c r="K34" s="334"/>
      <c r="L34" s="335">
        <f>L219</f>
        <v>0</v>
      </c>
      <c r="M34" s="336"/>
      <c r="N34" s="337">
        <f>N219</f>
        <v>0</v>
      </c>
      <c r="O34" s="338"/>
    </row>
    <row r="35" spans="1:15" ht="18.75" customHeight="1">
      <c r="A35" s="278"/>
      <c r="B35" s="329"/>
      <c r="C35" s="3021" t="s">
        <v>36</v>
      </c>
      <c r="D35" s="3022"/>
      <c r="E35" s="3023"/>
      <c r="F35" s="478"/>
      <c r="G35" s="330" t="s">
        <v>971</v>
      </c>
      <c r="H35" s="357"/>
      <c r="I35" s="332"/>
      <c r="J35" s="333">
        <f>J271</f>
        <v>0</v>
      </c>
      <c r="K35" s="334"/>
      <c r="L35" s="335">
        <f>L271</f>
        <v>0</v>
      </c>
      <c r="M35" s="336"/>
      <c r="N35" s="337">
        <f>N271</f>
        <v>0</v>
      </c>
      <c r="O35" s="338"/>
    </row>
    <row r="36" spans="1:15" ht="18.75" customHeight="1">
      <c r="A36" s="278"/>
      <c r="B36" s="329"/>
      <c r="C36" s="3021" t="s">
        <v>37</v>
      </c>
      <c r="D36" s="3022"/>
      <c r="E36" s="3023"/>
      <c r="F36" s="478"/>
      <c r="G36" s="330" t="s">
        <v>971</v>
      </c>
      <c r="H36" s="357"/>
      <c r="I36" s="332"/>
      <c r="J36" s="333">
        <f>J323</f>
        <v>0</v>
      </c>
      <c r="K36" s="334"/>
      <c r="L36" s="335">
        <f>L323</f>
        <v>0</v>
      </c>
      <c r="M36" s="336"/>
      <c r="N36" s="337">
        <f>N323</f>
        <v>0</v>
      </c>
      <c r="O36" s="338"/>
    </row>
    <row r="37" spans="1:15" ht="18.75" customHeight="1">
      <c r="A37" s="278"/>
      <c r="B37" s="329"/>
      <c r="C37" s="3021" t="s">
        <v>38</v>
      </c>
      <c r="D37" s="3022"/>
      <c r="E37" s="3023"/>
      <c r="F37" s="478"/>
      <c r="G37" s="330" t="s">
        <v>971</v>
      </c>
      <c r="H37" s="357"/>
      <c r="I37" s="332"/>
      <c r="J37" s="333">
        <f>J351</f>
        <v>0</v>
      </c>
      <c r="K37" s="334"/>
      <c r="L37" s="335">
        <f>L351</f>
        <v>0</v>
      </c>
      <c r="M37" s="336"/>
      <c r="N37" s="337">
        <f>N351</f>
        <v>0</v>
      </c>
      <c r="O37" s="338"/>
    </row>
    <row r="38" spans="1:15" ht="18.75" customHeight="1">
      <c r="A38" s="278"/>
      <c r="B38" s="329"/>
      <c r="C38" s="3021" t="s">
        <v>39</v>
      </c>
      <c r="D38" s="3022"/>
      <c r="E38" s="3023"/>
      <c r="F38" s="478"/>
      <c r="G38" s="330" t="s">
        <v>971</v>
      </c>
      <c r="H38" s="357"/>
      <c r="I38" s="332"/>
      <c r="J38" s="333">
        <f>J379</f>
        <v>0</v>
      </c>
      <c r="K38" s="334"/>
      <c r="L38" s="335">
        <f>L379</f>
        <v>0</v>
      </c>
      <c r="M38" s="336"/>
      <c r="N38" s="337">
        <f>N379</f>
        <v>0</v>
      </c>
      <c r="O38" s="338"/>
    </row>
    <row r="39" spans="1:15" ht="18.75" customHeight="1">
      <c r="A39" s="278"/>
      <c r="B39" s="329"/>
      <c r="C39" s="3021" t="s">
        <v>40</v>
      </c>
      <c r="D39" s="3022"/>
      <c r="E39" s="3023"/>
      <c r="F39" s="478"/>
      <c r="G39" s="330" t="s">
        <v>971</v>
      </c>
      <c r="H39" s="357"/>
      <c r="I39" s="332"/>
      <c r="J39" s="333">
        <f>J407</f>
        <v>0</v>
      </c>
      <c r="K39" s="334"/>
      <c r="L39" s="335">
        <f>L407</f>
        <v>0</v>
      </c>
      <c r="M39" s="336"/>
      <c r="N39" s="337">
        <f>N407</f>
        <v>0</v>
      </c>
      <c r="O39" s="338"/>
    </row>
    <row r="40" spans="1:15" ht="18.75" customHeight="1" thickBot="1">
      <c r="A40" s="278"/>
      <c r="B40" s="358"/>
      <c r="C40" s="359"/>
      <c r="D40" s="360"/>
      <c r="E40" s="361"/>
      <c r="F40" s="479"/>
      <c r="G40" s="362"/>
      <c r="H40" s="363"/>
      <c r="I40" s="333"/>
      <c r="J40" s="364"/>
      <c r="K40" s="335"/>
      <c r="L40" s="365"/>
      <c r="M40" s="366"/>
      <c r="N40" s="367"/>
      <c r="O40" s="338"/>
    </row>
    <row r="41" spans="1:15" ht="30" customHeight="1" thickTop="1">
      <c r="A41" s="278"/>
      <c r="B41" s="301"/>
      <c r="C41" s="350"/>
      <c r="D41" s="350" t="s">
        <v>69</v>
      </c>
      <c r="E41" s="304" t="s">
        <v>12</v>
      </c>
      <c r="F41" s="476"/>
      <c r="G41" s="351"/>
      <c r="H41" s="352"/>
      <c r="I41" s="307"/>
      <c r="J41" s="307">
        <f>SUM(J32:J40)</f>
        <v>0</v>
      </c>
      <c r="K41" s="308"/>
      <c r="L41" s="308">
        <f>SUM(L32:L40)</f>
        <v>0</v>
      </c>
      <c r="M41" s="353"/>
      <c r="N41" s="310">
        <f>SUM(N32:N40)</f>
        <v>0</v>
      </c>
      <c r="O41" s="368"/>
    </row>
    <row r="42" spans="1:15" ht="18.75" customHeight="1" thickBot="1">
      <c r="A42" s="278"/>
      <c r="B42" s="358"/>
      <c r="C42" s="369"/>
      <c r="D42" s="370"/>
      <c r="E42" s="371"/>
      <c r="F42" s="480"/>
      <c r="G42" s="372"/>
      <c r="H42" s="373"/>
      <c r="I42" s="364"/>
      <c r="J42" s="364"/>
      <c r="K42" s="365"/>
      <c r="L42" s="365"/>
      <c r="M42" s="374"/>
      <c r="N42" s="367"/>
      <c r="O42" s="375"/>
    </row>
    <row r="43" spans="1:15" ht="30" customHeight="1" thickTop="1" thickBot="1">
      <c r="A43" s="278"/>
      <c r="B43" s="376"/>
      <c r="C43" s="377"/>
      <c r="D43" s="378"/>
      <c r="E43" s="379" t="s">
        <v>30</v>
      </c>
      <c r="F43" s="481"/>
      <c r="G43" s="380"/>
      <c r="H43" s="381"/>
      <c r="I43" s="382"/>
      <c r="J43" s="382">
        <f>SUM(J17,J29,J41)</f>
        <v>0</v>
      </c>
      <c r="K43" s="383"/>
      <c r="L43" s="383">
        <f>SUM(L17,L29,L41)</f>
        <v>0</v>
      </c>
      <c r="M43" s="384"/>
      <c r="N43" s="385">
        <f>SUM(N17,N29,N41)</f>
        <v>0</v>
      </c>
      <c r="O43" s="386"/>
    </row>
    <row r="44" spans="1:15" ht="8.25" customHeight="1" thickBot="1">
      <c r="B44" s="387"/>
      <c r="C44" s="388"/>
      <c r="D44" s="388"/>
      <c r="E44" s="388"/>
      <c r="F44" s="387"/>
      <c r="G44" s="389"/>
      <c r="H44" s="322"/>
      <c r="I44" s="322"/>
      <c r="J44" s="322"/>
      <c r="K44" s="322"/>
      <c r="L44" s="322"/>
      <c r="M44" s="322"/>
      <c r="N44" s="322"/>
      <c r="O44" s="388"/>
    </row>
    <row r="45" spans="1:15" ht="18.75" customHeight="1">
      <c r="A45" s="278"/>
      <c r="B45" s="390"/>
      <c r="C45" s="391" t="s">
        <v>31</v>
      </c>
      <c r="D45" s="392"/>
      <c r="E45" s="393"/>
      <c r="F45" s="482"/>
      <c r="G45" s="394"/>
      <c r="H45" s="395"/>
      <c r="I45" s="396"/>
      <c r="J45" s="396"/>
      <c r="K45" s="396"/>
      <c r="L45" s="396"/>
      <c r="M45" s="396"/>
      <c r="N45" s="397"/>
      <c r="O45" s="398"/>
    </row>
    <row r="46" spans="1:15" ht="18.75" customHeight="1">
      <c r="A46" s="278"/>
      <c r="B46" s="399"/>
      <c r="C46" s="3046" t="s">
        <v>34</v>
      </c>
      <c r="D46" s="3047"/>
      <c r="E46" s="3048"/>
      <c r="F46" s="483"/>
      <c r="G46" s="400" t="s">
        <v>20</v>
      </c>
      <c r="H46" s="401"/>
      <c r="I46" s="402"/>
      <c r="J46" s="403">
        <f t="shared" ref="J46:J53" si="0">SUM(J20,J32)</f>
        <v>0</v>
      </c>
      <c r="K46" s="402"/>
      <c r="L46" s="403">
        <f t="shared" ref="L46:L53" si="1">SUM(L20,L32)</f>
        <v>0</v>
      </c>
      <c r="M46" s="402"/>
      <c r="N46" s="404">
        <f t="shared" ref="N46:N53" si="2">SUM(N20,N32)</f>
        <v>0</v>
      </c>
      <c r="O46" s="405"/>
    </row>
    <row r="47" spans="1:15" ht="18.75" customHeight="1">
      <c r="A47" s="278"/>
      <c r="B47" s="399"/>
      <c r="C47" s="3046" t="s">
        <v>33</v>
      </c>
      <c r="D47" s="3047"/>
      <c r="E47" s="3048"/>
      <c r="F47" s="483"/>
      <c r="G47" s="400" t="s">
        <v>20</v>
      </c>
      <c r="H47" s="401"/>
      <c r="I47" s="402"/>
      <c r="J47" s="403">
        <f t="shared" si="0"/>
        <v>0</v>
      </c>
      <c r="K47" s="402"/>
      <c r="L47" s="403">
        <f t="shared" si="1"/>
        <v>0</v>
      </c>
      <c r="M47" s="402"/>
      <c r="N47" s="404">
        <f t="shared" si="2"/>
        <v>0</v>
      </c>
      <c r="O47" s="405"/>
    </row>
    <row r="48" spans="1:15" ht="18.75" customHeight="1">
      <c r="A48" s="278"/>
      <c r="B48" s="399"/>
      <c r="C48" s="3046" t="s">
        <v>35</v>
      </c>
      <c r="D48" s="3047"/>
      <c r="E48" s="3048"/>
      <c r="F48" s="483"/>
      <c r="G48" s="400" t="s">
        <v>20</v>
      </c>
      <c r="H48" s="401"/>
      <c r="I48" s="402"/>
      <c r="J48" s="403">
        <f t="shared" si="0"/>
        <v>0</v>
      </c>
      <c r="K48" s="402"/>
      <c r="L48" s="403">
        <f t="shared" si="1"/>
        <v>0</v>
      </c>
      <c r="M48" s="402"/>
      <c r="N48" s="404">
        <f t="shared" si="2"/>
        <v>0</v>
      </c>
      <c r="O48" s="405"/>
    </row>
    <row r="49" spans="1:15" ht="18.75" customHeight="1">
      <c r="A49" s="278"/>
      <c r="B49" s="399"/>
      <c r="C49" s="3046" t="s">
        <v>36</v>
      </c>
      <c r="D49" s="3047"/>
      <c r="E49" s="3048"/>
      <c r="F49" s="483"/>
      <c r="G49" s="400" t="s">
        <v>20</v>
      </c>
      <c r="H49" s="401"/>
      <c r="I49" s="402"/>
      <c r="J49" s="403">
        <f t="shared" si="0"/>
        <v>0</v>
      </c>
      <c r="K49" s="402"/>
      <c r="L49" s="403">
        <f t="shared" si="1"/>
        <v>0</v>
      </c>
      <c r="M49" s="402"/>
      <c r="N49" s="404">
        <f t="shared" si="2"/>
        <v>0</v>
      </c>
      <c r="O49" s="405"/>
    </row>
    <row r="50" spans="1:15" ht="18.75" customHeight="1">
      <c r="A50" s="278"/>
      <c r="B50" s="399"/>
      <c r="C50" s="3046" t="s">
        <v>37</v>
      </c>
      <c r="D50" s="3047"/>
      <c r="E50" s="3048"/>
      <c r="F50" s="483"/>
      <c r="G50" s="400" t="s">
        <v>20</v>
      </c>
      <c r="H50" s="401"/>
      <c r="I50" s="402"/>
      <c r="J50" s="403">
        <f t="shared" si="0"/>
        <v>0</v>
      </c>
      <c r="K50" s="402"/>
      <c r="L50" s="403">
        <f t="shared" si="1"/>
        <v>0</v>
      </c>
      <c r="M50" s="402"/>
      <c r="N50" s="404">
        <f t="shared" si="2"/>
        <v>0</v>
      </c>
      <c r="O50" s="405"/>
    </row>
    <row r="51" spans="1:15" ht="18.75" customHeight="1">
      <c r="A51" s="278"/>
      <c r="B51" s="399"/>
      <c r="C51" s="3046" t="s">
        <v>38</v>
      </c>
      <c r="D51" s="3047"/>
      <c r="E51" s="3048"/>
      <c r="F51" s="483"/>
      <c r="G51" s="400" t="s">
        <v>20</v>
      </c>
      <c r="H51" s="401"/>
      <c r="I51" s="402"/>
      <c r="J51" s="403">
        <f t="shared" si="0"/>
        <v>0</v>
      </c>
      <c r="K51" s="402"/>
      <c r="L51" s="403">
        <f t="shared" si="1"/>
        <v>0</v>
      </c>
      <c r="M51" s="402"/>
      <c r="N51" s="404">
        <f t="shared" si="2"/>
        <v>0</v>
      </c>
      <c r="O51" s="405"/>
    </row>
    <row r="52" spans="1:15" ht="18.75" customHeight="1">
      <c r="A52" s="278"/>
      <c r="B52" s="399"/>
      <c r="C52" s="3046" t="s">
        <v>39</v>
      </c>
      <c r="D52" s="3047"/>
      <c r="E52" s="3048"/>
      <c r="F52" s="483"/>
      <c r="G52" s="400" t="s">
        <v>20</v>
      </c>
      <c r="H52" s="401"/>
      <c r="I52" s="402"/>
      <c r="J52" s="403">
        <f t="shared" si="0"/>
        <v>0</v>
      </c>
      <c r="K52" s="402"/>
      <c r="L52" s="403">
        <f t="shared" si="1"/>
        <v>0</v>
      </c>
      <c r="M52" s="402"/>
      <c r="N52" s="404">
        <f t="shared" si="2"/>
        <v>0</v>
      </c>
      <c r="O52" s="405"/>
    </row>
    <row r="53" spans="1:15" ht="18.75" customHeight="1">
      <c r="A53" s="278"/>
      <c r="B53" s="399"/>
      <c r="C53" s="3046" t="s">
        <v>40</v>
      </c>
      <c r="D53" s="3047"/>
      <c r="E53" s="3048"/>
      <c r="F53" s="483"/>
      <c r="G53" s="400" t="s">
        <v>20</v>
      </c>
      <c r="H53" s="401"/>
      <c r="I53" s="402"/>
      <c r="J53" s="403">
        <f t="shared" si="0"/>
        <v>0</v>
      </c>
      <c r="K53" s="402"/>
      <c r="L53" s="403">
        <f t="shared" si="1"/>
        <v>0</v>
      </c>
      <c r="M53" s="402"/>
      <c r="N53" s="404">
        <f t="shared" si="2"/>
        <v>0</v>
      </c>
      <c r="O53" s="405"/>
    </row>
    <row r="54" spans="1:15" ht="18.75" customHeight="1" thickBot="1">
      <c r="A54" s="278"/>
      <c r="B54" s="406"/>
      <c r="C54" s="407"/>
      <c r="D54" s="408"/>
      <c r="E54" s="409"/>
      <c r="F54" s="484"/>
      <c r="G54" s="410"/>
      <c r="H54" s="411"/>
      <c r="I54" s="403"/>
      <c r="J54" s="412"/>
      <c r="K54" s="412"/>
      <c r="L54" s="412"/>
      <c r="M54" s="412"/>
      <c r="N54" s="413"/>
      <c r="O54" s="405"/>
    </row>
    <row r="55" spans="1:15" ht="30" customHeight="1" thickTop="1" thickBot="1">
      <c r="A55" s="278"/>
      <c r="B55" s="414"/>
      <c r="C55" s="415"/>
      <c r="D55" s="416" t="s">
        <v>32</v>
      </c>
      <c r="E55" s="417" t="s">
        <v>12</v>
      </c>
      <c r="F55" s="485"/>
      <c r="G55" s="418"/>
      <c r="H55" s="419"/>
      <c r="I55" s="420"/>
      <c r="J55" s="420">
        <f>SUM(J46:J54)</f>
        <v>0</v>
      </c>
      <c r="K55" s="420"/>
      <c r="L55" s="420">
        <f>SUM(L46:L54)</f>
        <v>0</v>
      </c>
      <c r="M55" s="420"/>
      <c r="N55" s="421">
        <f>SUM(N46:N54)</f>
        <v>0</v>
      </c>
      <c r="O55" s="422"/>
    </row>
    <row r="56" spans="1:15" ht="24.75" customHeight="1">
      <c r="A56" s="278"/>
      <c r="B56" s="3052" t="s">
        <v>407</v>
      </c>
      <c r="C56" s="3053"/>
      <c r="D56" s="3053"/>
      <c r="E56" s="3053"/>
      <c r="F56" s="3053"/>
      <c r="G56" s="3054"/>
      <c r="H56" s="423"/>
      <c r="I56" s="424"/>
      <c r="J56" s="424"/>
      <c r="K56" s="425"/>
      <c r="L56" s="425"/>
      <c r="M56" s="426"/>
      <c r="N56" s="427"/>
      <c r="O56" s="428"/>
    </row>
    <row r="57" spans="1:15" ht="18.75" customHeight="1">
      <c r="A57" s="278"/>
      <c r="B57" s="358"/>
      <c r="C57" s="429" t="s">
        <v>408</v>
      </c>
      <c r="D57" s="360"/>
      <c r="E57" s="361"/>
      <c r="F57" s="486"/>
      <c r="G57" s="362"/>
      <c r="H57" s="363"/>
      <c r="I57" s="333"/>
      <c r="J57" s="333"/>
      <c r="K57" s="335"/>
      <c r="L57" s="335"/>
      <c r="M57" s="366"/>
      <c r="N57" s="337"/>
      <c r="O57" s="338"/>
    </row>
    <row r="58" spans="1:15" ht="18.75" customHeight="1">
      <c r="A58" s="278"/>
      <c r="B58" s="329" t="s">
        <v>1886</v>
      </c>
      <c r="C58" s="430"/>
      <c r="D58" s="431"/>
      <c r="E58" s="432"/>
      <c r="F58" s="479"/>
      <c r="G58" s="330"/>
      <c r="H58" s="331"/>
      <c r="I58" s="332"/>
      <c r="J58" s="333">
        <f>ROUNDDOWN(H58*I58, 0)</f>
        <v>0</v>
      </c>
      <c r="K58" s="334"/>
      <c r="L58" s="335">
        <f>ROUNDDOWN(H58*K58, 0)</f>
        <v>0</v>
      </c>
      <c r="M58" s="366" t="str">
        <f>IF(I58-K58=0,"",I58-K58)</f>
        <v/>
      </c>
      <c r="N58" s="337">
        <f>J58-L58</f>
        <v>0</v>
      </c>
      <c r="O58" s="338"/>
    </row>
    <row r="59" spans="1:15" ht="18.75" customHeight="1">
      <c r="A59" s="278"/>
      <c r="B59" s="329" t="s">
        <v>1886</v>
      </c>
      <c r="C59" s="430"/>
      <c r="D59" s="431"/>
      <c r="E59" s="432"/>
      <c r="F59" s="479"/>
      <c r="G59" s="330"/>
      <c r="H59" s="331"/>
      <c r="I59" s="332"/>
      <c r="J59" s="610">
        <f t="shared" ref="J59:J61" si="3">ROUNDDOWN(H59*I59, 0)</f>
        <v>0</v>
      </c>
      <c r="K59" s="334"/>
      <c r="L59" s="612">
        <f t="shared" ref="L59:L61" si="4">ROUNDDOWN(H59*K59, 0)</f>
        <v>0</v>
      </c>
      <c r="M59" s="366" t="str">
        <f t="shared" ref="M59:M61" si="5">IF(I59-K59=0,"",I59-K59)</f>
        <v/>
      </c>
      <c r="N59" s="337">
        <f t="shared" ref="N59" si="6">J59-L59</f>
        <v>0</v>
      </c>
      <c r="O59" s="338"/>
    </row>
    <row r="60" spans="1:15" ht="18.75" customHeight="1">
      <c r="A60" s="278"/>
      <c r="B60" s="329"/>
      <c r="C60" s="430"/>
      <c r="D60" s="431"/>
      <c r="E60" s="432"/>
      <c r="F60" s="479"/>
      <c r="G60" s="330"/>
      <c r="H60" s="331"/>
      <c r="I60" s="332"/>
      <c r="J60" s="610">
        <f t="shared" si="3"/>
        <v>0</v>
      </c>
      <c r="K60" s="334"/>
      <c r="L60" s="612">
        <f t="shared" si="4"/>
        <v>0</v>
      </c>
      <c r="M60" s="366" t="str">
        <f t="shared" si="5"/>
        <v/>
      </c>
      <c r="N60" s="337">
        <f>J60-L60</f>
        <v>0</v>
      </c>
      <c r="O60" s="338"/>
    </row>
    <row r="61" spans="1:15" ht="18.75" customHeight="1">
      <c r="A61" s="278"/>
      <c r="B61" s="329"/>
      <c r="C61" s="430"/>
      <c r="D61" s="431"/>
      <c r="E61" s="432"/>
      <c r="F61" s="479"/>
      <c r="G61" s="330"/>
      <c r="H61" s="331"/>
      <c r="I61" s="332"/>
      <c r="J61" s="610">
        <f t="shared" si="3"/>
        <v>0</v>
      </c>
      <c r="K61" s="334"/>
      <c r="L61" s="612">
        <f t="shared" si="4"/>
        <v>0</v>
      </c>
      <c r="M61" s="366" t="str">
        <f t="shared" si="5"/>
        <v/>
      </c>
      <c r="N61" s="337">
        <f>J61-L61</f>
        <v>0</v>
      </c>
      <c r="O61" s="338"/>
    </row>
    <row r="62" spans="1:15" ht="18.75" customHeight="1" thickBot="1">
      <c r="A62" s="278"/>
      <c r="B62" s="433"/>
      <c r="C62" s="434"/>
      <c r="D62" s="435" t="s">
        <v>974</v>
      </c>
      <c r="E62" s="436" t="s">
        <v>975</v>
      </c>
      <c r="F62" s="487"/>
      <c r="G62" s="437"/>
      <c r="H62" s="438"/>
      <c r="I62" s="439"/>
      <c r="J62" s="440">
        <f>SUM(J58:J61)</f>
        <v>0</v>
      </c>
      <c r="K62" s="441"/>
      <c r="L62" s="442">
        <f>SUM(L58:L61)</f>
        <v>0</v>
      </c>
      <c r="M62" s="443"/>
      <c r="N62" s="444">
        <f>SUM(N58:N61)</f>
        <v>0</v>
      </c>
      <c r="O62" s="294"/>
    </row>
    <row r="63" spans="1:15" ht="18.75" customHeight="1">
      <c r="A63" s="278"/>
      <c r="B63" s="445"/>
      <c r="C63" s="446"/>
      <c r="D63" s="447"/>
      <c r="E63" s="448"/>
      <c r="F63" s="488"/>
      <c r="G63" s="449"/>
      <c r="H63" s="450"/>
      <c r="I63" s="344"/>
      <c r="J63" s="344"/>
      <c r="K63" s="346"/>
      <c r="L63" s="346"/>
      <c r="M63" s="451"/>
      <c r="N63" s="348"/>
      <c r="O63" s="349"/>
    </row>
    <row r="64" spans="1:15" ht="18.75" customHeight="1">
      <c r="A64" s="278"/>
      <c r="B64" s="358"/>
      <c r="C64" s="429" t="s">
        <v>976</v>
      </c>
      <c r="D64" s="370"/>
      <c r="E64" s="3055"/>
      <c r="F64" s="3055"/>
      <c r="G64" s="3056"/>
      <c r="H64" s="363"/>
      <c r="I64" s="333"/>
      <c r="J64" s="333"/>
      <c r="K64" s="335"/>
      <c r="L64" s="335"/>
      <c r="M64" s="366"/>
      <c r="N64" s="337"/>
      <c r="O64" s="338"/>
    </row>
    <row r="65" spans="1:15" ht="18.75" customHeight="1">
      <c r="A65" s="278"/>
      <c r="B65" s="329"/>
      <c r="C65" s="3057" t="s">
        <v>977</v>
      </c>
      <c r="D65" s="3058"/>
      <c r="E65" s="3059"/>
      <c r="F65" s="479"/>
      <c r="G65" s="330"/>
      <c r="H65" s="331"/>
      <c r="I65" s="333"/>
      <c r="J65" s="333"/>
      <c r="K65" s="334"/>
      <c r="L65" s="335"/>
      <c r="M65" s="366"/>
      <c r="N65" s="337"/>
      <c r="O65" s="338"/>
    </row>
    <row r="66" spans="1:15" ht="18.75" customHeight="1">
      <c r="A66" s="278"/>
      <c r="B66" s="329"/>
      <c r="C66" s="3060" t="s">
        <v>1010</v>
      </c>
      <c r="D66" s="3061"/>
      <c r="E66" s="3062"/>
      <c r="F66" s="479"/>
      <c r="G66" s="330"/>
      <c r="H66" s="331"/>
      <c r="I66" s="332"/>
      <c r="J66" s="333"/>
      <c r="K66" s="334"/>
      <c r="L66" s="335"/>
      <c r="M66" s="366" t="str">
        <f t="shared" ref="M66:M110" si="7">IF(I66-K66=0,"",I66-K66)</f>
        <v/>
      </c>
      <c r="N66" s="337"/>
      <c r="O66" s="338"/>
    </row>
    <row r="67" spans="1:15" ht="18.75" customHeight="1">
      <c r="A67" s="278"/>
      <c r="B67" s="329" t="s">
        <v>989</v>
      </c>
      <c r="C67" s="452"/>
      <c r="D67" s="453"/>
      <c r="E67" s="454"/>
      <c r="F67" s="479"/>
      <c r="G67" s="330"/>
      <c r="H67" s="331"/>
      <c r="I67" s="332"/>
      <c r="J67" s="333">
        <f t="shared" ref="J67:J86" si="8">ROUNDDOWN(H67*I67, 0)</f>
        <v>0</v>
      </c>
      <c r="K67" s="334"/>
      <c r="L67" s="335">
        <f>ROUNDDOWN(H67*K67, 0)</f>
        <v>0</v>
      </c>
      <c r="M67" s="366" t="str">
        <f t="shared" si="7"/>
        <v/>
      </c>
      <c r="N67" s="337">
        <f>J67-L67</f>
        <v>0</v>
      </c>
      <c r="O67" s="338"/>
    </row>
    <row r="68" spans="1:15" ht="18.75" customHeight="1">
      <c r="A68" s="278"/>
      <c r="B68" s="329" t="s">
        <v>990</v>
      </c>
      <c r="C68" s="452"/>
      <c r="D68" s="453"/>
      <c r="E68" s="454"/>
      <c r="F68" s="479"/>
      <c r="G68" s="330"/>
      <c r="H68" s="331"/>
      <c r="I68" s="332"/>
      <c r="J68" s="610">
        <f t="shared" si="8"/>
        <v>0</v>
      </c>
      <c r="K68" s="334"/>
      <c r="L68" s="612">
        <f t="shared" ref="L68:L85" si="9">ROUNDDOWN(H68*K68, 0)</f>
        <v>0</v>
      </c>
      <c r="M68" s="366" t="str">
        <f t="shared" si="7"/>
        <v/>
      </c>
      <c r="N68" s="337">
        <f t="shared" ref="N68:N110" si="10">J68-L68</f>
        <v>0</v>
      </c>
      <c r="O68" s="338"/>
    </row>
    <row r="69" spans="1:15" ht="18.75" customHeight="1">
      <c r="A69" s="278"/>
      <c r="B69" s="329" t="s">
        <v>990</v>
      </c>
      <c r="C69" s="452"/>
      <c r="D69" s="453"/>
      <c r="E69" s="454"/>
      <c r="F69" s="479"/>
      <c r="G69" s="330"/>
      <c r="H69" s="331"/>
      <c r="I69" s="332"/>
      <c r="J69" s="610">
        <f t="shared" si="8"/>
        <v>0</v>
      </c>
      <c r="K69" s="334"/>
      <c r="L69" s="612">
        <f t="shared" si="9"/>
        <v>0</v>
      </c>
      <c r="M69" s="366" t="str">
        <f t="shared" si="7"/>
        <v/>
      </c>
      <c r="N69" s="337">
        <f t="shared" si="10"/>
        <v>0</v>
      </c>
      <c r="O69" s="338"/>
    </row>
    <row r="70" spans="1:15" ht="18.75" customHeight="1">
      <c r="A70" s="278"/>
      <c r="B70" s="329" t="s">
        <v>990</v>
      </c>
      <c r="C70" s="452"/>
      <c r="D70" s="453"/>
      <c r="E70" s="454"/>
      <c r="F70" s="479"/>
      <c r="G70" s="330"/>
      <c r="H70" s="331"/>
      <c r="I70" s="332"/>
      <c r="J70" s="610">
        <f t="shared" si="8"/>
        <v>0</v>
      </c>
      <c r="K70" s="334"/>
      <c r="L70" s="612">
        <f t="shared" si="9"/>
        <v>0</v>
      </c>
      <c r="M70" s="366" t="str">
        <f t="shared" si="7"/>
        <v/>
      </c>
      <c r="N70" s="337">
        <f t="shared" si="10"/>
        <v>0</v>
      </c>
      <c r="O70" s="338"/>
    </row>
    <row r="71" spans="1:15" ht="18.75" customHeight="1">
      <c r="A71" s="278"/>
      <c r="B71" s="329" t="s">
        <v>990</v>
      </c>
      <c r="C71" s="452"/>
      <c r="D71" s="453"/>
      <c r="E71" s="454"/>
      <c r="F71" s="479"/>
      <c r="G71" s="330"/>
      <c r="H71" s="331"/>
      <c r="I71" s="332"/>
      <c r="J71" s="610">
        <f>ROUNDDOWN(H71*I71, 0)</f>
        <v>0</v>
      </c>
      <c r="K71" s="334"/>
      <c r="L71" s="612">
        <f t="shared" si="9"/>
        <v>0</v>
      </c>
      <c r="M71" s="366" t="str">
        <f t="shared" si="7"/>
        <v/>
      </c>
      <c r="N71" s="337">
        <f t="shared" si="10"/>
        <v>0</v>
      </c>
      <c r="O71" s="338"/>
    </row>
    <row r="72" spans="1:15" ht="18.75" customHeight="1">
      <c r="A72" s="278"/>
      <c r="B72" s="329"/>
      <c r="C72" s="452"/>
      <c r="D72" s="453"/>
      <c r="E72" s="454"/>
      <c r="F72" s="479"/>
      <c r="G72" s="330"/>
      <c r="H72" s="331"/>
      <c r="I72" s="332"/>
      <c r="J72" s="610">
        <f t="shared" si="8"/>
        <v>0</v>
      </c>
      <c r="K72" s="334"/>
      <c r="L72" s="612">
        <f t="shared" si="9"/>
        <v>0</v>
      </c>
      <c r="M72" s="366" t="str">
        <f t="shared" si="7"/>
        <v/>
      </c>
      <c r="N72" s="337">
        <f t="shared" si="10"/>
        <v>0</v>
      </c>
      <c r="O72" s="338"/>
    </row>
    <row r="73" spans="1:15" ht="18.75" customHeight="1">
      <c r="A73" s="278"/>
      <c r="B73" s="329"/>
      <c r="C73" s="452"/>
      <c r="D73" s="453"/>
      <c r="E73" s="454"/>
      <c r="F73" s="479"/>
      <c r="G73" s="330"/>
      <c r="H73" s="331"/>
      <c r="I73" s="332"/>
      <c r="J73" s="610">
        <f t="shared" si="8"/>
        <v>0</v>
      </c>
      <c r="K73" s="334"/>
      <c r="L73" s="612">
        <f t="shared" si="9"/>
        <v>0</v>
      </c>
      <c r="M73" s="366" t="str">
        <f t="shared" si="7"/>
        <v/>
      </c>
      <c r="N73" s="337">
        <f t="shared" si="10"/>
        <v>0</v>
      </c>
      <c r="O73" s="338"/>
    </row>
    <row r="74" spans="1:15" ht="18.75" customHeight="1">
      <c r="A74" s="278"/>
      <c r="B74" s="329"/>
      <c r="C74" s="527"/>
      <c r="D74" s="453"/>
      <c r="E74" s="454"/>
      <c r="F74" s="479"/>
      <c r="G74" s="330"/>
      <c r="H74" s="331"/>
      <c r="I74" s="332"/>
      <c r="J74" s="610">
        <f t="shared" si="8"/>
        <v>0</v>
      </c>
      <c r="K74" s="334"/>
      <c r="L74" s="612">
        <f t="shared" si="9"/>
        <v>0</v>
      </c>
      <c r="M74" s="366" t="str">
        <f t="shared" ref="M74:M78" si="11">IF(I74-K74=0,"",I74-K74)</f>
        <v/>
      </c>
      <c r="N74" s="337">
        <f t="shared" ref="N74:N76" si="12">J74-L74</f>
        <v>0</v>
      </c>
      <c r="O74" s="338"/>
    </row>
    <row r="75" spans="1:15" ht="18.75" customHeight="1">
      <c r="A75" s="278"/>
      <c r="B75" s="329"/>
      <c r="C75" s="527"/>
      <c r="D75" s="453"/>
      <c r="E75" s="454"/>
      <c r="F75" s="479"/>
      <c r="G75" s="330"/>
      <c r="H75" s="331"/>
      <c r="I75" s="332"/>
      <c r="J75" s="610">
        <f t="shared" si="8"/>
        <v>0</v>
      </c>
      <c r="K75" s="334"/>
      <c r="L75" s="612">
        <f t="shared" si="9"/>
        <v>0</v>
      </c>
      <c r="M75" s="366" t="str">
        <f t="shared" si="11"/>
        <v/>
      </c>
      <c r="N75" s="337">
        <f t="shared" si="12"/>
        <v>0</v>
      </c>
      <c r="O75" s="338"/>
    </row>
    <row r="76" spans="1:15" ht="18.75" customHeight="1">
      <c r="A76" s="278"/>
      <c r="B76" s="329"/>
      <c r="C76" s="527"/>
      <c r="D76" s="453"/>
      <c r="E76" s="454"/>
      <c r="F76" s="479"/>
      <c r="G76" s="330"/>
      <c r="H76" s="331"/>
      <c r="I76" s="332"/>
      <c r="J76" s="610">
        <f t="shared" si="8"/>
        <v>0</v>
      </c>
      <c r="K76" s="334"/>
      <c r="L76" s="612">
        <f t="shared" si="9"/>
        <v>0</v>
      </c>
      <c r="M76" s="366" t="str">
        <f t="shared" si="11"/>
        <v/>
      </c>
      <c r="N76" s="337">
        <f t="shared" si="12"/>
        <v>0</v>
      </c>
      <c r="O76" s="338"/>
    </row>
    <row r="77" spans="1:15" ht="18.75" customHeight="1">
      <c r="A77" s="278"/>
      <c r="B77" s="329"/>
      <c r="C77" s="527"/>
      <c r="D77" s="453"/>
      <c r="E77" s="454"/>
      <c r="F77" s="479"/>
      <c r="G77" s="330"/>
      <c r="H77" s="331"/>
      <c r="I77" s="332"/>
      <c r="J77" s="610">
        <f t="shared" si="8"/>
        <v>0</v>
      </c>
      <c r="K77" s="334"/>
      <c r="L77" s="612">
        <f t="shared" si="9"/>
        <v>0</v>
      </c>
      <c r="M77" s="366" t="str">
        <f t="shared" si="11"/>
        <v/>
      </c>
      <c r="N77" s="337">
        <f>J77-L77</f>
        <v>0</v>
      </c>
      <c r="O77" s="338"/>
    </row>
    <row r="78" spans="1:15" ht="18.75" customHeight="1">
      <c r="A78" s="278"/>
      <c r="B78" s="329"/>
      <c r="C78" s="527"/>
      <c r="D78" s="453"/>
      <c r="E78" s="454"/>
      <c r="F78" s="479"/>
      <c r="G78" s="330"/>
      <c r="H78" s="331"/>
      <c r="I78" s="332"/>
      <c r="J78" s="610">
        <f t="shared" si="8"/>
        <v>0</v>
      </c>
      <c r="K78" s="334"/>
      <c r="L78" s="612">
        <f t="shared" si="9"/>
        <v>0</v>
      </c>
      <c r="M78" s="366" t="str">
        <f t="shared" si="11"/>
        <v/>
      </c>
      <c r="N78" s="337">
        <f t="shared" ref="N78" si="13">J78-L78</f>
        <v>0</v>
      </c>
      <c r="O78" s="338"/>
    </row>
    <row r="79" spans="1:15" ht="18.75" customHeight="1">
      <c r="A79" s="278"/>
      <c r="B79" s="329"/>
      <c r="C79" s="452"/>
      <c r="D79" s="453"/>
      <c r="E79" s="454"/>
      <c r="F79" s="479"/>
      <c r="G79" s="330"/>
      <c r="H79" s="331"/>
      <c r="I79" s="332"/>
      <c r="J79" s="610">
        <f t="shared" si="8"/>
        <v>0</v>
      </c>
      <c r="K79" s="334"/>
      <c r="L79" s="612">
        <f t="shared" si="9"/>
        <v>0</v>
      </c>
      <c r="M79" s="366" t="str">
        <f t="shared" si="7"/>
        <v/>
      </c>
      <c r="N79" s="337">
        <f t="shared" si="10"/>
        <v>0</v>
      </c>
      <c r="O79" s="338"/>
    </row>
    <row r="80" spans="1:15" ht="18.75" customHeight="1">
      <c r="A80" s="278"/>
      <c r="B80" s="329"/>
      <c r="C80" s="452"/>
      <c r="D80" s="453"/>
      <c r="E80" s="454"/>
      <c r="F80" s="479"/>
      <c r="G80" s="330"/>
      <c r="H80" s="331"/>
      <c r="I80" s="332"/>
      <c r="J80" s="610">
        <f t="shared" si="8"/>
        <v>0</v>
      </c>
      <c r="K80" s="334"/>
      <c r="L80" s="612">
        <f t="shared" si="9"/>
        <v>0</v>
      </c>
      <c r="M80" s="366" t="str">
        <f t="shared" si="7"/>
        <v/>
      </c>
      <c r="N80" s="337">
        <f t="shared" si="10"/>
        <v>0</v>
      </c>
      <c r="O80" s="338"/>
    </row>
    <row r="81" spans="1:15" ht="18.75" customHeight="1">
      <c r="A81" s="278"/>
      <c r="B81" s="329"/>
      <c r="C81" s="452"/>
      <c r="D81" s="453"/>
      <c r="E81" s="454"/>
      <c r="F81" s="479"/>
      <c r="G81" s="330"/>
      <c r="H81" s="331"/>
      <c r="I81" s="332"/>
      <c r="J81" s="610">
        <f t="shared" si="8"/>
        <v>0</v>
      </c>
      <c r="K81" s="334"/>
      <c r="L81" s="612">
        <f t="shared" si="9"/>
        <v>0</v>
      </c>
      <c r="M81" s="366" t="str">
        <f t="shared" si="7"/>
        <v/>
      </c>
      <c r="N81" s="337">
        <f t="shared" si="10"/>
        <v>0</v>
      </c>
      <c r="O81" s="338"/>
    </row>
    <row r="82" spans="1:15" ht="18.75" customHeight="1">
      <c r="A82" s="278"/>
      <c r="B82" s="329"/>
      <c r="C82" s="452"/>
      <c r="D82" s="453"/>
      <c r="E82" s="454"/>
      <c r="F82" s="479"/>
      <c r="G82" s="330"/>
      <c r="H82" s="331"/>
      <c r="I82" s="332"/>
      <c r="J82" s="610">
        <f t="shared" si="8"/>
        <v>0</v>
      </c>
      <c r="K82" s="334"/>
      <c r="L82" s="612">
        <f t="shared" si="9"/>
        <v>0</v>
      </c>
      <c r="M82" s="366" t="str">
        <f t="shared" si="7"/>
        <v/>
      </c>
      <c r="N82" s="337">
        <f>J82-L82</f>
        <v>0</v>
      </c>
      <c r="O82" s="338"/>
    </row>
    <row r="83" spans="1:15" ht="18.75" customHeight="1">
      <c r="A83" s="278"/>
      <c r="B83" s="329"/>
      <c r="C83" s="452"/>
      <c r="D83" s="453"/>
      <c r="E83" s="454"/>
      <c r="F83" s="479"/>
      <c r="G83" s="330"/>
      <c r="H83" s="331"/>
      <c r="I83" s="332"/>
      <c r="J83" s="610">
        <f t="shared" si="8"/>
        <v>0</v>
      </c>
      <c r="K83" s="334"/>
      <c r="L83" s="612">
        <f t="shared" si="9"/>
        <v>0</v>
      </c>
      <c r="M83" s="366" t="str">
        <f t="shared" si="7"/>
        <v/>
      </c>
      <c r="N83" s="337">
        <f t="shared" si="10"/>
        <v>0</v>
      </c>
      <c r="O83" s="338"/>
    </row>
    <row r="84" spans="1:15" ht="18.75" customHeight="1">
      <c r="A84" s="278"/>
      <c r="B84" s="329"/>
      <c r="C84" s="452"/>
      <c r="D84" s="453"/>
      <c r="E84" s="454"/>
      <c r="F84" s="479"/>
      <c r="G84" s="330"/>
      <c r="H84" s="331"/>
      <c r="I84" s="332"/>
      <c r="J84" s="610">
        <f t="shared" si="8"/>
        <v>0</v>
      </c>
      <c r="K84" s="334"/>
      <c r="L84" s="612">
        <f t="shared" si="9"/>
        <v>0</v>
      </c>
      <c r="M84" s="366" t="str">
        <f t="shared" si="7"/>
        <v/>
      </c>
      <c r="N84" s="337">
        <f t="shared" si="10"/>
        <v>0</v>
      </c>
      <c r="O84" s="338"/>
    </row>
    <row r="85" spans="1:15" ht="18.75" customHeight="1">
      <c r="A85" s="278"/>
      <c r="B85" s="329"/>
      <c r="C85" s="452"/>
      <c r="D85" s="453"/>
      <c r="E85" s="454"/>
      <c r="F85" s="479"/>
      <c r="G85" s="330"/>
      <c r="H85" s="331"/>
      <c r="I85" s="332"/>
      <c r="J85" s="610">
        <f t="shared" si="8"/>
        <v>0</v>
      </c>
      <c r="K85" s="334"/>
      <c r="L85" s="612">
        <f t="shared" si="9"/>
        <v>0</v>
      </c>
      <c r="M85" s="366" t="str">
        <f t="shared" si="7"/>
        <v/>
      </c>
      <c r="N85" s="337">
        <f t="shared" si="10"/>
        <v>0</v>
      </c>
      <c r="O85" s="338"/>
    </row>
    <row r="86" spans="1:15" ht="18.75" customHeight="1" thickBot="1">
      <c r="A86" s="278"/>
      <c r="B86" s="456"/>
      <c r="C86" s="512"/>
      <c r="D86" s="513"/>
      <c r="E86" s="514"/>
      <c r="F86" s="515"/>
      <c r="G86" s="516"/>
      <c r="H86" s="517"/>
      <c r="I86" s="849"/>
      <c r="J86" s="595">
        <f t="shared" si="8"/>
        <v>0</v>
      </c>
      <c r="K86" s="850"/>
      <c r="L86" s="597">
        <f>ROUNDDOWN(H86*K86, 0)</f>
        <v>0</v>
      </c>
      <c r="M86" s="851" t="str">
        <f t="shared" si="7"/>
        <v/>
      </c>
      <c r="N86" s="520">
        <f t="shared" si="10"/>
        <v>0</v>
      </c>
      <c r="O86" s="294"/>
    </row>
    <row r="87" spans="1:15" ht="18.75" customHeight="1">
      <c r="A87" s="278"/>
      <c r="B87" s="339"/>
      <c r="C87" s="511" t="s">
        <v>1012</v>
      </c>
      <c r="D87" s="494" t="s">
        <v>1062</v>
      </c>
      <c r="E87" s="495" t="s">
        <v>1007</v>
      </c>
      <c r="F87" s="496"/>
      <c r="G87" s="449"/>
      <c r="H87" s="450"/>
      <c r="I87" s="699"/>
      <c r="J87" s="852">
        <f>SUMIFS(J67:J86,B67:B86,"設備")</f>
        <v>0</v>
      </c>
      <c r="K87" s="700"/>
      <c r="L87" s="853">
        <f>SUMIFS(L67:L86,B67:B86,"設備")</f>
        <v>0</v>
      </c>
      <c r="M87" s="701"/>
      <c r="N87" s="499">
        <f>J87-L87</f>
        <v>0</v>
      </c>
      <c r="O87" s="349"/>
    </row>
    <row r="88" spans="1:15" ht="18.75" customHeight="1">
      <c r="A88" s="278"/>
      <c r="B88" s="329"/>
      <c r="C88" s="506" t="s">
        <v>1012</v>
      </c>
      <c r="D88" s="455" t="s">
        <v>1063</v>
      </c>
      <c r="E88" s="371" t="s">
        <v>1007</v>
      </c>
      <c r="F88" s="478"/>
      <c r="G88" s="362"/>
      <c r="H88" s="363"/>
      <c r="I88" s="610"/>
      <c r="J88" s="639">
        <f>SUMIFS(J67:J86,B67:B86,"工事")</f>
        <v>0</v>
      </c>
      <c r="K88" s="612"/>
      <c r="L88" s="640">
        <f>SUMIFS(L67:L86,B67:B86,"工事")</f>
        <v>0</v>
      </c>
      <c r="M88" s="641"/>
      <c r="N88" s="367">
        <f>J88-L88</f>
        <v>0</v>
      </c>
      <c r="O88" s="338"/>
    </row>
    <row r="89" spans="1:15" ht="18.75" customHeight="1" thickBot="1">
      <c r="A89" s="278"/>
      <c r="B89" s="456"/>
      <c r="C89" s="434"/>
      <c r="D89" s="507" t="s">
        <v>1012</v>
      </c>
      <c r="E89" s="457" t="s">
        <v>1008</v>
      </c>
      <c r="F89" s="505"/>
      <c r="G89" s="437"/>
      <c r="H89" s="438"/>
      <c r="I89" s="710"/>
      <c r="J89" s="711">
        <f>J87+J88</f>
        <v>0</v>
      </c>
      <c r="K89" s="712"/>
      <c r="L89" s="713">
        <f>L87+L88</f>
        <v>0</v>
      </c>
      <c r="M89" s="714"/>
      <c r="N89" s="444">
        <f>J89-L89</f>
        <v>0</v>
      </c>
      <c r="O89" s="294"/>
    </row>
    <row r="90" spans="1:15" ht="18.75" customHeight="1">
      <c r="A90" s="278"/>
      <c r="B90" s="329"/>
      <c r="C90" s="3049" t="s">
        <v>1011</v>
      </c>
      <c r="D90" s="3050"/>
      <c r="E90" s="3051"/>
      <c r="F90" s="479"/>
      <c r="G90" s="330"/>
      <c r="H90" s="331"/>
      <c r="I90" s="332"/>
      <c r="J90" s="344"/>
      <c r="K90" s="458"/>
      <c r="L90" s="425"/>
      <c r="M90" s="451" t="str">
        <f t="shared" si="7"/>
        <v/>
      </c>
      <c r="N90" s="348"/>
      <c r="O90" s="338"/>
    </row>
    <row r="91" spans="1:15" ht="18.75" customHeight="1">
      <c r="A91" s="278"/>
      <c r="B91" s="329" t="s">
        <v>989</v>
      </c>
      <c r="C91" s="527"/>
      <c r="D91" s="453"/>
      <c r="E91" s="529"/>
      <c r="F91" s="479"/>
      <c r="G91" s="330"/>
      <c r="H91" s="331"/>
      <c r="I91" s="332"/>
      <c r="J91" s="333">
        <f t="shared" ref="J91:J110" si="14">ROUNDDOWN(H91*I91, 0)</f>
        <v>0</v>
      </c>
      <c r="K91" s="334"/>
      <c r="L91" s="335">
        <f t="shared" ref="L91:L110" si="15">ROUNDDOWN(H91*K91, 0)</f>
        <v>0</v>
      </c>
      <c r="M91" s="366" t="str">
        <f t="shared" ref="M91" si="16">IF(I91-K91=0,"",I91-K91)</f>
        <v/>
      </c>
      <c r="N91" s="337">
        <f t="shared" ref="N91" si="17">J91-L91</f>
        <v>0</v>
      </c>
      <c r="O91" s="338"/>
    </row>
    <row r="92" spans="1:15" ht="18.75" customHeight="1">
      <c r="A92" s="278"/>
      <c r="B92" s="329" t="s">
        <v>989</v>
      </c>
      <c r="C92" s="452"/>
      <c r="D92" s="453"/>
      <c r="E92" s="454"/>
      <c r="F92" s="479"/>
      <c r="G92" s="330"/>
      <c r="H92" s="331"/>
      <c r="I92" s="332"/>
      <c r="J92" s="610">
        <f t="shared" si="14"/>
        <v>0</v>
      </c>
      <c r="K92" s="334"/>
      <c r="L92" s="612">
        <f t="shared" si="15"/>
        <v>0</v>
      </c>
      <c r="M92" s="366" t="str">
        <f t="shared" si="7"/>
        <v/>
      </c>
      <c r="N92" s="337">
        <f>J92-L92</f>
        <v>0</v>
      </c>
      <c r="O92" s="338"/>
    </row>
    <row r="93" spans="1:15" ht="18.75" customHeight="1">
      <c r="A93" s="278"/>
      <c r="B93" s="329" t="s">
        <v>990</v>
      </c>
      <c r="C93" s="452"/>
      <c r="D93" s="453"/>
      <c r="E93" s="454"/>
      <c r="F93" s="479"/>
      <c r="G93" s="330"/>
      <c r="H93" s="331"/>
      <c r="I93" s="332"/>
      <c r="J93" s="610">
        <f t="shared" si="14"/>
        <v>0</v>
      </c>
      <c r="K93" s="334"/>
      <c r="L93" s="612">
        <f t="shared" si="15"/>
        <v>0</v>
      </c>
      <c r="M93" s="366" t="str">
        <f t="shared" si="7"/>
        <v/>
      </c>
      <c r="N93" s="337">
        <f t="shared" si="10"/>
        <v>0</v>
      </c>
      <c r="O93" s="338"/>
    </row>
    <row r="94" spans="1:15" ht="18.75" customHeight="1">
      <c r="A94" s="278"/>
      <c r="B94" s="329" t="s">
        <v>990</v>
      </c>
      <c r="C94" s="452"/>
      <c r="D94" s="453"/>
      <c r="E94" s="454"/>
      <c r="F94" s="479"/>
      <c r="G94" s="330"/>
      <c r="H94" s="331"/>
      <c r="I94" s="332"/>
      <c r="J94" s="610">
        <f t="shared" si="14"/>
        <v>0</v>
      </c>
      <c r="K94" s="334"/>
      <c r="L94" s="612">
        <f t="shared" si="15"/>
        <v>0</v>
      </c>
      <c r="M94" s="366" t="str">
        <f t="shared" si="7"/>
        <v/>
      </c>
      <c r="N94" s="337">
        <f t="shared" si="10"/>
        <v>0</v>
      </c>
      <c r="O94" s="338"/>
    </row>
    <row r="95" spans="1:15" ht="18.75" customHeight="1">
      <c r="A95" s="278"/>
      <c r="B95" s="329"/>
      <c r="C95" s="452"/>
      <c r="D95" s="453"/>
      <c r="E95" s="454"/>
      <c r="F95" s="479"/>
      <c r="G95" s="330"/>
      <c r="H95" s="331"/>
      <c r="I95" s="332"/>
      <c r="J95" s="610">
        <f t="shared" si="14"/>
        <v>0</v>
      </c>
      <c r="K95" s="334"/>
      <c r="L95" s="612">
        <f t="shared" si="15"/>
        <v>0</v>
      </c>
      <c r="M95" s="366" t="str">
        <f t="shared" si="7"/>
        <v/>
      </c>
      <c r="N95" s="337">
        <f t="shared" si="10"/>
        <v>0</v>
      </c>
      <c r="O95" s="338"/>
    </row>
    <row r="96" spans="1:15" ht="18.75" customHeight="1">
      <c r="A96" s="278"/>
      <c r="B96" s="329"/>
      <c r="C96" s="452"/>
      <c r="D96" s="453"/>
      <c r="E96" s="454"/>
      <c r="F96" s="479"/>
      <c r="G96" s="330"/>
      <c r="H96" s="331"/>
      <c r="I96" s="332"/>
      <c r="J96" s="610">
        <f t="shared" si="14"/>
        <v>0</v>
      </c>
      <c r="K96" s="334"/>
      <c r="L96" s="612">
        <f t="shared" si="15"/>
        <v>0</v>
      </c>
      <c r="M96" s="366" t="str">
        <f t="shared" si="7"/>
        <v/>
      </c>
      <c r="N96" s="337">
        <f t="shared" si="10"/>
        <v>0</v>
      </c>
      <c r="O96" s="338"/>
    </row>
    <row r="97" spans="1:15" ht="18.75" customHeight="1">
      <c r="A97" s="278"/>
      <c r="B97" s="329"/>
      <c r="C97" s="452"/>
      <c r="D97" s="453"/>
      <c r="E97" s="454"/>
      <c r="F97" s="479"/>
      <c r="G97" s="330"/>
      <c r="H97" s="331"/>
      <c r="I97" s="332"/>
      <c r="J97" s="610">
        <f t="shared" si="14"/>
        <v>0</v>
      </c>
      <c r="K97" s="334"/>
      <c r="L97" s="612">
        <f t="shared" si="15"/>
        <v>0</v>
      </c>
      <c r="M97" s="366" t="str">
        <f t="shared" si="7"/>
        <v/>
      </c>
      <c r="N97" s="337">
        <f t="shared" si="10"/>
        <v>0</v>
      </c>
      <c r="O97" s="338"/>
    </row>
    <row r="98" spans="1:15" ht="18.75" customHeight="1">
      <c r="A98" s="278"/>
      <c r="B98" s="329"/>
      <c r="C98" s="452"/>
      <c r="D98" s="453"/>
      <c r="E98" s="454"/>
      <c r="F98" s="479"/>
      <c r="G98" s="330"/>
      <c r="H98" s="331"/>
      <c r="I98" s="332"/>
      <c r="J98" s="610">
        <f t="shared" si="14"/>
        <v>0</v>
      </c>
      <c r="K98" s="334"/>
      <c r="L98" s="612">
        <f t="shared" si="15"/>
        <v>0</v>
      </c>
      <c r="M98" s="366" t="str">
        <f t="shared" si="7"/>
        <v/>
      </c>
      <c r="N98" s="337">
        <f t="shared" si="10"/>
        <v>0</v>
      </c>
      <c r="O98" s="338"/>
    </row>
    <row r="99" spans="1:15" ht="18.75" customHeight="1">
      <c r="A99" s="278"/>
      <c r="B99" s="329"/>
      <c r="C99" s="452"/>
      <c r="D99" s="453"/>
      <c r="E99" s="454"/>
      <c r="F99" s="479"/>
      <c r="G99" s="330"/>
      <c r="H99" s="331"/>
      <c r="I99" s="332"/>
      <c r="J99" s="610">
        <f t="shared" si="14"/>
        <v>0</v>
      </c>
      <c r="K99" s="334"/>
      <c r="L99" s="612">
        <f t="shared" si="15"/>
        <v>0</v>
      </c>
      <c r="M99" s="366" t="str">
        <f t="shared" si="7"/>
        <v/>
      </c>
      <c r="N99" s="337">
        <f t="shared" si="10"/>
        <v>0</v>
      </c>
      <c r="O99" s="338"/>
    </row>
    <row r="100" spans="1:15" ht="18.75" customHeight="1">
      <c r="A100" s="278"/>
      <c r="B100" s="329"/>
      <c r="C100" s="452"/>
      <c r="D100" s="453"/>
      <c r="E100" s="454"/>
      <c r="F100" s="479"/>
      <c r="G100" s="330"/>
      <c r="H100" s="331"/>
      <c r="I100" s="332"/>
      <c r="J100" s="610">
        <f t="shared" si="14"/>
        <v>0</v>
      </c>
      <c r="K100" s="334"/>
      <c r="L100" s="612">
        <f t="shared" si="15"/>
        <v>0</v>
      </c>
      <c r="M100" s="366" t="str">
        <f t="shared" si="7"/>
        <v/>
      </c>
      <c r="N100" s="337">
        <f t="shared" si="10"/>
        <v>0</v>
      </c>
      <c r="O100" s="338"/>
    </row>
    <row r="101" spans="1:15" ht="18.75" customHeight="1">
      <c r="A101" s="278"/>
      <c r="B101" s="329"/>
      <c r="C101" s="452"/>
      <c r="D101" s="453"/>
      <c r="E101" s="454"/>
      <c r="F101" s="479"/>
      <c r="G101" s="330"/>
      <c r="H101" s="331"/>
      <c r="I101" s="332"/>
      <c r="J101" s="610">
        <f t="shared" si="14"/>
        <v>0</v>
      </c>
      <c r="K101" s="334"/>
      <c r="L101" s="612">
        <f t="shared" si="15"/>
        <v>0</v>
      </c>
      <c r="M101" s="366" t="str">
        <f t="shared" si="7"/>
        <v/>
      </c>
      <c r="N101" s="337">
        <f t="shared" si="10"/>
        <v>0</v>
      </c>
      <c r="O101" s="338"/>
    </row>
    <row r="102" spans="1:15" ht="18.75" customHeight="1">
      <c r="A102" s="278"/>
      <c r="B102" s="329"/>
      <c r="C102" s="527"/>
      <c r="D102" s="453"/>
      <c r="E102" s="454"/>
      <c r="F102" s="479"/>
      <c r="G102" s="330"/>
      <c r="H102" s="331"/>
      <c r="I102" s="332"/>
      <c r="J102" s="610">
        <f t="shared" si="14"/>
        <v>0</v>
      </c>
      <c r="K102" s="334"/>
      <c r="L102" s="612">
        <f t="shared" si="15"/>
        <v>0</v>
      </c>
      <c r="M102" s="366" t="str">
        <f t="shared" ref="M102" si="18">IF(I102-K102=0,"",I102-K102)</f>
        <v/>
      </c>
      <c r="N102" s="337">
        <f t="shared" si="10"/>
        <v>0</v>
      </c>
      <c r="O102" s="338"/>
    </row>
    <row r="103" spans="1:15" ht="18.75" customHeight="1">
      <c r="A103" s="278"/>
      <c r="B103" s="329"/>
      <c r="C103" s="452"/>
      <c r="D103" s="453"/>
      <c r="E103" s="454"/>
      <c r="F103" s="479"/>
      <c r="G103" s="330"/>
      <c r="H103" s="331"/>
      <c r="I103" s="332"/>
      <c r="J103" s="610">
        <f t="shared" si="14"/>
        <v>0</v>
      </c>
      <c r="K103" s="334"/>
      <c r="L103" s="612">
        <f t="shared" si="15"/>
        <v>0</v>
      </c>
      <c r="M103" s="366" t="str">
        <f t="shared" si="7"/>
        <v/>
      </c>
      <c r="N103" s="337">
        <f>J103-L103</f>
        <v>0</v>
      </c>
      <c r="O103" s="338"/>
    </row>
    <row r="104" spans="1:15" ht="18.75" customHeight="1">
      <c r="A104" s="278"/>
      <c r="B104" s="329"/>
      <c r="C104" s="452"/>
      <c r="D104" s="453"/>
      <c r="E104" s="454"/>
      <c r="F104" s="479"/>
      <c r="G104" s="330"/>
      <c r="H104" s="331"/>
      <c r="I104" s="332"/>
      <c r="J104" s="610">
        <f t="shared" si="14"/>
        <v>0</v>
      </c>
      <c r="K104" s="334"/>
      <c r="L104" s="612">
        <f t="shared" si="15"/>
        <v>0</v>
      </c>
      <c r="M104" s="366" t="str">
        <f t="shared" si="7"/>
        <v/>
      </c>
      <c r="N104" s="337">
        <f t="shared" ref="N104" si="19">J104-L104</f>
        <v>0</v>
      </c>
      <c r="O104" s="338"/>
    </row>
    <row r="105" spans="1:15" ht="18.75" customHeight="1">
      <c r="A105" s="278"/>
      <c r="B105" s="329"/>
      <c r="C105" s="452"/>
      <c r="D105" s="453"/>
      <c r="E105" s="454"/>
      <c r="F105" s="479"/>
      <c r="G105" s="330"/>
      <c r="H105" s="331"/>
      <c r="I105" s="332"/>
      <c r="J105" s="610">
        <f t="shared" si="14"/>
        <v>0</v>
      </c>
      <c r="K105" s="334"/>
      <c r="L105" s="612">
        <f t="shared" si="15"/>
        <v>0</v>
      </c>
      <c r="M105" s="366" t="str">
        <f t="shared" si="7"/>
        <v/>
      </c>
      <c r="N105" s="337">
        <f>J105-L105</f>
        <v>0</v>
      </c>
      <c r="O105" s="338"/>
    </row>
    <row r="106" spans="1:15" ht="18.75" customHeight="1">
      <c r="A106" s="278"/>
      <c r="B106" s="329"/>
      <c r="C106" s="452"/>
      <c r="D106" s="453"/>
      <c r="E106" s="454"/>
      <c r="F106" s="479"/>
      <c r="G106" s="330"/>
      <c r="H106" s="331"/>
      <c r="I106" s="332"/>
      <c r="J106" s="610">
        <f t="shared" si="14"/>
        <v>0</v>
      </c>
      <c r="K106" s="334"/>
      <c r="L106" s="612">
        <f>ROUNDDOWN(H106*K106, 0)</f>
        <v>0</v>
      </c>
      <c r="M106" s="366" t="str">
        <f t="shared" si="7"/>
        <v/>
      </c>
      <c r="N106" s="337">
        <f t="shared" si="10"/>
        <v>0</v>
      </c>
      <c r="O106" s="338"/>
    </row>
    <row r="107" spans="1:15" ht="18.75" customHeight="1">
      <c r="A107" s="278"/>
      <c r="B107" s="329"/>
      <c r="C107" s="452"/>
      <c r="D107" s="453"/>
      <c r="E107" s="454"/>
      <c r="F107" s="479"/>
      <c r="G107" s="330"/>
      <c r="H107" s="331"/>
      <c r="I107" s="332"/>
      <c r="J107" s="610">
        <f t="shared" si="14"/>
        <v>0</v>
      </c>
      <c r="K107" s="334"/>
      <c r="L107" s="612">
        <f t="shared" si="15"/>
        <v>0</v>
      </c>
      <c r="M107" s="366" t="str">
        <f t="shared" si="7"/>
        <v/>
      </c>
      <c r="N107" s="337">
        <f t="shared" si="10"/>
        <v>0</v>
      </c>
      <c r="O107" s="338"/>
    </row>
    <row r="108" spans="1:15" ht="18.75" customHeight="1">
      <c r="A108" s="278"/>
      <c r="B108" s="329"/>
      <c r="C108" s="452"/>
      <c r="D108" s="453"/>
      <c r="E108" s="454"/>
      <c r="F108" s="479"/>
      <c r="G108" s="330"/>
      <c r="H108" s="331"/>
      <c r="I108" s="332"/>
      <c r="J108" s="610">
        <f t="shared" si="14"/>
        <v>0</v>
      </c>
      <c r="K108" s="334"/>
      <c r="L108" s="612">
        <f t="shared" si="15"/>
        <v>0</v>
      </c>
      <c r="M108" s="366" t="str">
        <f t="shared" si="7"/>
        <v/>
      </c>
      <c r="N108" s="337">
        <f t="shared" si="10"/>
        <v>0</v>
      </c>
      <c r="O108" s="338"/>
    </row>
    <row r="109" spans="1:15" ht="18.75" customHeight="1">
      <c r="A109" s="278"/>
      <c r="B109" s="329"/>
      <c r="C109" s="452"/>
      <c r="D109" s="453"/>
      <c r="E109" s="454"/>
      <c r="F109" s="479"/>
      <c r="G109" s="330"/>
      <c r="H109" s="331"/>
      <c r="I109" s="332"/>
      <c r="J109" s="610">
        <f t="shared" si="14"/>
        <v>0</v>
      </c>
      <c r="K109" s="334"/>
      <c r="L109" s="612">
        <f t="shared" si="15"/>
        <v>0</v>
      </c>
      <c r="M109" s="366" t="str">
        <f t="shared" si="7"/>
        <v/>
      </c>
      <c r="N109" s="337">
        <f>J109-L109</f>
        <v>0</v>
      </c>
      <c r="O109" s="338"/>
    </row>
    <row r="110" spans="1:15" ht="18.75" customHeight="1" thickBot="1">
      <c r="A110" s="278"/>
      <c r="B110" s="456"/>
      <c r="C110" s="512"/>
      <c r="D110" s="513"/>
      <c r="E110" s="514"/>
      <c r="F110" s="515"/>
      <c r="G110" s="516"/>
      <c r="H110" s="517"/>
      <c r="I110" s="518"/>
      <c r="J110" s="595">
        <f t="shared" si="14"/>
        <v>0</v>
      </c>
      <c r="K110" s="850"/>
      <c r="L110" s="597">
        <f t="shared" si="15"/>
        <v>0</v>
      </c>
      <c r="M110" s="851" t="str">
        <f t="shared" si="7"/>
        <v/>
      </c>
      <c r="N110" s="854">
        <f t="shared" si="10"/>
        <v>0</v>
      </c>
      <c r="O110" s="294"/>
    </row>
    <row r="111" spans="1:15" ht="18.75" customHeight="1">
      <c r="A111" s="278"/>
      <c r="B111" s="339"/>
      <c r="C111" s="511" t="s">
        <v>1009</v>
      </c>
      <c r="D111" s="494" t="s">
        <v>1061</v>
      </c>
      <c r="E111" s="495" t="s">
        <v>1007</v>
      </c>
      <c r="F111" s="496"/>
      <c r="G111" s="449"/>
      <c r="H111" s="450"/>
      <c r="I111" s="344"/>
      <c r="J111" s="852">
        <f>SUMIFS(J91:J110,B91:B110,"設備")</f>
        <v>0</v>
      </c>
      <c r="K111" s="700"/>
      <c r="L111" s="853">
        <f>SUMIFS(L91:L110,B91:B110,"設備")</f>
        <v>0</v>
      </c>
      <c r="M111" s="701"/>
      <c r="N111" s="855">
        <f t="shared" ref="N111:N116" si="20">J111-L111</f>
        <v>0</v>
      </c>
      <c r="O111" s="349"/>
    </row>
    <row r="112" spans="1:15" ht="18.75" customHeight="1">
      <c r="A112" s="278"/>
      <c r="B112" s="329"/>
      <c r="C112" s="506" t="s">
        <v>1009</v>
      </c>
      <c r="D112" s="455" t="s">
        <v>1063</v>
      </c>
      <c r="E112" s="371" t="s">
        <v>1007</v>
      </c>
      <c r="F112" s="478"/>
      <c r="G112" s="362"/>
      <c r="H112" s="363"/>
      <c r="I112" s="333"/>
      <c r="J112" s="639">
        <f>SUMIFS(J91:J110,B91:B110,"工事")</f>
        <v>0</v>
      </c>
      <c r="K112" s="612"/>
      <c r="L112" s="640">
        <f>SUMIFS(L91:L110,B91:B110,"工事")</f>
        <v>0</v>
      </c>
      <c r="M112" s="641"/>
      <c r="N112" s="642">
        <f t="shared" si="20"/>
        <v>0</v>
      </c>
      <c r="O112" s="338"/>
    </row>
    <row r="113" spans="1:15" ht="18.75" customHeight="1" thickBot="1">
      <c r="A113" s="278"/>
      <c r="B113" s="500"/>
      <c r="C113" s="521"/>
      <c r="D113" s="522" t="s">
        <v>1009</v>
      </c>
      <c r="E113" s="523" t="s">
        <v>1008</v>
      </c>
      <c r="F113" s="524"/>
      <c r="G113" s="525"/>
      <c r="H113" s="526"/>
      <c r="I113" s="501"/>
      <c r="J113" s="508">
        <f>J111+J112</f>
        <v>0</v>
      </c>
      <c r="K113" s="502"/>
      <c r="L113" s="509">
        <f>L111+L112</f>
        <v>0</v>
      </c>
      <c r="M113" s="503"/>
      <c r="N113" s="510">
        <f t="shared" si="20"/>
        <v>0</v>
      </c>
      <c r="O113" s="504"/>
    </row>
    <row r="114" spans="1:15" ht="18.75" customHeight="1" thickTop="1">
      <c r="A114" s="278"/>
      <c r="B114" s="339"/>
      <c r="C114" s="493" t="s">
        <v>1013</v>
      </c>
      <c r="D114" s="494" t="s">
        <v>973</v>
      </c>
      <c r="E114" s="495" t="s">
        <v>1014</v>
      </c>
      <c r="F114" s="496"/>
      <c r="G114" s="449"/>
      <c r="H114" s="450"/>
      <c r="I114" s="344"/>
      <c r="J114" s="497">
        <f>SUMIFS(J67:J113,D67:D113,"設備費1")</f>
        <v>0</v>
      </c>
      <c r="K114" s="346"/>
      <c r="L114" s="498">
        <f>SUMIFS(L67:L113,D67:D113,"設備費1")</f>
        <v>0</v>
      </c>
      <c r="M114" s="451"/>
      <c r="N114" s="499">
        <f t="shared" si="20"/>
        <v>0</v>
      </c>
      <c r="O114" s="349"/>
    </row>
    <row r="115" spans="1:15" ht="18.75" customHeight="1">
      <c r="A115" s="278"/>
      <c r="B115" s="329"/>
      <c r="C115" s="369" t="s">
        <v>1013</v>
      </c>
      <c r="D115" s="455" t="s">
        <v>979</v>
      </c>
      <c r="E115" s="371" t="s">
        <v>975</v>
      </c>
      <c r="F115" s="478"/>
      <c r="G115" s="362"/>
      <c r="H115" s="363"/>
      <c r="I115" s="333"/>
      <c r="J115" s="364">
        <f>SUMIFS(J67:J113,D67:D113,"工事費1")</f>
        <v>0</v>
      </c>
      <c r="K115" s="335"/>
      <c r="L115" s="365">
        <f>SUMIFS(L67:L113,D67:D113,"工事費1")</f>
        <v>0</v>
      </c>
      <c r="M115" s="366"/>
      <c r="N115" s="367">
        <f t="shared" si="20"/>
        <v>0</v>
      </c>
      <c r="O115" s="338"/>
    </row>
    <row r="116" spans="1:15" ht="18.75" customHeight="1" thickBot="1">
      <c r="A116" s="278"/>
      <c r="B116" s="500"/>
      <c r="C116" s="521"/>
      <c r="D116" s="528" t="s">
        <v>980</v>
      </c>
      <c r="E116" s="523" t="s">
        <v>981</v>
      </c>
      <c r="F116" s="524"/>
      <c r="G116" s="525"/>
      <c r="H116" s="526"/>
      <c r="I116" s="501"/>
      <c r="J116" s="508">
        <f>J114+J115</f>
        <v>0</v>
      </c>
      <c r="K116" s="502"/>
      <c r="L116" s="509">
        <f>L114+L115</f>
        <v>0</v>
      </c>
      <c r="M116" s="503"/>
      <c r="N116" s="510">
        <f t="shared" si="20"/>
        <v>0</v>
      </c>
      <c r="O116" s="504"/>
    </row>
    <row r="117" spans="1:15" ht="18.75" customHeight="1" thickTop="1">
      <c r="A117" s="278"/>
      <c r="B117" s="329"/>
      <c r="C117" s="3057" t="s">
        <v>1018</v>
      </c>
      <c r="D117" s="3058"/>
      <c r="E117" s="3059"/>
      <c r="F117" s="479"/>
      <c r="G117" s="330"/>
      <c r="H117" s="331"/>
      <c r="I117" s="333"/>
      <c r="J117" s="333"/>
      <c r="K117" s="334"/>
      <c r="L117" s="335"/>
      <c r="M117" s="366"/>
      <c r="N117" s="337"/>
      <c r="O117" s="338"/>
    </row>
    <row r="118" spans="1:15" ht="18.75" customHeight="1">
      <c r="A118" s="278"/>
      <c r="B118" s="329"/>
      <c r="C118" s="3060" t="s">
        <v>1019</v>
      </c>
      <c r="D118" s="3061"/>
      <c r="E118" s="3062"/>
      <c r="F118" s="479"/>
      <c r="G118" s="330"/>
      <c r="H118" s="331"/>
      <c r="I118" s="332"/>
      <c r="J118" s="333"/>
      <c r="K118" s="334"/>
      <c r="L118" s="335"/>
      <c r="M118" s="366" t="str">
        <f t="shared" ref="M118:M138" si="21">IF(I118-K118=0,"",I118-K118)</f>
        <v/>
      </c>
      <c r="N118" s="337"/>
      <c r="O118" s="338"/>
    </row>
    <row r="119" spans="1:15" ht="18.75" customHeight="1">
      <c r="A119" s="278"/>
      <c r="B119" s="329" t="s">
        <v>989</v>
      </c>
      <c r="C119" s="527"/>
      <c r="D119" s="453"/>
      <c r="E119" s="454"/>
      <c r="F119" s="479"/>
      <c r="G119" s="330"/>
      <c r="H119" s="331"/>
      <c r="I119" s="332"/>
      <c r="J119" s="333">
        <f t="shared" ref="J119:J138" si="22">ROUNDDOWN(H119*I119, 0)</f>
        <v>0</v>
      </c>
      <c r="K119" s="334"/>
      <c r="L119" s="335">
        <f t="shared" ref="L119:L138" si="23">ROUNDDOWN(H119*K119, 0)</f>
        <v>0</v>
      </c>
      <c r="M119" s="366" t="str">
        <f t="shared" si="21"/>
        <v/>
      </c>
      <c r="N119" s="337">
        <f>J119-L119</f>
        <v>0</v>
      </c>
      <c r="O119" s="338"/>
    </row>
    <row r="120" spans="1:15" ht="18.75" customHeight="1">
      <c r="A120" s="278"/>
      <c r="B120" s="329" t="s">
        <v>990</v>
      </c>
      <c r="C120" s="527"/>
      <c r="D120" s="453"/>
      <c r="E120" s="454"/>
      <c r="F120" s="479"/>
      <c r="G120" s="330"/>
      <c r="H120" s="331"/>
      <c r="I120" s="332"/>
      <c r="J120" s="610">
        <f t="shared" si="22"/>
        <v>0</v>
      </c>
      <c r="K120" s="334"/>
      <c r="L120" s="612">
        <f t="shared" si="23"/>
        <v>0</v>
      </c>
      <c r="M120" s="366" t="str">
        <f t="shared" si="21"/>
        <v/>
      </c>
      <c r="N120" s="337">
        <f t="shared" ref="N120:N133" si="24">J120-L120</f>
        <v>0</v>
      </c>
      <c r="O120" s="338"/>
    </row>
    <row r="121" spans="1:15" ht="18.75" customHeight="1">
      <c r="A121" s="278"/>
      <c r="B121" s="329" t="s">
        <v>990</v>
      </c>
      <c r="C121" s="527"/>
      <c r="D121" s="453"/>
      <c r="E121" s="454"/>
      <c r="F121" s="479"/>
      <c r="G121" s="330"/>
      <c r="H121" s="331"/>
      <c r="I121" s="332"/>
      <c r="J121" s="610">
        <f t="shared" si="22"/>
        <v>0</v>
      </c>
      <c r="K121" s="334"/>
      <c r="L121" s="612">
        <f t="shared" si="23"/>
        <v>0</v>
      </c>
      <c r="M121" s="366" t="str">
        <f t="shared" si="21"/>
        <v/>
      </c>
      <c r="N121" s="337">
        <f t="shared" si="24"/>
        <v>0</v>
      </c>
      <c r="O121" s="338"/>
    </row>
    <row r="122" spans="1:15" ht="18.75" customHeight="1">
      <c r="A122" s="278"/>
      <c r="B122" s="329" t="s">
        <v>990</v>
      </c>
      <c r="C122" s="527"/>
      <c r="D122" s="453"/>
      <c r="E122" s="454"/>
      <c r="F122" s="479"/>
      <c r="G122" s="330"/>
      <c r="H122" s="331"/>
      <c r="I122" s="332"/>
      <c r="J122" s="610">
        <f t="shared" si="22"/>
        <v>0</v>
      </c>
      <c r="K122" s="334"/>
      <c r="L122" s="612">
        <f t="shared" si="23"/>
        <v>0</v>
      </c>
      <c r="M122" s="366" t="str">
        <f t="shared" si="21"/>
        <v/>
      </c>
      <c r="N122" s="337">
        <f t="shared" si="24"/>
        <v>0</v>
      </c>
      <c r="O122" s="338"/>
    </row>
    <row r="123" spans="1:15" ht="18.75" customHeight="1">
      <c r="A123" s="278"/>
      <c r="B123" s="329" t="s">
        <v>990</v>
      </c>
      <c r="C123" s="527"/>
      <c r="D123" s="453"/>
      <c r="E123" s="454"/>
      <c r="F123" s="479"/>
      <c r="G123" s="330"/>
      <c r="H123" s="331"/>
      <c r="I123" s="332"/>
      <c r="J123" s="610">
        <f t="shared" si="22"/>
        <v>0</v>
      </c>
      <c r="K123" s="334"/>
      <c r="L123" s="612">
        <f t="shared" si="23"/>
        <v>0</v>
      </c>
      <c r="M123" s="366" t="str">
        <f t="shared" si="21"/>
        <v/>
      </c>
      <c r="N123" s="337">
        <f t="shared" si="24"/>
        <v>0</v>
      </c>
      <c r="O123" s="338"/>
    </row>
    <row r="124" spans="1:15" ht="18.75" customHeight="1">
      <c r="A124" s="278"/>
      <c r="B124" s="329"/>
      <c r="C124" s="527"/>
      <c r="D124" s="453"/>
      <c r="E124" s="454"/>
      <c r="F124" s="479"/>
      <c r="G124" s="330"/>
      <c r="H124" s="331"/>
      <c r="I124" s="332"/>
      <c r="J124" s="610">
        <f t="shared" si="22"/>
        <v>0</v>
      </c>
      <c r="K124" s="334"/>
      <c r="L124" s="612">
        <f t="shared" si="23"/>
        <v>0</v>
      </c>
      <c r="M124" s="366" t="str">
        <f t="shared" si="21"/>
        <v/>
      </c>
      <c r="N124" s="337">
        <f t="shared" si="24"/>
        <v>0</v>
      </c>
      <c r="O124" s="338"/>
    </row>
    <row r="125" spans="1:15" ht="18.75" customHeight="1">
      <c r="A125" s="278"/>
      <c r="B125" s="329"/>
      <c r="C125" s="527"/>
      <c r="D125" s="453"/>
      <c r="E125" s="454"/>
      <c r="F125" s="479"/>
      <c r="G125" s="330"/>
      <c r="H125" s="331"/>
      <c r="I125" s="332"/>
      <c r="J125" s="610">
        <f t="shared" si="22"/>
        <v>0</v>
      </c>
      <c r="K125" s="334"/>
      <c r="L125" s="612">
        <f t="shared" si="23"/>
        <v>0</v>
      </c>
      <c r="M125" s="366" t="str">
        <f t="shared" ref="M125:M129" si="25">IF(I125-K125=0,"",I125-K125)</f>
        <v/>
      </c>
      <c r="N125" s="337">
        <f t="shared" ref="N125:N128" si="26">J125-L125</f>
        <v>0</v>
      </c>
      <c r="O125" s="338"/>
    </row>
    <row r="126" spans="1:15" ht="18.75" customHeight="1">
      <c r="A126" s="278"/>
      <c r="B126" s="329"/>
      <c r="C126" s="527"/>
      <c r="D126" s="453"/>
      <c r="E126" s="454"/>
      <c r="F126" s="479"/>
      <c r="G126" s="330"/>
      <c r="H126" s="331"/>
      <c r="I126" s="332"/>
      <c r="J126" s="610">
        <f t="shared" si="22"/>
        <v>0</v>
      </c>
      <c r="K126" s="334"/>
      <c r="L126" s="612">
        <f t="shared" si="23"/>
        <v>0</v>
      </c>
      <c r="M126" s="366" t="str">
        <f t="shared" si="25"/>
        <v/>
      </c>
      <c r="N126" s="337">
        <f t="shared" si="26"/>
        <v>0</v>
      </c>
      <c r="O126" s="338"/>
    </row>
    <row r="127" spans="1:15" ht="18.75" customHeight="1">
      <c r="A127" s="278"/>
      <c r="B127" s="329"/>
      <c r="C127" s="527"/>
      <c r="D127" s="453"/>
      <c r="E127" s="454"/>
      <c r="F127" s="479"/>
      <c r="G127" s="330"/>
      <c r="H127" s="331"/>
      <c r="I127" s="332"/>
      <c r="J127" s="610">
        <f t="shared" si="22"/>
        <v>0</v>
      </c>
      <c r="K127" s="334"/>
      <c r="L127" s="612">
        <f t="shared" si="23"/>
        <v>0</v>
      </c>
      <c r="M127" s="366" t="str">
        <f t="shared" si="25"/>
        <v/>
      </c>
      <c r="N127" s="337">
        <f t="shared" si="26"/>
        <v>0</v>
      </c>
      <c r="O127" s="338"/>
    </row>
    <row r="128" spans="1:15" ht="18.75" customHeight="1">
      <c r="A128" s="278"/>
      <c r="B128" s="329"/>
      <c r="C128" s="527"/>
      <c r="D128" s="453"/>
      <c r="E128" s="454"/>
      <c r="F128" s="479"/>
      <c r="G128" s="330"/>
      <c r="H128" s="331"/>
      <c r="I128" s="332"/>
      <c r="J128" s="610">
        <f t="shared" si="22"/>
        <v>0</v>
      </c>
      <c r="K128" s="334"/>
      <c r="L128" s="612">
        <f t="shared" si="23"/>
        <v>0</v>
      </c>
      <c r="M128" s="366" t="str">
        <f t="shared" si="25"/>
        <v/>
      </c>
      <c r="N128" s="337">
        <f t="shared" si="26"/>
        <v>0</v>
      </c>
      <c r="O128" s="338"/>
    </row>
    <row r="129" spans="1:15" ht="18.75" customHeight="1">
      <c r="A129" s="278"/>
      <c r="B129" s="329"/>
      <c r="C129" s="527"/>
      <c r="D129" s="453"/>
      <c r="E129" s="454"/>
      <c r="F129" s="479"/>
      <c r="G129" s="330"/>
      <c r="H129" s="331"/>
      <c r="I129" s="332"/>
      <c r="J129" s="610">
        <f t="shared" si="22"/>
        <v>0</v>
      </c>
      <c r="K129" s="334"/>
      <c r="L129" s="612">
        <f t="shared" si="23"/>
        <v>0</v>
      </c>
      <c r="M129" s="366" t="str">
        <f t="shared" si="25"/>
        <v/>
      </c>
      <c r="N129" s="337">
        <f>J129-L129</f>
        <v>0</v>
      </c>
      <c r="O129" s="338"/>
    </row>
    <row r="130" spans="1:15" ht="18.75" customHeight="1">
      <c r="A130" s="278"/>
      <c r="B130" s="329"/>
      <c r="C130" s="527"/>
      <c r="D130" s="453"/>
      <c r="E130" s="454"/>
      <c r="F130" s="479"/>
      <c r="G130" s="330"/>
      <c r="H130" s="331"/>
      <c r="I130" s="332"/>
      <c r="J130" s="610">
        <f t="shared" si="22"/>
        <v>0</v>
      </c>
      <c r="K130" s="334"/>
      <c r="L130" s="612">
        <f t="shared" si="23"/>
        <v>0</v>
      </c>
      <c r="M130" s="366" t="str">
        <f t="shared" si="21"/>
        <v/>
      </c>
      <c r="N130" s="337">
        <f t="shared" si="24"/>
        <v>0</v>
      </c>
      <c r="O130" s="338"/>
    </row>
    <row r="131" spans="1:15" ht="18.75" customHeight="1">
      <c r="A131" s="278"/>
      <c r="B131" s="329"/>
      <c r="C131" s="527"/>
      <c r="D131" s="453"/>
      <c r="E131" s="454"/>
      <c r="F131" s="479"/>
      <c r="G131" s="330"/>
      <c r="H131" s="331"/>
      <c r="I131" s="332"/>
      <c r="J131" s="610">
        <f t="shared" si="22"/>
        <v>0</v>
      </c>
      <c r="K131" s="334"/>
      <c r="L131" s="612">
        <f t="shared" si="23"/>
        <v>0</v>
      </c>
      <c r="M131" s="366" t="str">
        <f t="shared" si="21"/>
        <v/>
      </c>
      <c r="N131" s="337">
        <f t="shared" si="24"/>
        <v>0</v>
      </c>
      <c r="O131" s="338"/>
    </row>
    <row r="132" spans="1:15" ht="18.75" customHeight="1">
      <c r="A132" s="278"/>
      <c r="B132" s="329"/>
      <c r="C132" s="527"/>
      <c r="D132" s="453"/>
      <c r="E132" s="454"/>
      <c r="F132" s="479"/>
      <c r="G132" s="330"/>
      <c r="H132" s="331"/>
      <c r="I132" s="332"/>
      <c r="J132" s="610">
        <f t="shared" si="22"/>
        <v>0</v>
      </c>
      <c r="K132" s="334"/>
      <c r="L132" s="612">
        <f t="shared" si="23"/>
        <v>0</v>
      </c>
      <c r="M132" s="366" t="str">
        <f t="shared" si="21"/>
        <v/>
      </c>
      <c r="N132" s="337">
        <f t="shared" si="24"/>
        <v>0</v>
      </c>
      <c r="O132" s="338"/>
    </row>
    <row r="133" spans="1:15" ht="18.75" customHeight="1">
      <c r="A133" s="278"/>
      <c r="B133" s="329"/>
      <c r="C133" s="527"/>
      <c r="D133" s="453"/>
      <c r="E133" s="454"/>
      <c r="F133" s="479"/>
      <c r="G133" s="330"/>
      <c r="H133" s="331"/>
      <c r="I133" s="332"/>
      <c r="J133" s="610">
        <f t="shared" si="22"/>
        <v>0</v>
      </c>
      <c r="K133" s="334"/>
      <c r="L133" s="612">
        <f t="shared" si="23"/>
        <v>0</v>
      </c>
      <c r="M133" s="366" t="str">
        <f t="shared" si="21"/>
        <v/>
      </c>
      <c r="N133" s="337">
        <f t="shared" si="24"/>
        <v>0</v>
      </c>
      <c r="O133" s="338"/>
    </row>
    <row r="134" spans="1:15" ht="18.75" customHeight="1">
      <c r="A134" s="278"/>
      <c r="B134" s="329"/>
      <c r="C134" s="527"/>
      <c r="D134" s="453"/>
      <c r="E134" s="454"/>
      <c r="F134" s="479"/>
      <c r="G134" s="330"/>
      <c r="H134" s="331"/>
      <c r="I134" s="332"/>
      <c r="J134" s="610">
        <f t="shared" si="22"/>
        <v>0</v>
      </c>
      <c r="K134" s="334"/>
      <c r="L134" s="612">
        <f t="shared" si="23"/>
        <v>0</v>
      </c>
      <c r="M134" s="366" t="str">
        <f t="shared" si="21"/>
        <v/>
      </c>
      <c r="N134" s="337">
        <f>J134-L134</f>
        <v>0</v>
      </c>
      <c r="O134" s="338"/>
    </row>
    <row r="135" spans="1:15" ht="18.75" customHeight="1">
      <c r="A135" s="278"/>
      <c r="B135" s="329"/>
      <c r="C135" s="527"/>
      <c r="D135" s="453"/>
      <c r="E135" s="454"/>
      <c r="F135" s="479"/>
      <c r="G135" s="330"/>
      <c r="H135" s="331"/>
      <c r="I135" s="332"/>
      <c r="J135" s="610">
        <f t="shared" si="22"/>
        <v>0</v>
      </c>
      <c r="K135" s="334"/>
      <c r="L135" s="612">
        <f t="shared" si="23"/>
        <v>0</v>
      </c>
      <c r="M135" s="366" t="str">
        <f t="shared" si="21"/>
        <v/>
      </c>
      <c r="N135" s="337">
        <f t="shared" ref="N135:N138" si="27">J135-L135</f>
        <v>0</v>
      </c>
      <c r="O135" s="338"/>
    </row>
    <row r="136" spans="1:15" ht="18.75" customHeight="1">
      <c r="A136" s="278"/>
      <c r="B136" s="329"/>
      <c r="C136" s="527"/>
      <c r="D136" s="453"/>
      <c r="E136" s="454"/>
      <c r="F136" s="479"/>
      <c r="G136" s="330"/>
      <c r="H136" s="331"/>
      <c r="I136" s="332"/>
      <c r="J136" s="610">
        <f t="shared" si="22"/>
        <v>0</v>
      </c>
      <c r="K136" s="334"/>
      <c r="L136" s="612">
        <f t="shared" si="23"/>
        <v>0</v>
      </c>
      <c r="M136" s="366" t="str">
        <f t="shared" si="21"/>
        <v/>
      </c>
      <c r="N136" s="337">
        <f t="shared" si="27"/>
        <v>0</v>
      </c>
      <c r="O136" s="338"/>
    </row>
    <row r="137" spans="1:15" ht="18.75" customHeight="1">
      <c r="A137" s="278"/>
      <c r="B137" s="329"/>
      <c r="C137" s="527"/>
      <c r="D137" s="453"/>
      <c r="E137" s="454"/>
      <c r="F137" s="479"/>
      <c r="G137" s="330"/>
      <c r="H137" s="331"/>
      <c r="I137" s="332"/>
      <c r="J137" s="610">
        <f t="shared" si="22"/>
        <v>0</v>
      </c>
      <c r="K137" s="334"/>
      <c r="L137" s="612">
        <f>ROUNDDOWN(H137*K137, 0)</f>
        <v>0</v>
      </c>
      <c r="M137" s="366" t="str">
        <f t="shared" si="21"/>
        <v/>
      </c>
      <c r="N137" s="337">
        <f t="shared" si="27"/>
        <v>0</v>
      </c>
      <c r="O137" s="338"/>
    </row>
    <row r="138" spans="1:15" ht="18.75" customHeight="1" thickBot="1">
      <c r="A138" s="278"/>
      <c r="B138" s="456"/>
      <c r="C138" s="512"/>
      <c r="D138" s="513"/>
      <c r="E138" s="514"/>
      <c r="F138" s="515"/>
      <c r="G138" s="516"/>
      <c r="H138" s="517"/>
      <c r="I138" s="849"/>
      <c r="J138" s="595">
        <f t="shared" si="22"/>
        <v>0</v>
      </c>
      <c r="K138" s="850"/>
      <c r="L138" s="597">
        <f t="shared" si="23"/>
        <v>0</v>
      </c>
      <c r="M138" s="851" t="str">
        <f t="shared" si="21"/>
        <v/>
      </c>
      <c r="N138" s="520">
        <f t="shared" si="27"/>
        <v>0</v>
      </c>
      <c r="O138" s="294"/>
    </row>
    <row r="139" spans="1:15" ht="18.75" customHeight="1">
      <c r="A139" s="278"/>
      <c r="B139" s="339"/>
      <c r="C139" s="511" t="s">
        <v>1016</v>
      </c>
      <c r="D139" s="494" t="s">
        <v>1064</v>
      </c>
      <c r="E139" s="495" t="s">
        <v>978</v>
      </c>
      <c r="F139" s="496"/>
      <c r="G139" s="449"/>
      <c r="H139" s="450"/>
      <c r="I139" s="699"/>
      <c r="J139" s="852">
        <f>SUMIFS(J119:J138,B119:B138,"設備")</f>
        <v>0</v>
      </c>
      <c r="K139" s="700"/>
      <c r="L139" s="853">
        <f>SUMIFS(L119:L138,B119:B138,"設備")</f>
        <v>0</v>
      </c>
      <c r="M139" s="701"/>
      <c r="N139" s="499">
        <f>J139-L139</f>
        <v>0</v>
      </c>
      <c r="O139" s="349"/>
    </row>
    <row r="140" spans="1:15" ht="18.75" customHeight="1">
      <c r="A140" s="278"/>
      <c r="B140" s="329"/>
      <c r="C140" s="511" t="s">
        <v>1016</v>
      </c>
      <c r="D140" s="455" t="s">
        <v>1065</v>
      </c>
      <c r="E140" s="371" t="s">
        <v>978</v>
      </c>
      <c r="F140" s="478"/>
      <c r="G140" s="362"/>
      <c r="H140" s="363"/>
      <c r="I140" s="610"/>
      <c r="J140" s="639">
        <f>SUMIFS(J119:J138,B119:B138,"工事")</f>
        <v>0</v>
      </c>
      <c r="K140" s="612"/>
      <c r="L140" s="640">
        <f>SUMIFS(L119:L138,B119:B138,"工事")</f>
        <v>0</v>
      </c>
      <c r="M140" s="641"/>
      <c r="N140" s="367">
        <f>J140-L140</f>
        <v>0</v>
      </c>
      <c r="O140" s="338"/>
    </row>
    <row r="141" spans="1:15" ht="18.75" customHeight="1" thickBot="1">
      <c r="A141" s="278"/>
      <c r="B141" s="456"/>
      <c r="C141" s="434"/>
      <c r="D141" s="507" t="s">
        <v>1016</v>
      </c>
      <c r="E141" s="457" t="s">
        <v>1008</v>
      </c>
      <c r="F141" s="505"/>
      <c r="G141" s="437"/>
      <c r="H141" s="438"/>
      <c r="I141" s="439"/>
      <c r="J141" s="440">
        <f>J139+J140</f>
        <v>0</v>
      </c>
      <c r="K141" s="441"/>
      <c r="L141" s="442">
        <f>L139+L140</f>
        <v>0</v>
      </c>
      <c r="M141" s="443"/>
      <c r="N141" s="444">
        <f>J141-L141</f>
        <v>0</v>
      </c>
      <c r="O141" s="294"/>
    </row>
    <row r="142" spans="1:15" ht="18.75" customHeight="1">
      <c r="A142" s="278"/>
      <c r="B142" s="329"/>
      <c r="C142" s="3049" t="s">
        <v>1015</v>
      </c>
      <c r="D142" s="3050"/>
      <c r="E142" s="3051"/>
      <c r="F142" s="479"/>
      <c r="G142" s="330"/>
      <c r="H142" s="331"/>
      <c r="I142" s="332"/>
      <c r="J142" s="344"/>
      <c r="K142" s="458"/>
      <c r="L142" s="425"/>
      <c r="M142" s="451" t="str">
        <f t="shared" ref="M142:M162" si="28">IF(I142-K142=0,"",I142-K142)</f>
        <v/>
      </c>
      <c r="N142" s="348"/>
      <c r="O142" s="338"/>
    </row>
    <row r="143" spans="1:15" ht="18.75" customHeight="1">
      <c r="A143" s="278"/>
      <c r="B143" s="329" t="s">
        <v>989</v>
      </c>
      <c r="C143" s="527"/>
      <c r="D143" s="453"/>
      <c r="E143" s="529"/>
      <c r="F143" s="479"/>
      <c r="G143" s="330"/>
      <c r="H143" s="331"/>
      <c r="I143" s="332"/>
      <c r="J143" s="333">
        <f t="shared" ref="J143:J162" si="29">ROUNDDOWN(H143*I143, 0)</f>
        <v>0</v>
      </c>
      <c r="K143" s="334"/>
      <c r="L143" s="335">
        <f>ROUNDDOWN(H143*K143, 0)</f>
        <v>0</v>
      </c>
      <c r="M143" s="366" t="str">
        <f t="shared" si="28"/>
        <v/>
      </c>
      <c r="N143" s="337">
        <f t="shared" ref="N143" si="30">J143-L143</f>
        <v>0</v>
      </c>
      <c r="O143" s="338"/>
    </row>
    <row r="144" spans="1:15" ht="18.75" customHeight="1">
      <c r="A144" s="278"/>
      <c r="B144" s="329" t="s">
        <v>989</v>
      </c>
      <c r="C144" s="527"/>
      <c r="D144" s="453"/>
      <c r="E144" s="454"/>
      <c r="F144" s="479"/>
      <c r="G144" s="330"/>
      <c r="H144" s="331"/>
      <c r="I144" s="332"/>
      <c r="J144" s="610">
        <f t="shared" si="29"/>
        <v>0</v>
      </c>
      <c r="K144" s="334"/>
      <c r="L144" s="612">
        <f t="shared" ref="L144:L162" si="31">ROUNDDOWN(H144*K144, 0)</f>
        <v>0</v>
      </c>
      <c r="M144" s="366" t="str">
        <f t="shared" si="28"/>
        <v/>
      </c>
      <c r="N144" s="337">
        <f>J144-L144</f>
        <v>0</v>
      </c>
      <c r="O144" s="338"/>
    </row>
    <row r="145" spans="1:15" ht="18.75" customHeight="1">
      <c r="A145" s="278"/>
      <c r="B145" s="329" t="s">
        <v>989</v>
      </c>
      <c r="C145" s="527"/>
      <c r="D145" s="453"/>
      <c r="E145" s="454"/>
      <c r="F145" s="479"/>
      <c r="G145" s="330"/>
      <c r="H145" s="331"/>
      <c r="I145" s="332"/>
      <c r="J145" s="610">
        <f t="shared" si="29"/>
        <v>0</v>
      </c>
      <c r="K145" s="334"/>
      <c r="L145" s="612">
        <f t="shared" si="31"/>
        <v>0</v>
      </c>
      <c r="M145" s="366" t="str">
        <f t="shared" si="28"/>
        <v/>
      </c>
      <c r="N145" s="337">
        <f t="shared" ref="N145:N154" si="32">J145-L145</f>
        <v>0</v>
      </c>
      <c r="O145" s="338"/>
    </row>
    <row r="146" spans="1:15" ht="18.75" customHeight="1">
      <c r="A146" s="278"/>
      <c r="B146" s="329" t="s">
        <v>989</v>
      </c>
      <c r="C146" s="527"/>
      <c r="D146" s="453"/>
      <c r="E146" s="454"/>
      <c r="F146" s="479"/>
      <c r="G146" s="330"/>
      <c r="H146" s="331"/>
      <c r="I146" s="332"/>
      <c r="J146" s="610">
        <f t="shared" si="29"/>
        <v>0</v>
      </c>
      <c r="K146" s="334"/>
      <c r="L146" s="612">
        <f t="shared" si="31"/>
        <v>0</v>
      </c>
      <c r="M146" s="366" t="str">
        <f t="shared" si="28"/>
        <v/>
      </c>
      <c r="N146" s="337">
        <f t="shared" si="32"/>
        <v>0</v>
      </c>
      <c r="O146" s="338"/>
    </row>
    <row r="147" spans="1:15" ht="18.75" customHeight="1">
      <c r="A147" s="278"/>
      <c r="B147" s="329" t="s">
        <v>989</v>
      </c>
      <c r="C147" s="527"/>
      <c r="D147" s="453"/>
      <c r="E147" s="454"/>
      <c r="F147" s="479"/>
      <c r="G147" s="330"/>
      <c r="H147" s="331"/>
      <c r="I147" s="332"/>
      <c r="J147" s="610">
        <f t="shared" si="29"/>
        <v>0</v>
      </c>
      <c r="K147" s="334"/>
      <c r="L147" s="612">
        <f t="shared" si="31"/>
        <v>0</v>
      </c>
      <c r="M147" s="366" t="str">
        <f t="shared" si="28"/>
        <v/>
      </c>
      <c r="N147" s="337">
        <f t="shared" si="32"/>
        <v>0</v>
      </c>
      <c r="O147" s="338"/>
    </row>
    <row r="148" spans="1:15" ht="18.75" customHeight="1">
      <c r="A148" s="278"/>
      <c r="B148" s="329" t="s">
        <v>990</v>
      </c>
      <c r="C148" s="527"/>
      <c r="D148" s="453"/>
      <c r="E148" s="454"/>
      <c r="F148" s="479"/>
      <c r="G148" s="330"/>
      <c r="H148" s="331"/>
      <c r="I148" s="332"/>
      <c r="J148" s="610">
        <f t="shared" si="29"/>
        <v>0</v>
      </c>
      <c r="K148" s="334"/>
      <c r="L148" s="612">
        <f t="shared" si="31"/>
        <v>0</v>
      </c>
      <c r="M148" s="366" t="str">
        <f t="shared" si="28"/>
        <v/>
      </c>
      <c r="N148" s="337">
        <f t="shared" si="32"/>
        <v>0</v>
      </c>
      <c r="O148" s="338"/>
    </row>
    <row r="149" spans="1:15" ht="18.75" customHeight="1">
      <c r="A149" s="278"/>
      <c r="B149" s="329"/>
      <c r="C149" s="527"/>
      <c r="D149" s="453"/>
      <c r="E149" s="454"/>
      <c r="F149" s="479"/>
      <c r="G149" s="330"/>
      <c r="H149" s="331"/>
      <c r="I149" s="332"/>
      <c r="J149" s="610">
        <f t="shared" si="29"/>
        <v>0</v>
      </c>
      <c r="K149" s="334"/>
      <c r="L149" s="612">
        <f t="shared" si="31"/>
        <v>0</v>
      </c>
      <c r="M149" s="366" t="str">
        <f t="shared" si="28"/>
        <v/>
      </c>
      <c r="N149" s="337">
        <f t="shared" si="32"/>
        <v>0</v>
      </c>
      <c r="O149" s="338"/>
    </row>
    <row r="150" spans="1:15" ht="18.75" customHeight="1">
      <c r="A150" s="278"/>
      <c r="B150" s="329"/>
      <c r="C150" s="527"/>
      <c r="D150" s="453"/>
      <c r="E150" s="454"/>
      <c r="F150" s="479"/>
      <c r="G150" s="330"/>
      <c r="H150" s="331"/>
      <c r="I150" s="332"/>
      <c r="J150" s="610">
        <f t="shared" si="29"/>
        <v>0</v>
      </c>
      <c r="K150" s="334"/>
      <c r="L150" s="612">
        <f t="shared" si="31"/>
        <v>0</v>
      </c>
      <c r="M150" s="366" t="str">
        <f t="shared" si="28"/>
        <v/>
      </c>
      <c r="N150" s="337">
        <f t="shared" si="32"/>
        <v>0</v>
      </c>
      <c r="O150" s="338"/>
    </row>
    <row r="151" spans="1:15" ht="18.75" customHeight="1">
      <c r="A151" s="278"/>
      <c r="B151" s="329"/>
      <c r="C151" s="527"/>
      <c r="D151" s="453"/>
      <c r="E151" s="454"/>
      <c r="F151" s="479"/>
      <c r="G151" s="330"/>
      <c r="H151" s="331"/>
      <c r="I151" s="332"/>
      <c r="J151" s="610">
        <f t="shared" si="29"/>
        <v>0</v>
      </c>
      <c r="K151" s="334"/>
      <c r="L151" s="612">
        <f t="shared" si="31"/>
        <v>0</v>
      </c>
      <c r="M151" s="366" t="str">
        <f t="shared" si="28"/>
        <v/>
      </c>
      <c r="N151" s="337">
        <f t="shared" si="32"/>
        <v>0</v>
      </c>
      <c r="O151" s="338"/>
    </row>
    <row r="152" spans="1:15" ht="18.75" customHeight="1">
      <c r="A152" s="278"/>
      <c r="B152" s="329"/>
      <c r="C152" s="527"/>
      <c r="D152" s="453"/>
      <c r="E152" s="454"/>
      <c r="F152" s="479"/>
      <c r="G152" s="330"/>
      <c r="H152" s="331"/>
      <c r="I152" s="332"/>
      <c r="J152" s="610">
        <f t="shared" si="29"/>
        <v>0</v>
      </c>
      <c r="K152" s="334"/>
      <c r="L152" s="612">
        <f t="shared" si="31"/>
        <v>0</v>
      </c>
      <c r="M152" s="366" t="str">
        <f t="shared" ref="M152" si="33">IF(I152-K152=0,"",I152-K152)</f>
        <v/>
      </c>
      <c r="N152" s="337">
        <f t="shared" ref="N152" si="34">J152-L152</f>
        <v>0</v>
      </c>
      <c r="O152" s="338"/>
    </row>
    <row r="153" spans="1:15" ht="18.75" customHeight="1">
      <c r="A153" s="278"/>
      <c r="B153" s="329"/>
      <c r="C153" s="527"/>
      <c r="D153" s="453"/>
      <c r="E153" s="454"/>
      <c r="F153" s="479"/>
      <c r="G153" s="330"/>
      <c r="H153" s="331"/>
      <c r="I153" s="332"/>
      <c r="J153" s="610">
        <f t="shared" si="29"/>
        <v>0</v>
      </c>
      <c r="K153" s="334"/>
      <c r="L153" s="612">
        <f t="shared" si="31"/>
        <v>0</v>
      </c>
      <c r="M153" s="366" t="str">
        <f t="shared" si="28"/>
        <v/>
      </c>
      <c r="N153" s="337">
        <f t="shared" si="32"/>
        <v>0</v>
      </c>
      <c r="O153" s="338"/>
    </row>
    <row r="154" spans="1:15" ht="18.75" customHeight="1">
      <c r="A154" s="278"/>
      <c r="B154" s="329"/>
      <c r="C154" s="527"/>
      <c r="D154" s="453"/>
      <c r="E154" s="454"/>
      <c r="F154" s="479"/>
      <c r="G154" s="330"/>
      <c r="H154" s="331"/>
      <c r="I154" s="332"/>
      <c r="J154" s="610">
        <f t="shared" si="29"/>
        <v>0</v>
      </c>
      <c r="K154" s="334"/>
      <c r="L154" s="612">
        <f t="shared" si="31"/>
        <v>0</v>
      </c>
      <c r="M154" s="366" t="str">
        <f t="shared" si="28"/>
        <v/>
      </c>
      <c r="N154" s="337">
        <f t="shared" si="32"/>
        <v>0</v>
      </c>
      <c r="O154" s="338"/>
    </row>
    <row r="155" spans="1:15" ht="18.75" customHeight="1">
      <c r="A155" s="278"/>
      <c r="B155" s="329"/>
      <c r="C155" s="527"/>
      <c r="D155" s="453"/>
      <c r="E155" s="454"/>
      <c r="F155" s="479"/>
      <c r="G155" s="330"/>
      <c r="H155" s="331"/>
      <c r="I155" s="332"/>
      <c r="J155" s="610">
        <f t="shared" si="29"/>
        <v>0</v>
      </c>
      <c r="K155" s="334"/>
      <c r="L155" s="612">
        <f t="shared" si="31"/>
        <v>0</v>
      </c>
      <c r="M155" s="366" t="str">
        <f t="shared" si="28"/>
        <v/>
      </c>
      <c r="N155" s="337">
        <f>J155-L155</f>
        <v>0</v>
      </c>
      <c r="O155" s="338"/>
    </row>
    <row r="156" spans="1:15" ht="18.75" customHeight="1">
      <c r="A156" s="278"/>
      <c r="B156" s="329"/>
      <c r="C156" s="527"/>
      <c r="D156" s="453"/>
      <c r="E156" s="454"/>
      <c r="F156" s="479"/>
      <c r="G156" s="330"/>
      <c r="H156" s="331"/>
      <c r="I156" s="332"/>
      <c r="J156" s="610">
        <f t="shared" si="29"/>
        <v>0</v>
      </c>
      <c r="K156" s="334"/>
      <c r="L156" s="612">
        <f t="shared" si="31"/>
        <v>0</v>
      </c>
      <c r="M156" s="366" t="str">
        <f t="shared" si="28"/>
        <v/>
      </c>
      <c r="N156" s="337">
        <f t="shared" ref="N156" si="35">J156-L156</f>
        <v>0</v>
      </c>
      <c r="O156" s="338"/>
    </row>
    <row r="157" spans="1:15" ht="18.75" customHeight="1">
      <c r="A157" s="278"/>
      <c r="B157" s="329"/>
      <c r="C157" s="527"/>
      <c r="D157" s="453"/>
      <c r="E157" s="454"/>
      <c r="F157" s="479"/>
      <c r="G157" s="330"/>
      <c r="H157" s="331"/>
      <c r="I157" s="332"/>
      <c r="J157" s="610">
        <f t="shared" si="29"/>
        <v>0</v>
      </c>
      <c r="K157" s="334"/>
      <c r="L157" s="612">
        <f t="shared" si="31"/>
        <v>0</v>
      </c>
      <c r="M157" s="366" t="str">
        <f t="shared" si="28"/>
        <v/>
      </c>
      <c r="N157" s="337">
        <f>J157-L157</f>
        <v>0</v>
      </c>
      <c r="O157" s="338"/>
    </row>
    <row r="158" spans="1:15" ht="18.75" customHeight="1">
      <c r="A158" s="278"/>
      <c r="B158" s="329"/>
      <c r="C158" s="527"/>
      <c r="D158" s="453"/>
      <c r="E158" s="454"/>
      <c r="F158" s="479"/>
      <c r="G158" s="330"/>
      <c r="H158" s="331"/>
      <c r="I158" s="332"/>
      <c r="J158" s="610">
        <f t="shared" si="29"/>
        <v>0</v>
      </c>
      <c r="K158" s="334"/>
      <c r="L158" s="612">
        <f t="shared" si="31"/>
        <v>0</v>
      </c>
      <c r="M158" s="366" t="str">
        <f t="shared" si="28"/>
        <v/>
      </c>
      <c r="N158" s="337">
        <f t="shared" ref="N158:N160" si="36">J158-L158</f>
        <v>0</v>
      </c>
      <c r="O158" s="338"/>
    </row>
    <row r="159" spans="1:15" ht="18.75" customHeight="1">
      <c r="A159" s="278"/>
      <c r="B159" s="329"/>
      <c r="C159" s="527"/>
      <c r="D159" s="453"/>
      <c r="E159" s="454"/>
      <c r="F159" s="479"/>
      <c r="G159" s="330"/>
      <c r="H159" s="331"/>
      <c r="I159" s="332"/>
      <c r="J159" s="610">
        <f t="shared" si="29"/>
        <v>0</v>
      </c>
      <c r="K159" s="334"/>
      <c r="L159" s="612">
        <f t="shared" si="31"/>
        <v>0</v>
      </c>
      <c r="M159" s="366" t="str">
        <f t="shared" si="28"/>
        <v/>
      </c>
      <c r="N159" s="337">
        <f t="shared" si="36"/>
        <v>0</v>
      </c>
      <c r="O159" s="338"/>
    </row>
    <row r="160" spans="1:15" ht="18.75" customHeight="1">
      <c r="A160" s="278"/>
      <c r="B160" s="329"/>
      <c r="C160" s="527"/>
      <c r="D160" s="453"/>
      <c r="E160" s="454"/>
      <c r="F160" s="479"/>
      <c r="G160" s="330"/>
      <c r="H160" s="331"/>
      <c r="I160" s="332"/>
      <c r="J160" s="610">
        <f t="shared" si="29"/>
        <v>0</v>
      </c>
      <c r="K160" s="334"/>
      <c r="L160" s="612">
        <f t="shared" si="31"/>
        <v>0</v>
      </c>
      <c r="M160" s="366" t="str">
        <f t="shared" si="28"/>
        <v/>
      </c>
      <c r="N160" s="337">
        <f t="shared" si="36"/>
        <v>0</v>
      </c>
      <c r="O160" s="338"/>
    </row>
    <row r="161" spans="1:15" ht="18.75" customHeight="1">
      <c r="A161" s="278"/>
      <c r="B161" s="329"/>
      <c r="C161" s="527"/>
      <c r="D161" s="453"/>
      <c r="E161" s="454"/>
      <c r="F161" s="479"/>
      <c r="G161" s="330"/>
      <c r="H161" s="331"/>
      <c r="I161" s="332"/>
      <c r="J161" s="610">
        <f t="shared" si="29"/>
        <v>0</v>
      </c>
      <c r="K161" s="334"/>
      <c r="L161" s="612">
        <f t="shared" si="31"/>
        <v>0</v>
      </c>
      <c r="M161" s="366" t="str">
        <f t="shared" si="28"/>
        <v/>
      </c>
      <c r="N161" s="337">
        <f>J161-L161</f>
        <v>0</v>
      </c>
      <c r="O161" s="338"/>
    </row>
    <row r="162" spans="1:15" ht="18.75" customHeight="1" thickBot="1">
      <c r="A162" s="278"/>
      <c r="B162" s="456"/>
      <c r="C162" s="512"/>
      <c r="D162" s="513"/>
      <c r="E162" s="514"/>
      <c r="F162" s="515"/>
      <c r="G162" s="516"/>
      <c r="H162" s="856"/>
      <c r="I162" s="849"/>
      <c r="J162" s="595">
        <f t="shared" si="29"/>
        <v>0</v>
      </c>
      <c r="K162" s="850"/>
      <c r="L162" s="597">
        <f t="shared" si="31"/>
        <v>0</v>
      </c>
      <c r="M162" s="851" t="str">
        <f t="shared" si="28"/>
        <v/>
      </c>
      <c r="N162" s="520">
        <f t="shared" ref="N162" si="37">J162-L162</f>
        <v>0</v>
      </c>
      <c r="O162" s="294"/>
    </row>
    <row r="163" spans="1:15" ht="18.75" customHeight="1">
      <c r="A163" s="278"/>
      <c r="B163" s="339"/>
      <c r="C163" s="511" t="s">
        <v>1017</v>
      </c>
      <c r="D163" s="494" t="s">
        <v>1064</v>
      </c>
      <c r="E163" s="495" t="s">
        <v>978</v>
      </c>
      <c r="F163" s="496"/>
      <c r="G163" s="449"/>
      <c r="H163" s="857"/>
      <c r="I163" s="699"/>
      <c r="J163" s="852">
        <f>SUMIFS(J143:J162,B143:B162,"設備")</f>
        <v>0</v>
      </c>
      <c r="K163" s="700"/>
      <c r="L163" s="853">
        <f>SUMIFS(L143:L162,B143:B162,"設備")</f>
        <v>0</v>
      </c>
      <c r="M163" s="701"/>
      <c r="N163" s="499">
        <f t="shared" ref="N163:N168" si="38">J163-L163</f>
        <v>0</v>
      </c>
      <c r="O163" s="349"/>
    </row>
    <row r="164" spans="1:15" ht="18.75" customHeight="1">
      <c r="A164" s="278"/>
      <c r="B164" s="329"/>
      <c r="C164" s="506" t="s">
        <v>1017</v>
      </c>
      <c r="D164" s="455" t="s">
        <v>1065</v>
      </c>
      <c r="E164" s="371" t="s">
        <v>978</v>
      </c>
      <c r="F164" s="478"/>
      <c r="G164" s="362"/>
      <c r="H164" s="858"/>
      <c r="I164" s="610"/>
      <c r="J164" s="639">
        <f>SUMIFS(J143:J162,B143:B162,"工事")</f>
        <v>0</v>
      </c>
      <c r="K164" s="612"/>
      <c r="L164" s="640">
        <f>SUMIFS(L143:L162,B143:B162,"工事")</f>
        <v>0</v>
      </c>
      <c r="M164" s="641"/>
      <c r="N164" s="367">
        <f t="shared" si="38"/>
        <v>0</v>
      </c>
      <c r="O164" s="338"/>
    </row>
    <row r="165" spans="1:15" ht="18.75" customHeight="1" thickBot="1">
      <c r="A165" s="278"/>
      <c r="B165" s="500"/>
      <c r="C165" s="521"/>
      <c r="D165" s="522" t="s">
        <v>1017</v>
      </c>
      <c r="E165" s="523" t="s">
        <v>1008</v>
      </c>
      <c r="F165" s="524"/>
      <c r="G165" s="525"/>
      <c r="H165" s="526"/>
      <c r="I165" s="501"/>
      <c r="J165" s="508">
        <f>J163+J164</f>
        <v>0</v>
      </c>
      <c r="K165" s="502"/>
      <c r="L165" s="509">
        <f>L163+L164</f>
        <v>0</v>
      </c>
      <c r="M165" s="503"/>
      <c r="N165" s="510">
        <f t="shared" si="38"/>
        <v>0</v>
      </c>
      <c r="O165" s="504"/>
    </row>
    <row r="166" spans="1:15" ht="18.75" customHeight="1" thickTop="1">
      <c r="A166" s="278"/>
      <c r="B166" s="339"/>
      <c r="C166" s="493" t="s">
        <v>868</v>
      </c>
      <c r="D166" s="494" t="s">
        <v>973</v>
      </c>
      <c r="E166" s="495" t="s">
        <v>975</v>
      </c>
      <c r="F166" s="496"/>
      <c r="G166" s="449"/>
      <c r="H166" s="450"/>
      <c r="I166" s="344"/>
      <c r="J166" s="497">
        <f>SUMIFS(J119:J165,D119:D165,"設備費2")</f>
        <v>0</v>
      </c>
      <c r="K166" s="346"/>
      <c r="L166" s="498">
        <f>SUMIFS(L119:L165,D119:D165,"設備費2")</f>
        <v>0</v>
      </c>
      <c r="M166" s="451"/>
      <c r="N166" s="499">
        <f t="shared" si="38"/>
        <v>0</v>
      </c>
      <c r="O166" s="349"/>
    </row>
    <row r="167" spans="1:15" ht="18.75" customHeight="1">
      <c r="A167" s="278"/>
      <c r="B167" s="329"/>
      <c r="C167" s="369" t="s">
        <v>868</v>
      </c>
      <c r="D167" s="455" t="s">
        <v>979</v>
      </c>
      <c r="E167" s="371" t="s">
        <v>975</v>
      </c>
      <c r="F167" s="478"/>
      <c r="G167" s="362"/>
      <c r="H167" s="363"/>
      <c r="I167" s="333"/>
      <c r="J167" s="364">
        <f>SUMIFS(J119:J165,D119:D165,"工事費2")</f>
        <v>0</v>
      </c>
      <c r="K167" s="335"/>
      <c r="L167" s="365">
        <f>SUMIFS(L119:L165,D119:D165,"工事費2")</f>
        <v>0</v>
      </c>
      <c r="M167" s="366"/>
      <c r="N167" s="367">
        <f t="shared" si="38"/>
        <v>0</v>
      </c>
      <c r="O167" s="338"/>
    </row>
    <row r="168" spans="1:15" ht="18.75" customHeight="1" thickBot="1">
      <c r="A168" s="278"/>
      <c r="B168" s="500"/>
      <c r="C168" s="521"/>
      <c r="D168" s="528" t="s">
        <v>980</v>
      </c>
      <c r="E168" s="523" t="s">
        <v>975</v>
      </c>
      <c r="F168" s="524"/>
      <c r="G168" s="525"/>
      <c r="H168" s="526"/>
      <c r="I168" s="501"/>
      <c r="J168" s="508">
        <f>J166+J167</f>
        <v>0</v>
      </c>
      <c r="K168" s="502"/>
      <c r="L168" s="509">
        <f>L166+L167</f>
        <v>0</v>
      </c>
      <c r="M168" s="503"/>
      <c r="N168" s="510">
        <f t="shared" si="38"/>
        <v>0</v>
      </c>
      <c r="O168" s="504"/>
    </row>
    <row r="169" spans="1:15" ht="18.75" customHeight="1" thickTop="1">
      <c r="A169" s="278"/>
      <c r="B169" s="329"/>
      <c r="C169" s="3057" t="s">
        <v>1020</v>
      </c>
      <c r="D169" s="3058"/>
      <c r="E169" s="3059"/>
      <c r="F169" s="479"/>
      <c r="G169" s="330"/>
      <c r="H169" s="331"/>
      <c r="I169" s="333"/>
      <c r="J169" s="333"/>
      <c r="K169" s="334"/>
      <c r="L169" s="335"/>
      <c r="M169" s="366"/>
      <c r="N169" s="337"/>
      <c r="O169" s="338"/>
    </row>
    <row r="170" spans="1:15" ht="18.75" customHeight="1">
      <c r="A170" s="278"/>
      <c r="B170" s="329"/>
      <c r="C170" s="3060" t="s">
        <v>1021</v>
      </c>
      <c r="D170" s="3061"/>
      <c r="E170" s="3062"/>
      <c r="F170" s="479"/>
      <c r="G170" s="330"/>
      <c r="H170" s="331"/>
      <c r="I170" s="332"/>
      <c r="J170" s="333"/>
      <c r="K170" s="334"/>
      <c r="L170" s="335"/>
      <c r="M170" s="366" t="str">
        <f t="shared" ref="M170:M190" si="39">IF(I170-K170=0,"",I170-K170)</f>
        <v/>
      </c>
      <c r="N170" s="337"/>
      <c r="O170" s="338"/>
    </row>
    <row r="171" spans="1:15" ht="18.75" customHeight="1">
      <c r="A171" s="278"/>
      <c r="B171" s="329" t="s">
        <v>989</v>
      </c>
      <c r="C171" s="527"/>
      <c r="D171" s="453"/>
      <c r="E171" s="454"/>
      <c r="F171" s="479"/>
      <c r="G171" s="330"/>
      <c r="H171" s="331"/>
      <c r="I171" s="332"/>
      <c r="J171" s="333">
        <f t="shared" ref="J171:J190" si="40">ROUNDDOWN(H171*I171, 0)</f>
        <v>0</v>
      </c>
      <c r="K171" s="334"/>
      <c r="L171" s="335">
        <f t="shared" ref="L171:L190" si="41">ROUNDDOWN(H171*K171, 0)</f>
        <v>0</v>
      </c>
      <c r="M171" s="366" t="str">
        <f t="shared" si="39"/>
        <v/>
      </c>
      <c r="N171" s="337">
        <f>J171-L171</f>
        <v>0</v>
      </c>
      <c r="O171" s="338"/>
    </row>
    <row r="172" spans="1:15" ht="18.75" customHeight="1">
      <c r="A172" s="278"/>
      <c r="B172" s="329" t="s">
        <v>990</v>
      </c>
      <c r="C172" s="527"/>
      <c r="D172" s="453"/>
      <c r="E172" s="454"/>
      <c r="F172" s="479"/>
      <c r="G172" s="330"/>
      <c r="H172" s="331"/>
      <c r="I172" s="332"/>
      <c r="J172" s="610">
        <f t="shared" si="40"/>
        <v>0</v>
      </c>
      <c r="K172" s="334"/>
      <c r="L172" s="612">
        <f t="shared" si="41"/>
        <v>0</v>
      </c>
      <c r="M172" s="366" t="str">
        <f t="shared" si="39"/>
        <v/>
      </c>
      <c r="N172" s="337">
        <f t="shared" ref="N172:N185" si="42">J172-L172</f>
        <v>0</v>
      </c>
      <c r="O172" s="338"/>
    </row>
    <row r="173" spans="1:15" ht="18.75" customHeight="1">
      <c r="A173" s="278"/>
      <c r="B173" s="329"/>
      <c r="C173" s="527"/>
      <c r="D173" s="453"/>
      <c r="E173" s="454"/>
      <c r="F173" s="479"/>
      <c r="G173" s="330"/>
      <c r="H173" s="331"/>
      <c r="I173" s="332"/>
      <c r="J173" s="610">
        <f t="shared" si="40"/>
        <v>0</v>
      </c>
      <c r="K173" s="334"/>
      <c r="L173" s="612">
        <f t="shared" si="41"/>
        <v>0</v>
      </c>
      <c r="M173" s="366" t="str">
        <f t="shared" ref="M173:M177" si="43">IF(I173-K173=0,"",I173-K173)</f>
        <v/>
      </c>
      <c r="N173" s="337">
        <f t="shared" ref="N173:N177" si="44">J173-L173</f>
        <v>0</v>
      </c>
      <c r="O173" s="338"/>
    </row>
    <row r="174" spans="1:15" ht="18.75" customHeight="1">
      <c r="A174" s="278"/>
      <c r="B174" s="329"/>
      <c r="C174" s="527"/>
      <c r="D174" s="453"/>
      <c r="E174" s="454"/>
      <c r="F174" s="479"/>
      <c r="G174" s="330"/>
      <c r="H174" s="331"/>
      <c r="I174" s="332"/>
      <c r="J174" s="610">
        <f t="shared" si="40"/>
        <v>0</v>
      </c>
      <c r="K174" s="334"/>
      <c r="L174" s="612">
        <f t="shared" si="41"/>
        <v>0</v>
      </c>
      <c r="M174" s="366" t="str">
        <f t="shared" si="43"/>
        <v/>
      </c>
      <c r="N174" s="337">
        <f t="shared" si="44"/>
        <v>0</v>
      </c>
      <c r="O174" s="338"/>
    </row>
    <row r="175" spans="1:15" ht="18.75" customHeight="1">
      <c r="A175" s="278"/>
      <c r="B175" s="329"/>
      <c r="C175" s="527"/>
      <c r="D175" s="453"/>
      <c r="E175" s="454"/>
      <c r="F175" s="479"/>
      <c r="G175" s="330"/>
      <c r="H175" s="331"/>
      <c r="I175" s="332"/>
      <c r="J175" s="610">
        <f t="shared" si="40"/>
        <v>0</v>
      </c>
      <c r="K175" s="334"/>
      <c r="L175" s="612">
        <f t="shared" si="41"/>
        <v>0</v>
      </c>
      <c r="M175" s="366" t="str">
        <f t="shared" si="43"/>
        <v/>
      </c>
      <c r="N175" s="337">
        <f t="shared" si="44"/>
        <v>0</v>
      </c>
      <c r="O175" s="338"/>
    </row>
    <row r="176" spans="1:15" ht="18.75" customHeight="1">
      <c r="A176" s="278"/>
      <c r="B176" s="329"/>
      <c r="C176" s="527"/>
      <c r="D176" s="453"/>
      <c r="E176" s="454"/>
      <c r="F176" s="479"/>
      <c r="G176" s="330"/>
      <c r="H176" s="331"/>
      <c r="I176" s="332"/>
      <c r="J176" s="610">
        <f t="shared" si="40"/>
        <v>0</v>
      </c>
      <c r="K176" s="334"/>
      <c r="L176" s="612">
        <f t="shared" si="41"/>
        <v>0</v>
      </c>
      <c r="M176" s="366" t="str">
        <f t="shared" si="43"/>
        <v/>
      </c>
      <c r="N176" s="337">
        <f t="shared" si="44"/>
        <v>0</v>
      </c>
      <c r="O176" s="338"/>
    </row>
    <row r="177" spans="1:15" ht="18.75" customHeight="1">
      <c r="A177" s="278"/>
      <c r="B177" s="329"/>
      <c r="C177" s="527"/>
      <c r="D177" s="453"/>
      <c r="E177" s="454"/>
      <c r="F177" s="479"/>
      <c r="G177" s="330"/>
      <c r="H177" s="331"/>
      <c r="I177" s="332"/>
      <c r="J177" s="610">
        <f t="shared" si="40"/>
        <v>0</v>
      </c>
      <c r="K177" s="334"/>
      <c r="L177" s="612">
        <f t="shared" si="41"/>
        <v>0</v>
      </c>
      <c r="M177" s="366" t="str">
        <f t="shared" si="43"/>
        <v/>
      </c>
      <c r="N177" s="337">
        <f t="shared" si="44"/>
        <v>0</v>
      </c>
      <c r="O177" s="338"/>
    </row>
    <row r="178" spans="1:15" ht="18.75" customHeight="1">
      <c r="A178" s="278"/>
      <c r="B178" s="329"/>
      <c r="C178" s="527"/>
      <c r="D178" s="453"/>
      <c r="E178" s="454"/>
      <c r="F178" s="479"/>
      <c r="G178" s="330"/>
      <c r="H178" s="331"/>
      <c r="I178" s="332"/>
      <c r="J178" s="610">
        <f t="shared" si="40"/>
        <v>0</v>
      </c>
      <c r="K178" s="334"/>
      <c r="L178" s="612">
        <f t="shared" si="41"/>
        <v>0</v>
      </c>
      <c r="M178" s="366" t="str">
        <f t="shared" si="39"/>
        <v/>
      </c>
      <c r="N178" s="337">
        <f t="shared" si="42"/>
        <v>0</v>
      </c>
      <c r="O178" s="338"/>
    </row>
    <row r="179" spans="1:15" ht="18.75" customHeight="1">
      <c r="A179" s="278"/>
      <c r="B179" s="329"/>
      <c r="C179" s="527"/>
      <c r="D179" s="453"/>
      <c r="E179" s="454"/>
      <c r="F179" s="479"/>
      <c r="G179" s="330"/>
      <c r="H179" s="331"/>
      <c r="I179" s="332"/>
      <c r="J179" s="610">
        <f t="shared" si="40"/>
        <v>0</v>
      </c>
      <c r="K179" s="334"/>
      <c r="L179" s="612">
        <f t="shared" si="41"/>
        <v>0</v>
      </c>
      <c r="M179" s="366" t="str">
        <f t="shared" si="39"/>
        <v/>
      </c>
      <c r="N179" s="337">
        <f t="shared" si="42"/>
        <v>0</v>
      </c>
      <c r="O179" s="338"/>
    </row>
    <row r="180" spans="1:15" ht="18.75" customHeight="1">
      <c r="A180" s="278"/>
      <c r="B180" s="329"/>
      <c r="C180" s="527"/>
      <c r="D180" s="453"/>
      <c r="E180" s="454"/>
      <c r="F180" s="479"/>
      <c r="G180" s="330"/>
      <c r="H180" s="331"/>
      <c r="I180" s="332"/>
      <c r="J180" s="610">
        <f t="shared" si="40"/>
        <v>0</v>
      </c>
      <c r="K180" s="334"/>
      <c r="L180" s="612">
        <f t="shared" si="41"/>
        <v>0</v>
      </c>
      <c r="M180" s="366" t="str">
        <f t="shared" si="39"/>
        <v/>
      </c>
      <c r="N180" s="337">
        <f t="shared" si="42"/>
        <v>0</v>
      </c>
      <c r="O180" s="338"/>
    </row>
    <row r="181" spans="1:15" ht="18.75" customHeight="1">
      <c r="A181" s="278"/>
      <c r="B181" s="329"/>
      <c r="C181" s="527"/>
      <c r="D181" s="453"/>
      <c r="E181" s="454"/>
      <c r="F181" s="479"/>
      <c r="G181" s="330"/>
      <c r="H181" s="331"/>
      <c r="I181" s="332"/>
      <c r="J181" s="610">
        <f t="shared" si="40"/>
        <v>0</v>
      </c>
      <c r="K181" s="334"/>
      <c r="L181" s="612">
        <f t="shared" si="41"/>
        <v>0</v>
      </c>
      <c r="M181" s="366" t="str">
        <f t="shared" si="39"/>
        <v/>
      </c>
      <c r="N181" s="337">
        <f t="shared" si="42"/>
        <v>0</v>
      </c>
      <c r="O181" s="338"/>
    </row>
    <row r="182" spans="1:15" ht="18.75" customHeight="1">
      <c r="A182" s="278"/>
      <c r="B182" s="329"/>
      <c r="C182" s="527"/>
      <c r="D182" s="453"/>
      <c r="E182" s="454"/>
      <c r="F182" s="479"/>
      <c r="G182" s="330"/>
      <c r="H182" s="331"/>
      <c r="I182" s="332"/>
      <c r="J182" s="610">
        <f t="shared" si="40"/>
        <v>0</v>
      </c>
      <c r="K182" s="334"/>
      <c r="L182" s="612">
        <f t="shared" si="41"/>
        <v>0</v>
      </c>
      <c r="M182" s="366" t="str">
        <f t="shared" si="39"/>
        <v/>
      </c>
      <c r="N182" s="337">
        <f t="shared" si="42"/>
        <v>0</v>
      </c>
      <c r="O182" s="338"/>
    </row>
    <row r="183" spans="1:15" ht="18.75" customHeight="1">
      <c r="A183" s="278"/>
      <c r="B183" s="329"/>
      <c r="C183" s="527"/>
      <c r="D183" s="453"/>
      <c r="E183" s="454"/>
      <c r="F183" s="479"/>
      <c r="G183" s="330"/>
      <c r="H183" s="331"/>
      <c r="I183" s="332"/>
      <c r="J183" s="610">
        <f t="shared" si="40"/>
        <v>0</v>
      </c>
      <c r="K183" s="334"/>
      <c r="L183" s="612">
        <f t="shared" si="41"/>
        <v>0</v>
      </c>
      <c r="M183" s="366" t="str">
        <f t="shared" si="39"/>
        <v/>
      </c>
      <c r="N183" s="337">
        <f t="shared" si="42"/>
        <v>0</v>
      </c>
      <c r="O183" s="338"/>
    </row>
    <row r="184" spans="1:15" ht="18.75" customHeight="1">
      <c r="A184" s="278"/>
      <c r="B184" s="329"/>
      <c r="C184" s="527"/>
      <c r="D184" s="453"/>
      <c r="E184" s="454"/>
      <c r="F184" s="479"/>
      <c r="G184" s="330"/>
      <c r="H184" s="331"/>
      <c r="I184" s="332"/>
      <c r="J184" s="610">
        <f t="shared" si="40"/>
        <v>0</v>
      </c>
      <c r="K184" s="334"/>
      <c r="L184" s="612">
        <f t="shared" si="41"/>
        <v>0</v>
      </c>
      <c r="M184" s="366" t="str">
        <f t="shared" si="39"/>
        <v/>
      </c>
      <c r="N184" s="337">
        <f t="shared" si="42"/>
        <v>0</v>
      </c>
      <c r="O184" s="338"/>
    </row>
    <row r="185" spans="1:15" ht="18.75" customHeight="1">
      <c r="A185" s="278"/>
      <c r="B185" s="329"/>
      <c r="C185" s="527"/>
      <c r="D185" s="453"/>
      <c r="E185" s="454"/>
      <c r="F185" s="479"/>
      <c r="G185" s="330"/>
      <c r="H185" s="331"/>
      <c r="I185" s="332"/>
      <c r="J185" s="610">
        <f t="shared" si="40"/>
        <v>0</v>
      </c>
      <c r="K185" s="334"/>
      <c r="L185" s="612">
        <f t="shared" si="41"/>
        <v>0</v>
      </c>
      <c r="M185" s="366" t="str">
        <f t="shared" si="39"/>
        <v/>
      </c>
      <c r="N185" s="337">
        <f t="shared" si="42"/>
        <v>0</v>
      </c>
      <c r="O185" s="338"/>
    </row>
    <row r="186" spans="1:15" ht="18.75" customHeight="1">
      <c r="A186" s="278"/>
      <c r="B186" s="329"/>
      <c r="C186" s="527"/>
      <c r="D186" s="453"/>
      <c r="E186" s="454"/>
      <c r="F186" s="479"/>
      <c r="G186" s="330"/>
      <c r="H186" s="331"/>
      <c r="I186" s="332"/>
      <c r="J186" s="610">
        <f t="shared" si="40"/>
        <v>0</v>
      </c>
      <c r="K186" s="334"/>
      <c r="L186" s="612">
        <f t="shared" si="41"/>
        <v>0</v>
      </c>
      <c r="M186" s="366" t="str">
        <f t="shared" si="39"/>
        <v/>
      </c>
      <c r="N186" s="337">
        <f>J186-L186</f>
        <v>0</v>
      </c>
      <c r="O186" s="338"/>
    </row>
    <row r="187" spans="1:15" ht="18.75" customHeight="1">
      <c r="A187" s="278"/>
      <c r="B187" s="329"/>
      <c r="C187" s="527"/>
      <c r="D187" s="453"/>
      <c r="E187" s="454"/>
      <c r="F187" s="479"/>
      <c r="G187" s="330"/>
      <c r="H187" s="331"/>
      <c r="I187" s="332"/>
      <c r="J187" s="610">
        <f t="shared" si="40"/>
        <v>0</v>
      </c>
      <c r="K187" s="334"/>
      <c r="L187" s="612">
        <f t="shared" si="41"/>
        <v>0</v>
      </c>
      <c r="M187" s="366" t="str">
        <f t="shared" si="39"/>
        <v/>
      </c>
      <c r="N187" s="337">
        <f t="shared" ref="N187:N190" si="45">J187-L187</f>
        <v>0</v>
      </c>
      <c r="O187" s="338"/>
    </row>
    <row r="188" spans="1:15" ht="18.75" customHeight="1">
      <c r="A188" s="278"/>
      <c r="B188" s="329"/>
      <c r="C188" s="527"/>
      <c r="D188" s="453"/>
      <c r="E188" s="454"/>
      <c r="F188" s="479"/>
      <c r="G188" s="330"/>
      <c r="H188" s="331"/>
      <c r="I188" s="332"/>
      <c r="J188" s="610">
        <f t="shared" si="40"/>
        <v>0</v>
      </c>
      <c r="K188" s="334"/>
      <c r="L188" s="612">
        <f t="shared" si="41"/>
        <v>0</v>
      </c>
      <c r="M188" s="366" t="str">
        <f t="shared" si="39"/>
        <v/>
      </c>
      <c r="N188" s="337">
        <f t="shared" si="45"/>
        <v>0</v>
      </c>
      <c r="O188" s="338"/>
    </row>
    <row r="189" spans="1:15" ht="18.75" customHeight="1">
      <c r="A189" s="278"/>
      <c r="B189" s="329"/>
      <c r="C189" s="527"/>
      <c r="D189" s="453"/>
      <c r="E189" s="454"/>
      <c r="F189" s="479"/>
      <c r="G189" s="330"/>
      <c r="H189" s="331"/>
      <c r="I189" s="332"/>
      <c r="J189" s="610">
        <f>ROUNDDOWN(H189*I189, 0)</f>
        <v>0</v>
      </c>
      <c r="K189" s="334"/>
      <c r="L189" s="612">
        <f t="shared" si="41"/>
        <v>0</v>
      </c>
      <c r="M189" s="366" t="str">
        <f t="shared" si="39"/>
        <v/>
      </c>
      <c r="N189" s="337">
        <f t="shared" si="45"/>
        <v>0</v>
      </c>
      <c r="O189" s="338"/>
    </row>
    <row r="190" spans="1:15" ht="18.75" customHeight="1" thickBot="1">
      <c r="A190" s="278"/>
      <c r="B190" s="456"/>
      <c r="C190" s="512"/>
      <c r="D190" s="513"/>
      <c r="E190" s="514"/>
      <c r="F190" s="515"/>
      <c r="G190" s="516"/>
      <c r="H190" s="517"/>
      <c r="I190" s="849"/>
      <c r="J190" s="595">
        <f t="shared" si="40"/>
        <v>0</v>
      </c>
      <c r="K190" s="850"/>
      <c r="L190" s="597">
        <f t="shared" si="41"/>
        <v>0</v>
      </c>
      <c r="M190" s="851" t="str">
        <f t="shared" si="39"/>
        <v/>
      </c>
      <c r="N190" s="854">
        <f t="shared" si="45"/>
        <v>0</v>
      </c>
      <c r="O190" s="294"/>
    </row>
    <row r="191" spans="1:15" ht="18.75" customHeight="1">
      <c r="A191" s="278"/>
      <c r="B191" s="339"/>
      <c r="C191" s="511" t="s">
        <v>1022</v>
      </c>
      <c r="D191" s="494" t="s">
        <v>1066</v>
      </c>
      <c r="E191" s="495" t="s">
        <v>978</v>
      </c>
      <c r="F191" s="496"/>
      <c r="G191" s="449"/>
      <c r="H191" s="450"/>
      <c r="I191" s="699"/>
      <c r="J191" s="852">
        <f>SUMIFS(J171:J190,B171:B190,"設備")</f>
        <v>0</v>
      </c>
      <c r="K191" s="700"/>
      <c r="L191" s="853">
        <f>SUMIFS(L171:L190,B171:B190,"設備")</f>
        <v>0</v>
      </c>
      <c r="M191" s="701"/>
      <c r="N191" s="855">
        <f>J191-L191</f>
        <v>0</v>
      </c>
      <c r="O191" s="349"/>
    </row>
    <row r="192" spans="1:15" ht="18.75" customHeight="1">
      <c r="A192" s="278"/>
      <c r="B192" s="329"/>
      <c r="C192" s="511" t="s">
        <v>1022</v>
      </c>
      <c r="D192" s="455" t="s">
        <v>1067</v>
      </c>
      <c r="E192" s="371" t="s">
        <v>978</v>
      </c>
      <c r="F192" s="478"/>
      <c r="G192" s="362"/>
      <c r="H192" s="363"/>
      <c r="I192" s="610"/>
      <c r="J192" s="639">
        <f>SUMIFS(J171:J190,B171:B190,"工事")</f>
        <v>0</v>
      </c>
      <c r="K192" s="612"/>
      <c r="L192" s="640">
        <f>SUMIFS(L171:L190,B171:B190,"工事")</f>
        <v>0</v>
      </c>
      <c r="M192" s="641"/>
      <c r="N192" s="642">
        <f>J192-L192</f>
        <v>0</v>
      </c>
      <c r="O192" s="338"/>
    </row>
    <row r="193" spans="1:15" ht="18.75" customHeight="1" thickBot="1">
      <c r="A193" s="278"/>
      <c r="B193" s="456"/>
      <c r="C193" s="434"/>
      <c r="D193" s="507" t="s">
        <v>1022</v>
      </c>
      <c r="E193" s="457" t="s">
        <v>1008</v>
      </c>
      <c r="F193" s="505"/>
      <c r="G193" s="437"/>
      <c r="H193" s="438"/>
      <c r="I193" s="710"/>
      <c r="J193" s="711">
        <f>J191+J192</f>
        <v>0</v>
      </c>
      <c r="K193" s="712"/>
      <c r="L193" s="713">
        <f>L191+L192</f>
        <v>0</v>
      </c>
      <c r="M193" s="714"/>
      <c r="N193" s="715">
        <f>J193-L193</f>
        <v>0</v>
      </c>
      <c r="O193" s="294"/>
    </row>
    <row r="194" spans="1:15" ht="18.75" customHeight="1">
      <c r="A194" s="278"/>
      <c r="B194" s="329"/>
      <c r="C194" s="3049" t="s">
        <v>1023</v>
      </c>
      <c r="D194" s="3050"/>
      <c r="E194" s="3051"/>
      <c r="F194" s="479"/>
      <c r="G194" s="330"/>
      <c r="H194" s="331"/>
      <c r="I194" s="332"/>
      <c r="J194" s="344"/>
      <c r="K194" s="458"/>
      <c r="L194" s="425"/>
      <c r="M194" s="451" t="str">
        <f t="shared" ref="M194:M214" si="46">IF(I194-K194=0,"",I194-K194)</f>
        <v/>
      </c>
      <c r="N194" s="348"/>
      <c r="O194" s="338"/>
    </row>
    <row r="195" spans="1:15" ht="18.75" customHeight="1">
      <c r="A195" s="278"/>
      <c r="B195" s="329" t="s">
        <v>990</v>
      </c>
      <c r="C195" s="527"/>
      <c r="D195" s="453"/>
      <c r="E195" s="529"/>
      <c r="F195" s="479"/>
      <c r="G195" s="330"/>
      <c r="H195" s="331"/>
      <c r="I195" s="332"/>
      <c r="J195" s="333">
        <f t="shared" ref="J195:J214" si="47">ROUNDDOWN(H195*I195, 0)</f>
        <v>0</v>
      </c>
      <c r="K195" s="334"/>
      <c r="L195" s="335">
        <f t="shared" ref="L195:L214" si="48">ROUNDDOWN(H195*K195, 0)</f>
        <v>0</v>
      </c>
      <c r="M195" s="366" t="str">
        <f t="shared" si="46"/>
        <v/>
      </c>
      <c r="N195" s="337">
        <f t="shared" ref="N195" si="49">J195-L195</f>
        <v>0</v>
      </c>
      <c r="O195" s="338"/>
    </row>
    <row r="196" spans="1:15" ht="18.75" customHeight="1">
      <c r="A196" s="278"/>
      <c r="B196" s="329"/>
      <c r="C196" s="527"/>
      <c r="D196" s="453"/>
      <c r="E196" s="454"/>
      <c r="F196" s="479"/>
      <c r="G196" s="330"/>
      <c r="H196" s="331"/>
      <c r="I196" s="332"/>
      <c r="J196" s="610">
        <f t="shared" si="47"/>
        <v>0</v>
      </c>
      <c r="K196" s="334"/>
      <c r="L196" s="612">
        <f t="shared" si="48"/>
        <v>0</v>
      </c>
      <c r="M196" s="366" t="str">
        <f t="shared" si="46"/>
        <v/>
      </c>
      <c r="N196" s="337">
        <f>J196-L196</f>
        <v>0</v>
      </c>
      <c r="O196" s="338"/>
    </row>
    <row r="197" spans="1:15" ht="18.75" customHeight="1">
      <c r="A197" s="278"/>
      <c r="B197" s="329"/>
      <c r="C197" s="527"/>
      <c r="D197" s="453"/>
      <c r="E197" s="454"/>
      <c r="F197" s="479"/>
      <c r="G197" s="330"/>
      <c r="H197" s="331"/>
      <c r="I197" s="332"/>
      <c r="J197" s="610">
        <f t="shared" si="47"/>
        <v>0</v>
      </c>
      <c r="K197" s="334"/>
      <c r="L197" s="612">
        <f t="shared" si="48"/>
        <v>0</v>
      </c>
      <c r="M197" s="366" t="str">
        <f t="shared" si="46"/>
        <v/>
      </c>
      <c r="N197" s="337">
        <f t="shared" ref="N197:N206" si="50">J197-L197</f>
        <v>0</v>
      </c>
      <c r="O197" s="338"/>
    </row>
    <row r="198" spans="1:15" ht="18.75" customHeight="1">
      <c r="A198" s="278"/>
      <c r="B198" s="329"/>
      <c r="C198" s="527"/>
      <c r="D198" s="453"/>
      <c r="E198" s="454"/>
      <c r="F198" s="479"/>
      <c r="G198" s="330"/>
      <c r="H198" s="331"/>
      <c r="I198" s="332"/>
      <c r="J198" s="610">
        <f t="shared" si="47"/>
        <v>0</v>
      </c>
      <c r="K198" s="334"/>
      <c r="L198" s="612">
        <f t="shared" si="48"/>
        <v>0</v>
      </c>
      <c r="M198" s="366" t="str">
        <f t="shared" si="46"/>
        <v/>
      </c>
      <c r="N198" s="337">
        <f t="shared" si="50"/>
        <v>0</v>
      </c>
      <c r="O198" s="338"/>
    </row>
    <row r="199" spans="1:15" ht="18.75" customHeight="1">
      <c r="A199" s="278"/>
      <c r="B199" s="329"/>
      <c r="C199" s="527"/>
      <c r="D199" s="453"/>
      <c r="E199" s="454"/>
      <c r="F199" s="479"/>
      <c r="G199" s="330"/>
      <c r="H199" s="331"/>
      <c r="I199" s="332"/>
      <c r="J199" s="610">
        <f t="shared" si="47"/>
        <v>0</v>
      </c>
      <c r="K199" s="334"/>
      <c r="L199" s="612">
        <f t="shared" si="48"/>
        <v>0</v>
      </c>
      <c r="M199" s="366" t="str">
        <f t="shared" si="46"/>
        <v/>
      </c>
      <c r="N199" s="337">
        <f t="shared" si="50"/>
        <v>0</v>
      </c>
      <c r="O199" s="338"/>
    </row>
    <row r="200" spans="1:15" ht="18.75" customHeight="1">
      <c r="A200" s="278"/>
      <c r="B200" s="329"/>
      <c r="C200" s="527"/>
      <c r="D200" s="453"/>
      <c r="E200" s="454"/>
      <c r="F200" s="479"/>
      <c r="G200" s="330"/>
      <c r="H200" s="331"/>
      <c r="I200" s="332"/>
      <c r="J200" s="610">
        <f t="shared" si="47"/>
        <v>0</v>
      </c>
      <c r="K200" s="334"/>
      <c r="L200" s="612">
        <f t="shared" si="48"/>
        <v>0</v>
      </c>
      <c r="M200" s="366" t="str">
        <f t="shared" si="46"/>
        <v/>
      </c>
      <c r="N200" s="337">
        <f t="shared" si="50"/>
        <v>0</v>
      </c>
      <c r="O200" s="338"/>
    </row>
    <row r="201" spans="1:15" ht="18.75" customHeight="1">
      <c r="A201" s="278"/>
      <c r="B201" s="329"/>
      <c r="C201" s="527"/>
      <c r="D201" s="453"/>
      <c r="E201" s="454"/>
      <c r="F201" s="479"/>
      <c r="G201" s="330"/>
      <c r="H201" s="331"/>
      <c r="I201" s="332"/>
      <c r="J201" s="610">
        <f t="shared" si="47"/>
        <v>0</v>
      </c>
      <c r="K201" s="334"/>
      <c r="L201" s="612">
        <f t="shared" si="48"/>
        <v>0</v>
      </c>
      <c r="M201" s="366" t="str">
        <f t="shared" si="46"/>
        <v/>
      </c>
      <c r="N201" s="337">
        <f t="shared" si="50"/>
        <v>0</v>
      </c>
      <c r="O201" s="338"/>
    </row>
    <row r="202" spans="1:15" ht="18.75" customHeight="1">
      <c r="A202" s="278"/>
      <c r="B202" s="329"/>
      <c r="C202" s="527"/>
      <c r="D202" s="453"/>
      <c r="E202" s="454"/>
      <c r="F202" s="479"/>
      <c r="G202" s="330"/>
      <c r="H202" s="331"/>
      <c r="I202" s="332"/>
      <c r="J202" s="610">
        <f t="shared" si="47"/>
        <v>0</v>
      </c>
      <c r="K202" s="334"/>
      <c r="L202" s="612">
        <f t="shared" si="48"/>
        <v>0</v>
      </c>
      <c r="M202" s="366" t="str">
        <f t="shared" si="46"/>
        <v/>
      </c>
      <c r="N202" s="337">
        <f t="shared" si="50"/>
        <v>0</v>
      </c>
      <c r="O202" s="338"/>
    </row>
    <row r="203" spans="1:15" ht="18.75" customHeight="1">
      <c r="A203" s="278"/>
      <c r="B203" s="329"/>
      <c r="C203" s="527"/>
      <c r="D203" s="453"/>
      <c r="E203" s="454"/>
      <c r="F203" s="479"/>
      <c r="G203" s="330"/>
      <c r="H203" s="331"/>
      <c r="I203" s="332"/>
      <c r="J203" s="610">
        <f t="shared" si="47"/>
        <v>0</v>
      </c>
      <c r="K203" s="334"/>
      <c r="L203" s="612">
        <f t="shared" si="48"/>
        <v>0</v>
      </c>
      <c r="M203" s="366" t="str">
        <f t="shared" si="46"/>
        <v/>
      </c>
      <c r="N203" s="337">
        <f t="shared" si="50"/>
        <v>0</v>
      </c>
      <c r="O203" s="338"/>
    </row>
    <row r="204" spans="1:15" ht="18.75" customHeight="1">
      <c r="A204" s="278"/>
      <c r="B204" s="329"/>
      <c r="C204" s="527"/>
      <c r="D204" s="453"/>
      <c r="E204" s="454"/>
      <c r="F204" s="479"/>
      <c r="G204" s="330"/>
      <c r="H204" s="331"/>
      <c r="I204" s="332"/>
      <c r="J204" s="610">
        <f t="shared" si="47"/>
        <v>0</v>
      </c>
      <c r="K204" s="334"/>
      <c r="L204" s="612">
        <f t="shared" si="48"/>
        <v>0</v>
      </c>
      <c r="M204" s="366" t="str">
        <f t="shared" ref="M204" si="51">IF(I204-K204=0,"",I204-K204)</f>
        <v/>
      </c>
      <c r="N204" s="337">
        <f t="shared" ref="N204" si="52">J204-L204</f>
        <v>0</v>
      </c>
      <c r="O204" s="338"/>
    </row>
    <row r="205" spans="1:15" ht="18.75" customHeight="1">
      <c r="A205" s="278"/>
      <c r="B205" s="329"/>
      <c r="C205" s="527"/>
      <c r="D205" s="453"/>
      <c r="E205" s="454"/>
      <c r="F205" s="479"/>
      <c r="G205" s="330"/>
      <c r="H205" s="331"/>
      <c r="I205" s="332"/>
      <c r="J205" s="610">
        <f t="shared" si="47"/>
        <v>0</v>
      </c>
      <c r="K205" s="334"/>
      <c r="L205" s="612">
        <f t="shared" si="48"/>
        <v>0</v>
      </c>
      <c r="M205" s="366" t="str">
        <f t="shared" si="46"/>
        <v/>
      </c>
      <c r="N205" s="337">
        <f t="shared" si="50"/>
        <v>0</v>
      </c>
      <c r="O205" s="338"/>
    </row>
    <row r="206" spans="1:15" ht="18.75" customHeight="1">
      <c r="A206" s="278"/>
      <c r="B206" s="329"/>
      <c r="C206" s="527"/>
      <c r="D206" s="453"/>
      <c r="E206" s="454"/>
      <c r="F206" s="479"/>
      <c r="G206" s="330"/>
      <c r="H206" s="331"/>
      <c r="I206" s="332"/>
      <c r="J206" s="610">
        <f t="shared" si="47"/>
        <v>0</v>
      </c>
      <c r="K206" s="334"/>
      <c r="L206" s="612">
        <f t="shared" si="48"/>
        <v>0</v>
      </c>
      <c r="M206" s="366" t="str">
        <f t="shared" si="46"/>
        <v/>
      </c>
      <c r="N206" s="337">
        <f t="shared" si="50"/>
        <v>0</v>
      </c>
      <c r="O206" s="338"/>
    </row>
    <row r="207" spans="1:15" ht="18.75" customHeight="1">
      <c r="A207" s="278"/>
      <c r="B207" s="329"/>
      <c r="C207" s="527"/>
      <c r="D207" s="453"/>
      <c r="E207" s="454"/>
      <c r="F207" s="479"/>
      <c r="G207" s="330"/>
      <c r="H207" s="331"/>
      <c r="I207" s="332"/>
      <c r="J207" s="610">
        <f t="shared" si="47"/>
        <v>0</v>
      </c>
      <c r="K207" s="334"/>
      <c r="L207" s="612">
        <f t="shared" si="48"/>
        <v>0</v>
      </c>
      <c r="M207" s="366" t="str">
        <f t="shared" si="46"/>
        <v/>
      </c>
      <c r="N207" s="337">
        <f>J207-L207</f>
        <v>0</v>
      </c>
      <c r="O207" s="338"/>
    </row>
    <row r="208" spans="1:15" ht="18.75" customHeight="1">
      <c r="A208" s="278"/>
      <c r="B208" s="329"/>
      <c r="C208" s="527"/>
      <c r="D208" s="453"/>
      <c r="E208" s="454"/>
      <c r="F208" s="479"/>
      <c r="G208" s="330"/>
      <c r="H208" s="331"/>
      <c r="I208" s="332"/>
      <c r="J208" s="610">
        <f t="shared" si="47"/>
        <v>0</v>
      </c>
      <c r="K208" s="334"/>
      <c r="L208" s="612">
        <f t="shared" si="48"/>
        <v>0</v>
      </c>
      <c r="M208" s="366" t="str">
        <f t="shared" si="46"/>
        <v/>
      </c>
      <c r="N208" s="337">
        <f t="shared" ref="N208" si="53">J208-L208</f>
        <v>0</v>
      </c>
      <c r="O208" s="338"/>
    </row>
    <row r="209" spans="1:15" ht="18.75" customHeight="1">
      <c r="A209" s="278"/>
      <c r="B209" s="329"/>
      <c r="C209" s="527"/>
      <c r="D209" s="453"/>
      <c r="E209" s="454"/>
      <c r="F209" s="479"/>
      <c r="G209" s="330"/>
      <c r="H209" s="331"/>
      <c r="I209" s="332"/>
      <c r="J209" s="610">
        <f t="shared" si="47"/>
        <v>0</v>
      </c>
      <c r="K209" s="334"/>
      <c r="L209" s="612">
        <f t="shared" si="48"/>
        <v>0</v>
      </c>
      <c r="M209" s="366" t="str">
        <f t="shared" si="46"/>
        <v/>
      </c>
      <c r="N209" s="337">
        <f>J209-L209</f>
        <v>0</v>
      </c>
      <c r="O209" s="338"/>
    </row>
    <row r="210" spans="1:15" ht="18.75" customHeight="1">
      <c r="A210" s="278"/>
      <c r="B210" s="329"/>
      <c r="C210" s="527"/>
      <c r="D210" s="453"/>
      <c r="E210" s="454"/>
      <c r="F210" s="479"/>
      <c r="G210" s="330"/>
      <c r="H210" s="331"/>
      <c r="I210" s="332"/>
      <c r="J210" s="610">
        <f t="shared" si="47"/>
        <v>0</v>
      </c>
      <c r="K210" s="334"/>
      <c r="L210" s="612">
        <f t="shared" si="48"/>
        <v>0</v>
      </c>
      <c r="M210" s="366" t="str">
        <f t="shared" si="46"/>
        <v/>
      </c>
      <c r="N210" s="337">
        <f t="shared" ref="N210:N212" si="54">J210-L210</f>
        <v>0</v>
      </c>
      <c r="O210" s="338"/>
    </row>
    <row r="211" spans="1:15" ht="18.75" customHeight="1">
      <c r="A211" s="278"/>
      <c r="B211" s="329"/>
      <c r="C211" s="527"/>
      <c r="D211" s="453"/>
      <c r="E211" s="454"/>
      <c r="F211" s="479"/>
      <c r="G211" s="330"/>
      <c r="H211" s="331"/>
      <c r="I211" s="332"/>
      <c r="J211" s="610">
        <f t="shared" si="47"/>
        <v>0</v>
      </c>
      <c r="K211" s="334"/>
      <c r="L211" s="612">
        <f t="shared" si="48"/>
        <v>0</v>
      </c>
      <c r="M211" s="366" t="str">
        <f t="shared" si="46"/>
        <v/>
      </c>
      <c r="N211" s="337">
        <f t="shared" si="54"/>
        <v>0</v>
      </c>
      <c r="O211" s="338"/>
    </row>
    <row r="212" spans="1:15" ht="18.75" customHeight="1">
      <c r="A212" s="278"/>
      <c r="B212" s="329"/>
      <c r="C212" s="527"/>
      <c r="D212" s="453"/>
      <c r="E212" s="454"/>
      <c r="F212" s="479"/>
      <c r="G212" s="330"/>
      <c r="H212" s="331"/>
      <c r="I212" s="332"/>
      <c r="J212" s="610">
        <f t="shared" si="47"/>
        <v>0</v>
      </c>
      <c r="K212" s="334"/>
      <c r="L212" s="612">
        <f t="shared" si="48"/>
        <v>0</v>
      </c>
      <c r="M212" s="366" t="str">
        <f t="shared" si="46"/>
        <v/>
      </c>
      <c r="N212" s="337">
        <f t="shared" si="54"/>
        <v>0</v>
      </c>
      <c r="O212" s="338"/>
    </row>
    <row r="213" spans="1:15" ht="18.75" customHeight="1">
      <c r="A213" s="278"/>
      <c r="B213" s="329"/>
      <c r="C213" s="527"/>
      <c r="D213" s="453"/>
      <c r="E213" s="454"/>
      <c r="F213" s="479"/>
      <c r="G213" s="330"/>
      <c r="H213" s="331"/>
      <c r="I213" s="332"/>
      <c r="J213" s="610">
        <f t="shared" si="47"/>
        <v>0</v>
      </c>
      <c r="K213" s="334"/>
      <c r="L213" s="612">
        <f t="shared" si="48"/>
        <v>0</v>
      </c>
      <c r="M213" s="366" t="str">
        <f t="shared" si="46"/>
        <v/>
      </c>
      <c r="N213" s="337">
        <f>J213-L213</f>
        <v>0</v>
      </c>
      <c r="O213" s="338"/>
    </row>
    <row r="214" spans="1:15" ht="18.75" customHeight="1" thickBot="1">
      <c r="A214" s="278"/>
      <c r="B214" s="456"/>
      <c r="C214" s="512"/>
      <c r="D214" s="513"/>
      <c r="E214" s="514"/>
      <c r="F214" s="515"/>
      <c r="G214" s="516"/>
      <c r="H214" s="517"/>
      <c r="I214" s="518"/>
      <c r="J214" s="595">
        <f t="shared" si="47"/>
        <v>0</v>
      </c>
      <c r="K214" s="850"/>
      <c r="L214" s="597">
        <f t="shared" si="48"/>
        <v>0</v>
      </c>
      <c r="M214" s="851" t="str">
        <f t="shared" si="46"/>
        <v/>
      </c>
      <c r="N214" s="854">
        <f t="shared" ref="N214" si="55">J214-L214</f>
        <v>0</v>
      </c>
      <c r="O214" s="294"/>
    </row>
    <row r="215" spans="1:15" ht="18.75" customHeight="1">
      <c r="A215" s="278"/>
      <c r="B215" s="339"/>
      <c r="C215" s="511" t="s">
        <v>1024</v>
      </c>
      <c r="D215" s="494" t="s">
        <v>1066</v>
      </c>
      <c r="E215" s="495" t="s">
        <v>978</v>
      </c>
      <c r="F215" s="496"/>
      <c r="G215" s="449"/>
      <c r="H215" s="450"/>
      <c r="I215" s="344"/>
      <c r="J215" s="852">
        <f>SUMIFS(J195:J214,B195:B214,"設備")</f>
        <v>0</v>
      </c>
      <c r="K215" s="700"/>
      <c r="L215" s="853">
        <f>SUMIFS(L195:L214,B195:B214,"設備")</f>
        <v>0</v>
      </c>
      <c r="M215" s="701"/>
      <c r="N215" s="855">
        <f t="shared" ref="N215:N220" si="56">J215-L215</f>
        <v>0</v>
      </c>
      <c r="O215" s="349"/>
    </row>
    <row r="216" spans="1:15" ht="18.75" customHeight="1">
      <c r="A216" s="278"/>
      <c r="B216" s="329"/>
      <c r="C216" s="506" t="s">
        <v>1024</v>
      </c>
      <c r="D216" s="455" t="s">
        <v>1067</v>
      </c>
      <c r="E216" s="371" t="s">
        <v>978</v>
      </c>
      <c r="F216" s="478"/>
      <c r="G216" s="362"/>
      <c r="H216" s="363"/>
      <c r="I216" s="333"/>
      <c r="J216" s="639">
        <f>SUMIFS(J195:J214,B195:B214,"工事")</f>
        <v>0</v>
      </c>
      <c r="K216" s="612"/>
      <c r="L216" s="640">
        <f>SUMIFS(L195:L214,B195:B214,"工事")</f>
        <v>0</v>
      </c>
      <c r="M216" s="641"/>
      <c r="N216" s="642">
        <f t="shared" si="56"/>
        <v>0</v>
      </c>
      <c r="O216" s="338"/>
    </row>
    <row r="217" spans="1:15" ht="18.75" customHeight="1" thickBot="1">
      <c r="A217" s="278"/>
      <c r="B217" s="500"/>
      <c r="C217" s="521"/>
      <c r="D217" s="522" t="s">
        <v>1024</v>
      </c>
      <c r="E217" s="523" t="s">
        <v>1008</v>
      </c>
      <c r="F217" s="524"/>
      <c r="G217" s="525"/>
      <c r="H217" s="526"/>
      <c r="I217" s="501"/>
      <c r="J217" s="508">
        <f>J215+J216</f>
        <v>0</v>
      </c>
      <c r="K217" s="502"/>
      <c r="L217" s="509">
        <f>L215+L216</f>
        <v>0</v>
      </c>
      <c r="M217" s="503"/>
      <c r="N217" s="510">
        <f t="shared" si="56"/>
        <v>0</v>
      </c>
      <c r="O217" s="504"/>
    </row>
    <row r="218" spans="1:15" ht="18.75" customHeight="1" thickTop="1">
      <c r="A218" s="278"/>
      <c r="B218" s="339"/>
      <c r="C218" s="493" t="s">
        <v>868</v>
      </c>
      <c r="D218" s="494" t="s">
        <v>973</v>
      </c>
      <c r="E218" s="495" t="s">
        <v>975</v>
      </c>
      <c r="F218" s="496"/>
      <c r="G218" s="449"/>
      <c r="H218" s="450"/>
      <c r="I218" s="344"/>
      <c r="J218" s="497">
        <f>SUMIFS(J171:J217,D171:D217,"設備費3")</f>
        <v>0</v>
      </c>
      <c r="K218" s="346"/>
      <c r="L218" s="498">
        <f>SUMIFS(L171:L217,D171:D217,"設備費3")</f>
        <v>0</v>
      </c>
      <c r="M218" s="451"/>
      <c r="N218" s="499">
        <f t="shared" si="56"/>
        <v>0</v>
      </c>
      <c r="O218" s="349"/>
    </row>
    <row r="219" spans="1:15" ht="18.75" customHeight="1">
      <c r="A219" s="278"/>
      <c r="B219" s="329"/>
      <c r="C219" s="369" t="s">
        <v>868</v>
      </c>
      <c r="D219" s="455" t="s">
        <v>979</v>
      </c>
      <c r="E219" s="371" t="s">
        <v>975</v>
      </c>
      <c r="F219" s="478"/>
      <c r="G219" s="362"/>
      <c r="H219" s="363"/>
      <c r="I219" s="333"/>
      <c r="J219" s="364">
        <f>SUMIFS(J171:J217,D171:D217,"工事費3")</f>
        <v>0</v>
      </c>
      <c r="K219" s="335"/>
      <c r="L219" s="365">
        <f>SUMIFS(L171:L217,D171:D217,"工事費3")</f>
        <v>0</v>
      </c>
      <c r="M219" s="366"/>
      <c r="N219" s="367">
        <f t="shared" si="56"/>
        <v>0</v>
      </c>
      <c r="O219" s="338"/>
    </row>
    <row r="220" spans="1:15" ht="18.75" customHeight="1" thickBot="1">
      <c r="A220" s="278"/>
      <c r="B220" s="500"/>
      <c r="C220" s="521"/>
      <c r="D220" s="528" t="s">
        <v>980</v>
      </c>
      <c r="E220" s="523" t="s">
        <v>975</v>
      </c>
      <c r="F220" s="524"/>
      <c r="G220" s="525"/>
      <c r="H220" s="526"/>
      <c r="I220" s="501"/>
      <c r="J220" s="508">
        <f>J218+J219</f>
        <v>0</v>
      </c>
      <c r="K220" s="502"/>
      <c r="L220" s="509">
        <f>L218+L219</f>
        <v>0</v>
      </c>
      <c r="M220" s="503"/>
      <c r="N220" s="510">
        <f t="shared" si="56"/>
        <v>0</v>
      </c>
      <c r="O220" s="504"/>
    </row>
    <row r="221" spans="1:15" ht="18.75" customHeight="1" thickTop="1">
      <c r="A221" s="278"/>
      <c r="B221" s="329"/>
      <c r="C221" s="3057" t="s">
        <v>1025</v>
      </c>
      <c r="D221" s="3058"/>
      <c r="E221" s="3059"/>
      <c r="F221" s="479"/>
      <c r="G221" s="330"/>
      <c r="H221" s="331"/>
      <c r="I221" s="333"/>
      <c r="J221" s="333"/>
      <c r="K221" s="334"/>
      <c r="L221" s="335"/>
      <c r="M221" s="366"/>
      <c r="N221" s="337"/>
      <c r="O221" s="338"/>
    </row>
    <row r="222" spans="1:15" ht="18.75" customHeight="1">
      <c r="A222" s="278"/>
      <c r="B222" s="329"/>
      <c r="C222" s="3060" t="s">
        <v>1026</v>
      </c>
      <c r="D222" s="3061"/>
      <c r="E222" s="3062"/>
      <c r="F222" s="479"/>
      <c r="G222" s="330"/>
      <c r="H222" s="331"/>
      <c r="I222" s="332"/>
      <c r="J222" s="333"/>
      <c r="K222" s="334"/>
      <c r="L222" s="335"/>
      <c r="M222" s="366" t="str">
        <f t="shared" ref="M222:M242" si="57">IF(I222-K222=0,"",I222-K222)</f>
        <v/>
      </c>
      <c r="N222" s="337"/>
      <c r="O222" s="338"/>
    </row>
    <row r="223" spans="1:15" ht="18.75" customHeight="1">
      <c r="A223" s="278"/>
      <c r="B223" s="329" t="s">
        <v>989</v>
      </c>
      <c r="C223" s="527"/>
      <c r="D223" s="453"/>
      <c r="E223" s="454"/>
      <c r="F223" s="479"/>
      <c r="G223" s="330"/>
      <c r="H223" s="331"/>
      <c r="I223" s="332"/>
      <c r="J223" s="333">
        <f t="shared" ref="J223:J242" si="58">ROUNDDOWN(H223*I223, 0)</f>
        <v>0</v>
      </c>
      <c r="K223" s="334"/>
      <c r="L223" s="335">
        <f t="shared" ref="L223:L241" si="59">ROUNDDOWN(H223*K223, 0)</f>
        <v>0</v>
      </c>
      <c r="M223" s="366" t="str">
        <f t="shared" si="57"/>
        <v/>
      </c>
      <c r="N223" s="337">
        <f>J223-L223</f>
        <v>0</v>
      </c>
      <c r="O223" s="338"/>
    </row>
    <row r="224" spans="1:15" ht="18.75" customHeight="1">
      <c r="A224" s="278"/>
      <c r="B224" s="329" t="s">
        <v>990</v>
      </c>
      <c r="C224" s="527"/>
      <c r="D224" s="453"/>
      <c r="E224" s="454"/>
      <c r="F224" s="479"/>
      <c r="G224" s="330"/>
      <c r="H224" s="331"/>
      <c r="I224" s="332"/>
      <c r="J224" s="610">
        <f t="shared" si="58"/>
        <v>0</v>
      </c>
      <c r="K224" s="334"/>
      <c r="L224" s="612">
        <f t="shared" si="59"/>
        <v>0</v>
      </c>
      <c r="M224" s="366" t="str">
        <f t="shared" si="57"/>
        <v/>
      </c>
      <c r="N224" s="337">
        <f t="shared" ref="N224:N237" si="60">J224-L224</f>
        <v>0</v>
      </c>
      <c r="O224" s="338"/>
    </row>
    <row r="225" spans="1:15" ht="18.75" customHeight="1">
      <c r="A225" s="278"/>
      <c r="B225" s="329"/>
      <c r="C225" s="527"/>
      <c r="D225" s="453"/>
      <c r="E225" s="454"/>
      <c r="F225" s="479"/>
      <c r="G225" s="330"/>
      <c r="H225" s="331"/>
      <c r="I225" s="332"/>
      <c r="J225" s="610">
        <f t="shared" si="58"/>
        <v>0</v>
      </c>
      <c r="K225" s="334"/>
      <c r="L225" s="612">
        <f t="shared" si="59"/>
        <v>0</v>
      </c>
      <c r="M225" s="366" t="str">
        <f t="shared" si="57"/>
        <v/>
      </c>
      <c r="N225" s="337">
        <f t="shared" si="60"/>
        <v>0</v>
      </c>
      <c r="O225" s="338"/>
    </row>
    <row r="226" spans="1:15" ht="18.75" customHeight="1">
      <c r="A226" s="278"/>
      <c r="B226" s="329"/>
      <c r="C226" s="527"/>
      <c r="D226" s="453"/>
      <c r="E226" s="454"/>
      <c r="F226" s="479"/>
      <c r="G226" s="330"/>
      <c r="H226" s="331"/>
      <c r="I226" s="332"/>
      <c r="J226" s="610">
        <f t="shared" si="58"/>
        <v>0</v>
      </c>
      <c r="K226" s="334"/>
      <c r="L226" s="612">
        <f t="shared" si="59"/>
        <v>0</v>
      </c>
      <c r="M226" s="366" t="str">
        <f t="shared" si="57"/>
        <v/>
      </c>
      <c r="N226" s="337">
        <f t="shared" si="60"/>
        <v>0</v>
      </c>
      <c r="O226" s="338"/>
    </row>
    <row r="227" spans="1:15" ht="18.75" customHeight="1">
      <c r="A227" s="278"/>
      <c r="B227" s="329"/>
      <c r="C227" s="527"/>
      <c r="D227" s="453"/>
      <c r="E227" s="454"/>
      <c r="F227" s="479"/>
      <c r="G227" s="330"/>
      <c r="H227" s="331"/>
      <c r="I227" s="332"/>
      <c r="J227" s="610">
        <f t="shared" si="58"/>
        <v>0</v>
      </c>
      <c r="K227" s="334"/>
      <c r="L227" s="612">
        <f t="shared" si="59"/>
        <v>0</v>
      </c>
      <c r="M227" s="366" t="str">
        <f t="shared" si="57"/>
        <v/>
      </c>
      <c r="N227" s="337">
        <f t="shared" si="60"/>
        <v>0</v>
      </c>
      <c r="O227" s="338"/>
    </row>
    <row r="228" spans="1:15" ht="18.75" customHeight="1">
      <c r="A228" s="278"/>
      <c r="B228" s="329"/>
      <c r="C228" s="527"/>
      <c r="D228" s="453"/>
      <c r="E228" s="454"/>
      <c r="F228" s="479"/>
      <c r="G228" s="330"/>
      <c r="H228" s="331"/>
      <c r="I228" s="332"/>
      <c r="J228" s="610">
        <f t="shared" si="58"/>
        <v>0</v>
      </c>
      <c r="K228" s="334"/>
      <c r="L228" s="612">
        <f t="shared" si="59"/>
        <v>0</v>
      </c>
      <c r="M228" s="366" t="str">
        <f t="shared" ref="M228:M232" si="61">IF(I228-K228=0,"",I228-K228)</f>
        <v/>
      </c>
      <c r="N228" s="337">
        <f t="shared" ref="N228:N232" si="62">J228-L228</f>
        <v>0</v>
      </c>
      <c r="O228" s="338"/>
    </row>
    <row r="229" spans="1:15" ht="18.75" customHeight="1">
      <c r="A229" s="278"/>
      <c r="B229" s="329"/>
      <c r="C229" s="527"/>
      <c r="D229" s="453"/>
      <c r="E229" s="454"/>
      <c r="F229" s="479"/>
      <c r="G229" s="330"/>
      <c r="H229" s="331"/>
      <c r="I229" s="332"/>
      <c r="J229" s="610">
        <f t="shared" si="58"/>
        <v>0</v>
      </c>
      <c r="K229" s="334"/>
      <c r="L229" s="612">
        <f t="shared" si="59"/>
        <v>0</v>
      </c>
      <c r="M229" s="366" t="str">
        <f t="shared" si="61"/>
        <v/>
      </c>
      <c r="N229" s="337">
        <f t="shared" si="62"/>
        <v>0</v>
      </c>
      <c r="O229" s="338"/>
    </row>
    <row r="230" spans="1:15" ht="18.75" customHeight="1">
      <c r="A230" s="278"/>
      <c r="B230" s="329"/>
      <c r="C230" s="527"/>
      <c r="D230" s="453"/>
      <c r="E230" s="454"/>
      <c r="F230" s="479"/>
      <c r="G230" s="330"/>
      <c r="H230" s="331"/>
      <c r="I230" s="332"/>
      <c r="J230" s="610">
        <f t="shared" si="58"/>
        <v>0</v>
      </c>
      <c r="K230" s="334"/>
      <c r="L230" s="612">
        <f t="shared" si="59"/>
        <v>0</v>
      </c>
      <c r="M230" s="366" t="str">
        <f t="shared" si="61"/>
        <v/>
      </c>
      <c r="N230" s="337">
        <f t="shared" si="62"/>
        <v>0</v>
      </c>
      <c r="O230" s="338"/>
    </row>
    <row r="231" spans="1:15" ht="18.75" customHeight="1">
      <c r="A231" s="278"/>
      <c r="B231" s="329"/>
      <c r="C231" s="527"/>
      <c r="D231" s="453"/>
      <c r="E231" s="454"/>
      <c r="F231" s="479"/>
      <c r="G231" s="330"/>
      <c r="H231" s="331"/>
      <c r="I231" s="332"/>
      <c r="J231" s="610">
        <f t="shared" si="58"/>
        <v>0</v>
      </c>
      <c r="K231" s="334"/>
      <c r="L231" s="612">
        <f t="shared" si="59"/>
        <v>0</v>
      </c>
      <c r="M231" s="366" t="str">
        <f t="shared" si="61"/>
        <v/>
      </c>
      <c r="N231" s="337">
        <f t="shared" si="62"/>
        <v>0</v>
      </c>
      <c r="O231" s="338"/>
    </row>
    <row r="232" spans="1:15" ht="18.75" customHeight="1">
      <c r="A232" s="278"/>
      <c r="B232" s="329"/>
      <c r="C232" s="527"/>
      <c r="D232" s="453"/>
      <c r="E232" s="454"/>
      <c r="F232" s="479"/>
      <c r="G232" s="330"/>
      <c r="H232" s="331"/>
      <c r="I232" s="332"/>
      <c r="J232" s="610">
        <f t="shared" si="58"/>
        <v>0</v>
      </c>
      <c r="K232" s="334"/>
      <c r="L232" s="612">
        <f t="shared" si="59"/>
        <v>0</v>
      </c>
      <c r="M232" s="366" t="str">
        <f t="shared" si="61"/>
        <v/>
      </c>
      <c r="N232" s="337">
        <f t="shared" si="62"/>
        <v>0</v>
      </c>
      <c r="O232" s="338"/>
    </row>
    <row r="233" spans="1:15" ht="18.75" customHeight="1">
      <c r="A233" s="278"/>
      <c r="B233" s="329"/>
      <c r="C233" s="527"/>
      <c r="D233" s="453"/>
      <c r="E233" s="454"/>
      <c r="F233" s="479"/>
      <c r="G233" s="330"/>
      <c r="H233" s="331"/>
      <c r="I233" s="332"/>
      <c r="J233" s="610">
        <f t="shared" si="58"/>
        <v>0</v>
      </c>
      <c r="K233" s="334"/>
      <c r="L233" s="612">
        <f t="shared" si="59"/>
        <v>0</v>
      </c>
      <c r="M233" s="366" t="str">
        <f t="shared" si="57"/>
        <v/>
      </c>
      <c r="N233" s="337">
        <f t="shared" si="60"/>
        <v>0</v>
      </c>
      <c r="O233" s="338"/>
    </row>
    <row r="234" spans="1:15" ht="18.75" customHeight="1">
      <c r="A234" s="278"/>
      <c r="B234" s="329"/>
      <c r="C234" s="527"/>
      <c r="D234" s="453"/>
      <c r="E234" s="454"/>
      <c r="F234" s="479"/>
      <c r="G234" s="330"/>
      <c r="H234" s="331"/>
      <c r="I234" s="332"/>
      <c r="J234" s="610">
        <f t="shared" si="58"/>
        <v>0</v>
      </c>
      <c r="K234" s="334"/>
      <c r="L234" s="612">
        <f t="shared" si="59"/>
        <v>0</v>
      </c>
      <c r="M234" s="366" t="str">
        <f t="shared" si="57"/>
        <v/>
      </c>
      <c r="N234" s="337">
        <f t="shared" si="60"/>
        <v>0</v>
      </c>
      <c r="O234" s="338"/>
    </row>
    <row r="235" spans="1:15" ht="18.75" customHeight="1">
      <c r="A235" s="278"/>
      <c r="B235" s="329"/>
      <c r="C235" s="527"/>
      <c r="D235" s="453"/>
      <c r="E235" s="454"/>
      <c r="F235" s="479"/>
      <c r="G235" s="330"/>
      <c r="H235" s="331"/>
      <c r="I235" s="332"/>
      <c r="J235" s="610">
        <f t="shared" si="58"/>
        <v>0</v>
      </c>
      <c r="K235" s="334"/>
      <c r="L235" s="612">
        <f t="shared" si="59"/>
        <v>0</v>
      </c>
      <c r="M235" s="366" t="str">
        <f t="shared" si="57"/>
        <v/>
      </c>
      <c r="N235" s="337">
        <f t="shared" si="60"/>
        <v>0</v>
      </c>
      <c r="O235" s="338"/>
    </row>
    <row r="236" spans="1:15" ht="18.75" customHeight="1">
      <c r="A236" s="278"/>
      <c r="B236" s="329"/>
      <c r="C236" s="527"/>
      <c r="D236" s="453"/>
      <c r="E236" s="454"/>
      <c r="F236" s="479"/>
      <c r="G236" s="330"/>
      <c r="H236" s="331"/>
      <c r="I236" s="332"/>
      <c r="J236" s="610">
        <f t="shared" si="58"/>
        <v>0</v>
      </c>
      <c r="K236" s="334"/>
      <c r="L236" s="612">
        <f t="shared" si="59"/>
        <v>0</v>
      </c>
      <c r="M236" s="366" t="str">
        <f t="shared" si="57"/>
        <v/>
      </c>
      <c r="N236" s="337">
        <f t="shared" si="60"/>
        <v>0</v>
      </c>
      <c r="O236" s="338"/>
    </row>
    <row r="237" spans="1:15" ht="18.75" customHeight="1">
      <c r="A237" s="278"/>
      <c r="B237" s="329"/>
      <c r="C237" s="527"/>
      <c r="D237" s="453"/>
      <c r="E237" s="454"/>
      <c r="F237" s="479"/>
      <c r="G237" s="330"/>
      <c r="H237" s="331"/>
      <c r="I237" s="332"/>
      <c r="J237" s="610">
        <f t="shared" si="58"/>
        <v>0</v>
      </c>
      <c r="K237" s="334"/>
      <c r="L237" s="612">
        <f t="shared" si="59"/>
        <v>0</v>
      </c>
      <c r="M237" s="366" t="str">
        <f t="shared" si="57"/>
        <v/>
      </c>
      <c r="N237" s="337">
        <f t="shared" si="60"/>
        <v>0</v>
      </c>
      <c r="O237" s="338"/>
    </row>
    <row r="238" spans="1:15" ht="18.75" customHeight="1">
      <c r="A238" s="278"/>
      <c r="B238" s="329"/>
      <c r="C238" s="527"/>
      <c r="D238" s="453"/>
      <c r="E238" s="454"/>
      <c r="F238" s="479"/>
      <c r="G238" s="330"/>
      <c r="H238" s="331"/>
      <c r="I238" s="332"/>
      <c r="J238" s="610">
        <f t="shared" si="58"/>
        <v>0</v>
      </c>
      <c r="K238" s="334"/>
      <c r="L238" s="612">
        <f t="shared" si="59"/>
        <v>0</v>
      </c>
      <c r="M238" s="366" t="str">
        <f t="shared" si="57"/>
        <v/>
      </c>
      <c r="N238" s="337">
        <f>J238-L238</f>
        <v>0</v>
      </c>
      <c r="O238" s="338"/>
    </row>
    <row r="239" spans="1:15" ht="18.75" customHeight="1">
      <c r="A239" s="278"/>
      <c r="B239" s="329"/>
      <c r="C239" s="527"/>
      <c r="D239" s="453"/>
      <c r="E239" s="454"/>
      <c r="F239" s="479"/>
      <c r="G239" s="330"/>
      <c r="H239" s="331"/>
      <c r="I239" s="332"/>
      <c r="J239" s="610">
        <f t="shared" si="58"/>
        <v>0</v>
      </c>
      <c r="K239" s="334"/>
      <c r="L239" s="612">
        <f t="shared" si="59"/>
        <v>0</v>
      </c>
      <c r="M239" s="366" t="str">
        <f t="shared" si="57"/>
        <v/>
      </c>
      <c r="N239" s="337">
        <f t="shared" ref="N239:N242" si="63">J239-L239</f>
        <v>0</v>
      </c>
      <c r="O239" s="338"/>
    </row>
    <row r="240" spans="1:15" ht="18.75" customHeight="1">
      <c r="A240" s="278"/>
      <c r="B240" s="329"/>
      <c r="C240" s="527"/>
      <c r="D240" s="453"/>
      <c r="E240" s="454"/>
      <c r="F240" s="479"/>
      <c r="G240" s="330"/>
      <c r="H240" s="331"/>
      <c r="I240" s="332"/>
      <c r="J240" s="610">
        <f t="shared" si="58"/>
        <v>0</v>
      </c>
      <c r="K240" s="334"/>
      <c r="L240" s="612">
        <f t="shared" si="59"/>
        <v>0</v>
      </c>
      <c r="M240" s="366" t="str">
        <f t="shared" si="57"/>
        <v/>
      </c>
      <c r="N240" s="337">
        <f t="shared" si="63"/>
        <v>0</v>
      </c>
      <c r="O240" s="338"/>
    </row>
    <row r="241" spans="1:15" ht="18.75" customHeight="1">
      <c r="A241" s="278"/>
      <c r="B241" s="329"/>
      <c r="C241" s="527"/>
      <c r="D241" s="453"/>
      <c r="E241" s="454"/>
      <c r="F241" s="479"/>
      <c r="G241" s="330"/>
      <c r="H241" s="331"/>
      <c r="I241" s="332"/>
      <c r="J241" s="610">
        <f t="shared" si="58"/>
        <v>0</v>
      </c>
      <c r="K241" s="334"/>
      <c r="L241" s="612">
        <f t="shared" si="59"/>
        <v>0</v>
      </c>
      <c r="M241" s="366" t="str">
        <f t="shared" si="57"/>
        <v/>
      </c>
      <c r="N241" s="337">
        <f t="shared" si="63"/>
        <v>0</v>
      </c>
      <c r="O241" s="338"/>
    </row>
    <row r="242" spans="1:15" ht="18.75" customHeight="1" thickBot="1">
      <c r="A242" s="278"/>
      <c r="B242" s="456"/>
      <c r="C242" s="512"/>
      <c r="D242" s="513"/>
      <c r="E242" s="514"/>
      <c r="F242" s="515"/>
      <c r="G242" s="516"/>
      <c r="H242" s="517"/>
      <c r="I242" s="849"/>
      <c r="J242" s="595">
        <f t="shared" si="58"/>
        <v>0</v>
      </c>
      <c r="K242" s="850"/>
      <c r="L242" s="597">
        <f>ROUNDDOWN(H242*K242, 0)</f>
        <v>0</v>
      </c>
      <c r="M242" s="851" t="str">
        <f t="shared" si="57"/>
        <v/>
      </c>
      <c r="N242" s="854">
        <f t="shared" si="63"/>
        <v>0</v>
      </c>
      <c r="O242" s="294"/>
    </row>
    <row r="243" spans="1:15" ht="18.75" customHeight="1">
      <c r="A243" s="278"/>
      <c r="B243" s="339"/>
      <c r="C243" s="511" t="s">
        <v>1027</v>
      </c>
      <c r="D243" s="494" t="s">
        <v>1068</v>
      </c>
      <c r="E243" s="495" t="s">
        <v>978</v>
      </c>
      <c r="F243" s="496"/>
      <c r="G243" s="449"/>
      <c r="H243" s="450"/>
      <c r="I243" s="699"/>
      <c r="J243" s="852">
        <f>SUMIFS(J223:J242,B223:B242,"設備")</f>
        <v>0</v>
      </c>
      <c r="K243" s="700"/>
      <c r="L243" s="853">
        <f>SUMIFS(L223:L242,B223:B242,"設備")</f>
        <v>0</v>
      </c>
      <c r="M243" s="701"/>
      <c r="N243" s="855">
        <f>J243-L243</f>
        <v>0</v>
      </c>
      <c r="O243" s="349"/>
    </row>
    <row r="244" spans="1:15" ht="18.75" customHeight="1">
      <c r="A244" s="278"/>
      <c r="B244" s="329"/>
      <c r="C244" s="511" t="s">
        <v>1027</v>
      </c>
      <c r="D244" s="455" t="s">
        <v>1069</v>
      </c>
      <c r="E244" s="371" t="s">
        <v>978</v>
      </c>
      <c r="F244" s="478"/>
      <c r="G244" s="362"/>
      <c r="H244" s="363"/>
      <c r="I244" s="610"/>
      <c r="J244" s="639">
        <f>SUMIFS(J223:J242,B223:B242,"工事")</f>
        <v>0</v>
      </c>
      <c r="K244" s="612"/>
      <c r="L244" s="640">
        <f>SUMIFS(L223:L242,B223:B242,"工事")</f>
        <v>0</v>
      </c>
      <c r="M244" s="641"/>
      <c r="N244" s="642">
        <f>J244-L244</f>
        <v>0</v>
      </c>
      <c r="O244" s="338"/>
    </row>
    <row r="245" spans="1:15" ht="18.75" customHeight="1" thickBot="1">
      <c r="A245" s="278"/>
      <c r="B245" s="456"/>
      <c r="C245" s="434"/>
      <c r="D245" s="507" t="s">
        <v>1027</v>
      </c>
      <c r="E245" s="457" t="s">
        <v>1008</v>
      </c>
      <c r="F245" s="505"/>
      <c r="G245" s="437"/>
      <c r="H245" s="438"/>
      <c r="I245" s="710"/>
      <c r="J245" s="711">
        <f>J243+J244</f>
        <v>0</v>
      </c>
      <c r="K245" s="712"/>
      <c r="L245" s="713">
        <f>L243+L244</f>
        <v>0</v>
      </c>
      <c r="M245" s="714"/>
      <c r="N245" s="715">
        <f>J245-L245</f>
        <v>0</v>
      </c>
      <c r="O245" s="294"/>
    </row>
    <row r="246" spans="1:15" ht="18.75" customHeight="1">
      <c r="A246" s="278"/>
      <c r="B246" s="329"/>
      <c r="C246" s="3049" t="s">
        <v>1028</v>
      </c>
      <c r="D246" s="3050"/>
      <c r="E246" s="3051"/>
      <c r="F246" s="479"/>
      <c r="G246" s="330"/>
      <c r="H246" s="331"/>
      <c r="I246" s="332"/>
      <c r="J246" s="344"/>
      <c r="K246" s="458"/>
      <c r="L246" s="425"/>
      <c r="M246" s="451" t="str">
        <f t="shared" ref="M246:M266" si="64">IF(I246-K246=0,"",I246-K246)</f>
        <v/>
      </c>
      <c r="N246" s="348"/>
      <c r="O246" s="338"/>
    </row>
    <row r="247" spans="1:15" ht="18.75" customHeight="1">
      <c r="A247" s="278"/>
      <c r="B247" s="329" t="s">
        <v>990</v>
      </c>
      <c r="C247" s="527"/>
      <c r="D247" s="453"/>
      <c r="E247" s="529"/>
      <c r="F247" s="479"/>
      <c r="G247" s="330"/>
      <c r="H247" s="331"/>
      <c r="I247" s="332"/>
      <c r="J247" s="333">
        <f t="shared" ref="J247:J266" si="65">ROUNDDOWN(H247*I247, 0)</f>
        <v>0</v>
      </c>
      <c r="K247" s="334"/>
      <c r="L247" s="335">
        <f t="shared" ref="L247:L266" si="66">ROUNDDOWN(H247*K247, 0)</f>
        <v>0</v>
      </c>
      <c r="M247" s="366" t="str">
        <f t="shared" si="64"/>
        <v/>
      </c>
      <c r="N247" s="337">
        <f t="shared" ref="N247" si="67">J247-L247</f>
        <v>0</v>
      </c>
      <c r="O247" s="338"/>
    </row>
    <row r="248" spans="1:15" ht="18.75" customHeight="1">
      <c r="A248" s="278"/>
      <c r="B248" s="329"/>
      <c r="C248" s="527"/>
      <c r="D248" s="453"/>
      <c r="E248" s="454"/>
      <c r="F248" s="479"/>
      <c r="G248" s="330"/>
      <c r="H248" s="331"/>
      <c r="I248" s="332"/>
      <c r="J248" s="610">
        <f t="shared" si="65"/>
        <v>0</v>
      </c>
      <c r="K248" s="334"/>
      <c r="L248" s="612">
        <f t="shared" si="66"/>
        <v>0</v>
      </c>
      <c r="M248" s="366" t="str">
        <f t="shared" si="64"/>
        <v/>
      </c>
      <c r="N248" s="337">
        <f>J248-L248</f>
        <v>0</v>
      </c>
      <c r="O248" s="338"/>
    </row>
    <row r="249" spans="1:15" ht="18.75" customHeight="1">
      <c r="A249" s="278"/>
      <c r="B249" s="329"/>
      <c r="C249" s="527"/>
      <c r="D249" s="453"/>
      <c r="E249" s="454"/>
      <c r="F249" s="479"/>
      <c r="G249" s="330"/>
      <c r="H249" s="331"/>
      <c r="I249" s="332"/>
      <c r="J249" s="610">
        <f t="shared" si="65"/>
        <v>0</v>
      </c>
      <c r="K249" s="334"/>
      <c r="L249" s="612">
        <f t="shared" si="66"/>
        <v>0</v>
      </c>
      <c r="M249" s="366" t="str">
        <f t="shared" si="64"/>
        <v/>
      </c>
      <c r="N249" s="337">
        <f t="shared" ref="N249:N257" si="68">J249-L249</f>
        <v>0</v>
      </c>
      <c r="O249" s="338"/>
    </row>
    <row r="250" spans="1:15" ht="18.75" customHeight="1">
      <c r="A250" s="278"/>
      <c r="B250" s="329"/>
      <c r="C250" s="527"/>
      <c r="D250" s="453"/>
      <c r="E250" s="454"/>
      <c r="F250" s="479"/>
      <c r="G250" s="330"/>
      <c r="H250" s="331"/>
      <c r="I250" s="332"/>
      <c r="J250" s="610">
        <f t="shared" si="65"/>
        <v>0</v>
      </c>
      <c r="K250" s="334"/>
      <c r="L250" s="612">
        <f t="shared" si="66"/>
        <v>0</v>
      </c>
      <c r="M250" s="366" t="str">
        <f t="shared" si="64"/>
        <v/>
      </c>
      <c r="N250" s="337">
        <f t="shared" si="68"/>
        <v>0</v>
      </c>
      <c r="O250" s="338"/>
    </row>
    <row r="251" spans="1:15" ht="18.75" customHeight="1">
      <c r="A251" s="278"/>
      <c r="B251" s="329"/>
      <c r="C251" s="527"/>
      <c r="D251" s="453"/>
      <c r="E251" s="454"/>
      <c r="F251" s="479"/>
      <c r="G251" s="330"/>
      <c r="H251" s="331"/>
      <c r="I251" s="332"/>
      <c r="J251" s="610">
        <f t="shared" si="65"/>
        <v>0</v>
      </c>
      <c r="K251" s="334"/>
      <c r="L251" s="612">
        <f t="shared" si="66"/>
        <v>0</v>
      </c>
      <c r="M251" s="366" t="str">
        <f t="shared" si="64"/>
        <v/>
      </c>
      <c r="N251" s="337">
        <f t="shared" si="68"/>
        <v>0</v>
      </c>
      <c r="O251" s="338"/>
    </row>
    <row r="252" spans="1:15" ht="18.75" customHeight="1">
      <c r="A252" s="278"/>
      <c r="B252" s="329"/>
      <c r="C252" s="527"/>
      <c r="D252" s="453"/>
      <c r="E252" s="454"/>
      <c r="F252" s="479"/>
      <c r="G252" s="330"/>
      <c r="H252" s="331"/>
      <c r="I252" s="332"/>
      <c r="J252" s="610">
        <f t="shared" si="65"/>
        <v>0</v>
      </c>
      <c r="K252" s="334"/>
      <c r="L252" s="612">
        <f t="shared" si="66"/>
        <v>0</v>
      </c>
      <c r="M252" s="366" t="str">
        <f t="shared" si="64"/>
        <v/>
      </c>
      <c r="N252" s="337">
        <f t="shared" si="68"/>
        <v>0</v>
      </c>
      <c r="O252" s="338"/>
    </row>
    <row r="253" spans="1:15" ht="18.75" customHeight="1">
      <c r="A253" s="278"/>
      <c r="B253" s="329"/>
      <c r="C253" s="527"/>
      <c r="D253" s="453"/>
      <c r="E253" s="454"/>
      <c r="F253" s="479"/>
      <c r="G253" s="330"/>
      <c r="H253" s="331"/>
      <c r="I253" s="332"/>
      <c r="J253" s="610">
        <f t="shared" si="65"/>
        <v>0</v>
      </c>
      <c r="K253" s="334"/>
      <c r="L253" s="612">
        <f t="shared" si="66"/>
        <v>0</v>
      </c>
      <c r="M253" s="366" t="str">
        <f t="shared" si="64"/>
        <v/>
      </c>
      <c r="N253" s="337">
        <f t="shared" si="68"/>
        <v>0</v>
      </c>
      <c r="O253" s="338"/>
    </row>
    <row r="254" spans="1:15" ht="18.75" customHeight="1">
      <c r="A254" s="278"/>
      <c r="B254" s="329"/>
      <c r="C254" s="527"/>
      <c r="D254" s="453"/>
      <c r="E254" s="454"/>
      <c r="F254" s="479"/>
      <c r="G254" s="330"/>
      <c r="H254" s="331"/>
      <c r="I254" s="332"/>
      <c r="J254" s="610">
        <f t="shared" si="65"/>
        <v>0</v>
      </c>
      <c r="K254" s="334"/>
      <c r="L254" s="612">
        <f t="shared" si="66"/>
        <v>0</v>
      </c>
      <c r="M254" s="366" t="str">
        <f t="shared" si="64"/>
        <v/>
      </c>
      <c r="N254" s="337">
        <f t="shared" si="68"/>
        <v>0</v>
      </c>
      <c r="O254" s="338"/>
    </row>
    <row r="255" spans="1:15" ht="18.75" customHeight="1">
      <c r="A255" s="278"/>
      <c r="B255" s="329"/>
      <c r="C255" s="527"/>
      <c r="D255" s="453"/>
      <c r="E255" s="454"/>
      <c r="F255" s="479"/>
      <c r="G255" s="330"/>
      <c r="H255" s="331"/>
      <c r="I255" s="332"/>
      <c r="J255" s="610">
        <f t="shared" si="65"/>
        <v>0</v>
      </c>
      <c r="K255" s="334"/>
      <c r="L255" s="612">
        <f t="shared" si="66"/>
        <v>0</v>
      </c>
      <c r="M255" s="366" t="str">
        <f t="shared" si="64"/>
        <v/>
      </c>
      <c r="N255" s="337">
        <f t="shared" si="68"/>
        <v>0</v>
      </c>
      <c r="O255" s="338"/>
    </row>
    <row r="256" spans="1:15" ht="18.75" customHeight="1">
      <c r="A256" s="278"/>
      <c r="B256" s="329"/>
      <c r="C256" s="527"/>
      <c r="D256" s="453"/>
      <c r="E256" s="454"/>
      <c r="F256" s="479"/>
      <c r="G256" s="330"/>
      <c r="H256" s="331"/>
      <c r="I256" s="332"/>
      <c r="J256" s="610">
        <f t="shared" si="65"/>
        <v>0</v>
      </c>
      <c r="K256" s="334"/>
      <c r="L256" s="612">
        <f t="shared" si="66"/>
        <v>0</v>
      </c>
      <c r="M256" s="366" t="str">
        <f t="shared" si="64"/>
        <v/>
      </c>
      <c r="N256" s="337">
        <f t="shared" si="68"/>
        <v>0</v>
      </c>
      <c r="O256" s="338"/>
    </row>
    <row r="257" spans="1:15" ht="18.75" customHeight="1">
      <c r="A257" s="278"/>
      <c r="B257" s="329"/>
      <c r="C257" s="527"/>
      <c r="D257" s="453"/>
      <c r="E257" s="454"/>
      <c r="F257" s="479"/>
      <c r="G257" s="330"/>
      <c r="H257" s="331"/>
      <c r="I257" s="332"/>
      <c r="J257" s="610">
        <f t="shared" si="65"/>
        <v>0</v>
      </c>
      <c r="K257" s="334"/>
      <c r="L257" s="612">
        <f t="shared" si="66"/>
        <v>0</v>
      </c>
      <c r="M257" s="366" t="str">
        <f t="shared" si="64"/>
        <v/>
      </c>
      <c r="N257" s="337">
        <f t="shared" si="68"/>
        <v>0</v>
      </c>
      <c r="O257" s="338"/>
    </row>
    <row r="258" spans="1:15" ht="18.75" customHeight="1">
      <c r="A258" s="278"/>
      <c r="B258" s="329"/>
      <c r="C258" s="527"/>
      <c r="D258" s="453"/>
      <c r="E258" s="454"/>
      <c r="F258" s="479"/>
      <c r="G258" s="330"/>
      <c r="H258" s="331"/>
      <c r="I258" s="332"/>
      <c r="J258" s="610">
        <f t="shared" si="65"/>
        <v>0</v>
      </c>
      <c r="K258" s="334"/>
      <c r="L258" s="612">
        <f t="shared" si="66"/>
        <v>0</v>
      </c>
      <c r="M258" s="366" t="str">
        <f t="shared" si="64"/>
        <v/>
      </c>
      <c r="N258" s="337">
        <f>J258-L258</f>
        <v>0</v>
      </c>
      <c r="O258" s="338"/>
    </row>
    <row r="259" spans="1:15" ht="18.75" customHeight="1">
      <c r="A259" s="278"/>
      <c r="B259" s="329"/>
      <c r="C259" s="527"/>
      <c r="D259" s="453"/>
      <c r="E259" s="454"/>
      <c r="F259" s="479"/>
      <c r="G259" s="330"/>
      <c r="H259" s="331"/>
      <c r="I259" s="332"/>
      <c r="J259" s="610">
        <f t="shared" si="65"/>
        <v>0</v>
      </c>
      <c r="K259" s="334"/>
      <c r="L259" s="612">
        <f t="shared" si="66"/>
        <v>0</v>
      </c>
      <c r="M259" s="366" t="str">
        <f t="shared" ref="M259" si="69">IF(I259-K259=0,"",I259-K259)</f>
        <v/>
      </c>
      <c r="N259" s="337">
        <f>J259-L259</f>
        <v>0</v>
      </c>
      <c r="O259" s="338"/>
    </row>
    <row r="260" spans="1:15" ht="18.75" customHeight="1">
      <c r="A260" s="278"/>
      <c r="B260" s="329"/>
      <c r="C260" s="527"/>
      <c r="D260" s="453"/>
      <c r="E260" s="454"/>
      <c r="F260" s="479"/>
      <c r="G260" s="330"/>
      <c r="H260" s="331"/>
      <c r="I260" s="332"/>
      <c r="J260" s="610">
        <f t="shared" si="65"/>
        <v>0</v>
      </c>
      <c r="K260" s="334"/>
      <c r="L260" s="612">
        <f t="shared" si="66"/>
        <v>0</v>
      </c>
      <c r="M260" s="366" t="str">
        <f t="shared" si="64"/>
        <v/>
      </c>
      <c r="N260" s="337">
        <f t="shared" ref="N260" si="70">J260-L260</f>
        <v>0</v>
      </c>
      <c r="O260" s="338"/>
    </row>
    <row r="261" spans="1:15" ht="18.75" customHeight="1">
      <c r="A261" s="278"/>
      <c r="B261" s="329"/>
      <c r="C261" s="527"/>
      <c r="D261" s="453"/>
      <c r="E261" s="454"/>
      <c r="F261" s="479"/>
      <c r="G261" s="330"/>
      <c r="H261" s="331"/>
      <c r="I261" s="332"/>
      <c r="J261" s="610">
        <f t="shared" si="65"/>
        <v>0</v>
      </c>
      <c r="K261" s="334"/>
      <c r="L261" s="612">
        <f t="shared" si="66"/>
        <v>0</v>
      </c>
      <c r="M261" s="366" t="str">
        <f t="shared" si="64"/>
        <v/>
      </c>
      <c r="N261" s="337">
        <f>J261-L261</f>
        <v>0</v>
      </c>
      <c r="O261" s="338"/>
    </row>
    <row r="262" spans="1:15" ht="18.75" customHeight="1">
      <c r="A262" s="278"/>
      <c r="B262" s="329"/>
      <c r="C262" s="527"/>
      <c r="D262" s="453"/>
      <c r="E262" s="454"/>
      <c r="F262" s="479"/>
      <c r="G262" s="330"/>
      <c r="H262" s="331"/>
      <c r="I262" s="332"/>
      <c r="J262" s="610">
        <f t="shared" si="65"/>
        <v>0</v>
      </c>
      <c r="K262" s="334"/>
      <c r="L262" s="612">
        <f t="shared" si="66"/>
        <v>0</v>
      </c>
      <c r="M262" s="366" t="str">
        <f t="shared" si="64"/>
        <v/>
      </c>
      <c r="N262" s="337">
        <f t="shared" ref="N262:N264" si="71">J262-L262</f>
        <v>0</v>
      </c>
      <c r="O262" s="338"/>
    </row>
    <row r="263" spans="1:15" ht="18.75" customHeight="1">
      <c r="A263" s="278"/>
      <c r="B263" s="329"/>
      <c r="C263" s="527"/>
      <c r="D263" s="453"/>
      <c r="E263" s="454"/>
      <c r="F263" s="479"/>
      <c r="G263" s="330"/>
      <c r="H263" s="331"/>
      <c r="I263" s="332"/>
      <c r="J263" s="610">
        <f t="shared" si="65"/>
        <v>0</v>
      </c>
      <c r="K263" s="334"/>
      <c r="L263" s="612">
        <f t="shared" si="66"/>
        <v>0</v>
      </c>
      <c r="M263" s="366" t="str">
        <f t="shared" si="64"/>
        <v/>
      </c>
      <c r="N263" s="337">
        <f t="shared" si="71"/>
        <v>0</v>
      </c>
      <c r="O263" s="338"/>
    </row>
    <row r="264" spans="1:15" ht="18.75" customHeight="1">
      <c r="A264" s="278"/>
      <c r="B264" s="329"/>
      <c r="C264" s="527"/>
      <c r="D264" s="453"/>
      <c r="E264" s="454"/>
      <c r="F264" s="479"/>
      <c r="G264" s="330"/>
      <c r="H264" s="331"/>
      <c r="I264" s="332"/>
      <c r="J264" s="610">
        <f t="shared" si="65"/>
        <v>0</v>
      </c>
      <c r="K264" s="334"/>
      <c r="L264" s="612">
        <f t="shared" si="66"/>
        <v>0</v>
      </c>
      <c r="M264" s="366" t="str">
        <f t="shared" si="64"/>
        <v/>
      </c>
      <c r="N264" s="337">
        <f t="shared" si="71"/>
        <v>0</v>
      </c>
      <c r="O264" s="338"/>
    </row>
    <row r="265" spans="1:15" ht="18.75" customHeight="1">
      <c r="A265" s="278"/>
      <c r="B265" s="329"/>
      <c r="C265" s="527"/>
      <c r="D265" s="453"/>
      <c r="E265" s="454"/>
      <c r="F265" s="479"/>
      <c r="G265" s="330"/>
      <c r="H265" s="331"/>
      <c r="I265" s="332"/>
      <c r="J265" s="610">
        <f t="shared" si="65"/>
        <v>0</v>
      </c>
      <c r="K265" s="334"/>
      <c r="L265" s="612">
        <f t="shared" si="66"/>
        <v>0</v>
      </c>
      <c r="M265" s="366" t="str">
        <f t="shared" si="64"/>
        <v/>
      </c>
      <c r="N265" s="337">
        <f>J265-L265</f>
        <v>0</v>
      </c>
      <c r="O265" s="338"/>
    </row>
    <row r="266" spans="1:15" ht="18.75" customHeight="1" thickBot="1">
      <c r="A266" s="278"/>
      <c r="B266" s="456"/>
      <c r="C266" s="512"/>
      <c r="D266" s="513"/>
      <c r="E266" s="514"/>
      <c r="F266" s="515"/>
      <c r="G266" s="516"/>
      <c r="H266" s="517"/>
      <c r="I266" s="518"/>
      <c r="J266" s="595">
        <f t="shared" si="65"/>
        <v>0</v>
      </c>
      <c r="K266" s="850"/>
      <c r="L266" s="597">
        <f t="shared" si="66"/>
        <v>0</v>
      </c>
      <c r="M266" s="443" t="str">
        <f t="shared" si="64"/>
        <v/>
      </c>
      <c r="N266" s="520">
        <f t="shared" ref="N266" si="72">J266-L266</f>
        <v>0</v>
      </c>
      <c r="O266" s="294"/>
    </row>
    <row r="267" spans="1:15" ht="18.75" customHeight="1">
      <c r="A267" s="278"/>
      <c r="B267" s="339"/>
      <c r="C267" s="511" t="s">
        <v>1029</v>
      </c>
      <c r="D267" s="494" t="s">
        <v>1068</v>
      </c>
      <c r="E267" s="495" t="s">
        <v>978</v>
      </c>
      <c r="F267" s="496"/>
      <c r="G267" s="449"/>
      <c r="H267" s="450"/>
      <c r="I267" s="344"/>
      <c r="J267" s="852">
        <f>SUMIFS(J247:J266,B247:B266,"設備")</f>
        <v>0</v>
      </c>
      <c r="K267" s="700"/>
      <c r="L267" s="853">
        <f>SUMIFS(L247:L266,B247:B266,"設備")</f>
        <v>0</v>
      </c>
      <c r="M267" s="451"/>
      <c r="N267" s="499">
        <f t="shared" ref="N267:N272" si="73">J267-L267</f>
        <v>0</v>
      </c>
      <c r="O267" s="349"/>
    </row>
    <row r="268" spans="1:15" ht="18.75" customHeight="1">
      <c r="A268" s="278"/>
      <c r="B268" s="329"/>
      <c r="C268" s="506" t="s">
        <v>1029</v>
      </c>
      <c r="D268" s="455" t="s">
        <v>1069</v>
      </c>
      <c r="E268" s="371" t="s">
        <v>978</v>
      </c>
      <c r="F268" s="478"/>
      <c r="G268" s="362"/>
      <c r="H268" s="363"/>
      <c r="I268" s="333"/>
      <c r="J268" s="639">
        <f>SUMIFS(J247:J266,B247:B266,"工事")</f>
        <v>0</v>
      </c>
      <c r="K268" s="612"/>
      <c r="L268" s="640">
        <f>SUMIFS(L247:L266,B247:B266,"工事")</f>
        <v>0</v>
      </c>
      <c r="M268" s="366"/>
      <c r="N268" s="367">
        <f t="shared" si="73"/>
        <v>0</v>
      </c>
      <c r="O268" s="338"/>
    </row>
    <row r="269" spans="1:15" ht="18.75" customHeight="1" thickBot="1">
      <c r="A269" s="278"/>
      <c r="B269" s="500"/>
      <c r="C269" s="521"/>
      <c r="D269" s="522" t="s">
        <v>1029</v>
      </c>
      <c r="E269" s="523" t="s">
        <v>1008</v>
      </c>
      <c r="F269" s="524"/>
      <c r="G269" s="525"/>
      <c r="H269" s="526"/>
      <c r="I269" s="501"/>
      <c r="J269" s="508">
        <f>J267+J268</f>
        <v>0</v>
      </c>
      <c r="K269" s="502"/>
      <c r="L269" s="509">
        <f>L267+L268</f>
        <v>0</v>
      </c>
      <c r="M269" s="503"/>
      <c r="N269" s="510">
        <f t="shared" si="73"/>
        <v>0</v>
      </c>
      <c r="O269" s="504"/>
    </row>
    <row r="270" spans="1:15" ht="18.75" customHeight="1" thickTop="1">
      <c r="A270" s="278"/>
      <c r="B270" s="339"/>
      <c r="C270" s="493" t="s">
        <v>868</v>
      </c>
      <c r="D270" s="494" t="s">
        <v>973</v>
      </c>
      <c r="E270" s="495" t="s">
        <v>975</v>
      </c>
      <c r="F270" s="496"/>
      <c r="G270" s="449"/>
      <c r="H270" s="450"/>
      <c r="I270" s="344"/>
      <c r="J270" s="497">
        <f>SUMIFS(J223:J269,D223:D269,"設備費4")</f>
        <v>0</v>
      </c>
      <c r="K270" s="346"/>
      <c r="L270" s="498">
        <f>SUMIFS(L223:L269,D223:D269,"設備費4")</f>
        <v>0</v>
      </c>
      <c r="M270" s="451"/>
      <c r="N270" s="499">
        <f t="shared" si="73"/>
        <v>0</v>
      </c>
      <c r="O270" s="349"/>
    </row>
    <row r="271" spans="1:15" ht="18.75" customHeight="1">
      <c r="A271" s="278"/>
      <c r="B271" s="329"/>
      <c r="C271" s="369" t="s">
        <v>868</v>
      </c>
      <c r="D271" s="455" t="s">
        <v>979</v>
      </c>
      <c r="E271" s="371" t="s">
        <v>975</v>
      </c>
      <c r="F271" s="478"/>
      <c r="G271" s="362"/>
      <c r="H271" s="363"/>
      <c r="I271" s="333"/>
      <c r="J271" s="364">
        <f>SUMIFS(J223:J269,D223:D269,"工事費4")</f>
        <v>0</v>
      </c>
      <c r="K271" s="335"/>
      <c r="L271" s="365">
        <f>SUMIFS(L223:L269,D223:D269,"工事費4")</f>
        <v>0</v>
      </c>
      <c r="M271" s="366"/>
      <c r="N271" s="367">
        <f t="shared" si="73"/>
        <v>0</v>
      </c>
      <c r="O271" s="338"/>
    </row>
    <row r="272" spans="1:15" ht="18.75" customHeight="1" thickBot="1">
      <c r="A272" s="278"/>
      <c r="B272" s="500"/>
      <c r="C272" s="521"/>
      <c r="D272" s="528" t="s">
        <v>980</v>
      </c>
      <c r="E272" s="523" t="s">
        <v>975</v>
      </c>
      <c r="F272" s="524"/>
      <c r="G272" s="525"/>
      <c r="H272" s="526"/>
      <c r="I272" s="501"/>
      <c r="J272" s="508">
        <f>J270+J271</f>
        <v>0</v>
      </c>
      <c r="K272" s="502"/>
      <c r="L272" s="509">
        <f>L270+L271</f>
        <v>0</v>
      </c>
      <c r="M272" s="503"/>
      <c r="N272" s="510">
        <f t="shared" si="73"/>
        <v>0</v>
      </c>
      <c r="O272" s="504"/>
    </row>
    <row r="273" spans="1:15" ht="18.75" customHeight="1" thickTop="1">
      <c r="A273" s="278"/>
      <c r="B273" s="329"/>
      <c r="C273" s="3057" t="s">
        <v>1030</v>
      </c>
      <c r="D273" s="3058"/>
      <c r="E273" s="3059"/>
      <c r="F273" s="479"/>
      <c r="G273" s="330"/>
      <c r="H273" s="331"/>
      <c r="I273" s="333"/>
      <c r="J273" s="333"/>
      <c r="K273" s="334"/>
      <c r="L273" s="335"/>
      <c r="M273" s="366"/>
      <c r="N273" s="337"/>
      <c r="O273" s="338"/>
    </row>
    <row r="274" spans="1:15" ht="18.75" customHeight="1">
      <c r="A274" s="278"/>
      <c r="B274" s="329"/>
      <c r="C274" s="3060" t="s">
        <v>1031</v>
      </c>
      <c r="D274" s="3061"/>
      <c r="E274" s="3062"/>
      <c r="F274" s="479"/>
      <c r="G274" s="330"/>
      <c r="H274" s="331"/>
      <c r="I274" s="332"/>
      <c r="J274" s="333"/>
      <c r="K274" s="334"/>
      <c r="L274" s="335"/>
      <c r="M274" s="366" t="str">
        <f t="shared" ref="M274:M294" si="74">IF(I274-K274=0,"",I274-K274)</f>
        <v/>
      </c>
      <c r="N274" s="337"/>
      <c r="O274" s="338"/>
    </row>
    <row r="275" spans="1:15" ht="18.75" customHeight="1">
      <c r="A275" s="278"/>
      <c r="B275" s="329" t="s">
        <v>989</v>
      </c>
      <c r="C275" s="527"/>
      <c r="D275" s="453"/>
      <c r="E275" s="454"/>
      <c r="F275" s="479"/>
      <c r="G275" s="330"/>
      <c r="H275" s="331"/>
      <c r="I275" s="332"/>
      <c r="J275" s="333">
        <f t="shared" ref="J275:J294" si="75">ROUNDDOWN(H275*I275, 0)</f>
        <v>0</v>
      </c>
      <c r="K275" s="334"/>
      <c r="L275" s="335">
        <f t="shared" ref="L275:L294" si="76">ROUNDDOWN(H275*K275, 0)</f>
        <v>0</v>
      </c>
      <c r="M275" s="366" t="str">
        <f t="shared" si="74"/>
        <v/>
      </c>
      <c r="N275" s="337">
        <f>J275-L275</f>
        <v>0</v>
      </c>
      <c r="O275" s="338"/>
    </row>
    <row r="276" spans="1:15" ht="18.75" customHeight="1">
      <c r="A276" s="278"/>
      <c r="B276" s="329" t="s">
        <v>990</v>
      </c>
      <c r="C276" s="527"/>
      <c r="D276" s="453"/>
      <c r="E276" s="454"/>
      <c r="F276" s="479"/>
      <c r="G276" s="330"/>
      <c r="H276" s="331"/>
      <c r="I276" s="332"/>
      <c r="J276" s="610">
        <f t="shared" si="75"/>
        <v>0</v>
      </c>
      <c r="K276" s="334"/>
      <c r="L276" s="612">
        <f t="shared" si="76"/>
        <v>0</v>
      </c>
      <c r="M276" s="366" t="str">
        <f t="shared" si="74"/>
        <v/>
      </c>
      <c r="N276" s="337">
        <f t="shared" ref="N276:N289" si="77">J276-L276</f>
        <v>0</v>
      </c>
      <c r="O276" s="338"/>
    </row>
    <row r="277" spans="1:15" ht="18.75" customHeight="1">
      <c r="A277" s="278"/>
      <c r="B277" s="329"/>
      <c r="C277" s="527"/>
      <c r="D277" s="453"/>
      <c r="E277" s="454"/>
      <c r="F277" s="479"/>
      <c r="G277" s="330"/>
      <c r="H277" s="331"/>
      <c r="I277" s="332"/>
      <c r="J277" s="610">
        <f t="shared" si="75"/>
        <v>0</v>
      </c>
      <c r="K277" s="334"/>
      <c r="L277" s="612">
        <f t="shared" si="76"/>
        <v>0</v>
      </c>
      <c r="M277" s="366" t="str">
        <f t="shared" si="74"/>
        <v/>
      </c>
      <c r="N277" s="337">
        <f t="shared" si="77"/>
        <v>0</v>
      </c>
      <c r="O277" s="338"/>
    </row>
    <row r="278" spans="1:15" ht="18.75" customHeight="1">
      <c r="A278" s="278"/>
      <c r="B278" s="329"/>
      <c r="C278" s="527"/>
      <c r="D278" s="453"/>
      <c r="E278" s="454"/>
      <c r="F278" s="479"/>
      <c r="G278" s="330"/>
      <c r="H278" s="331"/>
      <c r="I278" s="332"/>
      <c r="J278" s="610">
        <f t="shared" si="75"/>
        <v>0</v>
      </c>
      <c r="K278" s="334"/>
      <c r="L278" s="612">
        <f t="shared" si="76"/>
        <v>0</v>
      </c>
      <c r="M278" s="366" t="str">
        <f t="shared" si="74"/>
        <v/>
      </c>
      <c r="N278" s="337">
        <f t="shared" si="77"/>
        <v>0</v>
      </c>
      <c r="O278" s="338"/>
    </row>
    <row r="279" spans="1:15" ht="18.75" customHeight="1">
      <c r="A279" s="278"/>
      <c r="B279" s="329"/>
      <c r="C279" s="527"/>
      <c r="D279" s="453"/>
      <c r="E279" s="454"/>
      <c r="F279" s="479"/>
      <c r="G279" s="330"/>
      <c r="H279" s="331"/>
      <c r="I279" s="332"/>
      <c r="J279" s="610">
        <f t="shared" si="75"/>
        <v>0</v>
      </c>
      <c r="K279" s="334"/>
      <c r="L279" s="612">
        <f t="shared" si="76"/>
        <v>0</v>
      </c>
      <c r="M279" s="366" t="str">
        <f t="shared" si="74"/>
        <v/>
      </c>
      <c r="N279" s="337">
        <f t="shared" si="77"/>
        <v>0</v>
      </c>
      <c r="O279" s="338"/>
    </row>
    <row r="280" spans="1:15" ht="18.75" customHeight="1">
      <c r="A280" s="278"/>
      <c r="B280" s="329"/>
      <c r="C280" s="527"/>
      <c r="D280" s="453"/>
      <c r="E280" s="454"/>
      <c r="F280" s="479"/>
      <c r="G280" s="330"/>
      <c r="H280" s="331"/>
      <c r="I280" s="332"/>
      <c r="J280" s="610">
        <f t="shared" si="75"/>
        <v>0</v>
      </c>
      <c r="K280" s="334"/>
      <c r="L280" s="612">
        <f t="shared" si="76"/>
        <v>0</v>
      </c>
      <c r="M280" s="366" t="str">
        <f t="shared" ref="M280:M284" si="78">IF(I280-K280=0,"",I280-K280)</f>
        <v/>
      </c>
      <c r="N280" s="337">
        <f t="shared" ref="N280:N284" si="79">J280-L280</f>
        <v>0</v>
      </c>
      <c r="O280" s="338"/>
    </row>
    <row r="281" spans="1:15" ht="18.75" customHeight="1">
      <c r="A281" s="278"/>
      <c r="B281" s="329"/>
      <c r="C281" s="527"/>
      <c r="D281" s="453"/>
      <c r="E281" s="454"/>
      <c r="F281" s="479"/>
      <c r="G281" s="330"/>
      <c r="H281" s="331"/>
      <c r="I281" s="332"/>
      <c r="J281" s="610">
        <f t="shared" si="75"/>
        <v>0</v>
      </c>
      <c r="K281" s="334"/>
      <c r="L281" s="612">
        <f t="shared" si="76"/>
        <v>0</v>
      </c>
      <c r="M281" s="366" t="str">
        <f t="shared" si="78"/>
        <v/>
      </c>
      <c r="N281" s="337">
        <f t="shared" si="79"/>
        <v>0</v>
      </c>
      <c r="O281" s="338"/>
    </row>
    <row r="282" spans="1:15" ht="18.75" customHeight="1">
      <c r="A282" s="278"/>
      <c r="B282" s="329"/>
      <c r="C282" s="527"/>
      <c r="D282" s="453"/>
      <c r="E282" s="454"/>
      <c r="F282" s="479"/>
      <c r="G282" s="330"/>
      <c r="H282" s="331"/>
      <c r="I282" s="332"/>
      <c r="J282" s="610">
        <f t="shared" si="75"/>
        <v>0</v>
      </c>
      <c r="K282" s="334"/>
      <c r="L282" s="612">
        <f t="shared" si="76"/>
        <v>0</v>
      </c>
      <c r="M282" s="366" t="str">
        <f t="shared" si="78"/>
        <v/>
      </c>
      <c r="N282" s="337">
        <f t="shared" si="79"/>
        <v>0</v>
      </c>
      <c r="O282" s="338"/>
    </row>
    <row r="283" spans="1:15" ht="18.75" customHeight="1">
      <c r="A283" s="278"/>
      <c r="B283" s="329"/>
      <c r="C283" s="527"/>
      <c r="D283" s="453"/>
      <c r="E283" s="454"/>
      <c r="F283" s="479"/>
      <c r="G283" s="330"/>
      <c r="H283" s="331"/>
      <c r="I283" s="332"/>
      <c r="J283" s="610">
        <f t="shared" si="75"/>
        <v>0</v>
      </c>
      <c r="K283" s="334"/>
      <c r="L283" s="612">
        <f t="shared" si="76"/>
        <v>0</v>
      </c>
      <c r="M283" s="366" t="str">
        <f t="shared" si="78"/>
        <v/>
      </c>
      <c r="N283" s="337">
        <f t="shared" si="79"/>
        <v>0</v>
      </c>
      <c r="O283" s="338"/>
    </row>
    <row r="284" spans="1:15" ht="18.75" customHeight="1">
      <c r="A284" s="278"/>
      <c r="B284" s="329"/>
      <c r="C284" s="527"/>
      <c r="D284" s="453"/>
      <c r="E284" s="454"/>
      <c r="F284" s="479"/>
      <c r="G284" s="330"/>
      <c r="H284" s="331"/>
      <c r="I284" s="332"/>
      <c r="J284" s="610">
        <f t="shared" si="75"/>
        <v>0</v>
      </c>
      <c r="K284" s="334"/>
      <c r="L284" s="612">
        <f t="shared" si="76"/>
        <v>0</v>
      </c>
      <c r="M284" s="366" t="str">
        <f t="shared" si="78"/>
        <v/>
      </c>
      <c r="N284" s="337">
        <f t="shared" si="79"/>
        <v>0</v>
      </c>
      <c r="O284" s="338"/>
    </row>
    <row r="285" spans="1:15" ht="18.75" customHeight="1">
      <c r="A285" s="278"/>
      <c r="B285" s="329"/>
      <c r="C285" s="527"/>
      <c r="D285" s="453"/>
      <c r="E285" s="454"/>
      <c r="F285" s="479"/>
      <c r="G285" s="330"/>
      <c r="H285" s="331"/>
      <c r="I285" s="332"/>
      <c r="J285" s="610">
        <f t="shared" si="75"/>
        <v>0</v>
      </c>
      <c r="K285" s="334"/>
      <c r="L285" s="612">
        <f t="shared" si="76"/>
        <v>0</v>
      </c>
      <c r="M285" s="366" t="str">
        <f t="shared" si="74"/>
        <v/>
      </c>
      <c r="N285" s="337">
        <f t="shared" si="77"/>
        <v>0</v>
      </c>
      <c r="O285" s="338"/>
    </row>
    <row r="286" spans="1:15" ht="18.75" customHeight="1">
      <c r="A286" s="278"/>
      <c r="B286" s="329"/>
      <c r="C286" s="527"/>
      <c r="D286" s="453"/>
      <c r="E286" s="454"/>
      <c r="F286" s="479"/>
      <c r="G286" s="330"/>
      <c r="H286" s="331"/>
      <c r="I286" s="332"/>
      <c r="J286" s="610">
        <f t="shared" si="75"/>
        <v>0</v>
      </c>
      <c r="K286" s="334"/>
      <c r="L286" s="612">
        <f t="shared" si="76"/>
        <v>0</v>
      </c>
      <c r="M286" s="366" t="str">
        <f t="shared" si="74"/>
        <v/>
      </c>
      <c r="N286" s="337">
        <f t="shared" si="77"/>
        <v>0</v>
      </c>
      <c r="O286" s="338"/>
    </row>
    <row r="287" spans="1:15" ht="18.75" customHeight="1">
      <c r="A287" s="278"/>
      <c r="B287" s="329"/>
      <c r="C287" s="527"/>
      <c r="D287" s="453"/>
      <c r="E287" s="454"/>
      <c r="F287" s="479"/>
      <c r="G287" s="330"/>
      <c r="H287" s="331"/>
      <c r="I287" s="332"/>
      <c r="J287" s="610">
        <f t="shared" si="75"/>
        <v>0</v>
      </c>
      <c r="K287" s="334"/>
      <c r="L287" s="612">
        <f t="shared" si="76"/>
        <v>0</v>
      </c>
      <c r="M287" s="366" t="str">
        <f t="shared" si="74"/>
        <v/>
      </c>
      <c r="N287" s="337">
        <f t="shared" si="77"/>
        <v>0</v>
      </c>
      <c r="O287" s="338"/>
    </row>
    <row r="288" spans="1:15" ht="18.75" customHeight="1">
      <c r="A288" s="278"/>
      <c r="B288" s="329"/>
      <c r="C288" s="527"/>
      <c r="D288" s="453"/>
      <c r="E288" s="454"/>
      <c r="F288" s="479"/>
      <c r="G288" s="330"/>
      <c r="H288" s="331"/>
      <c r="I288" s="332"/>
      <c r="J288" s="610">
        <f t="shared" si="75"/>
        <v>0</v>
      </c>
      <c r="K288" s="334"/>
      <c r="L288" s="612">
        <f t="shared" si="76"/>
        <v>0</v>
      </c>
      <c r="M288" s="366" t="str">
        <f t="shared" si="74"/>
        <v/>
      </c>
      <c r="N288" s="337">
        <f t="shared" si="77"/>
        <v>0</v>
      </c>
      <c r="O288" s="338"/>
    </row>
    <row r="289" spans="1:15" ht="18.75" customHeight="1">
      <c r="A289" s="278"/>
      <c r="B289" s="329"/>
      <c r="C289" s="527"/>
      <c r="D289" s="453"/>
      <c r="E289" s="454"/>
      <c r="F289" s="479"/>
      <c r="G289" s="330"/>
      <c r="H289" s="331"/>
      <c r="I289" s="332"/>
      <c r="J289" s="610">
        <f t="shared" si="75"/>
        <v>0</v>
      </c>
      <c r="K289" s="334"/>
      <c r="L289" s="612">
        <f t="shared" si="76"/>
        <v>0</v>
      </c>
      <c r="M289" s="366" t="str">
        <f t="shared" si="74"/>
        <v/>
      </c>
      <c r="N289" s="337">
        <f t="shared" si="77"/>
        <v>0</v>
      </c>
      <c r="O289" s="338"/>
    </row>
    <row r="290" spans="1:15" ht="18.75" customHeight="1">
      <c r="A290" s="278"/>
      <c r="B290" s="329"/>
      <c r="C290" s="527"/>
      <c r="D290" s="453"/>
      <c r="E290" s="454"/>
      <c r="F290" s="479"/>
      <c r="G290" s="330"/>
      <c r="H290" s="331"/>
      <c r="I290" s="332"/>
      <c r="J290" s="610">
        <f t="shared" si="75"/>
        <v>0</v>
      </c>
      <c r="K290" s="334"/>
      <c r="L290" s="612">
        <f t="shared" si="76"/>
        <v>0</v>
      </c>
      <c r="M290" s="366" t="str">
        <f t="shared" si="74"/>
        <v/>
      </c>
      <c r="N290" s="337">
        <f>J290-L290</f>
        <v>0</v>
      </c>
      <c r="O290" s="338"/>
    </row>
    <row r="291" spans="1:15" ht="18.75" customHeight="1">
      <c r="A291" s="278"/>
      <c r="B291" s="329"/>
      <c r="C291" s="527"/>
      <c r="D291" s="453"/>
      <c r="E291" s="454"/>
      <c r="F291" s="479"/>
      <c r="G291" s="330"/>
      <c r="H291" s="331"/>
      <c r="I291" s="332"/>
      <c r="J291" s="610">
        <f t="shared" si="75"/>
        <v>0</v>
      </c>
      <c r="K291" s="334"/>
      <c r="L291" s="612">
        <f t="shared" si="76"/>
        <v>0</v>
      </c>
      <c r="M291" s="366" t="str">
        <f t="shared" si="74"/>
        <v/>
      </c>
      <c r="N291" s="337">
        <f t="shared" ref="N291:N294" si="80">J291-L291</f>
        <v>0</v>
      </c>
      <c r="O291" s="338"/>
    </row>
    <row r="292" spans="1:15" ht="18.75" customHeight="1">
      <c r="A292" s="278"/>
      <c r="B292" s="329"/>
      <c r="C292" s="527"/>
      <c r="D292" s="453"/>
      <c r="E292" s="454"/>
      <c r="F292" s="479"/>
      <c r="G292" s="330"/>
      <c r="H292" s="331"/>
      <c r="I292" s="332"/>
      <c r="J292" s="610">
        <f>ROUNDDOWN(H292*I292, 0)</f>
        <v>0</v>
      </c>
      <c r="K292" s="334"/>
      <c r="L292" s="612">
        <f t="shared" si="76"/>
        <v>0</v>
      </c>
      <c r="M292" s="366" t="str">
        <f t="shared" si="74"/>
        <v/>
      </c>
      <c r="N292" s="337">
        <f t="shared" si="80"/>
        <v>0</v>
      </c>
      <c r="O292" s="338"/>
    </row>
    <row r="293" spans="1:15" ht="18.75" customHeight="1">
      <c r="A293" s="278"/>
      <c r="B293" s="329"/>
      <c r="C293" s="527"/>
      <c r="D293" s="453"/>
      <c r="E293" s="454"/>
      <c r="F293" s="479"/>
      <c r="G293" s="330"/>
      <c r="H293" s="331"/>
      <c r="I293" s="332"/>
      <c r="J293" s="610">
        <f t="shared" si="75"/>
        <v>0</v>
      </c>
      <c r="K293" s="334"/>
      <c r="L293" s="612">
        <f t="shared" si="76"/>
        <v>0</v>
      </c>
      <c r="M293" s="366" t="str">
        <f t="shared" si="74"/>
        <v/>
      </c>
      <c r="N293" s="337">
        <f t="shared" si="80"/>
        <v>0</v>
      </c>
      <c r="O293" s="338"/>
    </row>
    <row r="294" spans="1:15" ht="18.75" customHeight="1" thickBot="1">
      <c r="A294" s="278"/>
      <c r="B294" s="456"/>
      <c r="C294" s="512"/>
      <c r="D294" s="513"/>
      <c r="E294" s="514"/>
      <c r="F294" s="515"/>
      <c r="G294" s="516"/>
      <c r="H294" s="517"/>
      <c r="I294" s="849"/>
      <c r="J294" s="595">
        <f t="shared" si="75"/>
        <v>0</v>
      </c>
      <c r="K294" s="850"/>
      <c r="L294" s="597">
        <f t="shared" si="76"/>
        <v>0</v>
      </c>
      <c r="M294" s="851" t="str">
        <f t="shared" si="74"/>
        <v/>
      </c>
      <c r="N294" s="854">
        <f t="shared" si="80"/>
        <v>0</v>
      </c>
      <c r="O294" s="294"/>
    </row>
    <row r="295" spans="1:15" ht="18.75" customHeight="1">
      <c r="A295" s="278"/>
      <c r="B295" s="339"/>
      <c r="C295" s="511" t="s">
        <v>1032</v>
      </c>
      <c r="D295" s="494" t="s">
        <v>1070</v>
      </c>
      <c r="E295" s="495" t="s">
        <v>978</v>
      </c>
      <c r="F295" s="496"/>
      <c r="G295" s="449"/>
      <c r="H295" s="450"/>
      <c r="I295" s="699"/>
      <c r="J295" s="852">
        <f>SUMIFS(J275:J294,B275:B294,"設備")</f>
        <v>0</v>
      </c>
      <c r="K295" s="700"/>
      <c r="L295" s="853">
        <f>SUMIFS(L275:L294,B275:B294,"設備")</f>
        <v>0</v>
      </c>
      <c r="M295" s="701"/>
      <c r="N295" s="855">
        <f>J295-L295</f>
        <v>0</v>
      </c>
      <c r="O295" s="349"/>
    </row>
    <row r="296" spans="1:15" ht="18.75" customHeight="1">
      <c r="A296" s="278"/>
      <c r="B296" s="329"/>
      <c r="C296" s="511" t="s">
        <v>1032</v>
      </c>
      <c r="D296" s="455" t="s">
        <v>1071</v>
      </c>
      <c r="E296" s="371" t="s">
        <v>978</v>
      </c>
      <c r="F296" s="478"/>
      <c r="G296" s="362"/>
      <c r="H296" s="363"/>
      <c r="I296" s="610"/>
      <c r="J296" s="639">
        <f>SUMIFS(J275:J294,B275:B294,"工事")</f>
        <v>0</v>
      </c>
      <c r="K296" s="612"/>
      <c r="L296" s="640">
        <f>SUMIFS(L275:L294,B275:B294,"工事")</f>
        <v>0</v>
      </c>
      <c r="M296" s="641"/>
      <c r="N296" s="642">
        <f>J296-L296</f>
        <v>0</v>
      </c>
      <c r="O296" s="338"/>
    </row>
    <row r="297" spans="1:15" ht="18.75" customHeight="1" thickBot="1">
      <c r="A297" s="278"/>
      <c r="B297" s="456"/>
      <c r="C297" s="434"/>
      <c r="D297" s="507" t="s">
        <v>1032</v>
      </c>
      <c r="E297" s="457" t="s">
        <v>1008</v>
      </c>
      <c r="F297" s="505"/>
      <c r="G297" s="437"/>
      <c r="H297" s="438"/>
      <c r="I297" s="710"/>
      <c r="J297" s="711">
        <f>J295+J296</f>
        <v>0</v>
      </c>
      <c r="K297" s="712"/>
      <c r="L297" s="713">
        <f>L295+L296</f>
        <v>0</v>
      </c>
      <c r="M297" s="714"/>
      <c r="N297" s="715">
        <f>J297-L297</f>
        <v>0</v>
      </c>
      <c r="O297" s="294"/>
    </row>
    <row r="298" spans="1:15" ht="18.75" customHeight="1">
      <c r="A298" s="278"/>
      <c r="B298" s="329"/>
      <c r="C298" s="3049" t="s">
        <v>1033</v>
      </c>
      <c r="D298" s="3050"/>
      <c r="E298" s="3051"/>
      <c r="F298" s="479"/>
      <c r="G298" s="330"/>
      <c r="H298" s="331"/>
      <c r="I298" s="332"/>
      <c r="J298" s="344"/>
      <c r="K298" s="458"/>
      <c r="L298" s="425"/>
      <c r="M298" s="451" t="str">
        <f t="shared" ref="M298:M318" si="81">IF(I298-K298=0,"",I298-K298)</f>
        <v/>
      </c>
      <c r="N298" s="348"/>
      <c r="O298" s="338"/>
    </row>
    <row r="299" spans="1:15" ht="18.75" customHeight="1">
      <c r="A299" s="278"/>
      <c r="B299" s="329" t="s">
        <v>989</v>
      </c>
      <c r="C299" s="527"/>
      <c r="D299" s="453"/>
      <c r="E299" s="529"/>
      <c r="F299" s="479"/>
      <c r="G299" s="330"/>
      <c r="H299" s="331"/>
      <c r="I299" s="332"/>
      <c r="J299" s="333">
        <f>ROUNDDOWN(H299*I299, 0)</f>
        <v>0</v>
      </c>
      <c r="K299" s="334"/>
      <c r="L299" s="335">
        <f t="shared" ref="L299:L318" si="82">ROUNDDOWN(H299*K299, 0)</f>
        <v>0</v>
      </c>
      <c r="M299" s="366" t="str">
        <f t="shared" si="81"/>
        <v/>
      </c>
      <c r="N299" s="337">
        <f t="shared" ref="N299" si="83">J299-L299</f>
        <v>0</v>
      </c>
      <c r="O299" s="338"/>
    </row>
    <row r="300" spans="1:15" ht="18.75" customHeight="1">
      <c r="A300" s="278"/>
      <c r="B300" s="329"/>
      <c r="C300" s="527"/>
      <c r="D300" s="453"/>
      <c r="E300" s="454"/>
      <c r="F300" s="479"/>
      <c r="G300" s="330"/>
      <c r="H300" s="331"/>
      <c r="I300" s="332"/>
      <c r="J300" s="610">
        <f t="shared" ref="J300:J318" si="84">ROUNDDOWN(H300*I300, 0)</f>
        <v>0</v>
      </c>
      <c r="K300" s="334"/>
      <c r="L300" s="612">
        <f t="shared" si="82"/>
        <v>0</v>
      </c>
      <c r="M300" s="366" t="str">
        <f t="shared" si="81"/>
        <v/>
      </c>
      <c r="N300" s="337">
        <f>J300-L300</f>
        <v>0</v>
      </c>
      <c r="O300" s="338"/>
    </row>
    <row r="301" spans="1:15" ht="18.75" customHeight="1">
      <c r="A301" s="278"/>
      <c r="B301" s="329"/>
      <c r="C301" s="527"/>
      <c r="D301" s="453"/>
      <c r="E301" s="454"/>
      <c r="F301" s="479"/>
      <c r="G301" s="330"/>
      <c r="H301" s="331"/>
      <c r="I301" s="332"/>
      <c r="J301" s="610">
        <f t="shared" si="84"/>
        <v>0</v>
      </c>
      <c r="K301" s="334"/>
      <c r="L301" s="612">
        <f t="shared" si="82"/>
        <v>0</v>
      </c>
      <c r="M301" s="366" t="str">
        <f t="shared" si="81"/>
        <v/>
      </c>
      <c r="N301" s="337">
        <f t="shared" ref="N301:N310" si="85">J301-L301</f>
        <v>0</v>
      </c>
      <c r="O301" s="338"/>
    </row>
    <row r="302" spans="1:15" ht="18.75" customHeight="1">
      <c r="A302" s="278"/>
      <c r="B302" s="329"/>
      <c r="C302" s="527"/>
      <c r="D302" s="453"/>
      <c r="E302" s="454"/>
      <c r="F302" s="479"/>
      <c r="G302" s="330"/>
      <c r="H302" s="331"/>
      <c r="I302" s="332"/>
      <c r="J302" s="610">
        <f t="shared" si="84"/>
        <v>0</v>
      </c>
      <c r="K302" s="334"/>
      <c r="L302" s="612">
        <f t="shared" si="82"/>
        <v>0</v>
      </c>
      <c r="M302" s="366" t="str">
        <f t="shared" si="81"/>
        <v/>
      </c>
      <c r="N302" s="337">
        <f t="shared" si="85"/>
        <v>0</v>
      </c>
      <c r="O302" s="338"/>
    </row>
    <row r="303" spans="1:15" ht="18.75" customHeight="1">
      <c r="A303" s="278"/>
      <c r="B303" s="329"/>
      <c r="C303" s="527"/>
      <c r="D303" s="453"/>
      <c r="E303" s="454"/>
      <c r="F303" s="479"/>
      <c r="G303" s="330"/>
      <c r="H303" s="331"/>
      <c r="I303" s="332"/>
      <c r="J303" s="610">
        <f t="shared" si="84"/>
        <v>0</v>
      </c>
      <c r="K303" s="334"/>
      <c r="L303" s="612">
        <f t="shared" si="82"/>
        <v>0</v>
      </c>
      <c r="M303" s="366" t="str">
        <f t="shared" si="81"/>
        <v/>
      </c>
      <c r="N303" s="337">
        <f t="shared" si="85"/>
        <v>0</v>
      </c>
      <c r="O303" s="338"/>
    </row>
    <row r="304" spans="1:15" ht="18.75" customHeight="1">
      <c r="A304" s="278"/>
      <c r="B304" s="329"/>
      <c r="C304" s="527"/>
      <c r="D304" s="453"/>
      <c r="E304" s="454"/>
      <c r="F304" s="479"/>
      <c r="G304" s="330"/>
      <c r="H304" s="331"/>
      <c r="I304" s="332"/>
      <c r="J304" s="610">
        <f t="shared" si="84"/>
        <v>0</v>
      </c>
      <c r="K304" s="334"/>
      <c r="L304" s="612">
        <f t="shared" si="82"/>
        <v>0</v>
      </c>
      <c r="M304" s="366" t="str">
        <f t="shared" si="81"/>
        <v/>
      </c>
      <c r="N304" s="337">
        <f t="shared" si="85"/>
        <v>0</v>
      </c>
      <c r="O304" s="338"/>
    </row>
    <row r="305" spans="1:15" ht="18.75" customHeight="1">
      <c r="A305" s="278"/>
      <c r="B305" s="329"/>
      <c r="C305" s="527"/>
      <c r="D305" s="453"/>
      <c r="E305" s="454"/>
      <c r="F305" s="479"/>
      <c r="G305" s="330"/>
      <c r="H305" s="331"/>
      <c r="I305" s="332"/>
      <c r="J305" s="610">
        <f t="shared" si="84"/>
        <v>0</v>
      </c>
      <c r="K305" s="334"/>
      <c r="L305" s="612">
        <f t="shared" si="82"/>
        <v>0</v>
      </c>
      <c r="M305" s="366" t="str">
        <f t="shared" si="81"/>
        <v/>
      </c>
      <c r="N305" s="337">
        <f t="shared" si="85"/>
        <v>0</v>
      </c>
      <c r="O305" s="338"/>
    </row>
    <row r="306" spans="1:15" ht="18.75" customHeight="1">
      <c r="A306" s="278"/>
      <c r="B306" s="329"/>
      <c r="C306" s="527"/>
      <c r="D306" s="453"/>
      <c r="E306" s="454"/>
      <c r="F306" s="479"/>
      <c r="G306" s="330"/>
      <c r="H306" s="331"/>
      <c r="I306" s="332"/>
      <c r="J306" s="610">
        <f t="shared" si="84"/>
        <v>0</v>
      </c>
      <c r="K306" s="334"/>
      <c r="L306" s="612">
        <f t="shared" si="82"/>
        <v>0</v>
      </c>
      <c r="M306" s="366" t="str">
        <f t="shared" ref="M306" si="86">IF(I306-K306=0,"",I306-K306)</f>
        <v/>
      </c>
      <c r="N306" s="337">
        <f t="shared" ref="N306" si="87">J306-L306</f>
        <v>0</v>
      </c>
      <c r="O306" s="338"/>
    </row>
    <row r="307" spans="1:15" ht="18.75" customHeight="1">
      <c r="A307" s="278"/>
      <c r="B307" s="329"/>
      <c r="C307" s="527"/>
      <c r="D307" s="453"/>
      <c r="E307" s="454"/>
      <c r="F307" s="479"/>
      <c r="G307" s="330"/>
      <c r="H307" s="331"/>
      <c r="I307" s="332"/>
      <c r="J307" s="610">
        <f t="shared" si="84"/>
        <v>0</v>
      </c>
      <c r="K307" s="334"/>
      <c r="L307" s="612">
        <f t="shared" si="82"/>
        <v>0</v>
      </c>
      <c r="M307" s="366" t="str">
        <f t="shared" si="81"/>
        <v/>
      </c>
      <c r="N307" s="337">
        <f t="shared" si="85"/>
        <v>0</v>
      </c>
      <c r="O307" s="338"/>
    </row>
    <row r="308" spans="1:15" ht="18.75" customHeight="1">
      <c r="A308" s="278"/>
      <c r="B308" s="329"/>
      <c r="C308" s="527"/>
      <c r="D308" s="453"/>
      <c r="E308" s="454"/>
      <c r="F308" s="479"/>
      <c r="G308" s="330"/>
      <c r="H308" s="331"/>
      <c r="I308" s="332"/>
      <c r="J308" s="610">
        <f t="shared" si="84"/>
        <v>0</v>
      </c>
      <c r="K308" s="334"/>
      <c r="L308" s="612">
        <f t="shared" si="82"/>
        <v>0</v>
      </c>
      <c r="M308" s="366" t="str">
        <f t="shared" si="81"/>
        <v/>
      </c>
      <c r="N308" s="337">
        <f t="shared" si="85"/>
        <v>0</v>
      </c>
      <c r="O308" s="338"/>
    </row>
    <row r="309" spans="1:15" ht="18.75" customHeight="1">
      <c r="A309" s="278"/>
      <c r="B309" s="329"/>
      <c r="C309" s="527"/>
      <c r="D309" s="453"/>
      <c r="E309" s="454"/>
      <c r="F309" s="479"/>
      <c r="G309" s="330"/>
      <c r="H309" s="331"/>
      <c r="I309" s="332"/>
      <c r="J309" s="610">
        <f t="shared" si="84"/>
        <v>0</v>
      </c>
      <c r="K309" s="334"/>
      <c r="L309" s="612">
        <f t="shared" si="82"/>
        <v>0</v>
      </c>
      <c r="M309" s="366" t="str">
        <f t="shared" si="81"/>
        <v/>
      </c>
      <c r="N309" s="337">
        <f t="shared" si="85"/>
        <v>0</v>
      </c>
      <c r="O309" s="338"/>
    </row>
    <row r="310" spans="1:15" ht="18.75" customHeight="1">
      <c r="A310" s="278"/>
      <c r="B310" s="329"/>
      <c r="C310" s="527"/>
      <c r="D310" s="453"/>
      <c r="E310" s="454"/>
      <c r="F310" s="479"/>
      <c r="G310" s="330"/>
      <c r="H310" s="331"/>
      <c r="I310" s="332"/>
      <c r="J310" s="610">
        <f t="shared" si="84"/>
        <v>0</v>
      </c>
      <c r="K310" s="334"/>
      <c r="L310" s="612">
        <f t="shared" si="82"/>
        <v>0</v>
      </c>
      <c r="M310" s="366" t="str">
        <f t="shared" si="81"/>
        <v/>
      </c>
      <c r="N310" s="337">
        <f t="shared" si="85"/>
        <v>0</v>
      </c>
      <c r="O310" s="338"/>
    </row>
    <row r="311" spans="1:15" ht="18.75" customHeight="1">
      <c r="A311" s="278"/>
      <c r="B311" s="329"/>
      <c r="C311" s="527"/>
      <c r="D311" s="453"/>
      <c r="E311" s="454"/>
      <c r="F311" s="479"/>
      <c r="G311" s="330"/>
      <c r="H311" s="331"/>
      <c r="I311" s="332"/>
      <c r="J311" s="610">
        <f t="shared" si="84"/>
        <v>0</v>
      </c>
      <c r="K311" s="334"/>
      <c r="L311" s="612">
        <f t="shared" si="82"/>
        <v>0</v>
      </c>
      <c r="M311" s="366" t="str">
        <f t="shared" si="81"/>
        <v/>
      </c>
      <c r="N311" s="337">
        <f>J311-L311</f>
        <v>0</v>
      </c>
      <c r="O311" s="338"/>
    </row>
    <row r="312" spans="1:15" ht="18.75" customHeight="1">
      <c r="A312" s="278"/>
      <c r="B312" s="329"/>
      <c r="C312" s="527"/>
      <c r="D312" s="453"/>
      <c r="E312" s="454"/>
      <c r="F312" s="479"/>
      <c r="G312" s="330"/>
      <c r="H312" s="331"/>
      <c r="I312" s="332"/>
      <c r="J312" s="610">
        <f t="shared" si="84"/>
        <v>0</v>
      </c>
      <c r="K312" s="334"/>
      <c r="L312" s="612">
        <f t="shared" si="82"/>
        <v>0</v>
      </c>
      <c r="M312" s="366" t="str">
        <f t="shared" si="81"/>
        <v/>
      </c>
      <c r="N312" s="337">
        <f t="shared" ref="N312" si="88">J312-L312</f>
        <v>0</v>
      </c>
      <c r="O312" s="338"/>
    </row>
    <row r="313" spans="1:15" ht="18.75" customHeight="1">
      <c r="A313" s="278"/>
      <c r="B313" s="329"/>
      <c r="C313" s="527"/>
      <c r="D313" s="453"/>
      <c r="E313" s="454"/>
      <c r="F313" s="479"/>
      <c r="G313" s="330"/>
      <c r="H313" s="331"/>
      <c r="I313" s="332"/>
      <c r="J313" s="610">
        <f t="shared" si="84"/>
        <v>0</v>
      </c>
      <c r="K313" s="334"/>
      <c r="L313" s="612">
        <f t="shared" si="82"/>
        <v>0</v>
      </c>
      <c r="M313" s="366" t="str">
        <f t="shared" si="81"/>
        <v/>
      </c>
      <c r="N313" s="337">
        <f>J313-L313</f>
        <v>0</v>
      </c>
      <c r="O313" s="338"/>
    </row>
    <row r="314" spans="1:15" ht="18.75" customHeight="1">
      <c r="A314" s="278"/>
      <c r="B314" s="329"/>
      <c r="C314" s="527"/>
      <c r="D314" s="453"/>
      <c r="E314" s="454"/>
      <c r="F314" s="479"/>
      <c r="G314" s="330"/>
      <c r="H314" s="331"/>
      <c r="I314" s="332"/>
      <c r="J314" s="610">
        <f t="shared" si="84"/>
        <v>0</v>
      </c>
      <c r="K314" s="334"/>
      <c r="L314" s="612">
        <f t="shared" si="82"/>
        <v>0</v>
      </c>
      <c r="M314" s="366" t="str">
        <f t="shared" si="81"/>
        <v/>
      </c>
      <c r="N314" s="337">
        <f t="shared" ref="N314:N316" si="89">J314-L314</f>
        <v>0</v>
      </c>
      <c r="O314" s="338"/>
    </row>
    <row r="315" spans="1:15" ht="18.75" customHeight="1">
      <c r="A315" s="278"/>
      <c r="B315" s="329"/>
      <c r="C315" s="527"/>
      <c r="D315" s="453"/>
      <c r="E315" s="454"/>
      <c r="F315" s="479"/>
      <c r="G315" s="330"/>
      <c r="H315" s="331"/>
      <c r="I315" s="332"/>
      <c r="J315" s="610">
        <f t="shared" si="84"/>
        <v>0</v>
      </c>
      <c r="K315" s="334"/>
      <c r="L315" s="612">
        <f t="shared" si="82"/>
        <v>0</v>
      </c>
      <c r="M315" s="366" t="str">
        <f t="shared" si="81"/>
        <v/>
      </c>
      <c r="N315" s="337">
        <f t="shared" si="89"/>
        <v>0</v>
      </c>
      <c r="O315" s="338"/>
    </row>
    <row r="316" spans="1:15" ht="18.75" customHeight="1">
      <c r="A316" s="278"/>
      <c r="B316" s="329"/>
      <c r="C316" s="527"/>
      <c r="D316" s="453"/>
      <c r="E316" s="454"/>
      <c r="F316" s="479"/>
      <c r="G316" s="330"/>
      <c r="H316" s="331"/>
      <c r="I316" s="332"/>
      <c r="J316" s="610">
        <f t="shared" si="84"/>
        <v>0</v>
      </c>
      <c r="K316" s="334"/>
      <c r="L316" s="612">
        <f t="shared" si="82"/>
        <v>0</v>
      </c>
      <c r="M316" s="366" t="str">
        <f t="shared" si="81"/>
        <v/>
      </c>
      <c r="N316" s="337">
        <f t="shared" si="89"/>
        <v>0</v>
      </c>
      <c r="O316" s="338"/>
    </row>
    <row r="317" spans="1:15" ht="18.75" customHeight="1">
      <c r="A317" s="278"/>
      <c r="B317" s="329"/>
      <c r="C317" s="527"/>
      <c r="D317" s="453"/>
      <c r="E317" s="454"/>
      <c r="F317" s="479"/>
      <c r="G317" s="330"/>
      <c r="H317" s="331"/>
      <c r="I317" s="332"/>
      <c r="J317" s="610">
        <f t="shared" si="84"/>
        <v>0</v>
      </c>
      <c r="K317" s="334"/>
      <c r="L317" s="612">
        <f t="shared" si="82"/>
        <v>0</v>
      </c>
      <c r="M317" s="366" t="str">
        <f t="shared" si="81"/>
        <v/>
      </c>
      <c r="N317" s="337">
        <f>J317-L317</f>
        <v>0</v>
      </c>
      <c r="O317" s="338"/>
    </row>
    <row r="318" spans="1:15" ht="18.75" customHeight="1" thickBot="1">
      <c r="A318" s="278"/>
      <c r="B318" s="456"/>
      <c r="C318" s="512"/>
      <c r="D318" s="513"/>
      <c r="E318" s="514"/>
      <c r="F318" s="515"/>
      <c r="G318" s="516"/>
      <c r="H318" s="517"/>
      <c r="I318" s="518"/>
      <c r="J318" s="595">
        <f t="shared" si="84"/>
        <v>0</v>
      </c>
      <c r="K318" s="850"/>
      <c r="L318" s="597">
        <f t="shared" si="82"/>
        <v>0</v>
      </c>
      <c r="M318" s="851" t="str">
        <f t="shared" si="81"/>
        <v/>
      </c>
      <c r="N318" s="520">
        <f t="shared" ref="N318" si="90">J318-L318</f>
        <v>0</v>
      </c>
      <c r="O318" s="294"/>
    </row>
    <row r="319" spans="1:15" ht="18.75" customHeight="1">
      <c r="A319" s="278"/>
      <c r="B319" s="339"/>
      <c r="C319" s="511" t="s">
        <v>1034</v>
      </c>
      <c r="D319" s="494" t="s">
        <v>1070</v>
      </c>
      <c r="E319" s="495" t="s">
        <v>978</v>
      </c>
      <c r="F319" s="496"/>
      <c r="G319" s="449"/>
      <c r="H319" s="450"/>
      <c r="I319" s="344"/>
      <c r="J319" s="852">
        <f>SUMIFS(J299:J318,B299:B318,"設備")</f>
        <v>0</v>
      </c>
      <c r="K319" s="700"/>
      <c r="L319" s="853">
        <f>SUMIFS(L299:L318,B299:B318,"設備")</f>
        <v>0</v>
      </c>
      <c r="M319" s="701"/>
      <c r="N319" s="499">
        <f t="shared" ref="N319:N324" si="91">J319-L319</f>
        <v>0</v>
      </c>
      <c r="O319" s="349"/>
    </row>
    <row r="320" spans="1:15" ht="18.75" customHeight="1">
      <c r="A320" s="278"/>
      <c r="B320" s="329"/>
      <c r="C320" s="511" t="s">
        <v>1034</v>
      </c>
      <c r="D320" s="455" t="s">
        <v>1071</v>
      </c>
      <c r="E320" s="371" t="s">
        <v>978</v>
      </c>
      <c r="F320" s="478"/>
      <c r="G320" s="362"/>
      <c r="H320" s="363"/>
      <c r="I320" s="333"/>
      <c r="J320" s="639">
        <f>SUMIFS(J299:J318,B299:B318,"工事")</f>
        <v>0</v>
      </c>
      <c r="K320" s="612"/>
      <c r="L320" s="640">
        <f>SUMIFS(L299:L318,B299:B318,"工事")</f>
        <v>0</v>
      </c>
      <c r="M320" s="641"/>
      <c r="N320" s="367">
        <f t="shared" si="91"/>
        <v>0</v>
      </c>
      <c r="O320" s="338"/>
    </row>
    <row r="321" spans="1:15" ht="18.75" customHeight="1" thickBot="1">
      <c r="A321" s="278"/>
      <c r="B321" s="500"/>
      <c r="C321" s="521"/>
      <c r="D321" s="522" t="s">
        <v>1034</v>
      </c>
      <c r="E321" s="523" t="s">
        <v>1008</v>
      </c>
      <c r="F321" s="524"/>
      <c r="G321" s="525"/>
      <c r="H321" s="526"/>
      <c r="I321" s="501"/>
      <c r="J321" s="508">
        <f>J319+J320</f>
        <v>0</v>
      </c>
      <c r="K321" s="502"/>
      <c r="L321" s="509">
        <f>L319+L320</f>
        <v>0</v>
      </c>
      <c r="M321" s="503"/>
      <c r="N321" s="510">
        <f t="shared" si="91"/>
        <v>0</v>
      </c>
      <c r="O321" s="504"/>
    </row>
    <row r="322" spans="1:15" ht="18.75" customHeight="1" thickTop="1">
      <c r="A322" s="278"/>
      <c r="B322" s="339"/>
      <c r="C322" s="493" t="s">
        <v>868</v>
      </c>
      <c r="D322" s="494" t="s">
        <v>973</v>
      </c>
      <c r="E322" s="495" t="s">
        <v>975</v>
      </c>
      <c r="F322" s="496"/>
      <c r="G322" s="449"/>
      <c r="H322" s="450"/>
      <c r="I322" s="344"/>
      <c r="J322" s="497">
        <f>SUMIFS(J275:J321,D275:D321,"設備費5")</f>
        <v>0</v>
      </c>
      <c r="K322" s="346"/>
      <c r="L322" s="498">
        <f>SUMIFS(L275:L321,D275:D321,"設備費5")</f>
        <v>0</v>
      </c>
      <c r="M322" s="451"/>
      <c r="N322" s="499">
        <f t="shared" si="91"/>
        <v>0</v>
      </c>
      <c r="O322" s="349"/>
    </row>
    <row r="323" spans="1:15" ht="18.75" customHeight="1">
      <c r="A323" s="278"/>
      <c r="B323" s="329"/>
      <c r="C323" s="369" t="s">
        <v>868</v>
      </c>
      <c r="D323" s="455" t="s">
        <v>979</v>
      </c>
      <c r="E323" s="371" t="s">
        <v>975</v>
      </c>
      <c r="F323" s="478"/>
      <c r="G323" s="362"/>
      <c r="H323" s="363"/>
      <c r="I323" s="333"/>
      <c r="J323" s="364">
        <f>SUMIFS(J275:J321,D275:D321,"工事費5")</f>
        <v>0</v>
      </c>
      <c r="K323" s="335"/>
      <c r="L323" s="365">
        <f>SUMIFS(L275:L321,D275:D321,"工事費5")</f>
        <v>0</v>
      </c>
      <c r="M323" s="366"/>
      <c r="N323" s="367">
        <f t="shared" si="91"/>
        <v>0</v>
      </c>
      <c r="O323" s="338"/>
    </row>
    <row r="324" spans="1:15" ht="18.75" customHeight="1" thickBot="1">
      <c r="A324" s="278"/>
      <c r="B324" s="500"/>
      <c r="C324" s="521"/>
      <c r="D324" s="528" t="s">
        <v>980</v>
      </c>
      <c r="E324" s="523" t="s">
        <v>975</v>
      </c>
      <c r="F324" s="524"/>
      <c r="G324" s="525"/>
      <c r="H324" s="526"/>
      <c r="I324" s="501"/>
      <c r="J324" s="508">
        <f>J322+J323</f>
        <v>0</v>
      </c>
      <c r="K324" s="502"/>
      <c r="L324" s="509">
        <f>L322+L323</f>
        <v>0</v>
      </c>
      <c r="M324" s="503"/>
      <c r="N324" s="510">
        <f t="shared" si="91"/>
        <v>0</v>
      </c>
      <c r="O324" s="504"/>
    </row>
    <row r="325" spans="1:15" ht="18.75" customHeight="1" thickTop="1">
      <c r="A325" s="278"/>
      <c r="B325" s="329"/>
      <c r="C325" s="3057" t="s">
        <v>1035</v>
      </c>
      <c r="D325" s="3058"/>
      <c r="E325" s="3059"/>
      <c r="F325" s="479"/>
      <c r="G325" s="330"/>
      <c r="H325" s="331"/>
      <c r="I325" s="333"/>
      <c r="J325" s="333"/>
      <c r="K325" s="334"/>
      <c r="L325" s="335"/>
      <c r="M325" s="366"/>
      <c r="N325" s="337"/>
      <c r="O325" s="338"/>
    </row>
    <row r="326" spans="1:15" ht="18.75" customHeight="1">
      <c r="A326" s="278"/>
      <c r="B326" s="329"/>
      <c r="C326" s="3060" t="s">
        <v>1036</v>
      </c>
      <c r="D326" s="3061"/>
      <c r="E326" s="3062"/>
      <c r="F326" s="479"/>
      <c r="G326" s="330"/>
      <c r="H326" s="331"/>
      <c r="I326" s="332"/>
      <c r="J326" s="333"/>
      <c r="K326" s="334"/>
      <c r="L326" s="335"/>
      <c r="M326" s="366" t="str">
        <f t="shared" ref="M326:M334" si="92">IF(I326-K326=0,"",I326-K326)</f>
        <v/>
      </c>
      <c r="N326" s="337"/>
      <c r="O326" s="338"/>
    </row>
    <row r="327" spans="1:15" ht="18.75" customHeight="1">
      <c r="A327" s="278"/>
      <c r="B327" s="329" t="s">
        <v>989</v>
      </c>
      <c r="C327" s="527"/>
      <c r="D327" s="453"/>
      <c r="E327" s="454"/>
      <c r="F327" s="479"/>
      <c r="G327" s="330"/>
      <c r="H327" s="331"/>
      <c r="I327" s="332"/>
      <c r="J327" s="333">
        <f t="shared" ref="J327:J334" si="93">ROUNDDOWN(H327*I327, 0)</f>
        <v>0</v>
      </c>
      <c r="K327" s="334"/>
      <c r="L327" s="335">
        <f t="shared" ref="L327:L334" si="94">ROUNDDOWN(H327*K327, 0)</f>
        <v>0</v>
      </c>
      <c r="M327" s="366" t="str">
        <f t="shared" si="92"/>
        <v/>
      </c>
      <c r="N327" s="337">
        <f>J327-L327</f>
        <v>0</v>
      </c>
      <c r="O327" s="338"/>
    </row>
    <row r="328" spans="1:15" ht="18.75" customHeight="1">
      <c r="A328" s="278"/>
      <c r="B328" s="329" t="s">
        <v>990</v>
      </c>
      <c r="C328" s="527"/>
      <c r="D328" s="453"/>
      <c r="E328" s="454"/>
      <c r="F328" s="479"/>
      <c r="G328" s="330"/>
      <c r="H328" s="331"/>
      <c r="I328" s="332"/>
      <c r="J328" s="610">
        <f t="shared" si="93"/>
        <v>0</v>
      </c>
      <c r="K328" s="334"/>
      <c r="L328" s="612">
        <f t="shared" si="94"/>
        <v>0</v>
      </c>
      <c r="M328" s="366" t="str">
        <f t="shared" si="92"/>
        <v/>
      </c>
      <c r="N328" s="337">
        <f t="shared" ref="N328:N330" si="95">J328-L328</f>
        <v>0</v>
      </c>
      <c r="O328" s="338"/>
    </row>
    <row r="329" spans="1:15" ht="18.75" customHeight="1">
      <c r="A329" s="278"/>
      <c r="B329" s="329"/>
      <c r="C329" s="527"/>
      <c r="D329" s="453"/>
      <c r="E329" s="454"/>
      <c r="F329" s="479"/>
      <c r="G329" s="330"/>
      <c r="H329" s="331"/>
      <c r="I329" s="332"/>
      <c r="J329" s="610">
        <f t="shared" si="93"/>
        <v>0</v>
      </c>
      <c r="K329" s="334"/>
      <c r="L329" s="612">
        <f t="shared" si="94"/>
        <v>0</v>
      </c>
      <c r="M329" s="366" t="str">
        <f t="shared" si="92"/>
        <v/>
      </c>
      <c r="N329" s="337">
        <f t="shared" si="95"/>
        <v>0</v>
      </c>
      <c r="O329" s="338"/>
    </row>
    <row r="330" spans="1:15" ht="18.75" customHeight="1">
      <c r="A330" s="278"/>
      <c r="B330" s="329"/>
      <c r="C330" s="527"/>
      <c r="D330" s="453"/>
      <c r="E330" s="454"/>
      <c r="F330" s="479"/>
      <c r="G330" s="330"/>
      <c r="H330" s="331"/>
      <c r="I330" s="332"/>
      <c r="J330" s="610">
        <f t="shared" si="93"/>
        <v>0</v>
      </c>
      <c r="K330" s="334"/>
      <c r="L330" s="612">
        <f t="shared" si="94"/>
        <v>0</v>
      </c>
      <c r="M330" s="366" t="str">
        <f t="shared" si="92"/>
        <v/>
      </c>
      <c r="N330" s="337">
        <f t="shared" si="95"/>
        <v>0</v>
      </c>
      <c r="O330" s="338"/>
    </row>
    <row r="331" spans="1:15" ht="18.75" customHeight="1">
      <c r="A331" s="278"/>
      <c r="B331" s="329"/>
      <c r="C331" s="527"/>
      <c r="D331" s="453"/>
      <c r="E331" s="454"/>
      <c r="F331" s="479"/>
      <c r="G331" s="330"/>
      <c r="H331" s="331"/>
      <c r="I331" s="332"/>
      <c r="J331" s="610">
        <f t="shared" si="93"/>
        <v>0</v>
      </c>
      <c r="K331" s="334"/>
      <c r="L331" s="612">
        <f t="shared" si="94"/>
        <v>0</v>
      </c>
      <c r="M331" s="366" t="str">
        <f t="shared" si="92"/>
        <v/>
      </c>
      <c r="N331" s="337">
        <f>J331-L331</f>
        <v>0</v>
      </c>
      <c r="O331" s="338"/>
    </row>
    <row r="332" spans="1:15" ht="18.75" customHeight="1">
      <c r="A332" s="278"/>
      <c r="B332" s="329"/>
      <c r="C332" s="527"/>
      <c r="D332" s="453"/>
      <c r="E332" s="454"/>
      <c r="F332" s="479"/>
      <c r="G332" s="330"/>
      <c r="H332" s="331"/>
      <c r="I332" s="332"/>
      <c r="J332" s="610">
        <f t="shared" si="93"/>
        <v>0</v>
      </c>
      <c r="K332" s="334"/>
      <c r="L332" s="612">
        <f t="shared" si="94"/>
        <v>0</v>
      </c>
      <c r="M332" s="366" t="str">
        <f t="shared" si="92"/>
        <v/>
      </c>
      <c r="N332" s="337">
        <f t="shared" ref="N332:N334" si="96">J332-L332</f>
        <v>0</v>
      </c>
      <c r="O332" s="338"/>
    </row>
    <row r="333" spans="1:15" ht="18.75" customHeight="1">
      <c r="A333" s="278"/>
      <c r="B333" s="329"/>
      <c r="C333" s="527"/>
      <c r="D333" s="453"/>
      <c r="E333" s="454"/>
      <c r="F333" s="479"/>
      <c r="G333" s="330"/>
      <c r="H333" s="331"/>
      <c r="I333" s="332"/>
      <c r="J333" s="610">
        <f t="shared" si="93"/>
        <v>0</v>
      </c>
      <c r="K333" s="334"/>
      <c r="L333" s="612">
        <f t="shared" si="94"/>
        <v>0</v>
      </c>
      <c r="M333" s="366" t="str">
        <f t="shared" si="92"/>
        <v/>
      </c>
      <c r="N333" s="337">
        <f t="shared" si="96"/>
        <v>0</v>
      </c>
      <c r="O333" s="338"/>
    </row>
    <row r="334" spans="1:15" ht="18.75" customHeight="1" thickBot="1">
      <c r="A334" s="278"/>
      <c r="B334" s="456"/>
      <c r="C334" s="512"/>
      <c r="D334" s="513"/>
      <c r="E334" s="514"/>
      <c r="F334" s="515"/>
      <c r="G334" s="516"/>
      <c r="H334" s="517"/>
      <c r="I334" s="849"/>
      <c r="J334" s="595">
        <f t="shared" si="93"/>
        <v>0</v>
      </c>
      <c r="K334" s="850"/>
      <c r="L334" s="597">
        <f t="shared" si="94"/>
        <v>0</v>
      </c>
      <c r="M334" s="851" t="str">
        <f t="shared" si="92"/>
        <v/>
      </c>
      <c r="N334" s="520">
        <f t="shared" si="96"/>
        <v>0</v>
      </c>
      <c r="O334" s="294"/>
    </row>
    <row r="335" spans="1:15" ht="18.75" customHeight="1">
      <c r="A335" s="278"/>
      <c r="B335" s="339"/>
      <c r="C335" s="511" t="s">
        <v>1037</v>
      </c>
      <c r="D335" s="494" t="s">
        <v>1072</v>
      </c>
      <c r="E335" s="495" t="s">
        <v>978</v>
      </c>
      <c r="F335" s="496"/>
      <c r="G335" s="449"/>
      <c r="H335" s="450"/>
      <c r="I335" s="699"/>
      <c r="J335" s="852">
        <f>SUMIFS(J327:J334,B327:B334,"設備")</f>
        <v>0</v>
      </c>
      <c r="K335" s="700"/>
      <c r="L335" s="853">
        <f>SUMIFS(L327:L334,B327:B334,"設備")</f>
        <v>0</v>
      </c>
      <c r="M335" s="701"/>
      <c r="N335" s="499">
        <f>J335-L335</f>
        <v>0</v>
      </c>
      <c r="O335" s="349"/>
    </row>
    <row r="336" spans="1:15" ht="18.75" customHeight="1">
      <c r="A336" s="278"/>
      <c r="B336" s="329"/>
      <c r="C336" s="511" t="s">
        <v>1037</v>
      </c>
      <c r="D336" s="455" t="s">
        <v>1073</v>
      </c>
      <c r="E336" s="371" t="s">
        <v>978</v>
      </c>
      <c r="F336" s="478"/>
      <c r="G336" s="362"/>
      <c r="H336" s="363"/>
      <c r="I336" s="610"/>
      <c r="J336" s="639">
        <f>SUMIFS(J327:J334,B327:B334,"工事")</f>
        <v>0</v>
      </c>
      <c r="K336" s="612"/>
      <c r="L336" s="640">
        <f>SUMIFS(L327:L334,B327:B334,"工事")</f>
        <v>0</v>
      </c>
      <c r="M336" s="641"/>
      <c r="N336" s="367">
        <f>J336-L336</f>
        <v>0</v>
      </c>
      <c r="O336" s="338"/>
    </row>
    <row r="337" spans="1:15" ht="18.75" customHeight="1" thickBot="1">
      <c r="A337" s="278"/>
      <c r="B337" s="456"/>
      <c r="C337" s="434"/>
      <c r="D337" s="507" t="s">
        <v>1038</v>
      </c>
      <c r="E337" s="457" t="s">
        <v>1008</v>
      </c>
      <c r="F337" s="505"/>
      <c r="G337" s="437"/>
      <c r="H337" s="438"/>
      <c r="I337" s="439"/>
      <c r="J337" s="440">
        <f>J335+J336</f>
        <v>0</v>
      </c>
      <c r="K337" s="441"/>
      <c r="L337" s="442">
        <f>L335+L336</f>
        <v>0</v>
      </c>
      <c r="M337" s="443"/>
      <c r="N337" s="444">
        <f>J337-L337</f>
        <v>0</v>
      </c>
      <c r="O337" s="294"/>
    </row>
    <row r="338" spans="1:15" ht="18.75" customHeight="1">
      <c r="A338" s="278"/>
      <c r="B338" s="329"/>
      <c r="C338" s="3049" t="s">
        <v>1039</v>
      </c>
      <c r="D338" s="3050"/>
      <c r="E338" s="3051"/>
      <c r="F338" s="479"/>
      <c r="G338" s="330"/>
      <c r="H338" s="331"/>
      <c r="I338" s="332"/>
      <c r="J338" s="344"/>
      <c r="K338" s="458"/>
      <c r="L338" s="425"/>
      <c r="M338" s="451" t="str">
        <f t="shared" ref="M338:M346" si="97">IF(I338-K338=0,"",I338-K338)</f>
        <v/>
      </c>
      <c r="N338" s="348"/>
      <c r="O338" s="338"/>
    </row>
    <row r="339" spans="1:15" ht="18.75" customHeight="1">
      <c r="A339" s="278"/>
      <c r="B339" s="329"/>
      <c r="C339" s="527"/>
      <c r="D339" s="453"/>
      <c r="E339" s="529"/>
      <c r="F339" s="479"/>
      <c r="G339" s="330"/>
      <c r="H339" s="331"/>
      <c r="I339" s="332"/>
      <c r="J339" s="333">
        <f t="shared" ref="J339:J346" si="98">ROUNDDOWN(H339*I339, 0)</f>
        <v>0</v>
      </c>
      <c r="K339" s="334"/>
      <c r="L339" s="335">
        <f t="shared" ref="L339:L346" si="99">ROUNDDOWN(H339*K339, 0)</f>
        <v>0</v>
      </c>
      <c r="M339" s="366" t="str">
        <f t="shared" si="97"/>
        <v/>
      </c>
      <c r="N339" s="337">
        <f t="shared" ref="N339" si="100">J339-L339</f>
        <v>0</v>
      </c>
      <c r="O339" s="338"/>
    </row>
    <row r="340" spans="1:15" ht="18.75" customHeight="1">
      <c r="A340" s="278"/>
      <c r="B340" s="329"/>
      <c r="C340" s="527"/>
      <c r="D340" s="453"/>
      <c r="E340" s="454"/>
      <c r="F340" s="479"/>
      <c r="G340" s="330"/>
      <c r="H340" s="331"/>
      <c r="I340" s="332"/>
      <c r="J340" s="610">
        <f t="shared" si="98"/>
        <v>0</v>
      </c>
      <c r="K340" s="334"/>
      <c r="L340" s="612">
        <f t="shared" si="99"/>
        <v>0</v>
      </c>
      <c r="M340" s="366" t="str">
        <f t="shared" si="97"/>
        <v/>
      </c>
      <c r="N340" s="337">
        <f>J340-L340</f>
        <v>0</v>
      </c>
      <c r="O340" s="338"/>
    </row>
    <row r="341" spans="1:15" ht="18.75" customHeight="1">
      <c r="A341" s="278"/>
      <c r="B341" s="329"/>
      <c r="C341" s="527"/>
      <c r="D341" s="453"/>
      <c r="E341" s="454"/>
      <c r="F341" s="479"/>
      <c r="G341" s="330"/>
      <c r="H341" s="331"/>
      <c r="I341" s="332"/>
      <c r="J341" s="610">
        <f t="shared" si="98"/>
        <v>0</v>
      </c>
      <c r="K341" s="334"/>
      <c r="L341" s="612">
        <f t="shared" si="99"/>
        <v>0</v>
      </c>
      <c r="M341" s="366" t="str">
        <f t="shared" si="97"/>
        <v/>
      </c>
      <c r="N341" s="337">
        <f t="shared" ref="N341:N342" si="101">J341-L341</f>
        <v>0</v>
      </c>
      <c r="O341" s="338"/>
    </row>
    <row r="342" spans="1:15" ht="18.75" customHeight="1">
      <c r="A342" s="278"/>
      <c r="B342" s="329"/>
      <c r="C342" s="527"/>
      <c r="D342" s="453"/>
      <c r="E342" s="454"/>
      <c r="F342" s="479"/>
      <c r="G342" s="330"/>
      <c r="H342" s="331"/>
      <c r="I342" s="332"/>
      <c r="J342" s="610">
        <f t="shared" si="98"/>
        <v>0</v>
      </c>
      <c r="K342" s="334"/>
      <c r="L342" s="612">
        <f t="shared" si="99"/>
        <v>0</v>
      </c>
      <c r="M342" s="366" t="str">
        <f t="shared" si="97"/>
        <v/>
      </c>
      <c r="N342" s="337">
        <f t="shared" si="101"/>
        <v>0</v>
      </c>
      <c r="O342" s="338"/>
    </row>
    <row r="343" spans="1:15" ht="18.75" customHeight="1">
      <c r="A343" s="278"/>
      <c r="B343" s="329"/>
      <c r="C343" s="527"/>
      <c r="D343" s="453"/>
      <c r="E343" s="454"/>
      <c r="F343" s="479"/>
      <c r="G343" s="330"/>
      <c r="H343" s="331"/>
      <c r="I343" s="332"/>
      <c r="J343" s="610">
        <f t="shared" si="98"/>
        <v>0</v>
      </c>
      <c r="K343" s="334"/>
      <c r="L343" s="612">
        <f t="shared" si="99"/>
        <v>0</v>
      </c>
      <c r="M343" s="366" t="str">
        <f t="shared" si="97"/>
        <v/>
      </c>
      <c r="N343" s="337">
        <f>J343-L343</f>
        <v>0</v>
      </c>
      <c r="O343" s="338"/>
    </row>
    <row r="344" spans="1:15" ht="18.75" customHeight="1">
      <c r="A344" s="278"/>
      <c r="B344" s="329"/>
      <c r="C344" s="527"/>
      <c r="D344" s="453"/>
      <c r="E344" s="454"/>
      <c r="F344" s="479"/>
      <c r="G344" s="330"/>
      <c r="H344" s="331"/>
      <c r="I344" s="332"/>
      <c r="J344" s="610">
        <f t="shared" si="98"/>
        <v>0</v>
      </c>
      <c r="K344" s="334"/>
      <c r="L344" s="612">
        <f t="shared" si="99"/>
        <v>0</v>
      </c>
      <c r="M344" s="366" t="str">
        <f t="shared" si="97"/>
        <v/>
      </c>
      <c r="N344" s="337">
        <f t="shared" ref="N344" si="102">J344-L344</f>
        <v>0</v>
      </c>
      <c r="O344" s="338"/>
    </row>
    <row r="345" spans="1:15" ht="18.75" customHeight="1">
      <c r="A345" s="278"/>
      <c r="B345" s="329"/>
      <c r="C345" s="527"/>
      <c r="D345" s="453"/>
      <c r="E345" s="454"/>
      <c r="F345" s="479"/>
      <c r="G345" s="330"/>
      <c r="H345" s="331"/>
      <c r="I345" s="332"/>
      <c r="J345" s="610">
        <f t="shared" si="98"/>
        <v>0</v>
      </c>
      <c r="K345" s="334"/>
      <c r="L345" s="612">
        <f t="shared" si="99"/>
        <v>0</v>
      </c>
      <c r="M345" s="366" t="str">
        <f t="shared" si="97"/>
        <v/>
      </c>
      <c r="N345" s="337">
        <f>J345-L345</f>
        <v>0</v>
      </c>
      <c r="O345" s="338"/>
    </row>
    <row r="346" spans="1:15" ht="18.75" customHeight="1" thickBot="1">
      <c r="A346" s="278"/>
      <c r="B346" s="456"/>
      <c r="C346" s="512"/>
      <c r="D346" s="513"/>
      <c r="E346" s="514"/>
      <c r="F346" s="515"/>
      <c r="G346" s="516"/>
      <c r="H346" s="517"/>
      <c r="I346" s="849"/>
      <c r="J346" s="595">
        <f t="shared" si="98"/>
        <v>0</v>
      </c>
      <c r="K346" s="850"/>
      <c r="L346" s="597">
        <f t="shared" si="99"/>
        <v>0</v>
      </c>
      <c r="M346" s="851" t="str">
        <f t="shared" si="97"/>
        <v/>
      </c>
      <c r="N346" s="520">
        <f t="shared" ref="N346" si="103">J346-L346</f>
        <v>0</v>
      </c>
      <c r="O346" s="294"/>
    </row>
    <row r="347" spans="1:15" ht="18.75" customHeight="1">
      <c r="A347" s="278"/>
      <c r="B347" s="339"/>
      <c r="C347" s="511" t="s">
        <v>1040</v>
      </c>
      <c r="D347" s="494" t="s">
        <v>1072</v>
      </c>
      <c r="E347" s="495" t="s">
        <v>978</v>
      </c>
      <c r="F347" s="496"/>
      <c r="G347" s="449"/>
      <c r="H347" s="450"/>
      <c r="I347" s="699"/>
      <c r="J347" s="852">
        <f>SUMIFS(J339:J346,B339:B346,"設備")</f>
        <v>0</v>
      </c>
      <c r="K347" s="700"/>
      <c r="L347" s="853">
        <f>SUMIFS(L339:L346,B339:B346,"設備")</f>
        <v>0</v>
      </c>
      <c r="M347" s="701"/>
      <c r="N347" s="499">
        <f t="shared" ref="N347:N352" si="104">J347-L347</f>
        <v>0</v>
      </c>
      <c r="O347" s="349"/>
    </row>
    <row r="348" spans="1:15" ht="18.75" customHeight="1">
      <c r="A348" s="278"/>
      <c r="B348" s="329"/>
      <c r="C348" s="511" t="s">
        <v>1040</v>
      </c>
      <c r="D348" s="455" t="s">
        <v>1073</v>
      </c>
      <c r="E348" s="371" t="s">
        <v>978</v>
      </c>
      <c r="F348" s="478"/>
      <c r="G348" s="362"/>
      <c r="H348" s="363"/>
      <c r="I348" s="333"/>
      <c r="J348" s="364">
        <f>SUMIFS(J339:J346,B339:B346,"工事")</f>
        <v>0</v>
      </c>
      <c r="K348" s="335"/>
      <c r="L348" s="365">
        <f>SUMIFS(L339:L346,B339:B346,"工事")</f>
        <v>0</v>
      </c>
      <c r="M348" s="366"/>
      <c r="N348" s="367">
        <f t="shared" si="104"/>
        <v>0</v>
      </c>
      <c r="O348" s="338"/>
    </row>
    <row r="349" spans="1:15" ht="18.75" customHeight="1" thickBot="1">
      <c r="A349" s="278"/>
      <c r="B349" s="500"/>
      <c r="C349" s="521"/>
      <c r="D349" s="522" t="s">
        <v>1040</v>
      </c>
      <c r="E349" s="523" t="s">
        <v>1008</v>
      </c>
      <c r="F349" s="524"/>
      <c r="G349" s="525"/>
      <c r="H349" s="526"/>
      <c r="I349" s="501"/>
      <c r="J349" s="508">
        <f>J347+J348</f>
        <v>0</v>
      </c>
      <c r="K349" s="502"/>
      <c r="L349" s="509">
        <f>L347+L348</f>
        <v>0</v>
      </c>
      <c r="M349" s="503"/>
      <c r="N349" s="510">
        <f t="shared" si="104"/>
        <v>0</v>
      </c>
      <c r="O349" s="504"/>
    </row>
    <row r="350" spans="1:15" ht="18.75" customHeight="1" thickTop="1">
      <c r="A350" s="278"/>
      <c r="B350" s="339"/>
      <c r="C350" s="493" t="s">
        <v>868</v>
      </c>
      <c r="D350" s="494" t="s">
        <v>973</v>
      </c>
      <c r="E350" s="495" t="s">
        <v>975</v>
      </c>
      <c r="F350" s="496"/>
      <c r="G350" s="449"/>
      <c r="H350" s="450"/>
      <c r="I350" s="344"/>
      <c r="J350" s="497">
        <f>SUMIFS(J327:J349,D327:D349,"設備費6")</f>
        <v>0</v>
      </c>
      <c r="K350" s="346"/>
      <c r="L350" s="498">
        <f>SUMIFS(L327:L349,D327:D349,"設備費6")</f>
        <v>0</v>
      </c>
      <c r="M350" s="451"/>
      <c r="N350" s="499">
        <f t="shared" si="104"/>
        <v>0</v>
      </c>
      <c r="O350" s="349"/>
    </row>
    <row r="351" spans="1:15" ht="18.75" customHeight="1">
      <c r="A351" s="278"/>
      <c r="B351" s="329"/>
      <c r="C351" s="369" t="s">
        <v>868</v>
      </c>
      <c r="D351" s="455" t="s">
        <v>979</v>
      </c>
      <c r="E351" s="371" t="s">
        <v>975</v>
      </c>
      <c r="F351" s="478"/>
      <c r="G351" s="362"/>
      <c r="H351" s="363"/>
      <c r="I351" s="333"/>
      <c r="J351" s="364">
        <f>SUMIFS(J327:J349,D327:D349,"工事費6")</f>
        <v>0</v>
      </c>
      <c r="K351" s="335"/>
      <c r="L351" s="365">
        <f>SUMIFS(L327:L349,D327:D349,"工事費6")</f>
        <v>0</v>
      </c>
      <c r="M351" s="366"/>
      <c r="N351" s="367">
        <f t="shared" si="104"/>
        <v>0</v>
      </c>
      <c r="O351" s="338"/>
    </row>
    <row r="352" spans="1:15" ht="18.75" customHeight="1" thickBot="1">
      <c r="A352" s="278"/>
      <c r="B352" s="500"/>
      <c r="C352" s="521"/>
      <c r="D352" s="528" t="s">
        <v>980</v>
      </c>
      <c r="E352" s="523" t="s">
        <v>975</v>
      </c>
      <c r="F352" s="524"/>
      <c r="G352" s="525"/>
      <c r="H352" s="526"/>
      <c r="I352" s="501"/>
      <c r="J352" s="508">
        <f>J350+J351</f>
        <v>0</v>
      </c>
      <c r="K352" s="502"/>
      <c r="L352" s="509">
        <f>L350+L351</f>
        <v>0</v>
      </c>
      <c r="M352" s="503"/>
      <c r="N352" s="510">
        <f t="shared" si="104"/>
        <v>0</v>
      </c>
      <c r="O352" s="504"/>
    </row>
    <row r="353" spans="1:15" ht="18.75" customHeight="1" thickTop="1">
      <c r="A353" s="278"/>
      <c r="B353" s="329"/>
      <c r="C353" s="3057" t="s">
        <v>1041</v>
      </c>
      <c r="D353" s="3058"/>
      <c r="E353" s="3059"/>
      <c r="F353" s="479"/>
      <c r="G353" s="330"/>
      <c r="H353" s="331"/>
      <c r="I353" s="333"/>
      <c r="J353" s="333"/>
      <c r="K353" s="334"/>
      <c r="L353" s="335"/>
      <c r="M353" s="366"/>
      <c r="N353" s="337"/>
      <c r="O353" s="338"/>
    </row>
    <row r="354" spans="1:15" ht="18.75" customHeight="1">
      <c r="A354" s="278"/>
      <c r="B354" s="329"/>
      <c r="C354" s="3060" t="s">
        <v>1042</v>
      </c>
      <c r="D354" s="3061"/>
      <c r="E354" s="3062"/>
      <c r="F354" s="479"/>
      <c r="G354" s="330"/>
      <c r="H354" s="331"/>
      <c r="I354" s="332"/>
      <c r="J354" s="333"/>
      <c r="K354" s="334"/>
      <c r="L354" s="335"/>
      <c r="M354" s="366" t="str">
        <f t="shared" ref="M354:M362" si="105">IF(I354-K354=0,"",I354-K354)</f>
        <v/>
      </c>
      <c r="N354" s="337"/>
      <c r="O354" s="338"/>
    </row>
    <row r="355" spans="1:15" ht="18.75" customHeight="1">
      <c r="A355" s="278"/>
      <c r="B355" s="329" t="s">
        <v>989</v>
      </c>
      <c r="C355" s="527"/>
      <c r="D355" s="453"/>
      <c r="E355" s="454"/>
      <c r="F355" s="479"/>
      <c r="G355" s="330"/>
      <c r="H355" s="331"/>
      <c r="I355" s="332"/>
      <c r="J355" s="333">
        <f t="shared" ref="J355:J362" si="106">ROUNDDOWN(H355*I355, 0)</f>
        <v>0</v>
      </c>
      <c r="K355" s="334"/>
      <c r="L355" s="335">
        <f t="shared" ref="L355:L362" si="107">ROUNDDOWN(H355*K355, 0)</f>
        <v>0</v>
      </c>
      <c r="M355" s="366" t="str">
        <f t="shared" si="105"/>
        <v/>
      </c>
      <c r="N355" s="337">
        <f>J355-L355</f>
        <v>0</v>
      </c>
      <c r="O355" s="338"/>
    </row>
    <row r="356" spans="1:15" ht="18.75" customHeight="1">
      <c r="A356" s="278"/>
      <c r="B356" s="329"/>
      <c r="C356" s="527"/>
      <c r="D356" s="453"/>
      <c r="E356" s="454"/>
      <c r="F356" s="479"/>
      <c r="G356" s="330"/>
      <c r="H356" s="331"/>
      <c r="I356" s="332"/>
      <c r="J356" s="610">
        <f t="shared" si="106"/>
        <v>0</v>
      </c>
      <c r="K356" s="334"/>
      <c r="L356" s="612">
        <f t="shared" si="107"/>
        <v>0</v>
      </c>
      <c r="M356" s="366" t="str">
        <f t="shared" si="105"/>
        <v/>
      </c>
      <c r="N356" s="337">
        <f t="shared" ref="N356:N358" si="108">J356-L356</f>
        <v>0</v>
      </c>
      <c r="O356" s="338"/>
    </row>
    <row r="357" spans="1:15" ht="18.75" customHeight="1">
      <c r="A357" s="278"/>
      <c r="B357" s="329"/>
      <c r="C357" s="527"/>
      <c r="D357" s="453"/>
      <c r="E357" s="454"/>
      <c r="F357" s="479"/>
      <c r="G357" s="330"/>
      <c r="H357" s="331"/>
      <c r="I357" s="332"/>
      <c r="J357" s="610">
        <f t="shared" si="106"/>
        <v>0</v>
      </c>
      <c r="K357" s="334"/>
      <c r="L357" s="612">
        <f t="shared" si="107"/>
        <v>0</v>
      </c>
      <c r="M357" s="366" t="str">
        <f t="shared" si="105"/>
        <v/>
      </c>
      <c r="N357" s="337">
        <f t="shared" si="108"/>
        <v>0</v>
      </c>
      <c r="O357" s="338"/>
    </row>
    <row r="358" spans="1:15" ht="18.75" customHeight="1">
      <c r="A358" s="278"/>
      <c r="B358" s="329"/>
      <c r="C358" s="527"/>
      <c r="D358" s="453"/>
      <c r="E358" s="454"/>
      <c r="F358" s="479"/>
      <c r="G358" s="330"/>
      <c r="H358" s="331"/>
      <c r="I358" s="332"/>
      <c r="J358" s="610">
        <f t="shared" si="106"/>
        <v>0</v>
      </c>
      <c r="K358" s="334"/>
      <c r="L358" s="612">
        <f t="shared" si="107"/>
        <v>0</v>
      </c>
      <c r="M358" s="366" t="str">
        <f t="shared" si="105"/>
        <v/>
      </c>
      <c r="N358" s="337">
        <f t="shared" si="108"/>
        <v>0</v>
      </c>
      <c r="O358" s="338"/>
    </row>
    <row r="359" spans="1:15" ht="18.75" customHeight="1">
      <c r="A359" s="278"/>
      <c r="B359" s="329"/>
      <c r="C359" s="527"/>
      <c r="D359" s="453"/>
      <c r="E359" s="454"/>
      <c r="F359" s="479"/>
      <c r="G359" s="330"/>
      <c r="H359" s="331"/>
      <c r="I359" s="332"/>
      <c r="J359" s="610">
        <f t="shared" si="106"/>
        <v>0</v>
      </c>
      <c r="K359" s="334"/>
      <c r="L359" s="612">
        <f t="shared" si="107"/>
        <v>0</v>
      </c>
      <c r="M359" s="366" t="str">
        <f t="shared" si="105"/>
        <v/>
      </c>
      <c r="N359" s="337">
        <f t="shared" ref="N359:N362" si="109">J359-L359</f>
        <v>0</v>
      </c>
      <c r="O359" s="338"/>
    </row>
    <row r="360" spans="1:15" ht="18.75" customHeight="1">
      <c r="A360" s="278"/>
      <c r="B360" s="329"/>
      <c r="C360" s="527"/>
      <c r="D360" s="453"/>
      <c r="E360" s="454"/>
      <c r="F360" s="479"/>
      <c r="G360" s="330"/>
      <c r="H360" s="331"/>
      <c r="I360" s="332"/>
      <c r="J360" s="610">
        <f t="shared" si="106"/>
        <v>0</v>
      </c>
      <c r="K360" s="334"/>
      <c r="L360" s="612">
        <f t="shared" si="107"/>
        <v>0</v>
      </c>
      <c r="M360" s="366" t="str">
        <f t="shared" si="105"/>
        <v/>
      </c>
      <c r="N360" s="337">
        <f t="shared" si="109"/>
        <v>0</v>
      </c>
      <c r="O360" s="338"/>
    </row>
    <row r="361" spans="1:15" ht="18.75" customHeight="1">
      <c r="A361" s="278"/>
      <c r="B361" s="329"/>
      <c r="C361" s="527"/>
      <c r="D361" s="453"/>
      <c r="E361" s="454"/>
      <c r="F361" s="479"/>
      <c r="G361" s="330"/>
      <c r="H361" s="331"/>
      <c r="I361" s="332"/>
      <c r="J361" s="610">
        <f t="shared" si="106"/>
        <v>0</v>
      </c>
      <c r="K361" s="334"/>
      <c r="L361" s="612">
        <f t="shared" si="107"/>
        <v>0</v>
      </c>
      <c r="M361" s="366" t="str">
        <f t="shared" si="105"/>
        <v/>
      </c>
      <c r="N361" s="337">
        <f t="shared" si="109"/>
        <v>0</v>
      </c>
      <c r="O361" s="338"/>
    </row>
    <row r="362" spans="1:15" ht="18.75" customHeight="1" thickBot="1">
      <c r="A362" s="278"/>
      <c r="B362" s="456"/>
      <c r="C362" s="512"/>
      <c r="D362" s="513"/>
      <c r="E362" s="514"/>
      <c r="F362" s="515"/>
      <c r="G362" s="516"/>
      <c r="H362" s="517"/>
      <c r="I362" s="849"/>
      <c r="J362" s="595">
        <f t="shared" si="106"/>
        <v>0</v>
      </c>
      <c r="K362" s="850"/>
      <c r="L362" s="597">
        <f t="shared" si="107"/>
        <v>0</v>
      </c>
      <c r="M362" s="851" t="str">
        <f t="shared" si="105"/>
        <v/>
      </c>
      <c r="N362" s="520">
        <f t="shared" si="109"/>
        <v>0</v>
      </c>
      <c r="O362" s="294"/>
    </row>
    <row r="363" spans="1:15" ht="18.75" customHeight="1">
      <c r="A363" s="278"/>
      <c r="B363" s="339"/>
      <c r="C363" s="511" t="s">
        <v>1043</v>
      </c>
      <c r="D363" s="494" t="s">
        <v>1074</v>
      </c>
      <c r="E363" s="495" t="s">
        <v>978</v>
      </c>
      <c r="F363" s="496"/>
      <c r="G363" s="449"/>
      <c r="H363" s="450"/>
      <c r="I363" s="699"/>
      <c r="J363" s="852">
        <f>SUMIFS(J355:J362,B355:B362,"設備")</f>
        <v>0</v>
      </c>
      <c r="K363" s="700"/>
      <c r="L363" s="853">
        <f>SUMIFS(L355:L362,B355:B362,"設備")</f>
        <v>0</v>
      </c>
      <c r="M363" s="701"/>
      <c r="N363" s="499">
        <f>J363-L363</f>
        <v>0</v>
      </c>
      <c r="O363" s="349"/>
    </row>
    <row r="364" spans="1:15" ht="18.75" customHeight="1">
      <c r="A364" s="278"/>
      <c r="B364" s="329"/>
      <c r="C364" s="511" t="s">
        <v>1043</v>
      </c>
      <c r="D364" s="455" t="s">
        <v>1075</v>
      </c>
      <c r="E364" s="371" t="s">
        <v>978</v>
      </c>
      <c r="F364" s="478"/>
      <c r="G364" s="362"/>
      <c r="H364" s="363"/>
      <c r="I364" s="610"/>
      <c r="J364" s="639">
        <f>SUMIFS(J355:J362,B355:B362,"工事")</f>
        <v>0</v>
      </c>
      <c r="K364" s="612"/>
      <c r="L364" s="640">
        <f>SUMIFS(L355:L362,B355:B362,"工事")</f>
        <v>0</v>
      </c>
      <c r="M364" s="641"/>
      <c r="N364" s="367">
        <f>J364-L364</f>
        <v>0</v>
      </c>
      <c r="O364" s="338"/>
    </row>
    <row r="365" spans="1:15" ht="18.75" customHeight="1" thickBot="1">
      <c r="A365" s="278"/>
      <c r="B365" s="456"/>
      <c r="C365" s="434"/>
      <c r="D365" s="507" t="s">
        <v>1043</v>
      </c>
      <c r="E365" s="457" t="s">
        <v>1008</v>
      </c>
      <c r="F365" s="505"/>
      <c r="G365" s="437"/>
      <c r="H365" s="438"/>
      <c r="I365" s="710"/>
      <c r="J365" s="711">
        <f>J363+J364</f>
        <v>0</v>
      </c>
      <c r="K365" s="712"/>
      <c r="L365" s="713">
        <f>L363+L364</f>
        <v>0</v>
      </c>
      <c r="M365" s="714"/>
      <c r="N365" s="444">
        <f>J365-L365</f>
        <v>0</v>
      </c>
      <c r="O365" s="294"/>
    </row>
    <row r="366" spans="1:15" ht="18.75" customHeight="1">
      <c r="A366" s="278"/>
      <c r="B366" s="329"/>
      <c r="C366" s="3049" t="s">
        <v>1044</v>
      </c>
      <c r="D366" s="3050"/>
      <c r="E366" s="3051"/>
      <c r="F366" s="479"/>
      <c r="G366" s="330"/>
      <c r="H366" s="331"/>
      <c r="I366" s="332"/>
      <c r="J366" s="344"/>
      <c r="K366" s="458"/>
      <c r="L366" s="425"/>
      <c r="M366" s="451" t="str">
        <f t="shared" ref="M366:M374" si="110">IF(I366-K366=0,"",I366-K366)</f>
        <v/>
      </c>
      <c r="N366" s="348"/>
      <c r="O366" s="338"/>
    </row>
    <row r="367" spans="1:15" ht="18.75" customHeight="1">
      <c r="A367" s="278"/>
      <c r="B367" s="329" t="s">
        <v>989</v>
      </c>
      <c r="C367" s="527"/>
      <c r="D367" s="453"/>
      <c r="E367" s="529"/>
      <c r="F367" s="479"/>
      <c r="G367" s="330"/>
      <c r="H367" s="331"/>
      <c r="I367" s="332"/>
      <c r="J367" s="333">
        <f t="shared" ref="J367:J374" si="111">ROUNDDOWN(H367*I367, 0)</f>
        <v>0</v>
      </c>
      <c r="K367" s="334"/>
      <c r="L367" s="335">
        <f t="shared" ref="L367:L374" si="112">ROUNDDOWN(H367*K367, 0)</f>
        <v>0</v>
      </c>
      <c r="M367" s="366" t="str">
        <f t="shared" si="110"/>
        <v/>
      </c>
      <c r="N367" s="337">
        <f t="shared" ref="N367" si="113">J367-L367</f>
        <v>0</v>
      </c>
      <c r="O367" s="338"/>
    </row>
    <row r="368" spans="1:15" ht="18.75" customHeight="1">
      <c r="A368" s="278"/>
      <c r="B368" s="329"/>
      <c r="C368" s="527"/>
      <c r="D368" s="453"/>
      <c r="E368" s="454"/>
      <c r="F368" s="479"/>
      <c r="G368" s="330"/>
      <c r="H368" s="331"/>
      <c r="I368" s="332"/>
      <c r="J368" s="610">
        <f t="shared" si="111"/>
        <v>0</v>
      </c>
      <c r="K368" s="334"/>
      <c r="L368" s="612">
        <f t="shared" si="112"/>
        <v>0</v>
      </c>
      <c r="M368" s="366" t="str">
        <f t="shared" si="110"/>
        <v/>
      </c>
      <c r="N368" s="337">
        <f>J368-L368</f>
        <v>0</v>
      </c>
      <c r="O368" s="338"/>
    </row>
    <row r="369" spans="1:15" ht="18.75" customHeight="1">
      <c r="A369" s="278"/>
      <c r="B369" s="329"/>
      <c r="C369" s="527"/>
      <c r="D369" s="453"/>
      <c r="E369" s="454"/>
      <c r="F369" s="479"/>
      <c r="G369" s="330"/>
      <c r="H369" s="331"/>
      <c r="I369" s="332"/>
      <c r="J369" s="610">
        <f t="shared" si="111"/>
        <v>0</v>
      </c>
      <c r="K369" s="334"/>
      <c r="L369" s="612">
        <f t="shared" si="112"/>
        <v>0</v>
      </c>
      <c r="M369" s="366" t="str">
        <f t="shared" si="110"/>
        <v/>
      </c>
      <c r="N369" s="337">
        <f t="shared" ref="N369" si="114">J369-L369</f>
        <v>0</v>
      </c>
      <c r="O369" s="338"/>
    </row>
    <row r="370" spans="1:15" ht="18.75" customHeight="1">
      <c r="A370" s="278"/>
      <c r="B370" s="329"/>
      <c r="C370" s="527"/>
      <c r="D370" s="453"/>
      <c r="E370" s="454"/>
      <c r="F370" s="479"/>
      <c r="G370" s="330"/>
      <c r="H370" s="331"/>
      <c r="I370" s="332"/>
      <c r="J370" s="610">
        <f t="shared" si="111"/>
        <v>0</v>
      </c>
      <c r="K370" s="334"/>
      <c r="L370" s="612">
        <f t="shared" si="112"/>
        <v>0</v>
      </c>
      <c r="M370" s="366" t="str">
        <f t="shared" si="110"/>
        <v/>
      </c>
      <c r="N370" s="337">
        <f t="shared" ref="N370:N372" si="115">J370-L370</f>
        <v>0</v>
      </c>
      <c r="O370" s="338"/>
    </row>
    <row r="371" spans="1:15" ht="18.75" customHeight="1">
      <c r="A371" s="278"/>
      <c r="B371" s="329"/>
      <c r="C371" s="527"/>
      <c r="D371" s="453"/>
      <c r="E371" s="454"/>
      <c r="F371" s="479"/>
      <c r="G371" s="330"/>
      <c r="H371" s="331"/>
      <c r="I371" s="332"/>
      <c r="J371" s="610">
        <f t="shared" si="111"/>
        <v>0</v>
      </c>
      <c r="K371" s="334"/>
      <c r="L371" s="612">
        <f t="shared" si="112"/>
        <v>0</v>
      </c>
      <c r="M371" s="366" t="str">
        <f t="shared" si="110"/>
        <v/>
      </c>
      <c r="N371" s="337">
        <f t="shared" si="115"/>
        <v>0</v>
      </c>
      <c r="O371" s="338"/>
    </row>
    <row r="372" spans="1:15" ht="18.75" customHeight="1">
      <c r="A372" s="278"/>
      <c r="B372" s="329"/>
      <c r="C372" s="527"/>
      <c r="D372" s="453"/>
      <c r="E372" s="454"/>
      <c r="F372" s="479"/>
      <c r="G372" s="330"/>
      <c r="H372" s="331"/>
      <c r="I372" s="332"/>
      <c r="J372" s="610">
        <f t="shared" si="111"/>
        <v>0</v>
      </c>
      <c r="K372" s="334"/>
      <c r="L372" s="612">
        <f t="shared" si="112"/>
        <v>0</v>
      </c>
      <c r="M372" s="366" t="str">
        <f t="shared" si="110"/>
        <v/>
      </c>
      <c r="N372" s="337">
        <f t="shared" si="115"/>
        <v>0</v>
      </c>
      <c r="O372" s="338"/>
    </row>
    <row r="373" spans="1:15" ht="18.75" customHeight="1">
      <c r="A373" s="278"/>
      <c r="B373" s="329"/>
      <c r="C373" s="527"/>
      <c r="D373" s="453"/>
      <c r="E373" s="454"/>
      <c r="F373" s="479"/>
      <c r="G373" s="330"/>
      <c r="H373" s="331"/>
      <c r="I373" s="332"/>
      <c r="J373" s="610">
        <f t="shared" si="111"/>
        <v>0</v>
      </c>
      <c r="K373" s="334"/>
      <c r="L373" s="612">
        <f t="shared" si="112"/>
        <v>0</v>
      </c>
      <c r="M373" s="366" t="str">
        <f t="shared" si="110"/>
        <v/>
      </c>
      <c r="N373" s="337">
        <f>J373-L373</f>
        <v>0</v>
      </c>
      <c r="O373" s="338"/>
    </row>
    <row r="374" spans="1:15" ht="18.75" customHeight="1" thickBot="1">
      <c r="A374" s="278"/>
      <c r="B374" s="456"/>
      <c r="C374" s="512"/>
      <c r="D374" s="513"/>
      <c r="E374" s="514"/>
      <c r="F374" s="515"/>
      <c r="G374" s="516"/>
      <c r="H374" s="517"/>
      <c r="I374" s="849"/>
      <c r="J374" s="595">
        <f t="shared" si="111"/>
        <v>0</v>
      </c>
      <c r="K374" s="850"/>
      <c r="L374" s="597">
        <f t="shared" si="112"/>
        <v>0</v>
      </c>
      <c r="M374" s="851" t="str">
        <f t="shared" si="110"/>
        <v/>
      </c>
      <c r="N374" s="520">
        <f t="shared" ref="N374" si="116">J374-L374</f>
        <v>0</v>
      </c>
      <c r="O374" s="294"/>
    </row>
    <row r="375" spans="1:15" ht="18.75" customHeight="1">
      <c r="A375" s="278"/>
      <c r="B375" s="339"/>
      <c r="C375" s="511" t="s">
        <v>1045</v>
      </c>
      <c r="D375" s="494" t="s">
        <v>1074</v>
      </c>
      <c r="E375" s="495" t="s">
        <v>978</v>
      </c>
      <c r="F375" s="496"/>
      <c r="G375" s="449"/>
      <c r="H375" s="450"/>
      <c r="I375" s="699"/>
      <c r="J375" s="852">
        <f>SUMIFS(J367:J374,B367:B374,"設備")</f>
        <v>0</v>
      </c>
      <c r="K375" s="700"/>
      <c r="L375" s="853">
        <f>SUMIFS(L367:L374,B367:B374,"設備")</f>
        <v>0</v>
      </c>
      <c r="M375" s="701"/>
      <c r="N375" s="499">
        <f t="shared" ref="N375:N380" si="117">J375-L375</f>
        <v>0</v>
      </c>
      <c r="O375" s="349"/>
    </row>
    <row r="376" spans="1:15" ht="18.75" customHeight="1">
      <c r="A376" s="278"/>
      <c r="B376" s="329"/>
      <c r="C376" s="511" t="s">
        <v>1045</v>
      </c>
      <c r="D376" s="455" t="s">
        <v>1075</v>
      </c>
      <c r="E376" s="371" t="s">
        <v>978</v>
      </c>
      <c r="F376" s="478"/>
      <c r="G376" s="362"/>
      <c r="H376" s="363"/>
      <c r="I376" s="610"/>
      <c r="J376" s="639">
        <f>SUMIFS(J367:J374,B367:B374,"工事")</f>
        <v>0</v>
      </c>
      <c r="K376" s="612"/>
      <c r="L376" s="640">
        <f>SUMIFS(L367:L374,B367:B374,"工事")</f>
        <v>0</v>
      </c>
      <c r="M376" s="641"/>
      <c r="N376" s="367">
        <f t="shared" si="117"/>
        <v>0</v>
      </c>
      <c r="O376" s="338"/>
    </row>
    <row r="377" spans="1:15" ht="18.75" customHeight="1" thickBot="1">
      <c r="A377" s="278"/>
      <c r="B377" s="500"/>
      <c r="C377" s="521"/>
      <c r="D377" s="522" t="s">
        <v>1045</v>
      </c>
      <c r="E377" s="523" t="s">
        <v>1008</v>
      </c>
      <c r="F377" s="524"/>
      <c r="G377" s="525"/>
      <c r="H377" s="526"/>
      <c r="I377" s="501"/>
      <c r="J377" s="508">
        <f>J375+J376</f>
        <v>0</v>
      </c>
      <c r="K377" s="502"/>
      <c r="L377" s="509">
        <f>L375+L376</f>
        <v>0</v>
      </c>
      <c r="M377" s="503"/>
      <c r="N377" s="510">
        <f t="shared" si="117"/>
        <v>0</v>
      </c>
      <c r="O377" s="504"/>
    </row>
    <row r="378" spans="1:15" ht="18.75" customHeight="1" thickTop="1">
      <c r="A378" s="278"/>
      <c r="B378" s="339"/>
      <c r="C378" s="493" t="s">
        <v>868</v>
      </c>
      <c r="D378" s="494" t="s">
        <v>973</v>
      </c>
      <c r="E378" s="495" t="s">
        <v>975</v>
      </c>
      <c r="F378" s="496"/>
      <c r="G378" s="449"/>
      <c r="H378" s="450"/>
      <c r="I378" s="344"/>
      <c r="J378" s="497">
        <f>SUMIFS(J355:J377,D355:D377,"設備費7")</f>
        <v>0</v>
      </c>
      <c r="K378" s="346"/>
      <c r="L378" s="498">
        <f>SUMIFS(L355:L377,D355:D377,"設備費7")</f>
        <v>0</v>
      </c>
      <c r="M378" s="451"/>
      <c r="N378" s="499">
        <f t="shared" si="117"/>
        <v>0</v>
      </c>
      <c r="O378" s="349"/>
    </row>
    <row r="379" spans="1:15" ht="18.75" customHeight="1">
      <c r="A379" s="278"/>
      <c r="B379" s="329"/>
      <c r="C379" s="369" t="s">
        <v>868</v>
      </c>
      <c r="D379" s="455" t="s">
        <v>979</v>
      </c>
      <c r="E379" s="371" t="s">
        <v>975</v>
      </c>
      <c r="F379" s="478"/>
      <c r="G379" s="362"/>
      <c r="H379" s="363"/>
      <c r="I379" s="333"/>
      <c r="J379" s="364">
        <f>SUMIFS(J355:J377,D355:D377,"工事費7")</f>
        <v>0</v>
      </c>
      <c r="K379" s="335"/>
      <c r="L379" s="365">
        <f>SUMIFS(L355:L377,D355:D377,"工事費7")</f>
        <v>0</v>
      </c>
      <c r="M379" s="366"/>
      <c r="N379" s="367">
        <f t="shared" si="117"/>
        <v>0</v>
      </c>
      <c r="O379" s="338"/>
    </row>
    <row r="380" spans="1:15" ht="18.75" customHeight="1" thickBot="1">
      <c r="A380" s="278"/>
      <c r="B380" s="500"/>
      <c r="C380" s="521"/>
      <c r="D380" s="528" t="s">
        <v>980</v>
      </c>
      <c r="E380" s="523" t="s">
        <v>975</v>
      </c>
      <c r="F380" s="524"/>
      <c r="G380" s="525"/>
      <c r="H380" s="526"/>
      <c r="I380" s="501"/>
      <c r="J380" s="508">
        <f>J378+J379</f>
        <v>0</v>
      </c>
      <c r="K380" s="502"/>
      <c r="L380" s="509">
        <f>L378+L379</f>
        <v>0</v>
      </c>
      <c r="M380" s="503"/>
      <c r="N380" s="510">
        <f t="shared" si="117"/>
        <v>0</v>
      </c>
      <c r="O380" s="504"/>
    </row>
    <row r="381" spans="1:15" ht="18.75" customHeight="1" thickTop="1">
      <c r="A381" s="278"/>
      <c r="B381" s="329"/>
      <c r="C381" s="3057" t="s">
        <v>1046</v>
      </c>
      <c r="D381" s="3058"/>
      <c r="E381" s="3059"/>
      <c r="F381" s="479"/>
      <c r="G381" s="330"/>
      <c r="H381" s="331"/>
      <c r="I381" s="333"/>
      <c r="J381" s="333"/>
      <c r="K381" s="334"/>
      <c r="L381" s="335"/>
      <c r="M381" s="366"/>
      <c r="N381" s="337"/>
      <c r="O381" s="338"/>
    </row>
    <row r="382" spans="1:15" ht="18.75" customHeight="1">
      <c r="A382" s="278"/>
      <c r="B382" s="329"/>
      <c r="C382" s="3060" t="s">
        <v>1047</v>
      </c>
      <c r="D382" s="3061"/>
      <c r="E382" s="3062"/>
      <c r="F382" s="479"/>
      <c r="G382" s="330"/>
      <c r="H382" s="331"/>
      <c r="I382" s="332"/>
      <c r="J382" s="333"/>
      <c r="K382" s="334"/>
      <c r="L382" s="335"/>
      <c r="M382" s="366" t="str">
        <f t="shared" ref="M382:M390" si="118">IF(I382-K382=0,"",I382-K382)</f>
        <v/>
      </c>
      <c r="N382" s="337"/>
      <c r="O382" s="338"/>
    </row>
    <row r="383" spans="1:15" ht="18.75" customHeight="1">
      <c r="A383" s="278"/>
      <c r="B383" s="329" t="s">
        <v>989</v>
      </c>
      <c r="C383" s="527"/>
      <c r="D383" s="453"/>
      <c r="E383" s="454"/>
      <c r="F383" s="479"/>
      <c r="G383" s="330"/>
      <c r="H383" s="331"/>
      <c r="I383" s="332"/>
      <c r="J383" s="333">
        <f t="shared" ref="J383:J390" si="119">ROUNDDOWN(H383*I383, 0)</f>
        <v>0</v>
      </c>
      <c r="K383" s="334"/>
      <c r="L383" s="335">
        <f t="shared" ref="L383:L390" si="120">ROUNDDOWN(H383*K383, 0)</f>
        <v>0</v>
      </c>
      <c r="M383" s="366" t="str">
        <f t="shared" si="118"/>
        <v/>
      </c>
      <c r="N383" s="337">
        <f>J383-L383</f>
        <v>0</v>
      </c>
      <c r="O383" s="338"/>
    </row>
    <row r="384" spans="1:15" ht="18.75" customHeight="1">
      <c r="A384" s="278"/>
      <c r="B384" s="329" t="s">
        <v>990</v>
      </c>
      <c r="C384" s="527"/>
      <c r="D384" s="453"/>
      <c r="E384" s="454"/>
      <c r="F384" s="479"/>
      <c r="G384" s="330"/>
      <c r="H384" s="331"/>
      <c r="I384" s="332"/>
      <c r="J384" s="610">
        <f t="shared" si="119"/>
        <v>0</v>
      </c>
      <c r="K384" s="334"/>
      <c r="L384" s="612">
        <f t="shared" si="120"/>
        <v>0</v>
      </c>
      <c r="M384" s="366" t="str">
        <f t="shared" si="118"/>
        <v/>
      </c>
      <c r="N384" s="337">
        <f t="shared" ref="N384:N387" si="121">J384-L384</f>
        <v>0</v>
      </c>
      <c r="O384" s="338"/>
    </row>
    <row r="385" spans="1:15" ht="18.75" customHeight="1">
      <c r="A385" s="278"/>
      <c r="B385" s="329"/>
      <c r="C385" s="527"/>
      <c r="D385" s="453"/>
      <c r="E385" s="454"/>
      <c r="F385" s="479"/>
      <c r="G385" s="330"/>
      <c r="H385" s="331"/>
      <c r="I385" s="332"/>
      <c r="J385" s="610">
        <f t="shared" si="119"/>
        <v>0</v>
      </c>
      <c r="K385" s="334"/>
      <c r="L385" s="612">
        <f t="shared" si="120"/>
        <v>0</v>
      </c>
      <c r="M385" s="366" t="str">
        <f t="shared" si="118"/>
        <v/>
      </c>
      <c r="N385" s="337">
        <f t="shared" si="121"/>
        <v>0</v>
      </c>
      <c r="O385" s="338"/>
    </row>
    <row r="386" spans="1:15" ht="18.75" customHeight="1">
      <c r="A386" s="278"/>
      <c r="B386" s="329"/>
      <c r="C386" s="527"/>
      <c r="D386" s="453"/>
      <c r="E386" s="454"/>
      <c r="F386" s="479"/>
      <c r="G386" s="330"/>
      <c r="H386" s="331"/>
      <c r="I386" s="332"/>
      <c r="J386" s="610">
        <f t="shared" si="119"/>
        <v>0</v>
      </c>
      <c r="K386" s="334"/>
      <c r="L386" s="612">
        <f t="shared" si="120"/>
        <v>0</v>
      </c>
      <c r="M386" s="366" t="str">
        <f t="shared" si="118"/>
        <v/>
      </c>
      <c r="N386" s="337">
        <f t="shared" si="121"/>
        <v>0</v>
      </c>
      <c r="O386" s="338"/>
    </row>
    <row r="387" spans="1:15" ht="18.75" customHeight="1">
      <c r="A387" s="278"/>
      <c r="B387" s="329"/>
      <c r="C387" s="527"/>
      <c r="D387" s="453"/>
      <c r="E387" s="454"/>
      <c r="F387" s="479"/>
      <c r="G387" s="330"/>
      <c r="H387" s="331"/>
      <c r="I387" s="332"/>
      <c r="J387" s="610">
        <f t="shared" si="119"/>
        <v>0</v>
      </c>
      <c r="K387" s="334"/>
      <c r="L387" s="612">
        <f t="shared" si="120"/>
        <v>0</v>
      </c>
      <c r="M387" s="366" t="str">
        <f t="shared" si="118"/>
        <v/>
      </c>
      <c r="N387" s="337">
        <f t="shared" si="121"/>
        <v>0</v>
      </c>
      <c r="O387" s="338"/>
    </row>
    <row r="388" spans="1:15" ht="18.75" customHeight="1">
      <c r="A388" s="278"/>
      <c r="B388" s="329"/>
      <c r="C388" s="527"/>
      <c r="D388" s="453"/>
      <c r="E388" s="454"/>
      <c r="F388" s="479"/>
      <c r="G388" s="330"/>
      <c r="H388" s="331"/>
      <c r="I388" s="332"/>
      <c r="J388" s="610">
        <f t="shared" si="119"/>
        <v>0</v>
      </c>
      <c r="K388" s="334"/>
      <c r="L388" s="612">
        <f t="shared" si="120"/>
        <v>0</v>
      </c>
      <c r="M388" s="366" t="str">
        <f t="shared" si="118"/>
        <v/>
      </c>
      <c r="N388" s="337">
        <f t="shared" ref="N388:N390" si="122">J388-L388</f>
        <v>0</v>
      </c>
      <c r="O388" s="338"/>
    </row>
    <row r="389" spans="1:15" ht="18.75" customHeight="1">
      <c r="A389" s="278"/>
      <c r="B389" s="329"/>
      <c r="C389" s="527"/>
      <c r="D389" s="453"/>
      <c r="E389" s="454"/>
      <c r="F389" s="479"/>
      <c r="G389" s="330"/>
      <c r="H389" s="331"/>
      <c r="I389" s="332"/>
      <c r="J389" s="610">
        <f t="shared" si="119"/>
        <v>0</v>
      </c>
      <c r="K389" s="334"/>
      <c r="L389" s="612">
        <f t="shared" si="120"/>
        <v>0</v>
      </c>
      <c r="M389" s="366" t="str">
        <f t="shared" si="118"/>
        <v/>
      </c>
      <c r="N389" s="337">
        <f t="shared" si="122"/>
        <v>0</v>
      </c>
      <c r="O389" s="338"/>
    </row>
    <row r="390" spans="1:15" ht="18.75" customHeight="1" thickBot="1">
      <c r="A390" s="278"/>
      <c r="B390" s="456"/>
      <c r="C390" s="512"/>
      <c r="D390" s="513"/>
      <c r="E390" s="514"/>
      <c r="F390" s="515"/>
      <c r="G390" s="516"/>
      <c r="H390" s="517"/>
      <c r="I390" s="849"/>
      <c r="J390" s="595">
        <f t="shared" si="119"/>
        <v>0</v>
      </c>
      <c r="K390" s="850"/>
      <c r="L390" s="597">
        <f t="shared" si="120"/>
        <v>0</v>
      </c>
      <c r="M390" s="443" t="str">
        <f t="shared" si="118"/>
        <v/>
      </c>
      <c r="N390" s="520">
        <f t="shared" si="122"/>
        <v>0</v>
      </c>
      <c r="O390" s="294"/>
    </row>
    <row r="391" spans="1:15" ht="18.75" customHeight="1">
      <c r="A391" s="278"/>
      <c r="B391" s="339"/>
      <c r="C391" s="511" t="s">
        <v>1048</v>
      </c>
      <c r="D391" s="494" t="s">
        <v>1076</v>
      </c>
      <c r="E391" s="495" t="s">
        <v>978</v>
      </c>
      <c r="F391" s="496"/>
      <c r="G391" s="449"/>
      <c r="H391" s="450"/>
      <c r="I391" s="699"/>
      <c r="J391" s="852">
        <f>SUMIFS(J383:J390,B383:B390,"設備")</f>
        <v>0</v>
      </c>
      <c r="K391" s="700"/>
      <c r="L391" s="853">
        <f>SUMIFS(L383:L390,B383:B390,"設備")</f>
        <v>0</v>
      </c>
      <c r="M391" s="451"/>
      <c r="N391" s="499">
        <f>J391-L391</f>
        <v>0</v>
      </c>
      <c r="O391" s="349"/>
    </row>
    <row r="392" spans="1:15" ht="18.75" customHeight="1">
      <c r="A392" s="278"/>
      <c r="B392" s="329"/>
      <c r="C392" s="511" t="s">
        <v>1048</v>
      </c>
      <c r="D392" s="455" t="s">
        <v>1077</v>
      </c>
      <c r="E392" s="371" t="s">
        <v>978</v>
      </c>
      <c r="F392" s="478"/>
      <c r="G392" s="362"/>
      <c r="H392" s="363"/>
      <c r="I392" s="610"/>
      <c r="J392" s="639">
        <f>SUMIFS(J383:J390,B383:B390,"工事")</f>
        <v>0</v>
      </c>
      <c r="K392" s="612"/>
      <c r="L392" s="640">
        <f>SUMIFS(L383:L390,B383:B390,"工事")</f>
        <v>0</v>
      </c>
      <c r="M392" s="366"/>
      <c r="N392" s="367">
        <f>J392-L392</f>
        <v>0</v>
      </c>
      <c r="O392" s="338"/>
    </row>
    <row r="393" spans="1:15" ht="18.75" customHeight="1" thickBot="1">
      <c r="A393" s="278"/>
      <c r="B393" s="456"/>
      <c r="C393" s="434"/>
      <c r="D393" s="507" t="s">
        <v>1048</v>
      </c>
      <c r="E393" s="457" t="s">
        <v>1008</v>
      </c>
      <c r="F393" s="505"/>
      <c r="G393" s="437"/>
      <c r="H393" s="438"/>
      <c r="I393" s="439"/>
      <c r="J393" s="440">
        <f>J391+J392</f>
        <v>0</v>
      </c>
      <c r="K393" s="441"/>
      <c r="L393" s="442">
        <f>L391+L392</f>
        <v>0</v>
      </c>
      <c r="M393" s="443"/>
      <c r="N393" s="444">
        <f>J393-L393</f>
        <v>0</v>
      </c>
      <c r="O393" s="294"/>
    </row>
    <row r="394" spans="1:15" ht="18.75" customHeight="1">
      <c r="A394" s="278"/>
      <c r="B394" s="329"/>
      <c r="C394" s="3049" t="s">
        <v>1050</v>
      </c>
      <c r="D394" s="3050"/>
      <c r="E394" s="3051"/>
      <c r="F394" s="479"/>
      <c r="G394" s="330"/>
      <c r="H394" s="331"/>
      <c r="I394" s="332"/>
      <c r="J394" s="344"/>
      <c r="K394" s="458"/>
      <c r="L394" s="425"/>
      <c r="M394" s="451" t="str">
        <f t="shared" ref="M394:M402" si="123">IF(I394-K394=0,"",I394-K394)</f>
        <v/>
      </c>
      <c r="N394" s="348"/>
      <c r="O394" s="338"/>
    </row>
    <row r="395" spans="1:15" ht="18.75" customHeight="1">
      <c r="A395" s="278"/>
      <c r="B395" s="329" t="s">
        <v>989</v>
      </c>
      <c r="C395" s="527"/>
      <c r="D395" s="453"/>
      <c r="E395" s="529"/>
      <c r="F395" s="479"/>
      <c r="G395" s="330"/>
      <c r="H395" s="331"/>
      <c r="I395" s="332"/>
      <c r="J395" s="333">
        <f t="shared" ref="J395:J402" si="124">ROUNDDOWN(H395*I395, 0)</f>
        <v>0</v>
      </c>
      <c r="K395" s="334"/>
      <c r="L395" s="335">
        <f t="shared" ref="L395:L402" si="125">ROUNDDOWN(H395*K395, 0)</f>
        <v>0</v>
      </c>
      <c r="M395" s="366" t="str">
        <f t="shared" si="123"/>
        <v/>
      </c>
      <c r="N395" s="337">
        <f t="shared" ref="N395" si="126">J395-L395</f>
        <v>0</v>
      </c>
      <c r="O395" s="338"/>
    </row>
    <row r="396" spans="1:15" ht="18.75" customHeight="1">
      <c r="A396" s="278"/>
      <c r="B396" s="329"/>
      <c r="C396" s="527"/>
      <c r="D396" s="453"/>
      <c r="E396" s="454"/>
      <c r="F396" s="479"/>
      <c r="G396" s="330"/>
      <c r="H396" s="331"/>
      <c r="I396" s="332"/>
      <c r="J396" s="610">
        <f t="shared" si="124"/>
        <v>0</v>
      </c>
      <c r="K396" s="334"/>
      <c r="L396" s="612">
        <f t="shared" si="125"/>
        <v>0</v>
      </c>
      <c r="M396" s="366" t="str">
        <f t="shared" si="123"/>
        <v/>
      </c>
      <c r="N396" s="337">
        <f>J396-L396</f>
        <v>0</v>
      </c>
      <c r="O396" s="338"/>
    </row>
    <row r="397" spans="1:15" ht="18.75" customHeight="1">
      <c r="A397" s="278"/>
      <c r="B397" s="329"/>
      <c r="C397" s="527"/>
      <c r="D397" s="453"/>
      <c r="E397" s="454"/>
      <c r="F397" s="479"/>
      <c r="G397" s="330"/>
      <c r="H397" s="331"/>
      <c r="I397" s="332"/>
      <c r="J397" s="610">
        <f t="shared" si="124"/>
        <v>0</v>
      </c>
      <c r="K397" s="334"/>
      <c r="L397" s="612">
        <f t="shared" si="125"/>
        <v>0</v>
      </c>
      <c r="M397" s="366" t="str">
        <f t="shared" si="123"/>
        <v/>
      </c>
      <c r="N397" s="337">
        <f t="shared" ref="N397:N401" si="127">J397-L397</f>
        <v>0</v>
      </c>
      <c r="O397" s="338"/>
    </row>
    <row r="398" spans="1:15" ht="18.75" customHeight="1">
      <c r="A398" s="278"/>
      <c r="B398" s="329"/>
      <c r="C398" s="527"/>
      <c r="D398" s="453"/>
      <c r="E398" s="454"/>
      <c r="F398" s="479"/>
      <c r="G398" s="330"/>
      <c r="H398" s="331"/>
      <c r="I398" s="332"/>
      <c r="J398" s="610">
        <f t="shared" si="124"/>
        <v>0</v>
      </c>
      <c r="K398" s="334"/>
      <c r="L398" s="612">
        <f t="shared" si="125"/>
        <v>0</v>
      </c>
      <c r="M398" s="366" t="str">
        <f t="shared" si="123"/>
        <v/>
      </c>
      <c r="N398" s="337">
        <f t="shared" si="127"/>
        <v>0</v>
      </c>
      <c r="O398" s="338"/>
    </row>
    <row r="399" spans="1:15" ht="18.75" customHeight="1">
      <c r="A399" s="278"/>
      <c r="B399" s="329"/>
      <c r="C399" s="527"/>
      <c r="D399" s="453"/>
      <c r="E399" s="454"/>
      <c r="F399" s="479"/>
      <c r="G399" s="330"/>
      <c r="H399" s="331"/>
      <c r="I399" s="332"/>
      <c r="J399" s="610">
        <f t="shared" si="124"/>
        <v>0</v>
      </c>
      <c r="K399" s="334"/>
      <c r="L399" s="612">
        <f t="shared" si="125"/>
        <v>0</v>
      </c>
      <c r="M399" s="366" t="str">
        <f t="shared" si="123"/>
        <v/>
      </c>
      <c r="N399" s="337">
        <f t="shared" si="127"/>
        <v>0</v>
      </c>
      <c r="O399" s="338"/>
    </row>
    <row r="400" spans="1:15" ht="18.75" customHeight="1">
      <c r="A400" s="278"/>
      <c r="B400" s="329"/>
      <c r="C400" s="527"/>
      <c r="D400" s="453"/>
      <c r="E400" s="454"/>
      <c r="F400" s="479"/>
      <c r="G400" s="330"/>
      <c r="H400" s="331"/>
      <c r="I400" s="332"/>
      <c r="J400" s="610">
        <f t="shared" si="124"/>
        <v>0</v>
      </c>
      <c r="K400" s="334"/>
      <c r="L400" s="612">
        <f t="shared" si="125"/>
        <v>0</v>
      </c>
      <c r="M400" s="366" t="str">
        <f t="shared" si="123"/>
        <v/>
      </c>
      <c r="N400" s="337">
        <f t="shared" si="127"/>
        <v>0</v>
      </c>
      <c r="O400" s="338"/>
    </row>
    <row r="401" spans="1:15" ht="18.75" customHeight="1">
      <c r="A401" s="278"/>
      <c r="B401" s="329"/>
      <c r="C401" s="527"/>
      <c r="D401" s="453"/>
      <c r="E401" s="454"/>
      <c r="F401" s="479"/>
      <c r="G401" s="330"/>
      <c r="H401" s="331"/>
      <c r="I401" s="332"/>
      <c r="J401" s="610">
        <f t="shared" si="124"/>
        <v>0</v>
      </c>
      <c r="K401" s="334"/>
      <c r="L401" s="612">
        <f>ROUNDDOWN(H401*K401, 0)</f>
        <v>0</v>
      </c>
      <c r="M401" s="366" t="str">
        <f t="shared" si="123"/>
        <v/>
      </c>
      <c r="N401" s="337">
        <f t="shared" si="127"/>
        <v>0</v>
      </c>
      <c r="O401" s="338"/>
    </row>
    <row r="402" spans="1:15" ht="18.75" customHeight="1" thickBot="1">
      <c r="A402" s="278"/>
      <c r="B402" s="456"/>
      <c r="C402" s="512"/>
      <c r="D402" s="513"/>
      <c r="E402" s="514"/>
      <c r="F402" s="515"/>
      <c r="G402" s="516"/>
      <c r="H402" s="517"/>
      <c r="I402" s="849"/>
      <c r="J402" s="595">
        <f t="shared" si="124"/>
        <v>0</v>
      </c>
      <c r="K402" s="850"/>
      <c r="L402" s="597">
        <f t="shared" si="125"/>
        <v>0</v>
      </c>
      <c r="M402" s="851" t="str">
        <f t="shared" si="123"/>
        <v/>
      </c>
      <c r="N402" s="854">
        <f t="shared" ref="N402" si="128">J402-L402</f>
        <v>0</v>
      </c>
      <c r="O402" s="294"/>
    </row>
    <row r="403" spans="1:15" ht="18.75" customHeight="1">
      <c r="A403" s="278"/>
      <c r="B403" s="339"/>
      <c r="C403" s="511" t="s">
        <v>1049</v>
      </c>
      <c r="D403" s="494" t="s">
        <v>1076</v>
      </c>
      <c r="E403" s="495" t="s">
        <v>978</v>
      </c>
      <c r="F403" s="496"/>
      <c r="G403" s="449"/>
      <c r="H403" s="450"/>
      <c r="I403" s="699"/>
      <c r="J403" s="852">
        <f>SUMIFS(J395:J402,B395:B402,"設備")</f>
        <v>0</v>
      </c>
      <c r="K403" s="700"/>
      <c r="L403" s="853">
        <f>SUMIFS(L395:L402,B395:B402,"設備")</f>
        <v>0</v>
      </c>
      <c r="M403" s="701"/>
      <c r="N403" s="855">
        <f t="shared" ref="N403:N408" si="129">J403-L403</f>
        <v>0</v>
      </c>
      <c r="O403" s="349"/>
    </row>
    <row r="404" spans="1:15" ht="18.75" customHeight="1">
      <c r="A404" s="278"/>
      <c r="B404" s="329"/>
      <c r="C404" s="511" t="s">
        <v>1049</v>
      </c>
      <c r="D404" s="455" t="s">
        <v>1077</v>
      </c>
      <c r="E404" s="371" t="s">
        <v>978</v>
      </c>
      <c r="F404" s="478"/>
      <c r="G404" s="362"/>
      <c r="H404" s="363"/>
      <c r="I404" s="610"/>
      <c r="J404" s="639">
        <f>SUMIFS(J395:J402,B395:B402,"工事")</f>
        <v>0</v>
      </c>
      <c r="K404" s="612"/>
      <c r="L404" s="640">
        <f>SUMIFS(L395:L402,B395:B402,"工事")</f>
        <v>0</v>
      </c>
      <c r="M404" s="641"/>
      <c r="N404" s="642">
        <f t="shared" si="129"/>
        <v>0</v>
      </c>
      <c r="O404" s="338"/>
    </row>
    <row r="405" spans="1:15" ht="18.75" customHeight="1" thickBot="1">
      <c r="A405" s="278"/>
      <c r="B405" s="500"/>
      <c r="C405" s="521"/>
      <c r="D405" s="522" t="s">
        <v>1049</v>
      </c>
      <c r="E405" s="523" t="s">
        <v>1008</v>
      </c>
      <c r="F405" s="524"/>
      <c r="G405" s="525"/>
      <c r="H405" s="526"/>
      <c r="I405" s="501"/>
      <c r="J405" s="508">
        <f>J403+J404</f>
        <v>0</v>
      </c>
      <c r="K405" s="502"/>
      <c r="L405" s="509">
        <f>L403+L404</f>
        <v>0</v>
      </c>
      <c r="M405" s="503"/>
      <c r="N405" s="510">
        <f t="shared" si="129"/>
        <v>0</v>
      </c>
      <c r="O405" s="504"/>
    </row>
    <row r="406" spans="1:15" ht="18.75" customHeight="1" thickTop="1">
      <c r="A406" s="278"/>
      <c r="B406" s="339"/>
      <c r="C406" s="493" t="s">
        <v>868</v>
      </c>
      <c r="D406" s="494" t="s">
        <v>973</v>
      </c>
      <c r="E406" s="495" t="s">
        <v>975</v>
      </c>
      <c r="F406" s="496"/>
      <c r="G406" s="449"/>
      <c r="H406" s="450"/>
      <c r="I406" s="344"/>
      <c r="J406" s="497">
        <f>SUMIFS(J383:J405,D383:D405,"設備費8")</f>
        <v>0</v>
      </c>
      <c r="K406" s="346"/>
      <c r="L406" s="498">
        <f>SUMIFS(L383:L405,D383:D405,"設備費8")</f>
        <v>0</v>
      </c>
      <c r="M406" s="451"/>
      <c r="N406" s="499">
        <f t="shared" si="129"/>
        <v>0</v>
      </c>
      <c r="O406" s="349"/>
    </row>
    <row r="407" spans="1:15" ht="18.75" customHeight="1">
      <c r="A407" s="278"/>
      <c r="B407" s="329"/>
      <c r="C407" s="369" t="s">
        <v>868</v>
      </c>
      <c r="D407" s="455" t="s">
        <v>979</v>
      </c>
      <c r="E407" s="371" t="s">
        <v>975</v>
      </c>
      <c r="F407" s="478"/>
      <c r="G407" s="362"/>
      <c r="H407" s="363"/>
      <c r="I407" s="333"/>
      <c r="J407" s="364">
        <f>SUMIFS(J383:J405,D383:D405,"工事費8")</f>
        <v>0</v>
      </c>
      <c r="K407" s="335"/>
      <c r="L407" s="365">
        <f>SUMIFS(L383:L405,D383:D405,"工事費8")</f>
        <v>0</v>
      </c>
      <c r="M407" s="366"/>
      <c r="N407" s="367">
        <f t="shared" si="129"/>
        <v>0</v>
      </c>
      <c r="O407" s="338"/>
    </row>
    <row r="408" spans="1:15" ht="18.75" customHeight="1" thickBot="1">
      <c r="A408" s="278"/>
      <c r="B408" s="500"/>
      <c r="C408" s="521"/>
      <c r="D408" s="528" t="s">
        <v>980</v>
      </c>
      <c r="E408" s="523" t="s">
        <v>975</v>
      </c>
      <c r="F408" s="524"/>
      <c r="G408" s="525"/>
      <c r="H408" s="526"/>
      <c r="I408" s="501"/>
      <c r="J408" s="508">
        <f>J406+J407</f>
        <v>0</v>
      </c>
      <c r="K408" s="502"/>
      <c r="L408" s="509">
        <f>L406+L407</f>
        <v>0</v>
      </c>
      <c r="M408" s="503"/>
      <c r="N408" s="510">
        <f t="shared" si="129"/>
        <v>0</v>
      </c>
      <c r="O408" s="504"/>
    </row>
    <row r="409" spans="1:15" ht="18.75" customHeight="1" thickTop="1"/>
  </sheetData>
  <mergeCells count="59">
    <mergeCell ref="C117:E117"/>
    <mergeCell ref="C118:E118"/>
    <mergeCell ref="C142:E142"/>
    <mergeCell ref="C353:E353"/>
    <mergeCell ref="C325:E325"/>
    <mergeCell ref="C326:E326"/>
    <mergeCell ref="C338:E338"/>
    <mergeCell ref="C273:E273"/>
    <mergeCell ref="C274:E274"/>
    <mergeCell ref="C298:E298"/>
    <mergeCell ref="C221:E221"/>
    <mergeCell ref="C222:E222"/>
    <mergeCell ref="C246:E246"/>
    <mergeCell ref="C169:E169"/>
    <mergeCell ref="C170:E170"/>
    <mergeCell ref="C194:E194"/>
    <mergeCell ref="C381:E381"/>
    <mergeCell ref="C382:E382"/>
    <mergeCell ref="C394:E394"/>
    <mergeCell ref="C354:E354"/>
    <mergeCell ref="C366:E366"/>
    <mergeCell ref="C90:E90"/>
    <mergeCell ref="C47:E47"/>
    <mergeCell ref="C48:E48"/>
    <mergeCell ref="C49:E49"/>
    <mergeCell ref="C50:E50"/>
    <mergeCell ref="C51:E51"/>
    <mergeCell ref="C52:E52"/>
    <mergeCell ref="C53:E53"/>
    <mergeCell ref="B56:G56"/>
    <mergeCell ref="E64:G64"/>
    <mergeCell ref="C65:E65"/>
    <mergeCell ref="C66:E66"/>
    <mergeCell ref="C46:E46"/>
    <mergeCell ref="C25:E25"/>
    <mergeCell ref="C26:E26"/>
    <mergeCell ref="C27:E27"/>
    <mergeCell ref="C32:E32"/>
    <mergeCell ref="C33:E33"/>
    <mergeCell ref="C34:E34"/>
    <mergeCell ref="C35:E35"/>
    <mergeCell ref="C36:E36"/>
    <mergeCell ref="C37:E37"/>
    <mergeCell ref="C38:E38"/>
    <mergeCell ref="C39:E39"/>
    <mergeCell ref="C24:E24"/>
    <mergeCell ref="B13:B15"/>
    <mergeCell ref="G13:G15"/>
    <mergeCell ref="H13:N13"/>
    <mergeCell ref="H14:H15"/>
    <mergeCell ref="I14:J14"/>
    <mergeCell ref="K14:L14"/>
    <mergeCell ref="M14:N14"/>
    <mergeCell ref="B16:G16"/>
    <mergeCell ref="C20:E20"/>
    <mergeCell ref="C21:E21"/>
    <mergeCell ref="C22:E22"/>
    <mergeCell ref="C23:E23"/>
    <mergeCell ref="F13:F15"/>
  </mergeCells>
  <phoneticPr fontId="19"/>
  <dataValidations count="5">
    <dataValidation type="list" allowBlank="1" showInputMessage="1" sqref="G58:G61 G90:G110 G118:G138 G354:G362 G298:G318 G326:G334 G246:G266 G274:G294 G194:G214 G222:G242 G142:G162 G170:G190 G382:G390 G394:G402 G366:G374 G338:G346 G66:G86" xr:uid="{00000000-0002-0000-0E00-000000000000}">
      <formula1>"式,台,個,本,ｍ,面,ヶ所"</formula1>
    </dataValidation>
    <dataValidation allowBlank="1" showInputMessage="1" sqref="G65 G17:G54 G325 G273 G221 G169 G117 G381 G353" xr:uid="{00000000-0002-0000-0E00-000001000000}"/>
    <dataValidation type="list" allowBlank="1" showInputMessage="1" showErrorMessage="1" sqref="B119:B138 B90:B110 B355:B362 B327:B334 B298:B318 B275:B294 B246:B266 B223:B242 B194:B214 B171:B190 B142:B162 B383:B390 B394:B402 B366:B374 B338:B346 B67:B86" xr:uid="{00000000-0002-0000-0E00-000002000000}">
      <formula1>"設備,工事"</formula1>
    </dataValidation>
    <dataValidation allowBlank="1" showInputMessage="1" showErrorMessage="1" promptTitle="▼-------------------------" prompt="１ページ目（集計）の_x000a_番号．名称と一致させてください。" sqref="C65:E65 C91 E91 C325:E325 C339 E339 C273:E273 C299 E299 C221:E221 C247 E247 C169:E169 C195 E195 C117:E117 C143 E143 C381:E381 C395 E395 C353:E353 C367 E367" xr:uid="{00000000-0002-0000-0E00-000003000000}"/>
    <dataValidation type="list" allowBlank="1" showInputMessage="1" showErrorMessage="1" sqref="B58:B61" xr:uid="{A0A08413-3F71-4DBE-9CD6-487CA93C0141}">
      <formula1>"設計"</formula1>
    </dataValidation>
  </dataValidations>
  <printOptions horizontalCentered="1"/>
  <pageMargins left="0.59055118110236227" right="0" top="0.35433070866141736" bottom="0.15748031496062992" header="0.11811023622047245" footer="0"/>
  <pageSetup paperSize="9" scale="68" fitToHeight="0" orientation="portrait" r:id="rId1"/>
  <headerFooter>
    <oddHeader>&amp;R&amp;"HGPｺﾞｼｯｸM,ﾒﾃﾞｨｳﾑ"&amp;12全体（&amp;"Arial Unicode MS,標準"&amp;P&amp;"HGPｺﾞｼｯｸM,ﾒﾃﾞｨｳﾑ"/&amp;"Arial Unicode MS,標準"&amp;N&amp;"HGPｺﾞｼｯｸM,ﾒﾃﾞｨｳﾑ"）</oddHeader>
  </headerFooter>
  <rowBreaks count="1" manualBreakCount="1">
    <brk id="55" min="1" max="14"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4000000}">
          <x14:formula1>
            <xm:f>date1!$AI$3:$AI$17</xm:f>
          </x14:formula1>
          <xm:sqref>F395:F402 F67:F86 F91:F110 F119:F138 F143:F162 F171:F190 F195:F214 F223:F242 F247:F266 F275:F294 F299:F318 F327:F334 F339:F346 F355:F362 F367:F374 F383:F390</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59999389629810485"/>
  </sheetPr>
  <dimension ref="A1:Y409"/>
  <sheetViews>
    <sheetView showGridLines="0" view="pageBreakPreview" zoomScale="85" zoomScaleNormal="85" zoomScaleSheetLayoutView="85" workbookViewId="0">
      <pane ySplit="15" topLeftCell="A16" activePane="bottomLeft" state="frozen"/>
      <selection sqref="A1:AH1"/>
      <selection pane="bottomLeft" activeCell="B12" sqref="B12"/>
    </sheetView>
  </sheetViews>
  <sheetFormatPr defaultColWidth="9" defaultRowHeight="18.75" customHeight="1"/>
  <cols>
    <col min="1" max="1" width="2.75" style="547" customWidth="1"/>
    <col min="2" max="2" width="5" style="730" customWidth="1"/>
    <col min="3" max="3" width="27.5" style="547" customWidth="1"/>
    <col min="4" max="5" width="11.25" style="547" customWidth="1"/>
    <col min="6" max="6" width="9.25" style="729" customWidth="1"/>
    <col min="7" max="7" width="4.375" style="729" customWidth="1"/>
    <col min="8" max="8" width="7.5" style="731" customWidth="1"/>
    <col min="9" max="9" width="5" style="731" customWidth="1"/>
    <col min="10" max="10" width="12.625" style="732" customWidth="1"/>
    <col min="11" max="11" width="5" style="731" customWidth="1"/>
    <col min="12" max="12" width="12.625" style="732" customWidth="1"/>
    <col min="13" max="13" width="5" style="731" customWidth="1"/>
    <col min="14" max="14" width="12.625" style="732" customWidth="1"/>
    <col min="15" max="15" width="11.25" style="733" customWidth="1"/>
    <col min="16" max="17" width="9" style="547"/>
    <col min="18" max="20" width="13.875" style="547" customWidth="1"/>
    <col min="21" max="22" width="9" style="547"/>
    <col min="23" max="25" width="13.875" style="547" customWidth="1"/>
    <col min="26" max="16384" width="9" style="547"/>
  </cols>
  <sheetData>
    <row r="1" spans="1:25" ht="18.75" customHeight="1">
      <c r="A1" s="541"/>
      <c r="B1" s="542" t="s">
        <v>959</v>
      </c>
      <c r="C1" s="541"/>
      <c r="D1" s="541"/>
      <c r="E1" s="541"/>
      <c r="F1" s="543"/>
      <c r="G1" s="543"/>
      <c r="H1" s="544"/>
      <c r="I1" s="544"/>
      <c r="J1" s="545"/>
      <c r="K1" s="544"/>
      <c r="L1" s="545"/>
      <c r="M1" s="544"/>
      <c r="N1" s="545"/>
      <c r="O1" s="546"/>
      <c r="P1" s="541"/>
      <c r="Q1" s="541"/>
      <c r="R1" s="541"/>
      <c r="S1" s="541"/>
      <c r="T1" s="541"/>
      <c r="U1" s="541"/>
      <c r="V1" s="541"/>
      <c r="W1" s="541"/>
      <c r="X1" s="541"/>
      <c r="Y1" s="541"/>
    </row>
    <row r="2" spans="1:25" ht="18.75" customHeight="1">
      <c r="A2" s="541"/>
      <c r="B2" s="548"/>
      <c r="C2" s="549" t="s">
        <v>960</v>
      </c>
      <c r="D2" s="541"/>
      <c r="E2" s="541"/>
      <c r="F2" s="543"/>
      <c r="G2" s="543"/>
      <c r="H2" s="544"/>
      <c r="I2" s="544"/>
      <c r="J2" s="545"/>
      <c r="K2" s="544"/>
      <c r="L2" s="545"/>
      <c r="M2" s="544"/>
      <c r="N2" s="545"/>
      <c r="O2" s="546"/>
      <c r="P2" s="541"/>
      <c r="Q2" s="541"/>
      <c r="R2" s="541"/>
      <c r="S2" s="541"/>
      <c r="T2" s="541"/>
      <c r="U2" s="541"/>
      <c r="V2" s="541"/>
      <c r="W2" s="541"/>
      <c r="X2" s="541"/>
      <c r="Y2" s="541"/>
    </row>
    <row r="3" spans="1:25" ht="18.75" customHeight="1">
      <c r="A3" s="541"/>
      <c r="B3" s="548"/>
      <c r="C3" s="549" t="s">
        <v>961</v>
      </c>
      <c r="D3" s="541"/>
      <c r="E3" s="541"/>
      <c r="F3" s="543"/>
      <c r="G3" s="543"/>
      <c r="H3" s="544"/>
      <c r="I3" s="544"/>
      <c r="J3" s="545"/>
      <c r="K3" s="544"/>
      <c r="L3" s="545"/>
      <c r="M3" s="544"/>
      <c r="N3" s="545"/>
      <c r="O3" s="546"/>
      <c r="P3" s="541"/>
      <c r="Q3" s="541"/>
      <c r="R3" s="541"/>
      <c r="S3" s="541"/>
      <c r="T3" s="541"/>
      <c r="U3" s="541"/>
      <c r="V3" s="541"/>
      <c r="W3" s="541"/>
      <c r="X3" s="541"/>
      <c r="Y3" s="541"/>
    </row>
    <row r="4" spans="1:25" ht="18.75" customHeight="1">
      <c r="A4" s="541"/>
      <c r="B4" s="548"/>
      <c r="C4" s="549" t="s">
        <v>962</v>
      </c>
      <c r="D4" s="541"/>
      <c r="E4" s="541"/>
      <c r="F4" s="543"/>
      <c r="G4" s="543"/>
      <c r="H4" s="544"/>
      <c r="I4" s="544"/>
      <c r="J4" s="545"/>
      <c r="K4" s="544"/>
      <c r="L4" s="545"/>
      <c r="M4" s="544"/>
      <c r="N4" s="545"/>
      <c r="O4" s="546"/>
      <c r="P4" s="541"/>
      <c r="Q4" s="541"/>
      <c r="R4" s="541"/>
      <c r="S4" s="541"/>
      <c r="T4" s="541"/>
      <c r="U4" s="541"/>
      <c r="V4" s="541"/>
      <c r="W4" s="541"/>
      <c r="X4" s="541"/>
      <c r="Y4" s="541"/>
    </row>
    <row r="5" spans="1:25" ht="18.75" customHeight="1">
      <c r="A5" s="541"/>
      <c r="B5" s="548"/>
      <c r="C5" s="549" t="s">
        <v>963</v>
      </c>
      <c r="D5" s="541"/>
      <c r="E5" s="541"/>
      <c r="F5" s="543"/>
      <c r="G5" s="543"/>
      <c r="H5" s="544"/>
      <c r="I5" s="544"/>
      <c r="J5" s="545"/>
      <c r="K5" s="544"/>
      <c r="L5" s="545"/>
      <c r="M5" s="544"/>
      <c r="N5" s="545"/>
      <c r="O5" s="546"/>
      <c r="P5" s="541"/>
      <c r="Q5" s="541"/>
      <c r="R5" s="541"/>
      <c r="S5" s="541"/>
      <c r="T5" s="541"/>
      <c r="U5" s="541"/>
      <c r="V5" s="541"/>
      <c r="W5" s="541"/>
      <c r="X5" s="541"/>
      <c r="Y5" s="541"/>
    </row>
    <row r="6" spans="1:25" ht="18.75" customHeight="1">
      <c r="A6" s="541"/>
      <c r="B6" s="542" t="s">
        <v>964</v>
      </c>
      <c r="C6" s="541"/>
      <c r="D6" s="541"/>
      <c r="E6" s="541"/>
      <c r="F6" s="543"/>
      <c r="G6" s="543"/>
      <c r="H6" s="544"/>
      <c r="I6" s="544"/>
      <c r="J6" s="545"/>
      <c r="K6" s="544"/>
      <c r="L6" s="545"/>
      <c r="M6" s="544"/>
      <c r="N6" s="545"/>
      <c r="O6" s="546"/>
      <c r="P6" s="541"/>
      <c r="Q6" s="541"/>
      <c r="R6" s="541"/>
      <c r="S6" s="541"/>
      <c r="T6" s="541"/>
      <c r="U6" s="541"/>
      <c r="V6" s="541"/>
      <c r="W6" s="541"/>
      <c r="X6" s="541"/>
      <c r="Y6" s="541"/>
    </row>
    <row r="7" spans="1:25" ht="18.75" customHeight="1">
      <c r="A7" s="541"/>
      <c r="B7" s="548"/>
      <c r="C7" s="549" t="s">
        <v>965</v>
      </c>
      <c r="D7" s="541"/>
      <c r="E7" s="541"/>
      <c r="F7" s="543"/>
      <c r="G7" s="543"/>
      <c r="H7" s="544"/>
      <c r="I7" s="544"/>
      <c r="J7" s="545"/>
      <c r="K7" s="544"/>
      <c r="L7" s="545"/>
      <c r="M7" s="544"/>
      <c r="N7" s="545"/>
      <c r="O7" s="546"/>
      <c r="P7" s="541"/>
      <c r="Q7" s="541"/>
      <c r="R7" s="541"/>
      <c r="S7" s="541"/>
      <c r="T7" s="541"/>
      <c r="U7" s="541"/>
      <c r="V7" s="541"/>
      <c r="W7" s="541"/>
      <c r="X7" s="541"/>
      <c r="Y7" s="541"/>
    </row>
    <row r="8" spans="1:25" ht="18.75" customHeight="1">
      <c r="A8" s="541"/>
      <c r="B8" s="541"/>
      <c r="C8" s="549" t="s">
        <v>1914</v>
      </c>
      <c r="D8" s="541"/>
      <c r="E8" s="541"/>
      <c r="F8" s="543"/>
      <c r="G8" s="543"/>
      <c r="H8" s="544"/>
      <c r="I8" s="544"/>
      <c r="J8" s="545"/>
      <c r="K8" s="544"/>
      <c r="L8" s="545"/>
      <c r="M8" s="544"/>
      <c r="N8" s="545"/>
      <c r="O8" s="546"/>
      <c r="P8" s="541"/>
      <c r="Q8" s="541"/>
      <c r="R8" s="541"/>
      <c r="S8" s="541"/>
      <c r="T8" s="541"/>
      <c r="U8" s="541"/>
      <c r="V8" s="541"/>
      <c r="W8" s="541"/>
      <c r="X8" s="541"/>
      <c r="Y8" s="541"/>
    </row>
    <row r="9" spans="1:25" ht="18.75" customHeight="1">
      <c r="A9" s="541"/>
      <c r="B9" s="541"/>
      <c r="C9" s="549" t="s">
        <v>1113</v>
      </c>
      <c r="D9" s="541"/>
      <c r="E9" s="541"/>
      <c r="F9" s="543"/>
      <c r="G9" s="543"/>
      <c r="H9" s="544"/>
      <c r="I9" s="544"/>
      <c r="J9" s="545"/>
      <c r="K9" s="544"/>
      <c r="L9" s="545"/>
      <c r="M9" s="544"/>
      <c r="N9" s="545"/>
      <c r="O9" s="546"/>
      <c r="P9" s="541"/>
      <c r="Q9" s="541"/>
      <c r="R9" s="541"/>
      <c r="S9" s="541"/>
      <c r="T9" s="541"/>
      <c r="U9" s="541"/>
      <c r="V9" s="541"/>
      <c r="W9" s="541"/>
      <c r="X9" s="541"/>
      <c r="Y9" s="541"/>
    </row>
    <row r="10" spans="1:25" ht="18.75" customHeight="1">
      <c r="A10" s="541"/>
      <c r="B10" s="541"/>
      <c r="C10" s="549" t="s">
        <v>1806</v>
      </c>
      <c r="D10" s="541"/>
      <c r="E10" s="541"/>
      <c r="F10" s="543"/>
      <c r="G10" s="543"/>
      <c r="H10" s="544"/>
      <c r="I10" s="544"/>
      <c r="J10" s="545"/>
      <c r="K10" s="544"/>
      <c r="L10" s="545"/>
      <c r="M10" s="544"/>
      <c r="N10" s="545"/>
      <c r="O10" s="546"/>
      <c r="P10" s="541"/>
      <c r="Q10" s="541"/>
      <c r="R10" s="541"/>
      <c r="S10" s="541"/>
      <c r="T10" s="541"/>
      <c r="U10" s="541"/>
      <c r="V10" s="541"/>
      <c r="W10" s="541"/>
      <c r="X10" s="541"/>
      <c r="Y10" s="541"/>
    </row>
    <row r="11" spans="1:25" ht="18.75" customHeight="1">
      <c r="A11" s="541"/>
      <c r="B11" s="549" t="s">
        <v>966</v>
      </c>
      <c r="C11" s="541"/>
      <c r="D11" s="541"/>
      <c r="E11" s="541"/>
      <c r="F11" s="543"/>
      <c r="G11" s="543"/>
      <c r="H11" s="544"/>
      <c r="I11" s="544"/>
      <c r="J11" s="545"/>
      <c r="K11" s="544"/>
      <c r="L11" s="545"/>
      <c r="M11" s="544"/>
      <c r="N11" s="545"/>
      <c r="O11" s="546"/>
      <c r="P11" s="541"/>
      <c r="Q11" s="541"/>
      <c r="R11" s="541"/>
      <c r="S11" s="541"/>
      <c r="T11" s="541"/>
      <c r="U11" s="541"/>
      <c r="V11" s="541"/>
      <c r="W11" s="541"/>
      <c r="X11" s="541"/>
      <c r="Y11" s="541"/>
    </row>
    <row r="12" spans="1:25" ht="22.5" customHeight="1" thickBot="1">
      <c r="A12" s="541"/>
      <c r="B12" s="790" t="s">
        <v>1241</v>
      </c>
      <c r="C12" s="791" t="s">
        <v>1236</v>
      </c>
      <c r="D12" s="792"/>
      <c r="E12" s="792"/>
      <c r="F12" s="793"/>
      <c r="G12" s="793"/>
      <c r="H12" s="794"/>
      <c r="I12" s="794"/>
      <c r="J12" s="795"/>
      <c r="K12" s="794"/>
      <c r="L12" s="795"/>
      <c r="M12" s="794"/>
      <c r="N12" s="795"/>
      <c r="O12" s="796"/>
      <c r="P12" s="541"/>
      <c r="Q12" s="541"/>
      <c r="R12" s="541"/>
      <c r="S12" s="541"/>
      <c r="T12" s="541"/>
      <c r="U12" s="541"/>
      <c r="V12" s="541"/>
      <c r="W12" s="541"/>
      <c r="X12" s="541"/>
      <c r="Y12" s="541"/>
    </row>
    <row r="13" spans="1:25" ht="18.75" customHeight="1">
      <c r="A13" s="555"/>
      <c r="B13" s="3024" t="s">
        <v>22</v>
      </c>
      <c r="C13" s="556" t="s">
        <v>764</v>
      </c>
      <c r="D13" s="557"/>
      <c r="E13" s="558"/>
      <c r="F13" s="3043" t="s">
        <v>1701</v>
      </c>
      <c r="G13" s="3027" t="s">
        <v>19</v>
      </c>
      <c r="H13" s="3030" t="s">
        <v>968</v>
      </c>
      <c r="I13" s="3031"/>
      <c r="J13" s="3031"/>
      <c r="K13" s="3031"/>
      <c r="L13" s="3031"/>
      <c r="M13" s="3031"/>
      <c r="N13" s="3032"/>
      <c r="O13" s="559" t="s">
        <v>0</v>
      </c>
      <c r="P13" s="541"/>
      <c r="Q13" s="541"/>
      <c r="R13" s="541"/>
      <c r="S13" s="541"/>
      <c r="T13" s="541"/>
      <c r="U13" s="541"/>
      <c r="V13" s="541"/>
      <c r="W13" s="541"/>
      <c r="X13" s="541"/>
      <c r="Y13" s="541"/>
    </row>
    <row r="14" spans="1:25" ht="18.75" customHeight="1">
      <c r="A14" s="555"/>
      <c r="B14" s="3025"/>
      <c r="C14" s="560" t="s">
        <v>16</v>
      </c>
      <c r="D14" s="561" t="s">
        <v>23</v>
      </c>
      <c r="E14" s="562" t="s">
        <v>969</v>
      </c>
      <c r="F14" s="3044"/>
      <c r="G14" s="3028"/>
      <c r="H14" s="3033" t="s">
        <v>17</v>
      </c>
      <c r="I14" s="3035" t="s">
        <v>24</v>
      </c>
      <c r="J14" s="3035"/>
      <c r="K14" s="3036" t="s">
        <v>25</v>
      </c>
      <c r="L14" s="3037"/>
      <c r="M14" s="3038" t="s">
        <v>26</v>
      </c>
      <c r="N14" s="3039"/>
      <c r="O14" s="563"/>
      <c r="P14" s="541"/>
      <c r="Q14" s="541"/>
      <c r="R14" s="541"/>
      <c r="S14" s="541"/>
      <c r="T14" s="541"/>
      <c r="U14" s="541"/>
      <c r="V14" s="541"/>
      <c r="W14" s="541"/>
      <c r="X14" s="541"/>
      <c r="Y14" s="541"/>
    </row>
    <row r="15" spans="1:25" ht="18.75" customHeight="1" thickBot="1">
      <c r="A15" s="555"/>
      <c r="B15" s="3026"/>
      <c r="C15" s="564"/>
      <c r="D15" s="565"/>
      <c r="E15" s="566"/>
      <c r="F15" s="3045"/>
      <c r="G15" s="3029"/>
      <c r="H15" s="3034"/>
      <c r="I15" s="567" t="s">
        <v>18</v>
      </c>
      <c r="J15" s="567" t="s">
        <v>13</v>
      </c>
      <c r="K15" s="568" t="s">
        <v>18</v>
      </c>
      <c r="L15" s="568" t="s">
        <v>13</v>
      </c>
      <c r="M15" s="569" t="s">
        <v>18</v>
      </c>
      <c r="N15" s="570" t="s">
        <v>13</v>
      </c>
      <c r="O15" s="571"/>
      <c r="P15" s="541"/>
      <c r="Q15" s="541"/>
      <c r="R15" s="541"/>
      <c r="S15" s="541"/>
      <c r="T15" s="541"/>
      <c r="U15" s="541"/>
      <c r="V15" s="541"/>
      <c r="W15" s="541"/>
      <c r="X15" s="541"/>
      <c r="Y15" s="541"/>
    </row>
    <row r="16" spans="1:25" ht="24.75" customHeight="1" thickBot="1">
      <c r="A16" s="555"/>
      <c r="B16" s="3040" t="s">
        <v>27</v>
      </c>
      <c r="C16" s="3041"/>
      <c r="D16" s="3041"/>
      <c r="E16" s="3041"/>
      <c r="F16" s="3041"/>
      <c r="G16" s="3042"/>
      <c r="H16" s="572"/>
      <c r="I16" s="573"/>
      <c r="J16" s="573"/>
      <c r="K16" s="574"/>
      <c r="L16" s="574"/>
      <c r="M16" s="575"/>
      <c r="N16" s="576"/>
      <c r="O16" s="577"/>
      <c r="P16" s="541"/>
      <c r="Q16" s="783" t="s">
        <v>1060</v>
      </c>
      <c r="R16" s="783"/>
      <c r="S16" s="783"/>
      <c r="T16" s="783"/>
      <c r="U16" s="783"/>
      <c r="V16" s="783" t="s">
        <v>1059</v>
      </c>
      <c r="W16" s="783"/>
      <c r="X16" s="783"/>
      <c r="Y16" s="783"/>
    </row>
    <row r="17" spans="1:25" ht="36.75" thickTop="1">
      <c r="A17" s="555"/>
      <c r="B17" s="578"/>
      <c r="C17" s="579" t="s">
        <v>970</v>
      </c>
      <c r="D17" s="580"/>
      <c r="E17" s="581" t="s">
        <v>12</v>
      </c>
      <c r="F17" s="476"/>
      <c r="G17" s="582" t="s">
        <v>20</v>
      </c>
      <c r="H17" s="583"/>
      <c r="I17" s="584"/>
      <c r="J17" s="584">
        <f>J62</f>
        <v>0</v>
      </c>
      <c r="K17" s="585"/>
      <c r="L17" s="585">
        <f>L62</f>
        <v>0</v>
      </c>
      <c r="M17" s="586"/>
      <c r="N17" s="587">
        <f>N62</f>
        <v>0</v>
      </c>
      <c r="O17" s="588"/>
      <c r="P17" s="541"/>
      <c r="Q17" s="784" t="s">
        <v>1701</v>
      </c>
      <c r="R17" s="785" t="s">
        <v>194</v>
      </c>
      <c r="S17" s="785" t="s">
        <v>195</v>
      </c>
      <c r="T17" s="785" t="s">
        <v>1058</v>
      </c>
      <c r="U17" s="783"/>
      <c r="V17" s="784" t="s">
        <v>1701</v>
      </c>
      <c r="W17" s="785" t="s">
        <v>194</v>
      </c>
      <c r="X17" s="785" t="s">
        <v>195</v>
      </c>
      <c r="Y17" s="785" t="s">
        <v>1058</v>
      </c>
    </row>
    <row r="18" spans="1:25" ht="18.75" customHeight="1" thickBot="1">
      <c r="A18" s="555"/>
      <c r="B18" s="589"/>
      <c r="C18" s="590"/>
      <c r="D18" s="591"/>
      <c r="E18" s="592"/>
      <c r="F18" s="477"/>
      <c r="G18" s="593"/>
      <c r="H18" s="594"/>
      <c r="I18" s="595"/>
      <c r="J18" s="596"/>
      <c r="K18" s="597"/>
      <c r="L18" s="598"/>
      <c r="M18" s="599"/>
      <c r="N18" s="600"/>
      <c r="O18" s="601"/>
      <c r="P18" s="541"/>
      <c r="Q18" s="786" t="s">
        <v>856</v>
      </c>
      <c r="R18" s="787">
        <f>SUMIFS('４-４．（１年目）'!J64:J408,'４-４．（１年目）'!B64:B408,"設備",'４-４．（１年目）'!F64:F408,"①")</f>
        <v>0</v>
      </c>
      <c r="S18" s="787">
        <f>SUMIFS('４-４．（１年目）'!L64:L408,'４-４．（１年目）'!B64:B408,"設備",'４-４．（１年目）'!F64:F408,"①")</f>
        <v>0</v>
      </c>
      <c r="T18" s="787">
        <f>SUMIFS('４-４．（１年目）'!N64:N408,'４-４．（１年目）'!B64:B408,"設備",'４-４．（１年目）'!F64:F408,"①")</f>
        <v>0</v>
      </c>
      <c r="U18" s="788"/>
      <c r="V18" s="789" t="s">
        <v>856</v>
      </c>
      <c r="W18" s="787">
        <f>SUMIFS('４-４．（１年目）'!L64:L408,'４-４．（１年目）'!B64:B408,"工事",'４-４．（１年目）'!F64:F408,"①")</f>
        <v>0</v>
      </c>
      <c r="X18" s="787">
        <f>SUMIFS('４-４．（１年目）'!L64:L408,'４-４．（１年目）'!B64:B408,"工事",'４-４．（１年目）'!F64:F408,"①")</f>
        <v>0</v>
      </c>
      <c r="Y18" s="787">
        <f>SUMIFS('４-４．（１年目）'!N64:N408,'４-４．（１年目）'!B64:B408,"工事",'４-４．（１年目）'!F64:F408,"①")</f>
        <v>0</v>
      </c>
    </row>
    <row r="19" spans="1:25" ht="18.75" customHeight="1" thickTop="1">
      <c r="A19" s="555"/>
      <c r="B19" s="578"/>
      <c r="C19" s="579" t="s">
        <v>28</v>
      </c>
      <c r="D19" s="580"/>
      <c r="E19" s="581"/>
      <c r="F19" s="476"/>
      <c r="G19" s="582"/>
      <c r="H19" s="602"/>
      <c r="I19" s="603"/>
      <c r="J19" s="603"/>
      <c r="K19" s="604"/>
      <c r="L19" s="604"/>
      <c r="M19" s="586"/>
      <c r="N19" s="605"/>
      <c r="O19" s="588"/>
      <c r="P19" s="541"/>
      <c r="Q19" s="786" t="s">
        <v>857</v>
      </c>
      <c r="R19" s="787">
        <f>SUMIFS('４-４．（１年目）'!J64:J408,'４-４．（１年目）'!B64:B408,"設備",'４-４．（１年目）'!F64:F408,"②")</f>
        <v>0</v>
      </c>
      <c r="S19" s="787">
        <f>SUMIFS('４-４．（１年目）'!L64:L408,'４-４．（１年目）'!B64:B408,"設備",'４-４．（１年目）'!F64:F408,"②")</f>
        <v>0</v>
      </c>
      <c r="T19" s="787">
        <f>SUMIFS('４-４．（１年目）'!N64:N408,'４-４．（１年目）'!B64:B408,"設備",'４-４．（１年目）'!F64:F408,"②")</f>
        <v>0</v>
      </c>
      <c r="U19" s="788"/>
      <c r="V19" s="789" t="s">
        <v>857</v>
      </c>
      <c r="W19" s="787">
        <f>SUMIFS('４-４．（１年目）'!J64:J408,'４-４．（１年目）'!B64:B408,"工事",'４-４．（１年目）'!F64:F408,"②")</f>
        <v>0</v>
      </c>
      <c r="X19" s="787">
        <f>SUMIFS('４-４．（１年目）'!L64:L408,'４-４．（１年目）'!B64:B408,"工事",'４-４．（１年目）'!F64:F408,"②")</f>
        <v>0</v>
      </c>
      <c r="Y19" s="787">
        <f>SUMIFS('４-４．（１年目）'!N64:N408,'４-４．（１年目）'!B64:B408,"工事",'４-４．（１年目）'!F64:F408,"②")</f>
        <v>0</v>
      </c>
    </row>
    <row r="20" spans="1:25" ht="18.75" customHeight="1">
      <c r="A20" s="555"/>
      <c r="B20" s="606"/>
      <c r="C20" s="3021" t="s">
        <v>34</v>
      </c>
      <c r="D20" s="3022"/>
      <c r="E20" s="3023"/>
      <c r="F20" s="478"/>
      <c r="G20" s="607" t="s">
        <v>971</v>
      </c>
      <c r="H20" s="608"/>
      <c r="I20" s="609"/>
      <c r="J20" s="610">
        <f>J114</f>
        <v>0</v>
      </c>
      <c r="K20" s="611"/>
      <c r="L20" s="612">
        <f>L114</f>
        <v>0</v>
      </c>
      <c r="M20" s="613"/>
      <c r="N20" s="614">
        <f>N114</f>
        <v>0</v>
      </c>
      <c r="O20" s="615"/>
      <c r="P20" s="541"/>
      <c r="Q20" s="786" t="s">
        <v>1833</v>
      </c>
      <c r="R20" s="787">
        <f>SUMIFS('４-４．（１年目）'!J64:J408,'４-４．（１年目）'!B64:B408,"設備",'４-４．（１年目）'!F64:F408,"③")</f>
        <v>0</v>
      </c>
      <c r="S20" s="787">
        <f>SUMIFS('４-４．（１年目）'!L64:L408,'４-４．（１年目）'!B64:B408,"設備",'４-４．（１年目）'!F64:F408,"③")</f>
        <v>0</v>
      </c>
      <c r="T20" s="787">
        <f>SUMIFS('４-４．（１年目）'!N64:N408,'４-４．（１年目）'!B64:B408,"設備",'４-４．（１年目）'!F64:F408,"③")</f>
        <v>0</v>
      </c>
      <c r="U20" s="788"/>
      <c r="V20" s="789" t="s">
        <v>1833</v>
      </c>
      <c r="W20" s="787">
        <f>SUMIFS('４-４．（１年目）'!J64:J408,'４-４．（１年目）'!B64:B408,"工事",'４-４．（１年目）'!F64:F408,"③")</f>
        <v>0</v>
      </c>
      <c r="X20" s="787">
        <f>SUMIFS('４-４．（１年目）'!L64:L408,'４-４．（１年目）'!B64:B408,"工事",'４-４．（１年目）'!F64:F408,"③")</f>
        <v>0</v>
      </c>
      <c r="Y20" s="787">
        <f>SUMIFS('４-４．（１年目）'!N64:N408,'４-４．（１年目）'!B64:B408,"工事",'４-４．（１年目）'!F64:F408,"③")</f>
        <v>0</v>
      </c>
    </row>
    <row r="21" spans="1:25" ht="18.75" customHeight="1">
      <c r="A21" s="555"/>
      <c r="B21" s="606"/>
      <c r="C21" s="3021" t="s">
        <v>972</v>
      </c>
      <c r="D21" s="3022"/>
      <c r="E21" s="3023"/>
      <c r="F21" s="478"/>
      <c r="G21" s="607" t="s">
        <v>971</v>
      </c>
      <c r="H21" s="608"/>
      <c r="I21" s="609"/>
      <c r="J21" s="610">
        <f>J166</f>
        <v>0</v>
      </c>
      <c r="K21" s="611"/>
      <c r="L21" s="612">
        <f>L166</f>
        <v>0</v>
      </c>
      <c r="M21" s="613"/>
      <c r="N21" s="614">
        <f>N166</f>
        <v>0</v>
      </c>
      <c r="O21" s="615"/>
      <c r="P21" s="541"/>
      <c r="Q21" s="786" t="s">
        <v>1834</v>
      </c>
      <c r="R21" s="787">
        <f>SUMIFS('４-４．（１年目）'!J64:J408,'４-４．（１年目）'!B64:B408,"設備",'４-４．（１年目）'!F64:F408,"④")</f>
        <v>0</v>
      </c>
      <c r="S21" s="787">
        <f>SUMIFS('４-４．（１年目）'!L64:L408,'４-４．（１年目）'!B64:B408,"設備",'４-４．（１年目）'!F64:F408,"④")</f>
        <v>0</v>
      </c>
      <c r="T21" s="787">
        <f>SUMIFS('４-４．（１年目）'!N64:N408,'４-４．（１年目）'!B64:B408,"設備",'４-４．（１年目）'!F64:F408,"④")</f>
        <v>0</v>
      </c>
      <c r="U21" s="788"/>
      <c r="V21" s="789" t="s">
        <v>1834</v>
      </c>
      <c r="W21" s="787">
        <f>SUMIFS('４-４．（１年目）'!J64:J408,'４-４．（１年目）'!B64:B408,"工事",'４-４．（１年目）'!F64:F408,"④")</f>
        <v>0</v>
      </c>
      <c r="X21" s="787">
        <f>SUMIFS('４-４．（１年目）'!L64:L408,'４-４．（１年目）'!B64:B408,"工事",'４-４．（１年目）'!F64:F408,"④")</f>
        <v>0</v>
      </c>
      <c r="Y21" s="787">
        <f>SUMIFS('４-４．（１年目）'!N64:N408,'４-４．（１年目）'!B64:B408,"工事",'４-４．（１年目）'!F64:F408,"④")</f>
        <v>0</v>
      </c>
    </row>
    <row r="22" spans="1:25" ht="18.75" customHeight="1">
      <c r="A22" s="555"/>
      <c r="B22" s="606"/>
      <c r="C22" s="3021" t="s">
        <v>35</v>
      </c>
      <c r="D22" s="3022"/>
      <c r="E22" s="3023"/>
      <c r="F22" s="478"/>
      <c r="G22" s="607" t="s">
        <v>971</v>
      </c>
      <c r="H22" s="608"/>
      <c r="I22" s="609"/>
      <c r="J22" s="610">
        <f>J218</f>
        <v>0</v>
      </c>
      <c r="K22" s="611"/>
      <c r="L22" s="612">
        <f>L218</f>
        <v>0</v>
      </c>
      <c r="M22" s="613"/>
      <c r="N22" s="614">
        <f>N218</f>
        <v>0</v>
      </c>
      <c r="O22" s="615"/>
      <c r="P22" s="541"/>
      <c r="Q22" s="786" t="s">
        <v>858</v>
      </c>
      <c r="R22" s="787">
        <f>SUMIFS('４-４．（１年目）'!J64:J408,'４-４．（１年目）'!B64:B408,"設備",'４-４．（１年目）'!F64:F408,"⑤")</f>
        <v>0</v>
      </c>
      <c r="S22" s="787">
        <f>SUMIFS('４-４．（１年目）'!L64:L408,'４-４．（１年目）'!B64:B408,"設備",'４-４．（１年目）'!F64:F408,"⑤")</f>
        <v>0</v>
      </c>
      <c r="T22" s="787">
        <f>SUMIFS('４-４．（１年目）'!N64:N408,'４-４．（１年目）'!B64:B408,"設備",'４-４．（１年目）'!F64:F408,"⑤")</f>
        <v>0</v>
      </c>
      <c r="U22" s="788"/>
      <c r="V22" s="789" t="s">
        <v>858</v>
      </c>
      <c r="W22" s="787">
        <f>SUMIFS('４-４．（１年目）'!J64:J408,'４-４．（１年目）'!B64:B408,"工事",'４-４．（１年目）'!F64:F408,"⑤")</f>
        <v>0</v>
      </c>
      <c r="X22" s="787">
        <f>SUMIFS('４-４．（１年目）'!L64:L408,'４-４．（１年目）'!B64:B408,"工事",'４-４．（１年目）'!F64:F408,"⑤")</f>
        <v>0</v>
      </c>
      <c r="Y22" s="787">
        <f>SUMIFS('４-４．（１年目）'!N64:N408,'４-４．（１年目）'!B64:B408,"工事",'４-４．（１年目）'!F64:F408,"⑤")</f>
        <v>0</v>
      </c>
    </row>
    <row r="23" spans="1:25" ht="18.75" customHeight="1">
      <c r="A23" s="555"/>
      <c r="B23" s="606"/>
      <c r="C23" s="3021" t="s">
        <v>36</v>
      </c>
      <c r="D23" s="3022"/>
      <c r="E23" s="3023"/>
      <c r="F23" s="478"/>
      <c r="G23" s="607" t="s">
        <v>971</v>
      </c>
      <c r="H23" s="608"/>
      <c r="I23" s="609"/>
      <c r="J23" s="610">
        <f>J270</f>
        <v>0</v>
      </c>
      <c r="K23" s="611"/>
      <c r="L23" s="612">
        <f>L270</f>
        <v>0</v>
      </c>
      <c r="M23" s="613"/>
      <c r="N23" s="614">
        <f>N270</f>
        <v>0</v>
      </c>
      <c r="O23" s="615"/>
      <c r="P23" s="541"/>
      <c r="Q23" s="786" t="s">
        <v>859</v>
      </c>
      <c r="R23" s="787">
        <f>SUMIFS('４-４．（１年目）'!J64:J408,'４-４．（１年目）'!B64:B408,"設備",'４-４．（１年目）'!F64:F408,"⑥")</f>
        <v>0</v>
      </c>
      <c r="S23" s="787">
        <f>SUMIFS('４-４．（１年目）'!L64:L408,'４-４．（１年目）'!B64:B408,"設備",'４-４．（１年目）'!F64:F408,"⑥")</f>
        <v>0</v>
      </c>
      <c r="T23" s="787">
        <f>SUMIFS('４-４．（１年目）'!N64:N408,'４-４．（１年目）'!B64:B408,"設備",'４-４．（１年目）'!F64:F408,"⑥")</f>
        <v>0</v>
      </c>
      <c r="U23" s="788"/>
      <c r="V23" s="789" t="s">
        <v>859</v>
      </c>
      <c r="W23" s="787">
        <f>SUMIFS('４-４．（１年目）'!J64:J408,'４-４．（１年目）'!B64:B408,"工事",'４-４．（１年目）'!F64:F408,"⑥")</f>
        <v>0</v>
      </c>
      <c r="X23" s="787">
        <f>SUMIFS('４-４．（１年目）'!L64:L408,'４-４．（１年目）'!B64:B408,"工事",'４-４．（１年目）'!F64:F408,"⑥")</f>
        <v>0</v>
      </c>
      <c r="Y23" s="787">
        <f>SUMIFS('４-４．（１年目）'!N64:N408,'４-４．（１年目）'!B64:B408,"工事",'４-４．（１年目）'!F64:F408,"⑥")</f>
        <v>0</v>
      </c>
    </row>
    <row r="24" spans="1:25" ht="18.75" customHeight="1">
      <c r="A24" s="555"/>
      <c r="B24" s="606"/>
      <c r="C24" s="3021" t="s">
        <v>37</v>
      </c>
      <c r="D24" s="3022"/>
      <c r="E24" s="3023"/>
      <c r="F24" s="478"/>
      <c r="G24" s="607" t="s">
        <v>971</v>
      </c>
      <c r="H24" s="608"/>
      <c r="I24" s="609"/>
      <c r="J24" s="610">
        <f>J322</f>
        <v>0</v>
      </c>
      <c r="K24" s="611"/>
      <c r="L24" s="612">
        <f>L322</f>
        <v>0</v>
      </c>
      <c r="M24" s="613"/>
      <c r="N24" s="614">
        <f>N322</f>
        <v>0</v>
      </c>
      <c r="O24" s="615"/>
      <c r="P24" s="541"/>
      <c r="Q24" s="786" t="s">
        <v>860</v>
      </c>
      <c r="R24" s="787">
        <f>SUMIFS('４-４．（１年目）'!J64:J408,'４-４．（１年目）'!B64:B408,"設備",'４-４．（１年目）'!F64:F408,"⑦")</f>
        <v>0</v>
      </c>
      <c r="S24" s="787">
        <f>SUMIFS('４-４．（１年目）'!L64:L408,'４-４．（１年目）'!B64:B408,"設備",'４-４．（１年目）'!F64:F408,"⑦")</f>
        <v>0</v>
      </c>
      <c r="T24" s="787">
        <f>SUMIFS('４-４．（１年目）'!N64:N408,'４-４．（１年目）'!B64:B408,"設備",'４-４．（１年目）'!F64:F408,"⑦")</f>
        <v>0</v>
      </c>
      <c r="U24" s="788"/>
      <c r="V24" s="789" t="s">
        <v>860</v>
      </c>
      <c r="W24" s="787">
        <f>SUMIFS('４-４．（１年目）'!J64:J408,'４-４．（１年目）'!B64:B408,"工事",'４-４．（１年目）'!F64:F408,"⑦")</f>
        <v>0</v>
      </c>
      <c r="X24" s="787">
        <f>SUMIFS('４-４．（１年目）'!L64:L408,'４-４．（１年目）'!B64:B408,"工事",'４-４．（１年目）'!F64:F408,"⑦")</f>
        <v>0</v>
      </c>
      <c r="Y24" s="787">
        <f>SUMIFS('４-４．（１年目）'!N64:N408,'４-４．（１年目）'!B64:B408,"工事",'４-４．（１年目）'!F64:F408,"⑦")</f>
        <v>0</v>
      </c>
    </row>
    <row r="25" spans="1:25" ht="18.75" customHeight="1">
      <c r="A25" s="555"/>
      <c r="B25" s="606"/>
      <c r="C25" s="3021" t="s">
        <v>38</v>
      </c>
      <c r="D25" s="3022"/>
      <c r="E25" s="3023"/>
      <c r="F25" s="478"/>
      <c r="G25" s="607" t="s">
        <v>971</v>
      </c>
      <c r="H25" s="608"/>
      <c r="I25" s="609"/>
      <c r="J25" s="610">
        <f>J350</f>
        <v>0</v>
      </c>
      <c r="K25" s="611"/>
      <c r="L25" s="612">
        <f>L350</f>
        <v>0</v>
      </c>
      <c r="M25" s="613"/>
      <c r="N25" s="614">
        <f>N350</f>
        <v>0</v>
      </c>
      <c r="O25" s="615"/>
      <c r="P25" s="541"/>
      <c r="Q25" s="786" t="s">
        <v>861</v>
      </c>
      <c r="R25" s="787">
        <f>SUMIFS('４-４．（１年目）'!J64:J408,'４-４．（１年目）'!B64:B408,"設備",'４-４．（１年目）'!F64:F408,"⑧")</f>
        <v>0</v>
      </c>
      <c r="S25" s="787">
        <f>SUMIFS('４-４．（１年目）'!L64:L408,'４-４．（１年目）'!B64:B408,"設備",'４-４．（１年目）'!F64:F408,"⑧")</f>
        <v>0</v>
      </c>
      <c r="T25" s="787">
        <f>SUMIFS('４-４．（１年目）'!N64:N408,'４-４．（１年目）'!B64:B408,"設備",'４-４．（１年目）'!F64:F408,"⑧")</f>
        <v>0</v>
      </c>
      <c r="U25" s="788"/>
      <c r="V25" s="789" t="s">
        <v>861</v>
      </c>
      <c r="W25" s="787">
        <f>SUMIFS('４-４．（１年目）'!J64:J408,'４-４．（１年目）'!B64:B408,"工事",'４-４．（１年目）'!F64:F408,"⑧")</f>
        <v>0</v>
      </c>
      <c r="X25" s="787">
        <f>SUMIFS('４-４．（１年目）'!L64:L408,'４-４．（１年目）'!B64:B408,"工事",'４-４．（１年目）'!F64:F408,"⑧")</f>
        <v>0</v>
      </c>
      <c r="Y25" s="787">
        <f>SUMIFS('４-４．（１年目）'!N64:N408,'４-４．（１年目）'!B64:B408,"工事",'４-４．（１年目）'!F64:F408,"⑧")</f>
        <v>0</v>
      </c>
    </row>
    <row r="26" spans="1:25" ht="18.75" customHeight="1">
      <c r="A26" s="555"/>
      <c r="B26" s="606"/>
      <c r="C26" s="3021" t="s">
        <v>39</v>
      </c>
      <c r="D26" s="3022"/>
      <c r="E26" s="3023"/>
      <c r="F26" s="478"/>
      <c r="G26" s="607" t="s">
        <v>971</v>
      </c>
      <c r="H26" s="608"/>
      <c r="I26" s="609"/>
      <c r="J26" s="610">
        <f>J378</f>
        <v>0</v>
      </c>
      <c r="K26" s="611"/>
      <c r="L26" s="612">
        <f>L378</f>
        <v>0</v>
      </c>
      <c r="M26" s="613"/>
      <c r="N26" s="614">
        <f>N378</f>
        <v>0</v>
      </c>
      <c r="O26" s="615"/>
      <c r="P26" s="541"/>
      <c r="Q26" s="786" t="s">
        <v>862</v>
      </c>
      <c r="R26" s="787">
        <f>SUMIFS('４-４．（１年目）'!J64:J408,'４-４．（１年目）'!B64:B408,"設備",'４-４．（１年目）'!F64:F408,"⑨")</f>
        <v>0</v>
      </c>
      <c r="S26" s="787">
        <f>SUMIFS('４-４．（１年目）'!L64:L408,'４-４．（１年目）'!B64:B408,"設備",'４-４．（１年目）'!F64:F408,"⑨")</f>
        <v>0</v>
      </c>
      <c r="T26" s="787">
        <f>SUMIFS('４-４．（１年目）'!N64:N408,'４-４．（１年目）'!B64:B408,"設備",'４-４．（１年目）'!F64:F408,"⑨")</f>
        <v>0</v>
      </c>
      <c r="U26" s="788"/>
      <c r="V26" s="789" t="s">
        <v>862</v>
      </c>
      <c r="W26" s="787">
        <f>SUMIFS('４-４．（１年目）'!J64:J408,'４-４．（１年目）'!B64:B408,"工事",'４-４．（１年目）'!F64:F408,"⑨")</f>
        <v>0</v>
      </c>
      <c r="X26" s="787">
        <f>SUMIFS('４-４．（１年目）'!L64:L408,'４-４．（１年目）'!B64:B408,"工事",'４-４．（１年目）'!F64:F408,"⑨")</f>
        <v>0</v>
      </c>
      <c r="Y26" s="787">
        <f>SUMIFS('４-４．（１年目）'!N64:N408,'４-４．（１年目）'!B64:B408,"工事",'４-４．（１年目）'!F64:F408,"⑨")</f>
        <v>0</v>
      </c>
    </row>
    <row r="27" spans="1:25" ht="18.75" customHeight="1">
      <c r="A27" s="555"/>
      <c r="B27" s="606"/>
      <c r="C27" s="3021" t="s">
        <v>40</v>
      </c>
      <c r="D27" s="3022"/>
      <c r="E27" s="3023"/>
      <c r="F27" s="478"/>
      <c r="G27" s="607" t="s">
        <v>971</v>
      </c>
      <c r="H27" s="608"/>
      <c r="I27" s="609"/>
      <c r="J27" s="610">
        <f>J406</f>
        <v>0</v>
      </c>
      <c r="K27" s="611"/>
      <c r="L27" s="612">
        <f>L406</f>
        <v>0</v>
      </c>
      <c r="M27" s="613"/>
      <c r="N27" s="614">
        <f>N406</f>
        <v>0</v>
      </c>
      <c r="O27" s="615"/>
      <c r="P27" s="541"/>
      <c r="Q27" s="786" t="s">
        <v>1824</v>
      </c>
      <c r="R27" s="787">
        <f>SUMIFS('４-４．（１年目）'!J64:J408,'４-４．（１年目）'!B64:B408,"設備",'４-４．（１年目）'!F64:F408,"⑪")</f>
        <v>0</v>
      </c>
      <c r="S27" s="787">
        <f>SUMIFS('４-４．（１年目）'!L64:L408,'４-４．（１年目）'!B64:B408,"設備",'４-４．（１年目）'!F64:F408,"⑩")</f>
        <v>0</v>
      </c>
      <c r="T27" s="787">
        <f>SUMIFS('４-４．（１年目）'!N64:N408,'４-４．（１年目）'!B64:B408,"設備",'４-４．（１年目）'!F64:F408,"⑩")</f>
        <v>0</v>
      </c>
      <c r="U27" s="788"/>
      <c r="V27" s="789" t="s">
        <v>1824</v>
      </c>
      <c r="W27" s="787">
        <f>SUMIFS('４-４．（１年目）'!J64:J408,'４-４．（１年目）'!B64:B408,"工事",'４-４．（１年目）'!F64:F408,"⑩")</f>
        <v>0</v>
      </c>
      <c r="X27" s="787">
        <f>SUMIFS('４-４．（１年目）'!L64:L408,'４-４．（１年目）'!B64:B408,"工事",'４-４．（１年目）'!F64:F408,"⑩")</f>
        <v>0</v>
      </c>
      <c r="Y27" s="787">
        <f>SUMIFS('４-４．（１年目）'!N64:N408,'４-４．（１年目）'!B64:B408,"工事",'４-４．（１年目）'!F64:F408,"⑩")</f>
        <v>0</v>
      </c>
    </row>
    <row r="28" spans="1:25" ht="18.75" customHeight="1" thickBot="1">
      <c r="A28" s="555"/>
      <c r="B28" s="616"/>
      <c r="C28" s="617"/>
      <c r="D28" s="617"/>
      <c r="E28" s="473"/>
      <c r="F28" s="489"/>
      <c r="G28" s="618"/>
      <c r="H28" s="619"/>
      <c r="I28" s="620"/>
      <c r="J28" s="621"/>
      <c r="K28" s="622"/>
      <c r="L28" s="623"/>
      <c r="M28" s="624"/>
      <c r="N28" s="625"/>
      <c r="O28" s="626"/>
      <c r="P28" s="541"/>
      <c r="Q28" s="786" t="s">
        <v>1825</v>
      </c>
      <c r="R28" s="787">
        <f>SUMIFS('４-４．（１年目）'!J64:J408,'４-４．（１年目）'!B64:B408,"設備",'４-４．（１年目）'!F64:F408,"⑫")</f>
        <v>0</v>
      </c>
      <c r="S28" s="787">
        <f>SUMIFS('４-４．（１年目）'!L64:L408,'４-４．（１年目）'!B64:B408,"設備",'４-４．（１年目）'!F64:F408,"⑪")</f>
        <v>0</v>
      </c>
      <c r="T28" s="787">
        <f>SUMIFS('４-４．（１年目）'!N64:N408,'４-４．（１年目）'!B64:B408,"設備",'４-４．（１年目）'!F64:F408,"⑫")</f>
        <v>0</v>
      </c>
      <c r="U28" s="788"/>
      <c r="V28" s="789" t="s">
        <v>1825</v>
      </c>
      <c r="W28" s="787">
        <f>SUMIFS('４-４．（１年目）'!J64:J408,'４-４．（１年目）'!B64:B408,"工事",'４-４．（１年目）'!F64:F408,"⑪")</f>
        <v>0</v>
      </c>
      <c r="X28" s="787">
        <f>SUMIFS('４-４．（１年目）'!L64:L408,'４-４．（１年目）'!B64:B408,"工事",'４-４．（１年目）'!F64:F408,"⑪")</f>
        <v>0</v>
      </c>
      <c r="Y28" s="787">
        <f>SUMIFS('４-４．（１年目）'!N64:N408,'４-４．（１年目）'!B64:B408,"工事",'４-４．（１年目）'!F64:F408,"⑪")</f>
        <v>0</v>
      </c>
    </row>
    <row r="29" spans="1:25" ht="30" customHeight="1" thickTop="1">
      <c r="A29" s="555"/>
      <c r="B29" s="578"/>
      <c r="C29" s="627"/>
      <c r="D29" s="627" t="s">
        <v>973</v>
      </c>
      <c r="E29" s="581" t="s">
        <v>12</v>
      </c>
      <c r="F29" s="476"/>
      <c r="G29" s="628"/>
      <c r="H29" s="629"/>
      <c r="I29" s="584"/>
      <c r="J29" s="584">
        <f>SUM(J20:J27)</f>
        <v>0</v>
      </c>
      <c r="K29" s="585"/>
      <c r="L29" s="585">
        <f>SUM(L20:L27)</f>
        <v>0</v>
      </c>
      <c r="M29" s="630"/>
      <c r="N29" s="587">
        <f>SUM(N20:N27)</f>
        <v>0</v>
      </c>
      <c r="O29" s="588"/>
      <c r="P29" s="541"/>
      <c r="Q29" s="786" t="s">
        <v>1826</v>
      </c>
      <c r="R29" s="787">
        <f>SUMIFS('４-４．（１年目）'!J64:J408,'４-４．（１年目）'!B64:B408,"設備",'４-４．（１年目）'!F64:F408,"⑫")</f>
        <v>0</v>
      </c>
      <c r="S29" s="787">
        <f>SUMIFS('４-４．（１年目）'!L64:L408,'４-４．（１年目）'!B64:B408,"設備",'４-４．（１年目）'!F64:F408,"⑫")</f>
        <v>0</v>
      </c>
      <c r="T29" s="787">
        <f>SUMIFS('４-４．（１年目）'!N64:N408,'４-４．（１年目）'!B64:B408,"設備",'４-４．（１年目）'!F64:F408,"⑫")</f>
        <v>0</v>
      </c>
      <c r="U29" s="788"/>
      <c r="V29" s="789" t="s">
        <v>1826</v>
      </c>
      <c r="W29" s="787">
        <f>SUMIFS('４-４．（１年目）'!J64:J408,'４-４．（１年目）'!B64:B408,"工事",'４-４．（１年目）'!F64:F408,"⑫")</f>
        <v>0</v>
      </c>
      <c r="X29" s="787">
        <f>SUMIFS('４-４．（１年目）'!L64:L408,'４-４．（１年目）'!B64:B408,"工事",'４-４．（１年目）'!F64:F408,"⑫")</f>
        <v>0</v>
      </c>
      <c r="Y29" s="787">
        <f>SUMIFS('４-４．（１年目）'!N64:N408,'４-４．（１年目）'!B64:B408,"工事",'４-４．（１年目）'!F64:F408,"⑫")</f>
        <v>0</v>
      </c>
    </row>
    <row r="30" spans="1:25" ht="18.75" customHeight="1" thickBot="1">
      <c r="A30" s="555"/>
      <c r="B30" s="589"/>
      <c r="C30" s="590"/>
      <c r="D30" s="591"/>
      <c r="E30" s="592"/>
      <c r="F30" s="477"/>
      <c r="G30" s="631"/>
      <c r="H30" s="632"/>
      <c r="I30" s="596"/>
      <c r="J30" s="596"/>
      <c r="K30" s="598"/>
      <c r="L30" s="598"/>
      <c r="M30" s="633"/>
      <c r="N30" s="600"/>
      <c r="O30" s="601"/>
      <c r="P30" s="541"/>
      <c r="Q30" s="786" t="s">
        <v>1827</v>
      </c>
      <c r="R30" s="787">
        <f>SUMIFS('４-４．（１年目）'!J64:J408,'４-４．（１年目）'!B64:B408,"設備",'４-４．（１年目）'!F64:F408,"⑬")</f>
        <v>0</v>
      </c>
      <c r="S30" s="787">
        <f>SUMIFS('４-４．（１年目）'!L64:L408,'４-４．（１年目）'!B64:B408,"設備",'４-４．（１年目）'!F64:F408,"⑬")</f>
        <v>0</v>
      </c>
      <c r="T30" s="787">
        <f>SUMIFS('４-４．（１年目）'!N64:N408,'４-４．（１年目）'!B64:B408,"設備",'４-４．（１年目）'!F64:F408,"⑬")</f>
        <v>0</v>
      </c>
      <c r="U30" s="788"/>
      <c r="V30" s="789" t="s">
        <v>1827</v>
      </c>
      <c r="W30" s="787">
        <f>SUMIFS('４-４．（１年目）'!J64:J408,'４-４．（１年目）'!B64:B408,"工事",'４-４．（１年目）'!F64:F408,"⑬")</f>
        <v>0</v>
      </c>
      <c r="X30" s="787">
        <f>SUMIFS('４-４．（１年目）'!L64:L408,'４-４．（１年目）'!B64:B408,"工事",'４-４．（１年目）'!F64:F408,"⑬")</f>
        <v>0</v>
      </c>
      <c r="Y30" s="787">
        <f>SUMIFS('４-４．（１年目）'!N64:N408,'４-４．（１年目）'!B64:B408,"工事",'４-４．（１年目）'!F64:F408,"⑬")</f>
        <v>0</v>
      </c>
    </row>
    <row r="31" spans="1:25" ht="18.75" customHeight="1" thickTop="1">
      <c r="A31" s="555"/>
      <c r="B31" s="578"/>
      <c r="C31" s="579" t="s">
        <v>29</v>
      </c>
      <c r="D31" s="580"/>
      <c r="E31" s="581"/>
      <c r="F31" s="476"/>
      <c r="G31" s="582"/>
      <c r="H31" s="629"/>
      <c r="I31" s="584"/>
      <c r="J31" s="584"/>
      <c r="K31" s="585"/>
      <c r="L31" s="585"/>
      <c r="M31" s="630"/>
      <c r="N31" s="587"/>
      <c r="O31" s="588"/>
      <c r="P31" s="541"/>
      <c r="Q31" s="786" t="s">
        <v>1828</v>
      </c>
      <c r="R31" s="787">
        <f>SUMIFS('４-４．（１年目）'!J64:J408,'４-４．（１年目）'!B64:B408,"設備",'４-４．（１年目）'!F64:F408,"⑭")</f>
        <v>0</v>
      </c>
      <c r="S31" s="787">
        <f>SUMIFS('４-４．（１年目）'!L64:L408,'４-４．（１年目）'!B64:B408,"設備",'４-４．（１年目）'!F64:F408,"⑭")</f>
        <v>0</v>
      </c>
      <c r="T31" s="787">
        <f>SUMIFS('４-４．（１年目）'!N64:N408,'４-４．（１年目）'!B64:B408,"設備",'４-４．（１年目）'!F64:F408,"⑭")</f>
        <v>0</v>
      </c>
      <c r="U31" s="788"/>
      <c r="V31" s="789" t="s">
        <v>1828</v>
      </c>
      <c r="W31" s="787">
        <f>SUMIFS('４-４．（１年目）'!J64:J408,'４-４．（１年目）'!B64:B408,"工事",'４-４．（１年目）'!F64:F408,"⑭")</f>
        <v>0</v>
      </c>
      <c r="X31" s="787">
        <f>SUMIFS('４-４．（１年目）'!L64:L408,'４-４．（１年目）'!B64:B408,"工事",'４-４．（１年目）'!F64:F408,"⑭")</f>
        <v>0</v>
      </c>
      <c r="Y31" s="787">
        <f>SUMIFS('４-４．（１年目）'!N64:N408,'４-４．（１年目）'!B64:B408,"工事",'４-４．（１年目）'!F64:F408,"⑭")</f>
        <v>0</v>
      </c>
    </row>
    <row r="32" spans="1:25" ht="18.75" customHeight="1">
      <c r="A32" s="555"/>
      <c r="B32" s="606"/>
      <c r="C32" s="3021" t="s">
        <v>34</v>
      </c>
      <c r="D32" s="3022"/>
      <c r="E32" s="3023"/>
      <c r="F32" s="478"/>
      <c r="G32" s="607" t="s">
        <v>971</v>
      </c>
      <c r="H32" s="634"/>
      <c r="I32" s="609"/>
      <c r="J32" s="610">
        <f>J115</f>
        <v>0</v>
      </c>
      <c r="K32" s="611"/>
      <c r="L32" s="612">
        <f>L115</f>
        <v>0</v>
      </c>
      <c r="M32" s="613"/>
      <c r="N32" s="614">
        <f>N115</f>
        <v>0</v>
      </c>
      <c r="O32" s="615"/>
      <c r="Q32" s="786" t="s">
        <v>1829</v>
      </c>
      <c r="R32" s="787">
        <f>SUMIFS('４-４．（１年目）'!J64:J408,'４-４．（１年目）'!B64:B408,"設備",'４-４．（１年目）'!F64:F408,"⑮")</f>
        <v>0</v>
      </c>
      <c r="S32" s="787">
        <f>SUMIFS('４-４．（１年目）'!L64:L408,'４-４．（１年目）'!B64:B408,"設備",'４-４．（１年目）'!F64:F408,"⑮")</f>
        <v>0</v>
      </c>
      <c r="T32" s="787">
        <f>SUMIFS('４-４．（１年目）'!N64:N408,'４-４．（１年目）'!B64:B408,"設備",'４-４．（１年目）'!F64:F408,"⑮")</f>
        <v>0</v>
      </c>
      <c r="U32" s="168"/>
      <c r="V32" s="789" t="s">
        <v>1829</v>
      </c>
      <c r="W32" s="787">
        <f>SUMIFS('４-４．（１年目）'!J64:J408,'４-４．（１年目）'!B64:B408,"工事",'４-４．（１年目）'!F64:F408,"⑮")</f>
        <v>0</v>
      </c>
      <c r="X32" s="787">
        <f>SUMIFS('４-４．（１年目）'!L64:L408,'４-４．（１年目）'!B64:B408,"工事",'４-４．（１年目）'!F64:F408,"⑮")</f>
        <v>0</v>
      </c>
      <c r="Y32" s="787">
        <f>SUMIFS('４-４．（１年目）'!N64:N408,'４-４．（１年目）'!B64:B408,"工事",'４-４．（１年目）'!F64:F408,"⑮")</f>
        <v>0</v>
      </c>
    </row>
    <row r="33" spans="1:15" ht="18.75" customHeight="1">
      <c r="A33" s="555"/>
      <c r="B33" s="606"/>
      <c r="C33" s="3021" t="s">
        <v>33</v>
      </c>
      <c r="D33" s="3022"/>
      <c r="E33" s="3023"/>
      <c r="F33" s="478"/>
      <c r="G33" s="607" t="s">
        <v>971</v>
      </c>
      <c r="H33" s="634"/>
      <c r="I33" s="609"/>
      <c r="J33" s="610">
        <f>J167</f>
        <v>0</v>
      </c>
      <c r="K33" s="611"/>
      <c r="L33" s="612">
        <f>L167</f>
        <v>0</v>
      </c>
      <c r="M33" s="613"/>
      <c r="N33" s="614">
        <f>N167</f>
        <v>0</v>
      </c>
      <c r="O33" s="615"/>
    </row>
    <row r="34" spans="1:15" ht="18.75" customHeight="1">
      <c r="A34" s="555"/>
      <c r="B34" s="606"/>
      <c r="C34" s="3021" t="s">
        <v>35</v>
      </c>
      <c r="D34" s="3022"/>
      <c r="E34" s="3023"/>
      <c r="F34" s="478"/>
      <c r="G34" s="607" t="s">
        <v>971</v>
      </c>
      <c r="H34" s="634"/>
      <c r="I34" s="609"/>
      <c r="J34" s="610">
        <f>J219</f>
        <v>0</v>
      </c>
      <c r="K34" s="611"/>
      <c r="L34" s="612">
        <f>L219</f>
        <v>0</v>
      </c>
      <c r="M34" s="613"/>
      <c r="N34" s="614">
        <f>N219</f>
        <v>0</v>
      </c>
      <c r="O34" s="615"/>
    </row>
    <row r="35" spans="1:15" ht="18.75" customHeight="1">
      <c r="A35" s="555"/>
      <c r="B35" s="606"/>
      <c r="C35" s="3021" t="s">
        <v>36</v>
      </c>
      <c r="D35" s="3022"/>
      <c r="E35" s="3023"/>
      <c r="F35" s="478"/>
      <c r="G35" s="607" t="s">
        <v>971</v>
      </c>
      <c r="H35" s="634"/>
      <c r="I35" s="609"/>
      <c r="J35" s="610">
        <f>J271</f>
        <v>0</v>
      </c>
      <c r="K35" s="611"/>
      <c r="L35" s="612">
        <f>L271</f>
        <v>0</v>
      </c>
      <c r="M35" s="613"/>
      <c r="N35" s="614">
        <f>N271</f>
        <v>0</v>
      </c>
      <c r="O35" s="615"/>
    </row>
    <row r="36" spans="1:15" ht="18.75" customHeight="1">
      <c r="A36" s="555"/>
      <c r="B36" s="606"/>
      <c r="C36" s="3021" t="s">
        <v>37</v>
      </c>
      <c r="D36" s="3022"/>
      <c r="E36" s="3023"/>
      <c r="F36" s="478"/>
      <c r="G36" s="607" t="s">
        <v>971</v>
      </c>
      <c r="H36" s="634"/>
      <c r="I36" s="609"/>
      <c r="J36" s="610">
        <f>J323</f>
        <v>0</v>
      </c>
      <c r="K36" s="611"/>
      <c r="L36" s="612">
        <f>L323</f>
        <v>0</v>
      </c>
      <c r="M36" s="613"/>
      <c r="N36" s="614">
        <f>N323</f>
        <v>0</v>
      </c>
      <c r="O36" s="615"/>
    </row>
    <row r="37" spans="1:15" ht="18.75" customHeight="1">
      <c r="A37" s="555"/>
      <c r="B37" s="606"/>
      <c r="C37" s="3021" t="s">
        <v>38</v>
      </c>
      <c r="D37" s="3022"/>
      <c r="E37" s="3023"/>
      <c r="F37" s="478"/>
      <c r="G37" s="607" t="s">
        <v>971</v>
      </c>
      <c r="H37" s="634"/>
      <c r="I37" s="609"/>
      <c r="J37" s="610">
        <f>J351</f>
        <v>0</v>
      </c>
      <c r="K37" s="611"/>
      <c r="L37" s="612">
        <f>L351</f>
        <v>0</v>
      </c>
      <c r="M37" s="613"/>
      <c r="N37" s="614">
        <f>N351</f>
        <v>0</v>
      </c>
      <c r="O37" s="615"/>
    </row>
    <row r="38" spans="1:15" ht="18.75" customHeight="1">
      <c r="A38" s="555"/>
      <c r="B38" s="606"/>
      <c r="C38" s="3021" t="s">
        <v>39</v>
      </c>
      <c r="D38" s="3022"/>
      <c r="E38" s="3023"/>
      <c r="F38" s="478"/>
      <c r="G38" s="607" t="s">
        <v>971</v>
      </c>
      <c r="H38" s="634"/>
      <c r="I38" s="609"/>
      <c r="J38" s="610">
        <f>J379</f>
        <v>0</v>
      </c>
      <c r="K38" s="611"/>
      <c r="L38" s="612">
        <f>L379</f>
        <v>0</v>
      </c>
      <c r="M38" s="613"/>
      <c r="N38" s="614">
        <f>N379</f>
        <v>0</v>
      </c>
      <c r="O38" s="615"/>
    </row>
    <row r="39" spans="1:15" ht="18.75" customHeight="1">
      <c r="A39" s="555"/>
      <c r="B39" s="606"/>
      <c r="C39" s="3021" t="s">
        <v>40</v>
      </c>
      <c r="D39" s="3022"/>
      <c r="E39" s="3023"/>
      <c r="F39" s="478"/>
      <c r="G39" s="607" t="s">
        <v>971</v>
      </c>
      <c r="H39" s="634"/>
      <c r="I39" s="609"/>
      <c r="J39" s="610">
        <f>J407</f>
        <v>0</v>
      </c>
      <c r="K39" s="611"/>
      <c r="L39" s="612">
        <f>L407</f>
        <v>0</v>
      </c>
      <c r="M39" s="613"/>
      <c r="N39" s="614">
        <f>N407</f>
        <v>0</v>
      </c>
      <c r="O39" s="615"/>
    </row>
    <row r="40" spans="1:15" ht="18.75" customHeight="1" thickBot="1">
      <c r="A40" s="555"/>
      <c r="B40" s="739"/>
      <c r="C40" s="635"/>
      <c r="D40" s="737"/>
      <c r="E40" s="636"/>
      <c r="F40" s="479"/>
      <c r="G40" s="637"/>
      <c r="H40" s="638"/>
      <c r="I40" s="610"/>
      <c r="J40" s="639"/>
      <c r="K40" s="612"/>
      <c r="L40" s="640"/>
      <c r="M40" s="641"/>
      <c r="N40" s="642"/>
      <c r="O40" s="615"/>
    </row>
    <row r="41" spans="1:15" ht="30" customHeight="1" thickTop="1">
      <c r="A41" s="555"/>
      <c r="B41" s="578"/>
      <c r="C41" s="627"/>
      <c r="D41" s="627" t="s">
        <v>69</v>
      </c>
      <c r="E41" s="581" t="s">
        <v>12</v>
      </c>
      <c r="F41" s="476"/>
      <c r="G41" s="628"/>
      <c r="H41" s="629"/>
      <c r="I41" s="584"/>
      <c r="J41" s="584">
        <f>SUM(J32:J40)</f>
        <v>0</v>
      </c>
      <c r="K41" s="585"/>
      <c r="L41" s="585">
        <f>SUM(L32:L40)</f>
        <v>0</v>
      </c>
      <c r="M41" s="630"/>
      <c r="N41" s="587">
        <f>SUM(N32:N40)</f>
        <v>0</v>
      </c>
      <c r="O41" s="643"/>
    </row>
    <row r="42" spans="1:15" ht="18.75" customHeight="1" thickBot="1">
      <c r="A42" s="555"/>
      <c r="B42" s="739"/>
      <c r="C42" s="644"/>
      <c r="D42" s="645"/>
      <c r="E42" s="646"/>
      <c r="F42" s="480"/>
      <c r="G42" s="647"/>
      <c r="H42" s="648"/>
      <c r="I42" s="639"/>
      <c r="J42" s="639"/>
      <c r="K42" s="640"/>
      <c r="L42" s="640"/>
      <c r="M42" s="649"/>
      <c r="N42" s="642"/>
      <c r="O42" s="650"/>
    </row>
    <row r="43" spans="1:15" ht="30" customHeight="1" thickTop="1" thickBot="1">
      <c r="A43" s="555"/>
      <c r="B43" s="651"/>
      <c r="C43" s="652"/>
      <c r="D43" s="653"/>
      <c r="E43" s="654" t="s">
        <v>30</v>
      </c>
      <c r="F43" s="481"/>
      <c r="G43" s="655"/>
      <c r="H43" s="656"/>
      <c r="I43" s="657"/>
      <c r="J43" s="657">
        <f>SUM(J17,J29,J41)</f>
        <v>0</v>
      </c>
      <c r="K43" s="658"/>
      <c r="L43" s="658">
        <f>SUM(L17,L29,L41)</f>
        <v>0</v>
      </c>
      <c r="M43" s="659"/>
      <c r="N43" s="660">
        <f>SUM(N17,N29,N41)</f>
        <v>0</v>
      </c>
      <c r="O43" s="661"/>
    </row>
    <row r="44" spans="1:15" ht="8.25" customHeight="1" thickBot="1">
      <c r="B44" s="662"/>
      <c r="C44" s="663"/>
      <c r="D44" s="663"/>
      <c r="E44" s="663"/>
      <c r="F44" s="662"/>
      <c r="G44" s="664"/>
      <c r="H44" s="599"/>
      <c r="I44" s="599"/>
      <c r="J44" s="599"/>
      <c r="K44" s="599"/>
      <c r="L44" s="599"/>
      <c r="M44" s="599"/>
      <c r="N44" s="599"/>
      <c r="O44" s="663"/>
    </row>
    <row r="45" spans="1:15" ht="18.75" customHeight="1">
      <c r="A45" s="555"/>
      <c r="B45" s="665"/>
      <c r="C45" s="666" t="s">
        <v>31</v>
      </c>
      <c r="D45" s="667"/>
      <c r="E45" s="668"/>
      <c r="F45" s="482"/>
      <c r="G45" s="669"/>
      <c r="H45" s="670"/>
      <c r="I45" s="671"/>
      <c r="J45" s="671"/>
      <c r="K45" s="671"/>
      <c r="L45" s="671"/>
      <c r="M45" s="671"/>
      <c r="N45" s="672"/>
      <c r="O45" s="673"/>
    </row>
    <row r="46" spans="1:15" ht="18.75" customHeight="1">
      <c r="A46" s="555"/>
      <c r="B46" s="674"/>
      <c r="C46" s="3046" t="s">
        <v>34</v>
      </c>
      <c r="D46" s="3047"/>
      <c r="E46" s="3048"/>
      <c r="F46" s="483"/>
      <c r="G46" s="675" t="s">
        <v>20</v>
      </c>
      <c r="H46" s="676"/>
      <c r="I46" s="677"/>
      <c r="J46" s="678">
        <f t="shared" ref="J46:J53" si="0">SUM(J20,J32)</f>
        <v>0</v>
      </c>
      <c r="K46" s="677"/>
      <c r="L46" s="678">
        <f t="shared" ref="L46:L53" si="1">SUM(L20,L32)</f>
        <v>0</v>
      </c>
      <c r="M46" s="677"/>
      <c r="N46" s="679">
        <f t="shared" ref="N46:N53" si="2">SUM(N20,N32)</f>
        <v>0</v>
      </c>
      <c r="O46" s="680"/>
    </row>
    <row r="47" spans="1:15" ht="18.75" customHeight="1">
      <c r="A47" s="555"/>
      <c r="B47" s="674"/>
      <c r="C47" s="3046" t="s">
        <v>33</v>
      </c>
      <c r="D47" s="3047"/>
      <c r="E47" s="3048"/>
      <c r="F47" s="483"/>
      <c r="G47" s="675" t="s">
        <v>20</v>
      </c>
      <c r="H47" s="676"/>
      <c r="I47" s="677"/>
      <c r="J47" s="678">
        <f t="shared" si="0"/>
        <v>0</v>
      </c>
      <c r="K47" s="677"/>
      <c r="L47" s="678">
        <f t="shared" si="1"/>
        <v>0</v>
      </c>
      <c r="M47" s="677"/>
      <c r="N47" s="679">
        <f t="shared" si="2"/>
        <v>0</v>
      </c>
      <c r="O47" s="680"/>
    </row>
    <row r="48" spans="1:15" ht="18.75" customHeight="1">
      <c r="A48" s="555"/>
      <c r="B48" s="674"/>
      <c r="C48" s="3046" t="s">
        <v>35</v>
      </c>
      <c r="D48" s="3047"/>
      <c r="E48" s="3048"/>
      <c r="F48" s="483"/>
      <c r="G48" s="675" t="s">
        <v>20</v>
      </c>
      <c r="H48" s="676"/>
      <c r="I48" s="677"/>
      <c r="J48" s="678">
        <f t="shared" si="0"/>
        <v>0</v>
      </c>
      <c r="K48" s="677"/>
      <c r="L48" s="678">
        <f t="shared" si="1"/>
        <v>0</v>
      </c>
      <c r="M48" s="677"/>
      <c r="N48" s="679">
        <f t="shared" si="2"/>
        <v>0</v>
      </c>
      <c r="O48" s="680"/>
    </row>
    <row r="49" spans="1:15" ht="18.75" customHeight="1">
      <c r="A49" s="555"/>
      <c r="B49" s="674"/>
      <c r="C49" s="3046" t="s">
        <v>36</v>
      </c>
      <c r="D49" s="3047"/>
      <c r="E49" s="3048"/>
      <c r="F49" s="483"/>
      <c r="G49" s="675" t="s">
        <v>20</v>
      </c>
      <c r="H49" s="676"/>
      <c r="I49" s="677"/>
      <c r="J49" s="678">
        <f t="shared" si="0"/>
        <v>0</v>
      </c>
      <c r="K49" s="677"/>
      <c r="L49" s="678">
        <f t="shared" si="1"/>
        <v>0</v>
      </c>
      <c r="M49" s="677"/>
      <c r="N49" s="679">
        <f t="shared" si="2"/>
        <v>0</v>
      </c>
      <c r="O49" s="680"/>
    </row>
    <row r="50" spans="1:15" ht="18.75" customHeight="1">
      <c r="A50" s="555"/>
      <c r="B50" s="674"/>
      <c r="C50" s="3046" t="s">
        <v>37</v>
      </c>
      <c r="D50" s="3047"/>
      <c r="E50" s="3048"/>
      <c r="F50" s="483"/>
      <c r="G50" s="675" t="s">
        <v>20</v>
      </c>
      <c r="H50" s="676"/>
      <c r="I50" s="677"/>
      <c r="J50" s="678">
        <f t="shared" si="0"/>
        <v>0</v>
      </c>
      <c r="K50" s="677"/>
      <c r="L50" s="678">
        <f t="shared" si="1"/>
        <v>0</v>
      </c>
      <c r="M50" s="677"/>
      <c r="N50" s="679">
        <f t="shared" si="2"/>
        <v>0</v>
      </c>
      <c r="O50" s="680"/>
    </row>
    <row r="51" spans="1:15" ht="18.75" customHeight="1">
      <c r="A51" s="555"/>
      <c r="B51" s="674"/>
      <c r="C51" s="3046" t="s">
        <v>38</v>
      </c>
      <c r="D51" s="3047"/>
      <c r="E51" s="3048"/>
      <c r="F51" s="483"/>
      <c r="G51" s="675" t="s">
        <v>20</v>
      </c>
      <c r="H51" s="676"/>
      <c r="I51" s="677"/>
      <c r="J51" s="678">
        <f t="shared" si="0"/>
        <v>0</v>
      </c>
      <c r="K51" s="677"/>
      <c r="L51" s="678">
        <f t="shared" si="1"/>
        <v>0</v>
      </c>
      <c r="M51" s="677"/>
      <c r="N51" s="679">
        <f t="shared" si="2"/>
        <v>0</v>
      </c>
      <c r="O51" s="680"/>
    </row>
    <row r="52" spans="1:15" ht="18.75" customHeight="1">
      <c r="A52" s="555"/>
      <c r="B52" s="674"/>
      <c r="C52" s="3046" t="s">
        <v>39</v>
      </c>
      <c r="D52" s="3047"/>
      <c r="E52" s="3048"/>
      <c r="F52" s="483"/>
      <c r="G52" s="675" t="s">
        <v>20</v>
      </c>
      <c r="H52" s="676"/>
      <c r="I52" s="677"/>
      <c r="J52" s="678">
        <f t="shared" si="0"/>
        <v>0</v>
      </c>
      <c r="K52" s="677"/>
      <c r="L52" s="678">
        <f t="shared" si="1"/>
        <v>0</v>
      </c>
      <c r="M52" s="677"/>
      <c r="N52" s="679">
        <f t="shared" si="2"/>
        <v>0</v>
      </c>
      <c r="O52" s="680"/>
    </row>
    <row r="53" spans="1:15" ht="18.75" customHeight="1">
      <c r="A53" s="555"/>
      <c r="B53" s="674"/>
      <c r="C53" s="3046" t="s">
        <v>40</v>
      </c>
      <c r="D53" s="3047"/>
      <c r="E53" s="3048"/>
      <c r="F53" s="483"/>
      <c r="G53" s="675" t="s">
        <v>20</v>
      </c>
      <c r="H53" s="676"/>
      <c r="I53" s="677"/>
      <c r="J53" s="678">
        <f t="shared" si="0"/>
        <v>0</v>
      </c>
      <c r="K53" s="677"/>
      <c r="L53" s="678">
        <f t="shared" si="1"/>
        <v>0</v>
      </c>
      <c r="M53" s="677"/>
      <c r="N53" s="679">
        <f t="shared" si="2"/>
        <v>0</v>
      </c>
      <c r="O53" s="680"/>
    </row>
    <row r="54" spans="1:15" ht="18.75" customHeight="1" thickBot="1">
      <c r="A54" s="555"/>
      <c r="B54" s="681"/>
      <c r="C54" s="682"/>
      <c r="D54" s="683"/>
      <c r="E54" s="684"/>
      <c r="F54" s="484"/>
      <c r="G54" s="685"/>
      <c r="H54" s="686"/>
      <c r="I54" s="678"/>
      <c r="J54" s="687"/>
      <c r="K54" s="687"/>
      <c r="L54" s="687"/>
      <c r="M54" s="687"/>
      <c r="N54" s="688"/>
      <c r="O54" s="680"/>
    </row>
    <row r="55" spans="1:15" ht="30" customHeight="1" thickTop="1" thickBot="1">
      <c r="A55" s="555"/>
      <c r="B55" s="689"/>
      <c r="C55" s="690"/>
      <c r="D55" s="691" t="s">
        <v>32</v>
      </c>
      <c r="E55" s="692" t="s">
        <v>12</v>
      </c>
      <c r="F55" s="485"/>
      <c r="G55" s="693"/>
      <c r="H55" s="694"/>
      <c r="I55" s="695"/>
      <c r="J55" s="695">
        <f>SUM(J46:J54)</f>
        <v>0</v>
      </c>
      <c r="K55" s="695"/>
      <c r="L55" s="695">
        <f>SUM(L46:L54)</f>
        <v>0</v>
      </c>
      <c r="M55" s="695"/>
      <c r="N55" s="696">
        <f>SUM(N46:N54)</f>
        <v>0</v>
      </c>
      <c r="O55" s="697"/>
    </row>
    <row r="56" spans="1:15" ht="24.75" customHeight="1">
      <c r="A56" s="555"/>
      <c r="B56" s="3052" t="s">
        <v>407</v>
      </c>
      <c r="C56" s="3053"/>
      <c r="D56" s="3053"/>
      <c r="E56" s="3053"/>
      <c r="F56" s="3053"/>
      <c r="G56" s="3054"/>
      <c r="H56" s="698"/>
      <c r="I56" s="699"/>
      <c r="J56" s="699"/>
      <c r="K56" s="700"/>
      <c r="L56" s="700"/>
      <c r="M56" s="701"/>
      <c r="N56" s="702"/>
      <c r="O56" s="703"/>
    </row>
    <row r="57" spans="1:15" ht="18.75" customHeight="1">
      <c r="A57" s="555"/>
      <c r="B57" s="739"/>
      <c r="C57" s="704" t="s">
        <v>408</v>
      </c>
      <c r="D57" s="737"/>
      <c r="E57" s="636"/>
      <c r="F57" s="486"/>
      <c r="G57" s="637"/>
      <c r="H57" s="638"/>
      <c r="I57" s="610"/>
      <c r="J57" s="610"/>
      <c r="K57" s="612"/>
      <c r="L57" s="612"/>
      <c r="M57" s="641"/>
      <c r="N57" s="614"/>
      <c r="O57" s="615"/>
    </row>
    <row r="58" spans="1:15" ht="18.75" customHeight="1">
      <c r="A58" s="555"/>
      <c r="B58" s="606" t="s">
        <v>678</v>
      </c>
      <c r="C58" s="734"/>
      <c r="D58" s="735"/>
      <c r="E58" s="736"/>
      <c r="F58" s="479"/>
      <c r="G58" s="607"/>
      <c r="H58" s="608"/>
      <c r="I58" s="609"/>
      <c r="J58" s="610">
        <f>ROUNDDOWN(H58*I58,0)</f>
        <v>0</v>
      </c>
      <c r="K58" s="611"/>
      <c r="L58" s="612">
        <f>ROUNDDOWN(H58*K58,0)</f>
        <v>0</v>
      </c>
      <c r="M58" s="641" t="str">
        <f>IF(I58-K58=0,"",I58-K58)</f>
        <v/>
      </c>
      <c r="N58" s="614">
        <f>J58-L58</f>
        <v>0</v>
      </c>
      <c r="O58" s="615"/>
    </row>
    <row r="59" spans="1:15" ht="18.75" customHeight="1">
      <c r="A59" s="555"/>
      <c r="B59" s="606"/>
      <c r="C59" s="734"/>
      <c r="D59" s="735"/>
      <c r="E59" s="736"/>
      <c r="F59" s="479"/>
      <c r="G59" s="607"/>
      <c r="H59" s="608"/>
      <c r="I59" s="609"/>
      <c r="J59" s="610">
        <f t="shared" ref="J59:J61" si="3">ROUNDDOWN(H59*I59,0)</f>
        <v>0</v>
      </c>
      <c r="K59" s="611"/>
      <c r="L59" s="612">
        <f t="shared" ref="L59:L61" si="4">ROUNDDOWN(H59*K59,0)</f>
        <v>0</v>
      </c>
      <c r="M59" s="641" t="str">
        <f t="shared" ref="M59:M61" si="5">IF(I59-K59=0,"",I59-K59)</f>
        <v/>
      </c>
      <c r="N59" s="614">
        <f t="shared" ref="N59" si="6">J59-L59</f>
        <v>0</v>
      </c>
      <c r="O59" s="615"/>
    </row>
    <row r="60" spans="1:15" ht="18.75" customHeight="1">
      <c r="A60" s="555"/>
      <c r="B60" s="606"/>
      <c r="C60" s="734"/>
      <c r="D60" s="735"/>
      <c r="E60" s="736"/>
      <c r="F60" s="479"/>
      <c r="G60" s="607"/>
      <c r="H60" s="608"/>
      <c r="I60" s="609"/>
      <c r="J60" s="610">
        <f t="shared" si="3"/>
        <v>0</v>
      </c>
      <c r="K60" s="611"/>
      <c r="L60" s="612">
        <f t="shared" si="4"/>
        <v>0</v>
      </c>
      <c r="M60" s="641" t="str">
        <f t="shared" si="5"/>
        <v/>
      </c>
      <c r="N60" s="614">
        <f>J60-L60</f>
        <v>0</v>
      </c>
      <c r="O60" s="615"/>
    </row>
    <row r="61" spans="1:15" ht="18.75" customHeight="1">
      <c r="A61" s="555"/>
      <c r="B61" s="606"/>
      <c r="C61" s="734"/>
      <c r="D61" s="735"/>
      <c r="E61" s="736"/>
      <c r="F61" s="479"/>
      <c r="G61" s="607"/>
      <c r="H61" s="608"/>
      <c r="I61" s="609"/>
      <c r="J61" s="610">
        <f t="shared" si="3"/>
        <v>0</v>
      </c>
      <c r="K61" s="611"/>
      <c r="L61" s="612">
        <f t="shared" si="4"/>
        <v>0</v>
      </c>
      <c r="M61" s="641" t="str">
        <f t="shared" si="5"/>
        <v/>
      </c>
      <c r="N61" s="614">
        <f>J61-L61</f>
        <v>0</v>
      </c>
      <c r="O61" s="615"/>
    </row>
    <row r="62" spans="1:15" ht="18.75" customHeight="1" thickBot="1">
      <c r="A62" s="555"/>
      <c r="B62" s="740"/>
      <c r="C62" s="705"/>
      <c r="D62" s="706" t="s">
        <v>974</v>
      </c>
      <c r="E62" s="707" t="s">
        <v>975</v>
      </c>
      <c r="F62" s="487"/>
      <c r="G62" s="708"/>
      <c r="H62" s="709"/>
      <c r="I62" s="710"/>
      <c r="J62" s="711">
        <f>SUM(J58:J61)</f>
        <v>0</v>
      </c>
      <c r="K62" s="712"/>
      <c r="L62" s="713">
        <f>SUM(L58:L61)</f>
        <v>0</v>
      </c>
      <c r="M62" s="714"/>
      <c r="N62" s="715">
        <f>SUM(N58:N61)</f>
        <v>0</v>
      </c>
      <c r="O62" s="571"/>
    </row>
    <row r="63" spans="1:15" ht="18.75" customHeight="1">
      <c r="A63" s="555"/>
      <c r="B63" s="716"/>
      <c r="C63" s="717"/>
      <c r="D63" s="718"/>
      <c r="E63" s="719"/>
      <c r="F63" s="488"/>
      <c r="G63" s="720"/>
      <c r="H63" s="721"/>
      <c r="I63" s="621"/>
      <c r="J63" s="621"/>
      <c r="K63" s="623"/>
      <c r="L63" s="623"/>
      <c r="M63" s="722"/>
      <c r="N63" s="625"/>
      <c r="O63" s="626"/>
    </row>
    <row r="64" spans="1:15" ht="18.75" customHeight="1">
      <c r="A64" s="555"/>
      <c r="B64" s="739"/>
      <c r="C64" s="704" t="s">
        <v>976</v>
      </c>
      <c r="D64" s="645"/>
      <c r="E64" s="3055"/>
      <c r="F64" s="3055"/>
      <c r="G64" s="3056"/>
      <c r="H64" s="638"/>
      <c r="I64" s="610"/>
      <c r="J64" s="610"/>
      <c r="K64" s="612"/>
      <c r="L64" s="612"/>
      <c r="M64" s="641"/>
      <c r="N64" s="614"/>
      <c r="O64" s="615"/>
    </row>
    <row r="65" spans="1:15" ht="18.75" customHeight="1">
      <c r="A65" s="555"/>
      <c r="B65" s="606"/>
      <c r="C65" s="3057" t="s">
        <v>977</v>
      </c>
      <c r="D65" s="3058"/>
      <c r="E65" s="3059"/>
      <c r="F65" s="479"/>
      <c r="G65" s="607"/>
      <c r="H65" s="608"/>
      <c r="I65" s="610"/>
      <c r="J65" s="610"/>
      <c r="K65" s="611"/>
      <c r="L65" s="612"/>
      <c r="M65" s="641"/>
      <c r="N65" s="614"/>
      <c r="O65" s="615"/>
    </row>
    <row r="66" spans="1:15" ht="18.75" customHeight="1">
      <c r="A66" s="555"/>
      <c r="B66" s="606"/>
      <c r="C66" s="3060" t="s">
        <v>1010</v>
      </c>
      <c r="D66" s="3061"/>
      <c r="E66" s="3062"/>
      <c r="F66" s="479"/>
      <c r="G66" s="607"/>
      <c r="H66" s="608"/>
      <c r="I66" s="609"/>
      <c r="J66" s="610"/>
      <c r="K66" s="611"/>
      <c r="L66" s="612"/>
      <c r="M66" s="641" t="str">
        <f t="shared" ref="M66:M110" si="7">IF(I66-K66=0,"",I66-K66)</f>
        <v/>
      </c>
      <c r="N66" s="614"/>
      <c r="O66" s="615"/>
    </row>
    <row r="67" spans="1:15" ht="18.75" customHeight="1">
      <c r="A67" s="555"/>
      <c r="B67" s="606" t="s">
        <v>989</v>
      </c>
      <c r="C67" s="738"/>
      <c r="D67" s="723"/>
      <c r="E67" s="724"/>
      <c r="F67" s="479"/>
      <c r="G67" s="607"/>
      <c r="H67" s="608"/>
      <c r="I67" s="609"/>
      <c r="J67" s="610">
        <f t="shared" ref="J67:J86" si="8">ROUNDDOWN(H67*I67,0)</f>
        <v>0</v>
      </c>
      <c r="K67" s="611"/>
      <c r="L67" s="612">
        <f t="shared" ref="L67:L86" si="9">ROUNDDOWN(H67*K67,0)</f>
        <v>0</v>
      </c>
      <c r="M67" s="641" t="str">
        <f t="shared" si="7"/>
        <v/>
      </c>
      <c r="N67" s="614">
        <f>J67-L67</f>
        <v>0</v>
      </c>
      <c r="O67" s="615"/>
    </row>
    <row r="68" spans="1:15" ht="18.75" customHeight="1">
      <c r="A68" s="555"/>
      <c r="B68" s="606"/>
      <c r="C68" s="738"/>
      <c r="D68" s="723"/>
      <c r="E68" s="724"/>
      <c r="F68" s="479"/>
      <c r="G68" s="607"/>
      <c r="H68" s="608"/>
      <c r="I68" s="609"/>
      <c r="J68" s="610">
        <f t="shared" si="8"/>
        <v>0</v>
      </c>
      <c r="K68" s="611"/>
      <c r="L68" s="612">
        <f t="shared" si="9"/>
        <v>0</v>
      </c>
      <c r="M68" s="641" t="str">
        <f t="shared" si="7"/>
        <v/>
      </c>
      <c r="N68" s="614">
        <f t="shared" ref="N68:N116" si="10">J68-L68</f>
        <v>0</v>
      </c>
      <c r="O68" s="615"/>
    </row>
    <row r="69" spans="1:15" ht="18.75" customHeight="1">
      <c r="A69" s="555"/>
      <c r="B69" s="606" t="s">
        <v>990</v>
      </c>
      <c r="C69" s="738"/>
      <c r="D69" s="723"/>
      <c r="E69" s="724"/>
      <c r="F69" s="479"/>
      <c r="G69" s="607"/>
      <c r="H69" s="608"/>
      <c r="I69" s="609"/>
      <c r="J69" s="610">
        <f t="shared" si="8"/>
        <v>0</v>
      </c>
      <c r="K69" s="611"/>
      <c r="L69" s="612">
        <f t="shared" si="9"/>
        <v>0</v>
      </c>
      <c r="M69" s="641" t="str">
        <f t="shared" si="7"/>
        <v/>
      </c>
      <c r="N69" s="614">
        <f t="shared" si="10"/>
        <v>0</v>
      </c>
      <c r="O69" s="615"/>
    </row>
    <row r="70" spans="1:15" ht="18.75" customHeight="1">
      <c r="A70" s="555"/>
      <c r="B70" s="606" t="s">
        <v>989</v>
      </c>
      <c r="C70" s="738"/>
      <c r="D70" s="723"/>
      <c r="E70" s="724"/>
      <c r="F70" s="479"/>
      <c r="G70" s="607"/>
      <c r="H70" s="608"/>
      <c r="I70" s="609"/>
      <c r="J70" s="610">
        <f t="shared" si="8"/>
        <v>0</v>
      </c>
      <c r="K70" s="611"/>
      <c r="L70" s="612">
        <f t="shared" si="9"/>
        <v>0</v>
      </c>
      <c r="M70" s="641" t="str">
        <f t="shared" si="7"/>
        <v/>
      </c>
      <c r="N70" s="614">
        <f t="shared" si="10"/>
        <v>0</v>
      </c>
      <c r="O70" s="615"/>
    </row>
    <row r="71" spans="1:15" ht="18.75" customHeight="1">
      <c r="A71" s="555"/>
      <c r="B71" s="606"/>
      <c r="C71" s="738"/>
      <c r="D71" s="723"/>
      <c r="E71" s="724"/>
      <c r="F71" s="479"/>
      <c r="G71" s="607"/>
      <c r="H71" s="608"/>
      <c r="I71" s="609"/>
      <c r="J71" s="610">
        <f t="shared" si="8"/>
        <v>0</v>
      </c>
      <c r="K71" s="611"/>
      <c r="L71" s="612">
        <f t="shared" si="9"/>
        <v>0</v>
      </c>
      <c r="M71" s="641" t="str">
        <f t="shared" si="7"/>
        <v/>
      </c>
      <c r="N71" s="614">
        <f t="shared" si="10"/>
        <v>0</v>
      </c>
      <c r="O71" s="615"/>
    </row>
    <row r="72" spans="1:15" ht="18.75" customHeight="1">
      <c r="A72" s="555"/>
      <c r="B72" s="606"/>
      <c r="C72" s="738"/>
      <c r="D72" s="723"/>
      <c r="E72" s="724"/>
      <c r="F72" s="479"/>
      <c r="G72" s="607"/>
      <c r="H72" s="608"/>
      <c r="I72" s="609"/>
      <c r="J72" s="610">
        <f t="shared" si="8"/>
        <v>0</v>
      </c>
      <c r="K72" s="611"/>
      <c r="L72" s="612">
        <f t="shared" si="9"/>
        <v>0</v>
      </c>
      <c r="M72" s="641" t="str">
        <f t="shared" si="7"/>
        <v/>
      </c>
      <c r="N72" s="614">
        <f t="shared" si="10"/>
        <v>0</v>
      </c>
      <c r="O72" s="615"/>
    </row>
    <row r="73" spans="1:15" ht="18.75" customHeight="1">
      <c r="A73" s="555"/>
      <c r="B73" s="606"/>
      <c r="C73" s="738"/>
      <c r="D73" s="723"/>
      <c r="E73" s="724"/>
      <c r="F73" s="479"/>
      <c r="G73" s="607"/>
      <c r="H73" s="608"/>
      <c r="I73" s="609"/>
      <c r="J73" s="610">
        <f t="shared" si="8"/>
        <v>0</v>
      </c>
      <c r="K73" s="611"/>
      <c r="L73" s="612">
        <f t="shared" si="9"/>
        <v>0</v>
      </c>
      <c r="M73" s="641" t="str">
        <f t="shared" si="7"/>
        <v/>
      </c>
      <c r="N73" s="614">
        <f t="shared" si="10"/>
        <v>0</v>
      </c>
      <c r="O73" s="615"/>
    </row>
    <row r="74" spans="1:15" ht="18.75" customHeight="1">
      <c r="A74" s="555"/>
      <c r="B74" s="606"/>
      <c r="C74" s="738"/>
      <c r="D74" s="723"/>
      <c r="E74" s="724"/>
      <c r="F74" s="479"/>
      <c r="G74" s="607"/>
      <c r="H74" s="608"/>
      <c r="I74" s="609"/>
      <c r="J74" s="610">
        <f t="shared" si="8"/>
        <v>0</v>
      </c>
      <c r="K74" s="611"/>
      <c r="L74" s="612">
        <f t="shared" si="9"/>
        <v>0</v>
      </c>
      <c r="M74" s="641" t="str">
        <f t="shared" si="7"/>
        <v/>
      </c>
      <c r="N74" s="614">
        <f t="shared" si="10"/>
        <v>0</v>
      </c>
      <c r="O74" s="615"/>
    </row>
    <row r="75" spans="1:15" ht="18.75" customHeight="1">
      <c r="A75" s="555"/>
      <c r="B75" s="606"/>
      <c r="C75" s="738"/>
      <c r="D75" s="723"/>
      <c r="E75" s="724"/>
      <c r="F75" s="479"/>
      <c r="G75" s="607"/>
      <c r="H75" s="608"/>
      <c r="I75" s="609"/>
      <c r="J75" s="610">
        <f t="shared" si="8"/>
        <v>0</v>
      </c>
      <c r="K75" s="611"/>
      <c r="L75" s="612">
        <f t="shared" si="9"/>
        <v>0</v>
      </c>
      <c r="M75" s="641" t="str">
        <f t="shared" si="7"/>
        <v/>
      </c>
      <c r="N75" s="614">
        <f t="shared" si="10"/>
        <v>0</v>
      </c>
      <c r="O75" s="615"/>
    </row>
    <row r="76" spans="1:15" ht="18.75" customHeight="1">
      <c r="A76" s="555"/>
      <c r="B76" s="606"/>
      <c r="C76" s="738"/>
      <c r="D76" s="723"/>
      <c r="E76" s="724"/>
      <c r="F76" s="479"/>
      <c r="G76" s="607"/>
      <c r="H76" s="608"/>
      <c r="I76" s="609"/>
      <c r="J76" s="610">
        <f t="shared" si="8"/>
        <v>0</v>
      </c>
      <c r="K76" s="611"/>
      <c r="L76" s="612">
        <f t="shared" si="9"/>
        <v>0</v>
      </c>
      <c r="M76" s="641" t="str">
        <f t="shared" si="7"/>
        <v/>
      </c>
      <c r="N76" s="614">
        <f t="shared" si="10"/>
        <v>0</v>
      </c>
      <c r="O76" s="615"/>
    </row>
    <row r="77" spans="1:15" ht="18.75" customHeight="1">
      <c r="A77" s="555"/>
      <c r="B77" s="606"/>
      <c r="C77" s="738"/>
      <c r="D77" s="723"/>
      <c r="E77" s="724"/>
      <c r="F77" s="479"/>
      <c r="G77" s="607"/>
      <c r="H77" s="608"/>
      <c r="I77" s="609"/>
      <c r="J77" s="610">
        <f t="shared" si="8"/>
        <v>0</v>
      </c>
      <c r="K77" s="611"/>
      <c r="L77" s="612">
        <f t="shared" si="9"/>
        <v>0</v>
      </c>
      <c r="M77" s="641" t="str">
        <f t="shared" si="7"/>
        <v/>
      </c>
      <c r="N77" s="614">
        <f>J77-L77</f>
        <v>0</v>
      </c>
      <c r="O77" s="615"/>
    </row>
    <row r="78" spans="1:15" ht="18.75" customHeight="1">
      <c r="A78" s="555"/>
      <c r="B78" s="606"/>
      <c r="C78" s="738"/>
      <c r="D78" s="723"/>
      <c r="E78" s="724"/>
      <c r="F78" s="479"/>
      <c r="G78" s="607"/>
      <c r="H78" s="608"/>
      <c r="I78" s="609"/>
      <c r="J78" s="610">
        <f t="shared" si="8"/>
        <v>0</v>
      </c>
      <c r="K78" s="611"/>
      <c r="L78" s="612">
        <f t="shared" si="9"/>
        <v>0</v>
      </c>
      <c r="M78" s="641" t="str">
        <f t="shared" si="7"/>
        <v/>
      </c>
      <c r="N78" s="614">
        <f t="shared" ref="N78" si="11">J78-L78</f>
        <v>0</v>
      </c>
      <c r="O78" s="615"/>
    </row>
    <row r="79" spans="1:15" ht="18.75" customHeight="1">
      <c r="A79" s="555"/>
      <c r="B79" s="606"/>
      <c r="C79" s="738"/>
      <c r="D79" s="723"/>
      <c r="E79" s="724"/>
      <c r="F79" s="479"/>
      <c r="G79" s="607"/>
      <c r="H79" s="608"/>
      <c r="I79" s="609"/>
      <c r="J79" s="610">
        <f t="shared" si="8"/>
        <v>0</v>
      </c>
      <c r="K79" s="611"/>
      <c r="L79" s="612">
        <f t="shared" si="9"/>
        <v>0</v>
      </c>
      <c r="M79" s="641" t="str">
        <f t="shared" si="7"/>
        <v/>
      </c>
      <c r="N79" s="614">
        <f t="shared" si="10"/>
        <v>0</v>
      </c>
      <c r="O79" s="615"/>
    </row>
    <row r="80" spans="1:15" ht="18.75" customHeight="1">
      <c r="A80" s="555"/>
      <c r="B80" s="606"/>
      <c r="C80" s="738"/>
      <c r="D80" s="723"/>
      <c r="E80" s="724"/>
      <c r="F80" s="479"/>
      <c r="G80" s="607"/>
      <c r="H80" s="608"/>
      <c r="I80" s="609"/>
      <c r="J80" s="610">
        <f t="shared" si="8"/>
        <v>0</v>
      </c>
      <c r="K80" s="611"/>
      <c r="L80" s="612">
        <f t="shared" si="9"/>
        <v>0</v>
      </c>
      <c r="M80" s="641" t="str">
        <f t="shared" si="7"/>
        <v/>
      </c>
      <c r="N80" s="614">
        <f t="shared" si="10"/>
        <v>0</v>
      </c>
      <c r="O80" s="615"/>
    </row>
    <row r="81" spans="1:15" ht="18.75" customHeight="1">
      <c r="A81" s="555"/>
      <c r="B81" s="606"/>
      <c r="C81" s="738"/>
      <c r="D81" s="723"/>
      <c r="E81" s="724"/>
      <c r="F81" s="479"/>
      <c r="G81" s="607"/>
      <c r="H81" s="608"/>
      <c r="I81" s="609"/>
      <c r="J81" s="610">
        <f t="shared" si="8"/>
        <v>0</v>
      </c>
      <c r="K81" s="611"/>
      <c r="L81" s="612">
        <f t="shared" si="9"/>
        <v>0</v>
      </c>
      <c r="M81" s="641" t="str">
        <f t="shared" si="7"/>
        <v/>
      </c>
      <c r="N81" s="614">
        <f t="shared" si="10"/>
        <v>0</v>
      </c>
      <c r="O81" s="615"/>
    </row>
    <row r="82" spans="1:15" ht="18.75" customHeight="1">
      <c r="A82" s="555"/>
      <c r="B82" s="606"/>
      <c r="C82" s="738"/>
      <c r="D82" s="723"/>
      <c r="E82" s="724"/>
      <c r="F82" s="479"/>
      <c r="G82" s="607"/>
      <c r="H82" s="608"/>
      <c r="I82" s="609"/>
      <c r="J82" s="610">
        <f t="shared" si="8"/>
        <v>0</v>
      </c>
      <c r="K82" s="611"/>
      <c r="L82" s="612">
        <f t="shared" si="9"/>
        <v>0</v>
      </c>
      <c r="M82" s="641" t="str">
        <f t="shared" si="7"/>
        <v/>
      </c>
      <c r="N82" s="614">
        <f>J82-L82</f>
        <v>0</v>
      </c>
      <c r="O82" s="615"/>
    </row>
    <row r="83" spans="1:15" ht="18.75" customHeight="1">
      <c r="A83" s="555"/>
      <c r="B83" s="606"/>
      <c r="C83" s="738"/>
      <c r="D83" s="723"/>
      <c r="E83" s="724"/>
      <c r="F83" s="479"/>
      <c r="G83" s="607"/>
      <c r="H83" s="608"/>
      <c r="I83" s="609"/>
      <c r="J83" s="610">
        <f t="shared" si="8"/>
        <v>0</v>
      </c>
      <c r="K83" s="611"/>
      <c r="L83" s="612">
        <f t="shared" si="9"/>
        <v>0</v>
      </c>
      <c r="M83" s="641" t="str">
        <f t="shared" si="7"/>
        <v/>
      </c>
      <c r="N83" s="614">
        <f t="shared" si="10"/>
        <v>0</v>
      </c>
      <c r="O83" s="615"/>
    </row>
    <row r="84" spans="1:15" ht="18.75" customHeight="1">
      <c r="A84" s="555"/>
      <c r="B84" s="606"/>
      <c r="C84" s="738"/>
      <c r="D84" s="723"/>
      <c r="E84" s="724"/>
      <c r="F84" s="479"/>
      <c r="G84" s="607"/>
      <c r="H84" s="608"/>
      <c r="I84" s="609"/>
      <c r="J84" s="610">
        <f t="shared" si="8"/>
        <v>0</v>
      </c>
      <c r="K84" s="611"/>
      <c r="L84" s="612">
        <f t="shared" si="9"/>
        <v>0</v>
      </c>
      <c r="M84" s="641" t="str">
        <f t="shared" si="7"/>
        <v/>
      </c>
      <c r="N84" s="614">
        <f t="shared" si="10"/>
        <v>0</v>
      </c>
      <c r="O84" s="615"/>
    </row>
    <row r="85" spans="1:15" ht="18.75" customHeight="1">
      <c r="A85" s="555"/>
      <c r="B85" s="606"/>
      <c r="C85" s="738"/>
      <c r="D85" s="723"/>
      <c r="E85" s="724"/>
      <c r="F85" s="479"/>
      <c r="G85" s="607"/>
      <c r="H85" s="608"/>
      <c r="I85" s="609"/>
      <c r="J85" s="610">
        <f t="shared" si="8"/>
        <v>0</v>
      </c>
      <c r="K85" s="611"/>
      <c r="L85" s="612">
        <f t="shared" si="9"/>
        <v>0</v>
      </c>
      <c r="M85" s="641" t="str">
        <f t="shared" si="7"/>
        <v/>
      </c>
      <c r="N85" s="614">
        <f t="shared" si="10"/>
        <v>0</v>
      </c>
      <c r="O85" s="615"/>
    </row>
    <row r="86" spans="1:15" ht="18.75" customHeight="1" thickBot="1">
      <c r="A86" s="555"/>
      <c r="B86" s="726"/>
      <c r="C86" s="512"/>
      <c r="D86" s="513"/>
      <c r="E86" s="514"/>
      <c r="F86" s="515"/>
      <c r="G86" s="516"/>
      <c r="H86" s="517"/>
      <c r="I86" s="518"/>
      <c r="J86" s="710">
        <f t="shared" si="8"/>
        <v>0</v>
      </c>
      <c r="K86" s="519"/>
      <c r="L86" s="712">
        <f t="shared" si="9"/>
        <v>0</v>
      </c>
      <c r="M86" s="714" t="str">
        <f t="shared" si="7"/>
        <v/>
      </c>
      <c r="N86" s="520">
        <f t="shared" si="10"/>
        <v>0</v>
      </c>
      <c r="O86" s="571"/>
    </row>
    <row r="87" spans="1:15" ht="18.75" customHeight="1">
      <c r="A87" s="555"/>
      <c r="B87" s="616"/>
      <c r="C87" s="511" t="s">
        <v>1012</v>
      </c>
      <c r="D87" s="494" t="s">
        <v>1061</v>
      </c>
      <c r="E87" s="495" t="s">
        <v>978</v>
      </c>
      <c r="F87" s="496"/>
      <c r="G87" s="720"/>
      <c r="H87" s="721"/>
      <c r="I87" s="621"/>
      <c r="J87" s="497">
        <f>SUMIFS(J67:J86,B67:B86,"設備")</f>
        <v>0</v>
      </c>
      <c r="K87" s="623"/>
      <c r="L87" s="498">
        <f>SUMIFS(L67:L86,B67:B86,"設備")</f>
        <v>0</v>
      </c>
      <c r="M87" s="722"/>
      <c r="N87" s="499">
        <f>J87-L87</f>
        <v>0</v>
      </c>
      <c r="O87" s="626"/>
    </row>
    <row r="88" spans="1:15" ht="18.75" customHeight="1">
      <c r="A88" s="555"/>
      <c r="B88" s="606"/>
      <c r="C88" s="506" t="s">
        <v>1012</v>
      </c>
      <c r="D88" s="725" t="s">
        <v>1063</v>
      </c>
      <c r="E88" s="646" t="s">
        <v>978</v>
      </c>
      <c r="F88" s="478"/>
      <c r="G88" s="637"/>
      <c r="H88" s="638"/>
      <c r="I88" s="610"/>
      <c r="J88" s="639">
        <f>SUMIFS(J67:J86,B67:B86,"工事")</f>
        <v>0</v>
      </c>
      <c r="K88" s="612"/>
      <c r="L88" s="640">
        <f>SUMIFS(L67:L86,B67:B86,"工事")</f>
        <v>0</v>
      </c>
      <c r="M88" s="641"/>
      <c r="N88" s="642">
        <f>J88-L88</f>
        <v>0</v>
      </c>
      <c r="O88" s="615"/>
    </row>
    <row r="89" spans="1:15" ht="18.75" customHeight="1" thickBot="1">
      <c r="A89" s="555"/>
      <c r="B89" s="726"/>
      <c r="C89" s="705"/>
      <c r="D89" s="507" t="s">
        <v>1012</v>
      </c>
      <c r="E89" s="727" t="s">
        <v>1008</v>
      </c>
      <c r="F89" s="505"/>
      <c r="G89" s="708"/>
      <c r="H89" s="709"/>
      <c r="I89" s="710"/>
      <c r="J89" s="711">
        <f>J87+J88</f>
        <v>0</v>
      </c>
      <c r="K89" s="712"/>
      <c r="L89" s="713">
        <f>L87+L88</f>
        <v>0</v>
      </c>
      <c r="M89" s="714"/>
      <c r="N89" s="715">
        <f>J89-L89</f>
        <v>0</v>
      </c>
      <c r="O89" s="571"/>
    </row>
    <row r="90" spans="1:15" ht="18.75" customHeight="1">
      <c r="A90" s="555"/>
      <c r="B90" s="606"/>
      <c r="C90" s="3049" t="s">
        <v>1011</v>
      </c>
      <c r="D90" s="3050"/>
      <c r="E90" s="3051"/>
      <c r="F90" s="479"/>
      <c r="G90" s="607"/>
      <c r="H90" s="608"/>
      <c r="I90" s="609"/>
      <c r="J90" s="621"/>
      <c r="K90" s="728"/>
      <c r="L90" s="700"/>
      <c r="M90" s="722" t="str">
        <f t="shared" si="7"/>
        <v/>
      </c>
      <c r="N90" s="625"/>
      <c r="O90" s="615"/>
    </row>
    <row r="91" spans="1:15" ht="18.75" customHeight="1">
      <c r="A91" s="555"/>
      <c r="B91" s="606"/>
      <c r="C91" s="738"/>
      <c r="D91" s="723"/>
      <c r="E91" s="529"/>
      <c r="F91" s="479"/>
      <c r="G91" s="607"/>
      <c r="H91" s="608"/>
      <c r="I91" s="609"/>
      <c r="J91" s="610">
        <f t="shared" ref="J91:J110" si="12">ROUNDDOWN(H91*I91,0)</f>
        <v>0</v>
      </c>
      <c r="K91" s="611"/>
      <c r="L91" s="612">
        <f t="shared" ref="L91:L110" si="13">ROUNDDOWN(H91*K91,0)</f>
        <v>0</v>
      </c>
      <c r="M91" s="641" t="str">
        <f t="shared" si="7"/>
        <v/>
      </c>
      <c r="N91" s="614">
        <f t="shared" ref="N91" si="14">J91-L91</f>
        <v>0</v>
      </c>
      <c r="O91" s="615"/>
    </row>
    <row r="92" spans="1:15" ht="18.75" customHeight="1">
      <c r="A92" s="555"/>
      <c r="B92" s="606"/>
      <c r="C92" s="738"/>
      <c r="D92" s="723"/>
      <c r="E92" s="724"/>
      <c r="F92" s="479"/>
      <c r="G92" s="607"/>
      <c r="H92" s="608"/>
      <c r="I92" s="609"/>
      <c r="J92" s="610">
        <f t="shared" si="12"/>
        <v>0</v>
      </c>
      <c r="K92" s="611"/>
      <c r="L92" s="612">
        <f t="shared" si="13"/>
        <v>0</v>
      </c>
      <c r="M92" s="641" t="str">
        <f t="shared" si="7"/>
        <v/>
      </c>
      <c r="N92" s="614">
        <f>J92-L92</f>
        <v>0</v>
      </c>
      <c r="O92" s="615"/>
    </row>
    <row r="93" spans="1:15" ht="18.75" customHeight="1">
      <c r="A93" s="555"/>
      <c r="B93" s="606"/>
      <c r="C93" s="738"/>
      <c r="D93" s="723"/>
      <c r="E93" s="724"/>
      <c r="F93" s="479"/>
      <c r="G93" s="607"/>
      <c r="H93" s="608"/>
      <c r="I93" s="609"/>
      <c r="J93" s="610">
        <f t="shared" si="12"/>
        <v>0</v>
      </c>
      <c r="K93" s="611"/>
      <c r="L93" s="612">
        <f t="shared" si="13"/>
        <v>0</v>
      </c>
      <c r="M93" s="641" t="str">
        <f t="shared" si="7"/>
        <v/>
      </c>
      <c r="N93" s="614">
        <f t="shared" si="10"/>
        <v>0</v>
      </c>
      <c r="O93" s="615"/>
    </row>
    <row r="94" spans="1:15" ht="18.75" customHeight="1">
      <c r="A94" s="555"/>
      <c r="B94" s="606"/>
      <c r="C94" s="738"/>
      <c r="D94" s="723"/>
      <c r="E94" s="724"/>
      <c r="F94" s="479"/>
      <c r="G94" s="607"/>
      <c r="H94" s="608"/>
      <c r="I94" s="609"/>
      <c r="J94" s="610">
        <f t="shared" si="12"/>
        <v>0</v>
      </c>
      <c r="K94" s="611"/>
      <c r="L94" s="612">
        <f t="shared" si="13"/>
        <v>0</v>
      </c>
      <c r="M94" s="641" t="str">
        <f t="shared" si="7"/>
        <v/>
      </c>
      <c r="N94" s="614">
        <f t="shared" si="10"/>
        <v>0</v>
      </c>
      <c r="O94" s="615"/>
    </row>
    <row r="95" spans="1:15" ht="18.75" customHeight="1">
      <c r="A95" s="555"/>
      <c r="B95" s="606"/>
      <c r="C95" s="738"/>
      <c r="D95" s="723"/>
      <c r="E95" s="724"/>
      <c r="F95" s="479"/>
      <c r="G95" s="607"/>
      <c r="H95" s="608"/>
      <c r="I95" s="609"/>
      <c r="J95" s="610">
        <f t="shared" si="12"/>
        <v>0</v>
      </c>
      <c r="K95" s="611"/>
      <c r="L95" s="612">
        <f t="shared" si="13"/>
        <v>0</v>
      </c>
      <c r="M95" s="641" t="str">
        <f t="shared" si="7"/>
        <v/>
      </c>
      <c r="N95" s="614">
        <f t="shared" si="10"/>
        <v>0</v>
      </c>
      <c r="O95" s="615"/>
    </row>
    <row r="96" spans="1:15" ht="18.75" customHeight="1">
      <c r="A96" s="555"/>
      <c r="B96" s="606"/>
      <c r="C96" s="738"/>
      <c r="D96" s="723"/>
      <c r="E96" s="724"/>
      <c r="F96" s="479"/>
      <c r="G96" s="607"/>
      <c r="H96" s="608"/>
      <c r="I96" s="609"/>
      <c r="J96" s="610">
        <f t="shared" si="12"/>
        <v>0</v>
      </c>
      <c r="K96" s="611"/>
      <c r="L96" s="612">
        <f t="shared" si="13"/>
        <v>0</v>
      </c>
      <c r="M96" s="641" t="str">
        <f t="shared" si="7"/>
        <v/>
      </c>
      <c r="N96" s="614">
        <f t="shared" si="10"/>
        <v>0</v>
      </c>
      <c r="O96" s="615"/>
    </row>
    <row r="97" spans="1:15" ht="18.75" customHeight="1">
      <c r="A97" s="555"/>
      <c r="B97" s="606"/>
      <c r="C97" s="738"/>
      <c r="D97" s="723"/>
      <c r="E97" s="724"/>
      <c r="F97" s="479"/>
      <c r="G97" s="607"/>
      <c r="H97" s="608"/>
      <c r="I97" s="609"/>
      <c r="J97" s="610">
        <f t="shared" si="12"/>
        <v>0</v>
      </c>
      <c r="K97" s="611"/>
      <c r="L97" s="612">
        <f t="shared" si="13"/>
        <v>0</v>
      </c>
      <c r="M97" s="641" t="str">
        <f t="shared" si="7"/>
        <v/>
      </c>
      <c r="N97" s="614">
        <f t="shared" si="10"/>
        <v>0</v>
      </c>
      <c r="O97" s="615"/>
    </row>
    <row r="98" spans="1:15" ht="18.75" customHeight="1">
      <c r="A98" s="555"/>
      <c r="B98" s="606"/>
      <c r="C98" s="738"/>
      <c r="D98" s="723"/>
      <c r="E98" s="724"/>
      <c r="F98" s="479"/>
      <c r="G98" s="607"/>
      <c r="H98" s="608"/>
      <c r="I98" s="609"/>
      <c r="J98" s="610">
        <f t="shared" si="12"/>
        <v>0</v>
      </c>
      <c r="K98" s="611"/>
      <c r="L98" s="612">
        <f t="shared" si="13"/>
        <v>0</v>
      </c>
      <c r="M98" s="641" t="str">
        <f t="shared" si="7"/>
        <v/>
      </c>
      <c r="N98" s="614">
        <f t="shared" si="10"/>
        <v>0</v>
      </c>
      <c r="O98" s="615"/>
    </row>
    <row r="99" spans="1:15" ht="18.75" customHeight="1">
      <c r="A99" s="555"/>
      <c r="B99" s="606"/>
      <c r="C99" s="738"/>
      <c r="D99" s="723"/>
      <c r="E99" s="724"/>
      <c r="F99" s="479"/>
      <c r="G99" s="607"/>
      <c r="H99" s="608"/>
      <c r="I99" s="609"/>
      <c r="J99" s="610">
        <f t="shared" si="12"/>
        <v>0</v>
      </c>
      <c r="K99" s="611"/>
      <c r="L99" s="612">
        <f t="shared" si="13"/>
        <v>0</v>
      </c>
      <c r="M99" s="641" t="str">
        <f t="shared" si="7"/>
        <v/>
      </c>
      <c r="N99" s="614">
        <f t="shared" si="10"/>
        <v>0</v>
      </c>
      <c r="O99" s="615"/>
    </row>
    <row r="100" spans="1:15" ht="18.75" customHeight="1">
      <c r="A100" s="555"/>
      <c r="B100" s="606"/>
      <c r="C100" s="738"/>
      <c r="D100" s="723"/>
      <c r="E100" s="724"/>
      <c r="F100" s="479"/>
      <c r="G100" s="607"/>
      <c r="H100" s="608"/>
      <c r="I100" s="609"/>
      <c r="J100" s="610">
        <f t="shared" si="12"/>
        <v>0</v>
      </c>
      <c r="K100" s="611"/>
      <c r="L100" s="612">
        <f t="shared" si="13"/>
        <v>0</v>
      </c>
      <c r="M100" s="641" t="str">
        <f t="shared" si="7"/>
        <v/>
      </c>
      <c r="N100" s="614">
        <f t="shared" si="10"/>
        <v>0</v>
      </c>
      <c r="O100" s="615"/>
    </row>
    <row r="101" spans="1:15" ht="18.75" customHeight="1">
      <c r="A101" s="555"/>
      <c r="B101" s="606"/>
      <c r="C101" s="738"/>
      <c r="D101" s="723"/>
      <c r="E101" s="724"/>
      <c r="F101" s="479"/>
      <c r="G101" s="607"/>
      <c r="H101" s="608"/>
      <c r="I101" s="609"/>
      <c r="J101" s="610">
        <f t="shared" si="12"/>
        <v>0</v>
      </c>
      <c r="K101" s="611"/>
      <c r="L101" s="612">
        <f t="shared" si="13"/>
        <v>0</v>
      </c>
      <c r="M101" s="641" t="str">
        <f t="shared" si="7"/>
        <v/>
      </c>
      <c r="N101" s="614">
        <f t="shared" si="10"/>
        <v>0</v>
      </c>
      <c r="O101" s="615"/>
    </row>
    <row r="102" spans="1:15" ht="18.75" customHeight="1">
      <c r="A102" s="555"/>
      <c r="B102" s="606"/>
      <c r="C102" s="738"/>
      <c r="D102" s="723"/>
      <c r="E102" s="724"/>
      <c r="F102" s="479"/>
      <c r="G102" s="607"/>
      <c r="H102" s="608"/>
      <c r="I102" s="609"/>
      <c r="J102" s="610">
        <f t="shared" si="12"/>
        <v>0</v>
      </c>
      <c r="K102" s="611"/>
      <c r="L102" s="612">
        <f t="shared" si="13"/>
        <v>0</v>
      </c>
      <c r="M102" s="641" t="str">
        <f t="shared" si="7"/>
        <v/>
      </c>
      <c r="N102" s="614">
        <f t="shared" si="10"/>
        <v>0</v>
      </c>
      <c r="O102" s="615"/>
    </row>
    <row r="103" spans="1:15" ht="18.75" customHeight="1">
      <c r="A103" s="555"/>
      <c r="B103" s="606"/>
      <c r="C103" s="738"/>
      <c r="D103" s="723"/>
      <c r="E103" s="724"/>
      <c r="F103" s="479"/>
      <c r="G103" s="607"/>
      <c r="H103" s="608"/>
      <c r="I103" s="609"/>
      <c r="J103" s="610">
        <f t="shared" si="12"/>
        <v>0</v>
      </c>
      <c r="K103" s="611"/>
      <c r="L103" s="612">
        <f t="shared" si="13"/>
        <v>0</v>
      </c>
      <c r="M103" s="641" t="str">
        <f t="shared" si="7"/>
        <v/>
      </c>
      <c r="N103" s="614">
        <f>J103-L103</f>
        <v>0</v>
      </c>
      <c r="O103" s="615"/>
    </row>
    <row r="104" spans="1:15" ht="18.75" customHeight="1">
      <c r="A104" s="555"/>
      <c r="B104" s="606"/>
      <c r="C104" s="738"/>
      <c r="D104" s="723"/>
      <c r="E104" s="724"/>
      <c r="F104" s="479"/>
      <c r="G104" s="607"/>
      <c r="H104" s="608"/>
      <c r="I104" s="609"/>
      <c r="J104" s="610">
        <f t="shared" si="12"/>
        <v>0</v>
      </c>
      <c r="K104" s="611"/>
      <c r="L104" s="612">
        <f t="shared" si="13"/>
        <v>0</v>
      </c>
      <c r="M104" s="641" t="str">
        <f t="shared" si="7"/>
        <v/>
      </c>
      <c r="N104" s="614">
        <f t="shared" ref="N104" si="15">J104-L104</f>
        <v>0</v>
      </c>
      <c r="O104" s="615"/>
    </row>
    <row r="105" spans="1:15" ht="18.75" customHeight="1">
      <c r="A105" s="555"/>
      <c r="B105" s="606"/>
      <c r="C105" s="738"/>
      <c r="D105" s="723"/>
      <c r="E105" s="724"/>
      <c r="F105" s="479"/>
      <c r="G105" s="607"/>
      <c r="H105" s="608"/>
      <c r="I105" s="609"/>
      <c r="J105" s="610">
        <f t="shared" si="12"/>
        <v>0</v>
      </c>
      <c r="K105" s="611"/>
      <c r="L105" s="612">
        <f t="shared" si="13"/>
        <v>0</v>
      </c>
      <c r="M105" s="641" t="str">
        <f t="shared" si="7"/>
        <v/>
      </c>
      <c r="N105" s="614">
        <f>J105-L105</f>
        <v>0</v>
      </c>
      <c r="O105" s="615"/>
    </row>
    <row r="106" spans="1:15" ht="18.75" customHeight="1">
      <c r="A106" s="555"/>
      <c r="B106" s="606"/>
      <c r="C106" s="738"/>
      <c r="D106" s="723"/>
      <c r="E106" s="724"/>
      <c r="F106" s="479"/>
      <c r="G106" s="607"/>
      <c r="H106" s="608"/>
      <c r="I106" s="609"/>
      <c r="J106" s="610">
        <f t="shared" si="12"/>
        <v>0</v>
      </c>
      <c r="K106" s="611"/>
      <c r="L106" s="612">
        <f t="shared" si="13"/>
        <v>0</v>
      </c>
      <c r="M106" s="641" t="str">
        <f t="shared" si="7"/>
        <v/>
      </c>
      <c r="N106" s="614">
        <f t="shared" si="10"/>
        <v>0</v>
      </c>
      <c r="O106" s="615"/>
    </row>
    <row r="107" spans="1:15" ht="18.75" customHeight="1">
      <c r="A107" s="555"/>
      <c r="B107" s="606"/>
      <c r="C107" s="738"/>
      <c r="D107" s="723"/>
      <c r="E107" s="724"/>
      <c r="F107" s="479"/>
      <c r="G107" s="607"/>
      <c r="H107" s="608"/>
      <c r="I107" s="609"/>
      <c r="J107" s="610">
        <f t="shared" si="12"/>
        <v>0</v>
      </c>
      <c r="K107" s="611"/>
      <c r="L107" s="612">
        <f t="shared" si="13"/>
        <v>0</v>
      </c>
      <c r="M107" s="641" t="str">
        <f t="shared" si="7"/>
        <v/>
      </c>
      <c r="N107" s="614">
        <f t="shared" si="10"/>
        <v>0</v>
      </c>
      <c r="O107" s="615"/>
    </row>
    <row r="108" spans="1:15" ht="18.75" customHeight="1">
      <c r="A108" s="555"/>
      <c r="B108" s="606"/>
      <c r="C108" s="738"/>
      <c r="D108" s="723"/>
      <c r="E108" s="724"/>
      <c r="F108" s="479"/>
      <c r="G108" s="607"/>
      <c r="H108" s="608"/>
      <c r="I108" s="609"/>
      <c r="J108" s="610">
        <f t="shared" si="12"/>
        <v>0</v>
      </c>
      <c r="K108" s="611"/>
      <c r="L108" s="612">
        <f t="shared" si="13"/>
        <v>0</v>
      </c>
      <c r="M108" s="641" t="str">
        <f t="shared" si="7"/>
        <v/>
      </c>
      <c r="N108" s="614">
        <f t="shared" si="10"/>
        <v>0</v>
      </c>
      <c r="O108" s="615"/>
    </row>
    <row r="109" spans="1:15" ht="18.75" customHeight="1">
      <c r="A109" s="555"/>
      <c r="B109" s="606"/>
      <c r="C109" s="738"/>
      <c r="D109" s="723"/>
      <c r="E109" s="724"/>
      <c r="F109" s="479"/>
      <c r="G109" s="607"/>
      <c r="H109" s="608"/>
      <c r="I109" s="609"/>
      <c r="J109" s="610">
        <f t="shared" si="12"/>
        <v>0</v>
      </c>
      <c r="K109" s="611"/>
      <c r="L109" s="612">
        <f t="shared" si="13"/>
        <v>0</v>
      </c>
      <c r="M109" s="641" t="str">
        <f t="shared" si="7"/>
        <v/>
      </c>
      <c r="N109" s="614">
        <f>J109-L109</f>
        <v>0</v>
      </c>
      <c r="O109" s="615"/>
    </row>
    <row r="110" spans="1:15" ht="18.75" customHeight="1" thickBot="1">
      <c r="A110" s="555"/>
      <c r="B110" s="726"/>
      <c r="C110" s="512"/>
      <c r="D110" s="513"/>
      <c r="E110" s="514"/>
      <c r="F110" s="515"/>
      <c r="G110" s="516"/>
      <c r="H110" s="517"/>
      <c r="I110" s="518"/>
      <c r="J110" s="710">
        <f t="shared" si="12"/>
        <v>0</v>
      </c>
      <c r="K110" s="519"/>
      <c r="L110" s="712">
        <f t="shared" si="13"/>
        <v>0</v>
      </c>
      <c r="M110" s="714" t="str">
        <f t="shared" si="7"/>
        <v/>
      </c>
      <c r="N110" s="520">
        <f t="shared" si="10"/>
        <v>0</v>
      </c>
      <c r="O110" s="571"/>
    </row>
    <row r="111" spans="1:15" ht="18.75" customHeight="1">
      <c r="A111" s="555"/>
      <c r="B111" s="616"/>
      <c r="C111" s="511" t="s">
        <v>1009</v>
      </c>
      <c r="D111" s="494" t="s">
        <v>1061</v>
      </c>
      <c r="E111" s="495" t="s">
        <v>978</v>
      </c>
      <c r="F111" s="496"/>
      <c r="G111" s="720"/>
      <c r="H111" s="721"/>
      <c r="I111" s="621"/>
      <c r="J111" s="497">
        <f>SUMIFS(J91:J110,B91:B110,"設備")</f>
        <v>0</v>
      </c>
      <c r="K111" s="623"/>
      <c r="L111" s="498">
        <f>SUMIFS(L91:L110,B91:B110,"設備")</f>
        <v>0</v>
      </c>
      <c r="M111" s="722"/>
      <c r="N111" s="499">
        <f t="shared" si="10"/>
        <v>0</v>
      </c>
      <c r="O111" s="626"/>
    </row>
    <row r="112" spans="1:15" ht="18.75" customHeight="1">
      <c r="A112" s="555"/>
      <c r="B112" s="606"/>
      <c r="C112" s="506" t="s">
        <v>1009</v>
      </c>
      <c r="D112" s="725" t="s">
        <v>1063</v>
      </c>
      <c r="E112" s="646" t="s">
        <v>978</v>
      </c>
      <c r="F112" s="478"/>
      <c r="G112" s="637"/>
      <c r="H112" s="638"/>
      <c r="I112" s="610"/>
      <c r="J112" s="639">
        <f>SUMIFS(J91:J110,B91:B110,"工事")</f>
        <v>0</v>
      </c>
      <c r="K112" s="612"/>
      <c r="L112" s="640">
        <f>SUMIFS(L91:L110,B91:B110,"工事")</f>
        <v>0</v>
      </c>
      <c r="M112" s="641"/>
      <c r="N112" s="642">
        <f t="shared" si="10"/>
        <v>0</v>
      </c>
      <c r="O112" s="615"/>
    </row>
    <row r="113" spans="1:15" ht="18.75" customHeight="1" thickBot="1">
      <c r="A113" s="555"/>
      <c r="B113" s="500"/>
      <c r="C113" s="521"/>
      <c r="D113" s="522" t="s">
        <v>1009</v>
      </c>
      <c r="E113" s="523" t="s">
        <v>1008</v>
      </c>
      <c r="F113" s="524"/>
      <c r="G113" s="525"/>
      <c r="H113" s="526"/>
      <c r="I113" s="501"/>
      <c r="J113" s="508">
        <f>J111+J112</f>
        <v>0</v>
      </c>
      <c r="K113" s="502"/>
      <c r="L113" s="509">
        <f>L111+L112</f>
        <v>0</v>
      </c>
      <c r="M113" s="503"/>
      <c r="N113" s="510">
        <f t="shared" si="10"/>
        <v>0</v>
      </c>
      <c r="O113" s="504"/>
    </row>
    <row r="114" spans="1:15" ht="18.75" customHeight="1" thickTop="1">
      <c r="A114" s="555"/>
      <c r="B114" s="616"/>
      <c r="C114" s="493" t="s">
        <v>868</v>
      </c>
      <c r="D114" s="494" t="s">
        <v>973</v>
      </c>
      <c r="E114" s="495" t="s">
        <v>975</v>
      </c>
      <c r="F114" s="496"/>
      <c r="G114" s="720"/>
      <c r="H114" s="721"/>
      <c r="I114" s="621"/>
      <c r="J114" s="497">
        <f>SUMIFS(J67:J113,D67:D113,"設備費1")</f>
        <v>0</v>
      </c>
      <c r="K114" s="623"/>
      <c r="L114" s="498">
        <f>SUMIFS(L67:L113,D67:D113,"設備費1")</f>
        <v>0</v>
      </c>
      <c r="M114" s="722"/>
      <c r="N114" s="499">
        <f t="shared" si="10"/>
        <v>0</v>
      </c>
      <c r="O114" s="626"/>
    </row>
    <row r="115" spans="1:15" ht="18.75" customHeight="1">
      <c r="A115" s="555"/>
      <c r="B115" s="606"/>
      <c r="C115" s="644" t="s">
        <v>868</v>
      </c>
      <c r="D115" s="725" t="s">
        <v>979</v>
      </c>
      <c r="E115" s="646" t="s">
        <v>975</v>
      </c>
      <c r="F115" s="478"/>
      <c r="G115" s="637"/>
      <c r="H115" s="638"/>
      <c r="I115" s="610"/>
      <c r="J115" s="639">
        <f>SUMIFS(J67:J113,D67:D113,"工事費1")</f>
        <v>0</v>
      </c>
      <c r="K115" s="612"/>
      <c r="L115" s="640">
        <f>SUMIFS(L67:L113,D67:D113,"工事費1")</f>
        <v>0</v>
      </c>
      <c r="M115" s="641"/>
      <c r="N115" s="642">
        <f t="shared" si="10"/>
        <v>0</v>
      </c>
      <c r="O115" s="615"/>
    </row>
    <row r="116" spans="1:15" ht="18.75" customHeight="1" thickBot="1">
      <c r="A116" s="555"/>
      <c r="B116" s="500"/>
      <c r="C116" s="521"/>
      <c r="D116" s="528" t="s">
        <v>980</v>
      </c>
      <c r="E116" s="523" t="s">
        <v>975</v>
      </c>
      <c r="F116" s="524"/>
      <c r="G116" s="525"/>
      <c r="H116" s="526"/>
      <c r="I116" s="501"/>
      <c r="J116" s="508">
        <f>J114+J115</f>
        <v>0</v>
      </c>
      <c r="K116" s="502"/>
      <c r="L116" s="509">
        <f>L114+L115</f>
        <v>0</v>
      </c>
      <c r="M116" s="503"/>
      <c r="N116" s="510">
        <f t="shared" si="10"/>
        <v>0</v>
      </c>
      <c r="O116" s="504"/>
    </row>
    <row r="117" spans="1:15" ht="18.75" customHeight="1" thickTop="1">
      <c r="A117" s="555"/>
      <c r="B117" s="606"/>
      <c r="C117" s="3057" t="s">
        <v>982</v>
      </c>
      <c r="D117" s="3058"/>
      <c r="E117" s="3059"/>
      <c r="F117" s="479"/>
      <c r="G117" s="607"/>
      <c r="H117" s="608"/>
      <c r="I117" s="610"/>
      <c r="J117" s="610"/>
      <c r="K117" s="611"/>
      <c r="L117" s="612"/>
      <c r="M117" s="641"/>
      <c r="N117" s="614"/>
      <c r="O117" s="615"/>
    </row>
    <row r="118" spans="1:15" ht="18.75" customHeight="1">
      <c r="A118" s="555"/>
      <c r="B118" s="606"/>
      <c r="C118" s="3060" t="s">
        <v>1019</v>
      </c>
      <c r="D118" s="3061"/>
      <c r="E118" s="3062"/>
      <c r="F118" s="479"/>
      <c r="G118" s="607"/>
      <c r="H118" s="608"/>
      <c r="I118" s="609"/>
      <c r="J118" s="610"/>
      <c r="K118" s="611"/>
      <c r="L118" s="612"/>
      <c r="M118" s="641" t="str">
        <f t="shared" ref="M118:M138" si="16">IF(I118-K118=0,"",I118-K118)</f>
        <v/>
      </c>
      <c r="N118" s="614"/>
      <c r="O118" s="615"/>
    </row>
    <row r="119" spans="1:15" ht="18.75" customHeight="1">
      <c r="A119" s="555"/>
      <c r="B119" s="606"/>
      <c r="C119" s="738"/>
      <c r="D119" s="723"/>
      <c r="E119" s="724"/>
      <c r="F119" s="479"/>
      <c r="G119" s="607"/>
      <c r="H119" s="608"/>
      <c r="I119" s="609"/>
      <c r="J119" s="610">
        <f t="shared" ref="J119:J138" si="17">ROUNDDOWN(H119*I119,0)</f>
        <v>0</v>
      </c>
      <c r="K119" s="611"/>
      <c r="L119" s="612">
        <f t="shared" ref="L119:L138" si="18">ROUNDDOWN(H119*K119,0)</f>
        <v>0</v>
      </c>
      <c r="M119" s="641" t="str">
        <f t="shared" si="16"/>
        <v/>
      </c>
      <c r="N119" s="614">
        <f>J119-L119</f>
        <v>0</v>
      </c>
      <c r="O119" s="615"/>
    </row>
    <row r="120" spans="1:15" ht="18.75" customHeight="1">
      <c r="A120" s="555"/>
      <c r="B120" s="606"/>
      <c r="C120" s="738"/>
      <c r="D120" s="723"/>
      <c r="E120" s="724"/>
      <c r="F120" s="479"/>
      <c r="G120" s="607"/>
      <c r="H120" s="608"/>
      <c r="I120" s="609"/>
      <c r="J120" s="610">
        <f t="shared" si="17"/>
        <v>0</v>
      </c>
      <c r="K120" s="611"/>
      <c r="L120" s="612">
        <f t="shared" si="18"/>
        <v>0</v>
      </c>
      <c r="M120" s="641" t="str">
        <f t="shared" si="16"/>
        <v/>
      </c>
      <c r="N120" s="614">
        <f t="shared" ref="N120:N133" si="19">J120-L120</f>
        <v>0</v>
      </c>
      <c r="O120" s="615"/>
    </row>
    <row r="121" spans="1:15" ht="18.75" customHeight="1">
      <c r="A121" s="555"/>
      <c r="B121" s="606"/>
      <c r="C121" s="738"/>
      <c r="D121" s="723"/>
      <c r="E121" s="724"/>
      <c r="F121" s="479"/>
      <c r="G121" s="607"/>
      <c r="H121" s="608"/>
      <c r="I121" s="609"/>
      <c r="J121" s="610">
        <f t="shared" si="17"/>
        <v>0</v>
      </c>
      <c r="K121" s="611"/>
      <c r="L121" s="612">
        <f t="shared" si="18"/>
        <v>0</v>
      </c>
      <c r="M121" s="641" t="str">
        <f t="shared" si="16"/>
        <v/>
      </c>
      <c r="N121" s="614">
        <f t="shared" si="19"/>
        <v>0</v>
      </c>
      <c r="O121" s="615"/>
    </row>
    <row r="122" spans="1:15" ht="18.75" customHeight="1">
      <c r="A122" s="555"/>
      <c r="B122" s="606"/>
      <c r="C122" s="738"/>
      <c r="D122" s="723"/>
      <c r="E122" s="724"/>
      <c r="F122" s="479"/>
      <c r="G122" s="607"/>
      <c r="H122" s="608"/>
      <c r="I122" s="609"/>
      <c r="J122" s="610">
        <f t="shared" si="17"/>
        <v>0</v>
      </c>
      <c r="K122" s="611"/>
      <c r="L122" s="612">
        <f t="shared" si="18"/>
        <v>0</v>
      </c>
      <c r="M122" s="641" t="str">
        <f t="shared" si="16"/>
        <v/>
      </c>
      <c r="N122" s="614">
        <f t="shared" si="19"/>
        <v>0</v>
      </c>
      <c r="O122" s="615"/>
    </row>
    <row r="123" spans="1:15" ht="18.75" customHeight="1">
      <c r="A123" s="555"/>
      <c r="B123" s="606"/>
      <c r="C123" s="738"/>
      <c r="D123" s="723"/>
      <c r="E123" s="724"/>
      <c r="F123" s="479"/>
      <c r="G123" s="607"/>
      <c r="H123" s="608"/>
      <c r="I123" s="609"/>
      <c r="J123" s="610">
        <f t="shared" si="17"/>
        <v>0</v>
      </c>
      <c r="K123" s="611"/>
      <c r="L123" s="612">
        <f t="shared" si="18"/>
        <v>0</v>
      </c>
      <c r="M123" s="641" t="str">
        <f t="shared" si="16"/>
        <v/>
      </c>
      <c r="N123" s="614">
        <f t="shared" si="19"/>
        <v>0</v>
      </c>
      <c r="O123" s="615"/>
    </row>
    <row r="124" spans="1:15" ht="18.75" customHeight="1">
      <c r="A124" s="555"/>
      <c r="B124" s="606"/>
      <c r="C124" s="738"/>
      <c r="D124" s="723"/>
      <c r="E124" s="724"/>
      <c r="F124" s="479"/>
      <c r="G124" s="607"/>
      <c r="H124" s="608"/>
      <c r="I124" s="609"/>
      <c r="J124" s="610">
        <f t="shared" si="17"/>
        <v>0</v>
      </c>
      <c r="K124" s="611"/>
      <c r="L124" s="612">
        <f t="shared" si="18"/>
        <v>0</v>
      </c>
      <c r="M124" s="641" t="str">
        <f t="shared" si="16"/>
        <v/>
      </c>
      <c r="N124" s="614">
        <f t="shared" si="19"/>
        <v>0</v>
      </c>
      <c r="O124" s="615"/>
    </row>
    <row r="125" spans="1:15" ht="18.75" customHeight="1">
      <c r="A125" s="555"/>
      <c r="B125" s="606"/>
      <c r="C125" s="738"/>
      <c r="D125" s="723"/>
      <c r="E125" s="724"/>
      <c r="F125" s="479"/>
      <c r="G125" s="607"/>
      <c r="H125" s="608"/>
      <c r="I125" s="609"/>
      <c r="J125" s="610">
        <f t="shared" si="17"/>
        <v>0</v>
      </c>
      <c r="K125" s="611"/>
      <c r="L125" s="612">
        <f t="shared" si="18"/>
        <v>0</v>
      </c>
      <c r="M125" s="641" t="str">
        <f t="shared" si="16"/>
        <v/>
      </c>
      <c r="N125" s="614">
        <f t="shared" si="19"/>
        <v>0</v>
      </c>
      <c r="O125" s="615"/>
    </row>
    <row r="126" spans="1:15" ht="18.75" customHeight="1">
      <c r="A126" s="555"/>
      <c r="B126" s="606"/>
      <c r="C126" s="738"/>
      <c r="D126" s="723"/>
      <c r="E126" s="724"/>
      <c r="F126" s="479"/>
      <c r="G126" s="607"/>
      <c r="H126" s="608"/>
      <c r="I126" s="609"/>
      <c r="J126" s="610">
        <f t="shared" si="17"/>
        <v>0</v>
      </c>
      <c r="K126" s="611"/>
      <c r="L126" s="612">
        <f t="shared" si="18"/>
        <v>0</v>
      </c>
      <c r="M126" s="641" t="str">
        <f t="shared" si="16"/>
        <v/>
      </c>
      <c r="N126" s="614">
        <f t="shared" si="19"/>
        <v>0</v>
      </c>
      <c r="O126" s="615"/>
    </row>
    <row r="127" spans="1:15" ht="18.75" customHeight="1">
      <c r="A127" s="555"/>
      <c r="B127" s="606"/>
      <c r="C127" s="738"/>
      <c r="D127" s="723"/>
      <c r="E127" s="724"/>
      <c r="F127" s="479"/>
      <c r="G127" s="607"/>
      <c r="H127" s="608"/>
      <c r="I127" s="609"/>
      <c r="J127" s="610">
        <f t="shared" si="17"/>
        <v>0</v>
      </c>
      <c r="K127" s="611"/>
      <c r="L127" s="612">
        <f t="shared" si="18"/>
        <v>0</v>
      </c>
      <c r="M127" s="641" t="str">
        <f t="shared" si="16"/>
        <v/>
      </c>
      <c r="N127" s="614">
        <f t="shared" si="19"/>
        <v>0</v>
      </c>
      <c r="O127" s="615"/>
    </row>
    <row r="128" spans="1:15" ht="18.75" customHeight="1">
      <c r="A128" s="555"/>
      <c r="B128" s="606"/>
      <c r="C128" s="738"/>
      <c r="D128" s="723"/>
      <c r="E128" s="724"/>
      <c r="F128" s="479"/>
      <c r="G128" s="607"/>
      <c r="H128" s="608"/>
      <c r="I128" s="609"/>
      <c r="J128" s="610">
        <f t="shared" si="17"/>
        <v>0</v>
      </c>
      <c r="K128" s="611"/>
      <c r="L128" s="612">
        <f t="shared" si="18"/>
        <v>0</v>
      </c>
      <c r="M128" s="641" t="str">
        <f t="shared" si="16"/>
        <v/>
      </c>
      <c r="N128" s="614">
        <f t="shared" si="19"/>
        <v>0</v>
      </c>
      <c r="O128" s="615"/>
    </row>
    <row r="129" spans="1:15" ht="18.75" customHeight="1">
      <c r="A129" s="555"/>
      <c r="B129" s="606"/>
      <c r="C129" s="738"/>
      <c r="D129" s="723"/>
      <c r="E129" s="724"/>
      <c r="F129" s="479"/>
      <c r="G129" s="607"/>
      <c r="H129" s="608"/>
      <c r="I129" s="609"/>
      <c r="J129" s="610">
        <f t="shared" si="17"/>
        <v>0</v>
      </c>
      <c r="K129" s="611"/>
      <c r="L129" s="612">
        <f t="shared" si="18"/>
        <v>0</v>
      </c>
      <c r="M129" s="641" t="str">
        <f t="shared" si="16"/>
        <v/>
      </c>
      <c r="N129" s="614">
        <f>J129-L129</f>
        <v>0</v>
      </c>
      <c r="O129" s="615"/>
    </row>
    <row r="130" spans="1:15" ht="18.75" customHeight="1">
      <c r="A130" s="555"/>
      <c r="B130" s="606"/>
      <c r="C130" s="738"/>
      <c r="D130" s="723"/>
      <c r="E130" s="724"/>
      <c r="F130" s="479"/>
      <c r="G130" s="607"/>
      <c r="H130" s="608"/>
      <c r="I130" s="609"/>
      <c r="J130" s="610">
        <f t="shared" si="17"/>
        <v>0</v>
      </c>
      <c r="K130" s="611"/>
      <c r="L130" s="612">
        <f t="shared" si="18"/>
        <v>0</v>
      </c>
      <c r="M130" s="641" t="str">
        <f t="shared" si="16"/>
        <v/>
      </c>
      <c r="N130" s="614">
        <f t="shared" si="19"/>
        <v>0</v>
      </c>
      <c r="O130" s="615"/>
    </row>
    <row r="131" spans="1:15" ht="18.75" customHeight="1">
      <c r="A131" s="555"/>
      <c r="B131" s="606"/>
      <c r="C131" s="738"/>
      <c r="D131" s="723"/>
      <c r="E131" s="724"/>
      <c r="F131" s="479"/>
      <c r="G131" s="607"/>
      <c r="H131" s="608"/>
      <c r="I131" s="609"/>
      <c r="J131" s="610">
        <f t="shared" si="17"/>
        <v>0</v>
      </c>
      <c r="K131" s="611"/>
      <c r="L131" s="612">
        <f t="shared" si="18"/>
        <v>0</v>
      </c>
      <c r="M131" s="641" t="str">
        <f t="shared" si="16"/>
        <v/>
      </c>
      <c r="N131" s="614">
        <f t="shared" si="19"/>
        <v>0</v>
      </c>
      <c r="O131" s="615"/>
    </row>
    <row r="132" spans="1:15" ht="18.75" customHeight="1">
      <c r="A132" s="555"/>
      <c r="B132" s="606"/>
      <c r="C132" s="738"/>
      <c r="D132" s="723"/>
      <c r="E132" s="724"/>
      <c r="F132" s="479"/>
      <c r="G132" s="607"/>
      <c r="H132" s="608"/>
      <c r="I132" s="609"/>
      <c r="J132" s="610">
        <f t="shared" si="17"/>
        <v>0</v>
      </c>
      <c r="K132" s="611"/>
      <c r="L132" s="612">
        <f t="shared" si="18"/>
        <v>0</v>
      </c>
      <c r="M132" s="641" t="str">
        <f t="shared" si="16"/>
        <v/>
      </c>
      <c r="N132" s="614">
        <f t="shared" si="19"/>
        <v>0</v>
      </c>
      <c r="O132" s="615"/>
    </row>
    <row r="133" spans="1:15" ht="18.75" customHeight="1">
      <c r="A133" s="555"/>
      <c r="B133" s="606"/>
      <c r="C133" s="738"/>
      <c r="D133" s="723"/>
      <c r="E133" s="724"/>
      <c r="F133" s="479"/>
      <c r="G133" s="607"/>
      <c r="H133" s="608"/>
      <c r="I133" s="609"/>
      <c r="J133" s="610">
        <f t="shared" si="17"/>
        <v>0</v>
      </c>
      <c r="K133" s="611"/>
      <c r="L133" s="612">
        <f t="shared" si="18"/>
        <v>0</v>
      </c>
      <c r="M133" s="641" t="str">
        <f t="shared" si="16"/>
        <v/>
      </c>
      <c r="N133" s="614">
        <f t="shared" si="19"/>
        <v>0</v>
      </c>
      <c r="O133" s="615"/>
    </row>
    <row r="134" spans="1:15" ht="18.75" customHeight="1">
      <c r="A134" s="555"/>
      <c r="B134" s="606"/>
      <c r="C134" s="738"/>
      <c r="D134" s="723"/>
      <c r="E134" s="724"/>
      <c r="F134" s="479"/>
      <c r="G134" s="607"/>
      <c r="H134" s="608"/>
      <c r="I134" s="609"/>
      <c r="J134" s="610">
        <f t="shared" si="17"/>
        <v>0</v>
      </c>
      <c r="K134" s="611"/>
      <c r="L134" s="612">
        <f t="shared" si="18"/>
        <v>0</v>
      </c>
      <c r="M134" s="641" t="str">
        <f t="shared" si="16"/>
        <v/>
      </c>
      <c r="N134" s="614">
        <f>J134-L134</f>
        <v>0</v>
      </c>
      <c r="O134" s="615"/>
    </row>
    <row r="135" spans="1:15" ht="18.75" customHeight="1">
      <c r="A135" s="555"/>
      <c r="B135" s="606"/>
      <c r="C135" s="738"/>
      <c r="D135" s="723"/>
      <c r="E135" s="724"/>
      <c r="F135" s="479"/>
      <c r="G135" s="607"/>
      <c r="H135" s="608"/>
      <c r="I135" s="609"/>
      <c r="J135" s="610">
        <f t="shared" si="17"/>
        <v>0</v>
      </c>
      <c r="K135" s="611"/>
      <c r="L135" s="612">
        <f t="shared" si="18"/>
        <v>0</v>
      </c>
      <c r="M135" s="641" t="str">
        <f t="shared" si="16"/>
        <v/>
      </c>
      <c r="N135" s="614">
        <f t="shared" ref="N135:N138" si="20">J135-L135</f>
        <v>0</v>
      </c>
      <c r="O135" s="615"/>
    </row>
    <row r="136" spans="1:15" ht="18.75" customHeight="1">
      <c r="A136" s="555"/>
      <c r="B136" s="606"/>
      <c r="C136" s="738"/>
      <c r="D136" s="723"/>
      <c r="E136" s="724"/>
      <c r="F136" s="479"/>
      <c r="G136" s="607"/>
      <c r="H136" s="608"/>
      <c r="I136" s="609"/>
      <c r="J136" s="610">
        <f t="shared" si="17"/>
        <v>0</v>
      </c>
      <c r="K136" s="611"/>
      <c r="L136" s="612">
        <f t="shared" si="18"/>
        <v>0</v>
      </c>
      <c r="M136" s="641" t="str">
        <f t="shared" si="16"/>
        <v/>
      </c>
      <c r="N136" s="614">
        <f t="shared" si="20"/>
        <v>0</v>
      </c>
      <c r="O136" s="615"/>
    </row>
    <row r="137" spans="1:15" ht="18.75" customHeight="1">
      <c r="A137" s="555"/>
      <c r="B137" s="606"/>
      <c r="C137" s="738"/>
      <c r="D137" s="723"/>
      <c r="E137" s="724"/>
      <c r="F137" s="479"/>
      <c r="G137" s="607"/>
      <c r="H137" s="608"/>
      <c r="I137" s="609"/>
      <c r="J137" s="610">
        <f t="shared" si="17"/>
        <v>0</v>
      </c>
      <c r="K137" s="611"/>
      <c r="L137" s="612">
        <f t="shared" si="18"/>
        <v>0</v>
      </c>
      <c r="M137" s="641" t="str">
        <f t="shared" si="16"/>
        <v/>
      </c>
      <c r="N137" s="614">
        <f t="shared" si="20"/>
        <v>0</v>
      </c>
      <c r="O137" s="615"/>
    </row>
    <row r="138" spans="1:15" ht="18.75" customHeight="1" thickBot="1">
      <c r="A138" s="555"/>
      <c r="B138" s="726"/>
      <c r="C138" s="512"/>
      <c r="D138" s="513"/>
      <c r="E138" s="514"/>
      <c r="F138" s="515"/>
      <c r="G138" s="516"/>
      <c r="H138" s="517"/>
      <c r="I138" s="518"/>
      <c r="J138" s="710">
        <f t="shared" si="17"/>
        <v>0</v>
      </c>
      <c r="K138" s="519"/>
      <c r="L138" s="712">
        <f t="shared" si="18"/>
        <v>0</v>
      </c>
      <c r="M138" s="714" t="str">
        <f t="shared" si="16"/>
        <v/>
      </c>
      <c r="N138" s="520">
        <f t="shared" si="20"/>
        <v>0</v>
      </c>
      <c r="O138" s="571"/>
    </row>
    <row r="139" spans="1:15" ht="18.75" customHeight="1">
      <c r="A139" s="555"/>
      <c r="B139" s="616"/>
      <c r="C139" s="511" t="s">
        <v>1016</v>
      </c>
      <c r="D139" s="494" t="s">
        <v>1064</v>
      </c>
      <c r="E139" s="495" t="s">
        <v>978</v>
      </c>
      <c r="F139" s="496"/>
      <c r="G139" s="720"/>
      <c r="H139" s="721"/>
      <c r="I139" s="621"/>
      <c r="J139" s="497">
        <f>SUMIFS(J119:J138,B119:B138,"設備")</f>
        <v>0</v>
      </c>
      <c r="K139" s="623"/>
      <c r="L139" s="498">
        <f>SUMIFS(L119:L138,B119:B138,"設備")</f>
        <v>0</v>
      </c>
      <c r="M139" s="722"/>
      <c r="N139" s="499">
        <f>J139-L139</f>
        <v>0</v>
      </c>
      <c r="O139" s="626"/>
    </row>
    <row r="140" spans="1:15" ht="18.75" customHeight="1">
      <c r="A140" s="555"/>
      <c r="B140" s="606"/>
      <c r="C140" s="511" t="s">
        <v>1016</v>
      </c>
      <c r="D140" s="725" t="s">
        <v>1065</v>
      </c>
      <c r="E140" s="646" t="s">
        <v>978</v>
      </c>
      <c r="F140" s="478"/>
      <c r="G140" s="637"/>
      <c r="H140" s="638"/>
      <c r="I140" s="610"/>
      <c r="J140" s="639">
        <f>SUMIFS(J119:J138,B119:B138,"工事")</f>
        <v>0</v>
      </c>
      <c r="K140" s="612"/>
      <c r="L140" s="640">
        <f>SUMIFS(L119:L138,B119:B138,"工事")</f>
        <v>0</v>
      </c>
      <c r="M140" s="641"/>
      <c r="N140" s="642">
        <f>J140-L140</f>
        <v>0</v>
      </c>
      <c r="O140" s="615"/>
    </row>
    <row r="141" spans="1:15" ht="18.75" customHeight="1" thickBot="1">
      <c r="A141" s="555"/>
      <c r="B141" s="726"/>
      <c r="C141" s="705"/>
      <c r="D141" s="507" t="s">
        <v>1016</v>
      </c>
      <c r="E141" s="727" t="s">
        <v>1008</v>
      </c>
      <c r="F141" s="505"/>
      <c r="G141" s="708"/>
      <c r="H141" s="709"/>
      <c r="I141" s="710"/>
      <c r="J141" s="711">
        <f>J139+J140</f>
        <v>0</v>
      </c>
      <c r="K141" s="712"/>
      <c r="L141" s="713">
        <f>L139+L140</f>
        <v>0</v>
      </c>
      <c r="M141" s="714"/>
      <c r="N141" s="715">
        <f>J141-L141</f>
        <v>0</v>
      </c>
      <c r="O141" s="571"/>
    </row>
    <row r="142" spans="1:15" ht="18.75" customHeight="1">
      <c r="A142" s="555"/>
      <c r="B142" s="606"/>
      <c r="C142" s="3049" t="s">
        <v>1015</v>
      </c>
      <c r="D142" s="3050"/>
      <c r="E142" s="3051"/>
      <c r="F142" s="479"/>
      <c r="G142" s="607"/>
      <c r="H142" s="608"/>
      <c r="I142" s="609"/>
      <c r="J142" s="621"/>
      <c r="K142" s="728"/>
      <c r="L142" s="700"/>
      <c r="M142" s="722" t="str">
        <f t="shared" ref="M142:M162" si="21">IF(I142-K142=0,"",I142-K142)</f>
        <v/>
      </c>
      <c r="N142" s="625"/>
      <c r="O142" s="615"/>
    </row>
    <row r="143" spans="1:15" ht="18.75" customHeight="1">
      <c r="A143" s="555"/>
      <c r="B143" s="606"/>
      <c r="C143" s="738"/>
      <c r="D143" s="723"/>
      <c r="E143" s="529"/>
      <c r="F143" s="479"/>
      <c r="G143" s="607"/>
      <c r="H143" s="608"/>
      <c r="I143" s="609"/>
      <c r="J143" s="610">
        <f t="shared" ref="J143:J162" si="22">ROUNDDOWN(H143*I143,0)</f>
        <v>0</v>
      </c>
      <c r="K143" s="611"/>
      <c r="L143" s="612">
        <f t="shared" ref="L143:L162" si="23">ROUNDDOWN(H143*K143,0)</f>
        <v>0</v>
      </c>
      <c r="M143" s="641" t="str">
        <f t="shared" si="21"/>
        <v/>
      </c>
      <c r="N143" s="614">
        <f t="shared" ref="N143" si="24">J143-L143</f>
        <v>0</v>
      </c>
      <c r="O143" s="615"/>
    </row>
    <row r="144" spans="1:15" ht="18.75" customHeight="1">
      <c r="A144" s="555"/>
      <c r="B144" s="606"/>
      <c r="C144" s="738"/>
      <c r="D144" s="723"/>
      <c r="E144" s="724"/>
      <c r="F144" s="479"/>
      <c r="G144" s="607"/>
      <c r="H144" s="608"/>
      <c r="I144" s="609"/>
      <c r="J144" s="610">
        <f t="shared" si="22"/>
        <v>0</v>
      </c>
      <c r="K144" s="611"/>
      <c r="L144" s="612">
        <f t="shared" si="23"/>
        <v>0</v>
      </c>
      <c r="M144" s="641" t="str">
        <f t="shared" si="21"/>
        <v/>
      </c>
      <c r="N144" s="614">
        <f>J144-L144</f>
        <v>0</v>
      </c>
      <c r="O144" s="615"/>
    </row>
    <row r="145" spans="1:15" ht="18.75" customHeight="1">
      <c r="A145" s="555"/>
      <c r="B145" s="606"/>
      <c r="C145" s="738"/>
      <c r="D145" s="723"/>
      <c r="E145" s="724"/>
      <c r="F145" s="479"/>
      <c r="G145" s="607"/>
      <c r="H145" s="608"/>
      <c r="I145" s="609"/>
      <c r="J145" s="610">
        <f t="shared" si="22"/>
        <v>0</v>
      </c>
      <c r="K145" s="611"/>
      <c r="L145" s="612">
        <f t="shared" si="23"/>
        <v>0</v>
      </c>
      <c r="M145" s="641" t="str">
        <f t="shared" si="21"/>
        <v/>
      </c>
      <c r="N145" s="614">
        <f t="shared" ref="N145:N154" si="25">J145-L145</f>
        <v>0</v>
      </c>
      <c r="O145" s="615"/>
    </row>
    <row r="146" spans="1:15" ht="18.75" customHeight="1">
      <c r="A146" s="555"/>
      <c r="B146" s="606"/>
      <c r="C146" s="738"/>
      <c r="D146" s="723"/>
      <c r="E146" s="724"/>
      <c r="F146" s="479"/>
      <c r="G146" s="607"/>
      <c r="H146" s="608"/>
      <c r="I146" s="609"/>
      <c r="J146" s="610">
        <f t="shared" si="22"/>
        <v>0</v>
      </c>
      <c r="K146" s="611"/>
      <c r="L146" s="612">
        <f t="shared" si="23"/>
        <v>0</v>
      </c>
      <c r="M146" s="641" t="str">
        <f t="shared" si="21"/>
        <v/>
      </c>
      <c r="N146" s="614">
        <f t="shared" si="25"/>
        <v>0</v>
      </c>
      <c r="O146" s="615"/>
    </row>
    <row r="147" spans="1:15" ht="18.75" customHeight="1">
      <c r="A147" s="555"/>
      <c r="B147" s="606"/>
      <c r="C147" s="738"/>
      <c r="D147" s="723"/>
      <c r="E147" s="724"/>
      <c r="F147" s="479"/>
      <c r="G147" s="607"/>
      <c r="H147" s="608"/>
      <c r="I147" s="609"/>
      <c r="J147" s="610">
        <f t="shared" si="22"/>
        <v>0</v>
      </c>
      <c r="K147" s="611"/>
      <c r="L147" s="612">
        <f t="shared" si="23"/>
        <v>0</v>
      </c>
      <c r="M147" s="641" t="str">
        <f t="shared" si="21"/>
        <v/>
      </c>
      <c r="N147" s="614">
        <f t="shared" si="25"/>
        <v>0</v>
      </c>
      <c r="O147" s="615"/>
    </row>
    <row r="148" spans="1:15" ht="18.75" customHeight="1">
      <c r="A148" s="555"/>
      <c r="B148" s="606"/>
      <c r="C148" s="738"/>
      <c r="D148" s="723"/>
      <c r="E148" s="724"/>
      <c r="F148" s="479"/>
      <c r="G148" s="607"/>
      <c r="H148" s="608"/>
      <c r="I148" s="609"/>
      <c r="J148" s="610">
        <f t="shared" si="22"/>
        <v>0</v>
      </c>
      <c r="K148" s="611"/>
      <c r="L148" s="612">
        <f t="shared" si="23"/>
        <v>0</v>
      </c>
      <c r="M148" s="641" t="str">
        <f t="shared" si="21"/>
        <v/>
      </c>
      <c r="N148" s="614">
        <f t="shared" si="25"/>
        <v>0</v>
      </c>
      <c r="O148" s="615"/>
    </row>
    <row r="149" spans="1:15" ht="18.75" customHeight="1">
      <c r="A149" s="555"/>
      <c r="B149" s="606"/>
      <c r="C149" s="738"/>
      <c r="D149" s="723"/>
      <c r="E149" s="724"/>
      <c r="F149" s="479"/>
      <c r="G149" s="607"/>
      <c r="H149" s="608"/>
      <c r="I149" s="609"/>
      <c r="J149" s="610">
        <f t="shared" si="22"/>
        <v>0</v>
      </c>
      <c r="K149" s="611"/>
      <c r="L149" s="612">
        <f t="shared" si="23"/>
        <v>0</v>
      </c>
      <c r="M149" s="641" t="str">
        <f t="shared" si="21"/>
        <v/>
      </c>
      <c r="N149" s="614">
        <f t="shared" si="25"/>
        <v>0</v>
      </c>
      <c r="O149" s="615"/>
    </row>
    <row r="150" spans="1:15" ht="18.75" customHeight="1">
      <c r="A150" s="555"/>
      <c r="B150" s="606"/>
      <c r="C150" s="738"/>
      <c r="D150" s="723"/>
      <c r="E150" s="724"/>
      <c r="F150" s="479"/>
      <c r="G150" s="607"/>
      <c r="H150" s="608"/>
      <c r="I150" s="609"/>
      <c r="J150" s="610">
        <f t="shared" si="22"/>
        <v>0</v>
      </c>
      <c r="K150" s="611"/>
      <c r="L150" s="612">
        <f t="shared" si="23"/>
        <v>0</v>
      </c>
      <c r="M150" s="641" t="str">
        <f t="shared" si="21"/>
        <v/>
      </c>
      <c r="N150" s="614">
        <f t="shared" si="25"/>
        <v>0</v>
      </c>
      <c r="O150" s="615"/>
    </row>
    <row r="151" spans="1:15" ht="18.75" customHeight="1">
      <c r="A151" s="555"/>
      <c r="B151" s="606"/>
      <c r="C151" s="738"/>
      <c r="D151" s="723"/>
      <c r="E151" s="724"/>
      <c r="F151" s="479"/>
      <c r="G151" s="607"/>
      <c r="H151" s="608"/>
      <c r="I151" s="609"/>
      <c r="J151" s="610">
        <f t="shared" si="22"/>
        <v>0</v>
      </c>
      <c r="K151" s="611"/>
      <c r="L151" s="612">
        <f t="shared" si="23"/>
        <v>0</v>
      </c>
      <c r="M151" s="641" t="str">
        <f t="shared" si="21"/>
        <v/>
      </c>
      <c r="N151" s="614">
        <f t="shared" si="25"/>
        <v>0</v>
      </c>
      <c r="O151" s="615"/>
    </row>
    <row r="152" spans="1:15" ht="18.75" customHeight="1">
      <c r="A152" s="555"/>
      <c r="B152" s="606"/>
      <c r="C152" s="738"/>
      <c r="D152" s="723"/>
      <c r="E152" s="724"/>
      <c r="F152" s="479"/>
      <c r="G152" s="607"/>
      <c r="H152" s="608"/>
      <c r="I152" s="609"/>
      <c r="J152" s="610">
        <f t="shared" si="22"/>
        <v>0</v>
      </c>
      <c r="K152" s="611"/>
      <c r="L152" s="612">
        <f t="shared" si="23"/>
        <v>0</v>
      </c>
      <c r="M152" s="641" t="str">
        <f t="shared" si="21"/>
        <v/>
      </c>
      <c r="N152" s="614">
        <f t="shared" si="25"/>
        <v>0</v>
      </c>
      <c r="O152" s="615"/>
    </row>
    <row r="153" spans="1:15" ht="18.75" customHeight="1">
      <c r="A153" s="555"/>
      <c r="B153" s="606"/>
      <c r="C153" s="738"/>
      <c r="D153" s="723"/>
      <c r="E153" s="724"/>
      <c r="F153" s="479"/>
      <c r="G153" s="607"/>
      <c r="H153" s="608"/>
      <c r="I153" s="609"/>
      <c r="J153" s="610">
        <f t="shared" si="22"/>
        <v>0</v>
      </c>
      <c r="K153" s="611"/>
      <c r="L153" s="612">
        <f t="shared" si="23"/>
        <v>0</v>
      </c>
      <c r="M153" s="641" t="str">
        <f t="shared" si="21"/>
        <v/>
      </c>
      <c r="N153" s="614">
        <f t="shared" si="25"/>
        <v>0</v>
      </c>
      <c r="O153" s="615"/>
    </row>
    <row r="154" spans="1:15" ht="18.75" customHeight="1">
      <c r="A154" s="555"/>
      <c r="B154" s="606"/>
      <c r="C154" s="738"/>
      <c r="D154" s="723"/>
      <c r="E154" s="724"/>
      <c r="F154" s="479"/>
      <c r="G154" s="607"/>
      <c r="H154" s="608"/>
      <c r="I154" s="609"/>
      <c r="J154" s="610">
        <f t="shared" si="22"/>
        <v>0</v>
      </c>
      <c r="K154" s="611"/>
      <c r="L154" s="612">
        <f t="shared" si="23"/>
        <v>0</v>
      </c>
      <c r="M154" s="641" t="str">
        <f t="shared" si="21"/>
        <v/>
      </c>
      <c r="N154" s="614">
        <f t="shared" si="25"/>
        <v>0</v>
      </c>
      <c r="O154" s="615"/>
    </row>
    <row r="155" spans="1:15" ht="18.75" customHeight="1">
      <c r="A155" s="555"/>
      <c r="B155" s="606"/>
      <c r="C155" s="738"/>
      <c r="D155" s="723"/>
      <c r="E155" s="724"/>
      <c r="F155" s="479"/>
      <c r="G155" s="607"/>
      <c r="H155" s="608"/>
      <c r="I155" s="609"/>
      <c r="J155" s="610">
        <f t="shared" si="22"/>
        <v>0</v>
      </c>
      <c r="K155" s="611"/>
      <c r="L155" s="612">
        <f t="shared" si="23"/>
        <v>0</v>
      </c>
      <c r="M155" s="641" t="str">
        <f t="shared" si="21"/>
        <v/>
      </c>
      <c r="N155" s="614">
        <f>J155-L155</f>
        <v>0</v>
      </c>
      <c r="O155" s="615"/>
    </row>
    <row r="156" spans="1:15" ht="18.75" customHeight="1">
      <c r="A156" s="555"/>
      <c r="B156" s="606"/>
      <c r="C156" s="738"/>
      <c r="D156" s="723"/>
      <c r="E156" s="724"/>
      <c r="F156" s="479"/>
      <c r="G156" s="607"/>
      <c r="H156" s="608"/>
      <c r="I156" s="609"/>
      <c r="J156" s="610">
        <f t="shared" si="22"/>
        <v>0</v>
      </c>
      <c r="K156" s="611"/>
      <c r="L156" s="612">
        <f t="shared" si="23"/>
        <v>0</v>
      </c>
      <c r="M156" s="641" t="str">
        <f t="shared" si="21"/>
        <v/>
      </c>
      <c r="N156" s="614">
        <f t="shared" ref="N156" si="26">J156-L156</f>
        <v>0</v>
      </c>
      <c r="O156" s="615"/>
    </row>
    <row r="157" spans="1:15" ht="18.75" customHeight="1">
      <c r="A157" s="555"/>
      <c r="B157" s="606"/>
      <c r="C157" s="738"/>
      <c r="D157" s="723"/>
      <c r="E157" s="724"/>
      <c r="F157" s="479"/>
      <c r="G157" s="607"/>
      <c r="H157" s="608"/>
      <c r="I157" s="609"/>
      <c r="J157" s="610">
        <f t="shared" si="22"/>
        <v>0</v>
      </c>
      <c r="K157" s="611"/>
      <c r="L157" s="612">
        <f t="shared" si="23"/>
        <v>0</v>
      </c>
      <c r="M157" s="641" t="str">
        <f t="shared" si="21"/>
        <v/>
      </c>
      <c r="N157" s="614">
        <f>J157-L157</f>
        <v>0</v>
      </c>
      <c r="O157" s="615"/>
    </row>
    <row r="158" spans="1:15" ht="18.75" customHeight="1">
      <c r="A158" s="555"/>
      <c r="B158" s="606"/>
      <c r="C158" s="738"/>
      <c r="D158" s="723"/>
      <c r="E158" s="724"/>
      <c r="F158" s="479"/>
      <c r="G158" s="607"/>
      <c r="H158" s="608"/>
      <c r="I158" s="609"/>
      <c r="J158" s="610">
        <f t="shared" si="22"/>
        <v>0</v>
      </c>
      <c r="K158" s="611"/>
      <c r="L158" s="612">
        <f t="shared" si="23"/>
        <v>0</v>
      </c>
      <c r="M158" s="641" t="str">
        <f t="shared" si="21"/>
        <v/>
      </c>
      <c r="N158" s="614">
        <f t="shared" ref="N158:N160" si="27">J158-L158</f>
        <v>0</v>
      </c>
      <c r="O158" s="615"/>
    </row>
    <row r="159" spans="1:15" ht="18.75" customHeight="1">
      <c r="A159" s="555"/>
      <c r="B159" s="606"/>
      <c r="C159" s="738"/>
      <c r="D159" s="723"/>
      <c r="E159" s="724"/>
      <c r="F159" s="479"/>
      <c r="G159" s="607"/>
      <c r="H159" s="608"/>
      <c r="I159" s="609"/>
      <c r="J159" s="610">
        <f t="shared" si="22"/>
        <v>0</v>
      </c>
      <c r="K159" s="611"/>
      <c r="L159" s="612">
        <f t="shared" si="23"/>
        <v>0</v>
      </c>
      <c r="M159" s="641" t="str">
        <f t="shared" si="21"/>
        <v/>
      </c>
      <c r="N159" s="614">
        <f t="shared" si="27"/>
        <v>0</v>
      </c>
      <c r="O159" s="615"/>
    </row>
    <row r="160" spans="1:15" ht="18.75" customHeight="1">
      <c r="A160" s="555"/>
      <c r="B160" s="606"/>
      <c r="C160" s="738"/>
      <c r="D160" s="723"/>
      <c r="E160" s="724"/>
      <c r="F160" s="479"/>
      <c r="G160" s="607"/>
      <c r="H160" s="608"/>
      <c r="I160" s="609"/>
      <c r="J160" s="610">
        <f t="shared" si="22"/>
        <v>0</v>
      </c>
      <c r="K160" s="611"/>
      <c r="L160" s="612">
        <f t="shared" si="23"/>
        <v>0</v>
      </c>
      <c r="M160" s="641" t="str">
        <f t="shared" si="21"/>
        <v/>
      </c>
      <c r="N160" s="614">
        <f t="shared" si="27"/>
        <v>0</v>
      </c>
      <c r="O160" s="615"/>
    </row>
    <row r="161" spans="1:15" ht="18.75" customHeight="1">
      <c r="A161" s="555"/>
      <c r="B161" s="606"/>
      <c r="C161" s="738"/>
      <c r="D161" s="723"/>
      <c r="E161" s="724"/>
      <c r="F161" s="479"/>
      <c r="G161" s="607"/>
      <c r="H161" s="608"/>
      <c r="I161" s="609"/>
      <c r="J161" s="610">
        <f t="shared" si="22"/>
        <v>0</v>
      </c>
      <c r="K161" s="611"/>
      <c r="L161" s="612">
        <f t="shared" si="23"/>
        <v>0</v>
      </c>
      <c r="M161" s="641" t="str">
        <f t="shared" si="21"/>
        <v/>
      </c>
      <c r="N161" s="614">
        <f>J161-L161</f>
        <v>0</v>
      </c>
      <c r="O161" s="615"/>
    </row>
    <row r="162" spans="1:15" ht="18.75" customHeight="1" thickBot="1">
      <c r="A162" s="555"/>
      <c r="B162" s="726"/>
      <c r="C162" s="512"/>
      <c r="D162" s="513"/>
      <c r="E162" s="514"/>
      <c r="F162" s="515"/>
      <c r="G162" s="516"/>
      <c r="H162" s="517"/>
      <c r="I162" s="518"/>
      <c r="J162" s="710">
        <f t="shared" si="22"/>
        <v>0</v>
      </c>
      <c r="K162" s="519"/>
      <c r="L162" s="712">
        <f t="shared" si="23"/>
        <v>0</v>
      </c>
      <c r="M162" s="714" t="str">
        <f t="shared" si="21"/>
        <v/>
      </c>
      <c r="N162" s="520">
        <f t="shared" ref="N162:N168" si="28">J162-L162</f>
        <v>0</v>
      </c>
      <c r="O162" s="571"/>
    </row>
    <row r="163" spans="1:15" ht="18.75" customHeight="1">
      <c r="A163" s="555"/>
      <c r="B163" s="616"/>
      <c r="C163" s="511" t="s">
        <v>1017</v>
      </c>
      <c r="D163" s="494" t="s">
        <v>1064</v>
      </c>
      <c r="E163" s="495" t="s">
        <v>978</v>
      </c>
      <c r="F163" s="496"/>
      <c r="G163" s="720"/>
      <c r="H163" s="721"/>
      <c r="I163" s="621"/>
      <c r="J163" s="497">
        <f>SUMIFS(J143:J162,B143:B162,"設備")</f>
        <v>0</v>
      </c>
      <c r="K163" s="623"/>
      <c r="L163" s="498">
        <f>SUMIFS(L143:L162,B143:B162,"設備")</f>
        <v>0</v>
      </c>
      <c r="M163" s="722"/>
      <c r="N163" s="499">
        <f t="shared" si="28"/>
        <v>0</v>
      </c>
      <c r="O163" s="626"/>
    </row>
    <row r="164" spans="1:15" ht="18.75" customHeight="1">
      <c r="A164" s="555"/>
      <c r="B164" s="606"/>
      <c r="C164" s="506" t="s">
        <v>1017</v>
      </c>
      <c r="D164" s="725" t="s">
        <v>1065</v>
      </c>
      <c r="E164" s="646" t="s">
        <v>978</v>
      </c>
      <c r="F164" s="478"/>
      <c r="G164" s="637"/>
      <c r="H164" s="638"/>
      <c r="I164" s="610"/>
      <c r="J164" s="639">
        <f>SUMIFS(J143:J162,B143:B162,"工事")</f>
        <v>0</v>
      </c>
      <c r="K164" s="612"/>
      <c r="L164" s="640">
        <f>SUMIFS(L143:L162,B143:B162,"工事")</f>
        <v>0</v>
      </c>
      <c r="M164" s="641"/>
      <c r="N164" s="642">
        <f t="shared" si="28"/>
        <v>0</v>
      </c>
      <c r="O164" s="615"/>
    </row>
    <row r="165" spans="1:15" ht="18.75" customHeight="1" thickBot="1">
      <c r="A165" s="555"/>
      <c r="B165" s="500"/>
      <c r="C165" s="521"/>
      <c r="D165" s="522" t="s">
        <v>1017</v>
      </c>
      <c r="E165" s="523" t="s">
        <v>1008</v>
      </c>
      <c r="F165" s="524"/>
      <c r="G165" s="525"/>
      <c r="H165" s="526"/>
      <c r="I165" s="501"/>
      <c r="J165" s="508">
        <f>J163+J164</f>
        <v>0</v>
      </c>
      <c r="K165" s="502"/>
      <c r="L165" s="509">
        <f>L163+L164</f>
        <v>0</v>
      </c>
      <c r="M165" s="503"/>
      <c r="N165" s="510">
        <f t="shared" si="28"/>
        <v>0</v>
      </c>
      <c r="O165" s="504"/>
    </row>
    <row r="166" spans="1:15" ht="18.75" customHeight="1" thickTop="1">
      <c r="A166" s="555"/>
      <c r="B166" s="616"/>
      <c r="C166" s="493" t="s">
        <v>868</v>
      </c>
      <c r="D166" s="494" t="s">
        <v>973</v>
      </c>
      <c r="E166" s="495" t="s">
        <v>975</v>
      </c>
      <c r="F166" s="496"/>
      <c r="G166" s="720"/>
      <c r="H166" s="721"/>
      <c r="I166" s="621"/>
      <c r="J166" s="497">
        <f>SUMIFS(J119:J165,D119:D165,"設備費2")</f>
        <v>0</v>
      </c>
      <c r="K166" s="623"/>
      <c r="L166" s="498">
        <f>SUMIFS(L119:L165,D119:D165,"設備費2")</f>
        <v>0</v>
      </c>
      <c r="M166" s="722"/>
      <c r="N166" s="499">
        <f t="shared" si="28"/>
        <v>0</v>
      </c>
      <c r="O166" s="626"/>
    </row>
    <row r="167" spans="1:15" ht="18.75" customHeight="1">
      <c r="A167" s="555"/>
      <c r="B167" s="606"/>
      <c r="C167" s="644" t="s">
        <v>868</v>
      </c>
      <c r="D167" s="725" t="s">
        <v>979</v>
      </c>
      <c r="E167" s="646" t="s">
        <v>975</v>
      </c>
      <c r="F167" s="478"/>
      <c r="G167" s="637"/>
      <c r="H167" s="638"/>
      <c r="I167" s="610"/>
      <c r="J167" s="639">
        <f>SUMIFS(J119:J165,D119:D165,"工事費2")</f>
        <v>0</v>
      </c>
      <c r="K167" s="612"/>
      <c r="L167" s="640">
        <f>SUMIFS(L119:L165,D119:D165,"工事費2")</f>
        <v>0</v>
      </c>
      <c r="M167" s="641"/>
      <c r="N167" s="642">
        <f t="shared" si="28"/>
        <v>0</v>
      </c>
      <c r="O167" s="615"/>
    </row>
    <row r="168" spans="1:15" ht="18.75" customHeight="1" thickBot="1">
      <c r="A168" s="555"/>
      <c r="B168" s="500"/>
      <c r="C168" s="521"/>
      <c r="D168" s="528" t="s">
        <v>980</v>
      </c>
      <c r="E168" s="523" t="s">
        <v>975</v>
      </c>
      <c r="F168" s="524"/>
      <c r="G168" s="525"/>
      <c r="H168" s="526"/>
      <c r="I168" s="501"/>
      <c r="J168" s="508">
        <f>J166+J167</f>
        <v>0</v>
      </c>
      <c r="K168" s="502"/>
      <c r="L168" s="509">
        <f>L166+L167</f>
        <v>0</v>
      </c>
      <c r="M168" s="503"/>
      <c r="N168" s="510">
        <f t="shared" si="28"/>
        <v>0</v>
      </c>
      <c r="O168" s="504"/>
    </row>
    <row r="169" spans="1:15" ht="18.75" customHeight="1" thickTop="1">
      <c r="A169" s="555"/>
      <c r="B169" s="606"/>
      <c r="C169" s="3057" t="s">
        <v>983</v>
      </c>
      <c r="D169" s="3058"/>
      <c r="E169" s="3059"/>
      <c r="F169" s="479"/>
      <c r="G169" s="607"/>
      <c r="H169" s="608"/>
      <c r="I169" s="610"/>
      <c r="J169" s="610"/>
      <c r="K169" s="611"/>
      <c r="L169" s="612"/>
      <c r="M169" s="641"/>
      <c r="N169" s="614"/>
      <c r="O169" s="615"/>
    </row>
    <row r="170" spans="1:15" ht="18.75" customHeight="1">
      <c r="A170" s="555"/>
      <c r="B170" s="606"/>
      <c r="C170" s="3060" t="s">
        <v>1021</v>
      </c>
      <c r="D170" s="3061"/>
      <c r="E170" s="3062"/>
      <c r="F170" s="479"/>
      <c r="G170" s="607"/>
      <c r="H170" s="608"/>
      <c r="I170" s="609"/>
      <c r="J170" s="610"/>
      <c r="K170" s="611"/>
      <c r="L170" s="612"/>
      <c r="M170" s="641" t="str">
        <f t="shared" ref="M170:M190" si="29">IF(I170-K170=0,"",I170-K170)</f>
        <v/>
      </c>
      <c r="N170" s="614"/>
      <c r="O170" s="615"/>
    </row>
    <row r="171" spans="1:15" ht="18.75" customHeight="1">
      <c r="A171" s="555"/>
      <c r="B171" s="606"/>
      <c r="C171" s="738"/>
      <c r="D171" s="723"/>
      <c r="E171" s="724"/>
      <c r="F171" s="479"/>
      <c r="G171" s="607"/>
      <c r="H171" s="608"/>
      <c r="I171" s="609"/>
      <c r="J171" s="610">
        <f t="shared" ref="J171:J190" si="30">ROUNDDOWN(H171*I171,0)</f>
        <v>0</v>
      </c>
      <c r="K171" s="611"/>
      <c r="L171" s="612">
        <f t="shared" ref="L171:L190" si="31">ROUNDDOWN(H171*K171,0)</f>
        <v>0</v>
      </c>
      <c r="M171" s="641" t="str">
        <f t="shared" si="29"/>
        <v/>
      </c>
      <c r="N171" s="614">
        <f>J171-L171</f>
        <v>0</v>
      </c>
      <c r="O171" s="615"/>
    </row>
    <row r="172" spans="1:15" ht="18.75" customHeight="1">
      <c r="A172" s="555"/>
      <c r="B172" s="606"/>
      <c r="C172" s="738"/>
      <c r="D172" s="723"/>
      <c r="E172" s="724"/>
      <c r="F172" s="479"/>
      <c r="G172" s="607"/>
      <c r="H172" s="608"/>
      <c r="I172" s="609"/>
      <c r="J172" s="610">
        <f t="shared" si="30"/>
        <v>0</v>
      </c>
      <c r="K172" s="611"/>
      <c r="L172" s="612">
        <f t="shared" si="31"/>
        <v>0</v>
      </c>
      <c r="M172" s="641" t="str">
        <f t="shared" si="29"/>
        <v/>
      </c>
      <c r="N172" s="614">
        <f t="shared" ref="N172:N185" si="32">J172-L172</f>
        <v>0</v>
      </c>
      <c r="O172" s="615"/>
    </row>
    <row r="173" spans="1:15" ht="18.75" customHeight="1">
      <c r="A173" s="555"/>
      <c r="B173" s="606"/>
      <c r="C173" s="738"/>
      <c r="D173" s="723"/>
      <c r="E173" s="724"/>
      <c r="F173" s="479"/>
      <c r="G173" s="607"/>
      <c r="H173" s="608"/>
      <c r="I173" s="609"/>
      <c r="J173" s="610">
        <f t="shared" si="30"/>
        <v>0</v>
      </c>
      <c r="K173" s="611"/>
      <c r="L173" s="612">
        <f t="shared" si="31"/>
        <v>0</v>
      </c>
      <c r="M173" s="641" t="str">
        <f t="shared" si="29"/>
        <v/>
      </c>
      <c r="N173" s="614">
        <f t="shared" si="32"/>
        <v>0</v>
      </c>
      <c r="O173" s="615"/>
    </row>
    <row r="174" spans="1:15" ht="18.75" customHeight="1">
      <c r="A174" s="555"/>
      <c r="B174" s="606"/>
      <c r="C174" s="738"/>
      <c r="D174" s="723"/>
      <c r="E174" s="724"/>
      <c r="F174" s="479"/>
      <c r="G174" s="607"/>
      <c r="H174" s="608"/>
      <c r="I174" s="609"/>
      <c r="J174" s="610">
        <f t="shared" si="30"/>
        <v>0</v>
      </c>
      <c r="K174" s="611"/>
      <c r="L174" s="612">
        <f t="shared" si="31"/>
        <v>0</v>
      </c>
      <c r="M174" s="641" t="str">
        <f t="shared" si="29"/>
        <v/>
      </c>
      <c r="N174" s="614">
        <f t="shared" si="32"/>
        <v>0</v>
      </c>
      <c r="O174" s="615"/>
    </row>
    <row r="175" spans="1:15" ht="18.75" customHeight="1">
      <c r="A175" s="555"/>
      <c r="B175" s="606"/>
      <c r="C175" s="738"/>
      <c r="D175" s="723"/>
      <c r="E175" s="724"/>
      <c r="F175" s="479"/>
      <c r="G175" s="607"/>
      <c r="H175" s="608"/>
      <c r="I175" s="609"/>
      <c r="J175" s="610">
        <f t="shared" si="30"/>
        <v>0</v>
      </c>
      <c r="K175" s="611"/>
      <c r="L175" s="612">
        <f t="shared" si="31"/>
        <v>0</v>
      </c>
      <c r="M175" s="641" t="str">
        <f t="shared" si="29"/>
        <v/>
      </c>
      <c r="N175" s="614">
        <f t="shared" si="32"/>
        <v>0</v>
      </c>
      <c r="O175" s="615"/>
    </row>
    <row r="176" spans="1:15" ht="18.75" customHeight="1">
      <c r="A176" s="555"/>
      <c r="B176" s="606"/>
      <c r="C176" s="738"/>
      <c r="D176" s="723"/>
      <c r="E176" s="724"/>
      <c r="F176" s="479"/>
      <c r="G176" s="607"/>
      <c r="H176" s="608"/>
      <c r="I176" s="609"/>
      <c r="J176" s="610">
        <f t="shared" si="30"/>
        <v>0</v>
      </c>
      <c r="K176" s="611"/>
      <c r="L176" s="612">
        <f t="shared" si="31"/>
        <v>0</v>
      </c>
      <c r="M176" s="641" t="str">
        <f t="shared" si="29"/>
        <v/>
      </c>
      <c r="N176" s="614">
        <f t="shared" si="32"/>
        <v>0</v>
      </c>
      <c r="O176" s="615"/>
    </row>
    <row r="177" spans="1:15" ht="18.75" customHeight="1">
      <c r="A177" s="555"/>
      <c r="B177" s="606"/>
      <c r="C177" s="738"/>
      <c r="D177" s="723"/>
      <c r="E177" s="724"/>
      <c r="F177" s="479"/>
      <c r="G177" s="607"/>
      <c r="H177" s="608"/>
      <c r="I177" s="609"/>
      <c r="J177" s="610">
        <f t="shared" si="30"/>
        <v>0</v>
      </c>
      <c r="K177" s="611"/>
      <c r="L177" s="612">
        <f t="shared" si="31"/>
        <v>0</v>
      </c>
      <c r="M177" s="641" t="str">
        <f t="shared" si="29"/>
        <v/>
      </c>
      <c r="N177" s="614">
        <f t="shared" si="32"/>
        <v>0</v>
      </c>
      <c r="O177" s="615"/>
    </row>
    <row r="178" spans="1:15" ht="18.75" customHeight="1">
      <c r="A178" s="555"/>
      <c r="B178" s="606"/>
      <c r="C178" s="738"/>
      <c r="D178" s="723"/>
      <c r="E178" s="724"/>
      <c r="F178" s="479"/>
      <c r="G178" s="607"/>
      <c r="H178" s="608"/>
      <c r="I178" s="609"/>
      <c r="J178" s="610">
        <f t="shared" si="30"/>
        <v>0</v>
      </c>
      <c r="K178" s="611"/>
      <c r="L178" s="612">
        <f t="shared" si="31"/>
        <v>0</v>
      </c>
      <c r="M178" s="641" t="str">
        <f t="shared" si="29"/>
        <v/>
      </c>
      <c r="N178" s="614">
        <f t="shared" si="32"/>
        <v>0</v>
      </c>
      <c r="O178" s="615"/>
    </row>
    <row r="179" spans="1:15" ht="18.75" customHeight="1">
      <c r="A179" s="555"/>
      <c r="B179" s="606"/>
      <c r="C179" s="738"/>
      <c r="D179" s="723"/>
      <c r="E179" s="724"/>
      <c r="F179" s="479"/>
      <c r="G179" s="607"/>
      <c r="H179" s="608"/>
      <c r="I179" s="609"/>
      <c r="J179" s="610">
        <f t="shared" si="30"/>
        <v>0</v>
      </c>
      <c r="K179" s="611"/>
      <c r="L179" s="612">
        <f t="shared" si="31"/>
        <v>0</v>
      </c>
      <c r="M179" s="641" t="str">
        <f t="shared" si="29"/>
        <v/>
      </c>
      <c r="N179" s="614">
        <f t="shared" si="32"/>
        <v>0</v>
      </c>
      <c r="O179" s="615"/>
    </row>
    <row r="180" spans="1:15" ht="18.75" customHeight="1">
      <c r="A180" s="555"/>
      <c r="B180" s="606"/>
      <c r="C180" s="738"/>
      <c r="D180" s="723"/>
      <c r="E180" s="724"/>
      <c r="F180" s="479"/>
      <c r="G180" s="607"/>
      <c r="H180" s="608"/>
      <c r="I180" s="609"/>
      <c r="J180" s="610">
        <f t="shared" si="30"/>
        <v>0</v>
      </c>
      <c r="K180" s="611"/>
      <c r="L180" s="612">
        <f t="shared" si="31"/>
        <v>0</v>
      </c>
      <c r="M180" s="641" t="str">
        <f t="shared" si="29"/>
        <v/>
      </c>
      <c r="N180" s="614">
        <f t="shared" si="32"/>
        <v>0</v>
      </c>
      <c r="O180" s="615"/>
    </row>
    <row r="181" spans="1:15" ht="18.75" customHeight="1">
      <c r="A181" s="555"/>
      <c r="B181" s="606"/>
      <c r="C181" s="738"/>
      <c r="D181" s="723"/>
      <c r="E181" s="724"/>
      <c r="F181" s="479"/>
      <c r="G181" s="607"/>
      <c r="H181" s="608"/>
      <c r="I181" s="609"/>
      <c r="J181" s="610">
        <f t="shared" si="30"/>
        <v>0</v>
      </c>
      <c r="K181" s="611"/>
      <c r="L181" s="612">
        <f t="shared" si="31"/>
        <v>0</v>
      </c>
      <c r="M181" s="641" t="str">
        <f t="shared" si="29"/>
        <v/>
      </c>
      <c r="N181" s="614">
        <f t="shared" si="32"/>
        <v>0</v>
      </c>
      <c r="O181" s="615"/>
    </row>
    <row r="182" spans="1:15" ht="18.75" customHeight="1">
      <c r="A182" s="555"/>
      <c r="B182" s="606"/>
      <c r="C182" s="738"/>
      <c r="D182" s="723"/>
      <c r="E182" s="724"/>
      <c r="F182" s="479"/>
      <c r="G182" s="607"/>
      <c r="H182" s="608"/>
      <c r="I182" s="609"/>
      <c r="J182" s="610">
        <f t="shared" si="30"/>
        <v>0</v>
      </c>
      <c r="K182" s="611"/>
      <c r="L182" s="612">
        <f t="shared" si="31"/>
        <v>0</v>
      </c>
      <c r="M182" s="641" t="str">
        <f t="shared" si="29"/>
        <v/>
      </c>
      <c r="N182" s="614">
        <f t="shared" si="32"/>
        <v>0</v>
      </c>
      <c r="O182" s="615"/>
    </row>
    <row r="183" spans="1:15" ht="18.75" customHeight="1">
      <c r="A183" s="555"/>
      <c r="B183" s="606"/>
      <c r="C183" s="738"/>
      <c r="D183" s="723"/>
      <c r="E183" s="724"/>
      <c r="F183" s="479"/>
      <c r="G183" s="607"/>
      <c r="H183" s="608"/>
      <c r="I183" s="609"/>
      <c r="J183" s="610">
        <f t="shared" si="30"/>
        <v>0</v>
      </c>
      <c r="K183" s="611"/>
      <c r="L183" s="612">
        <f t="shared" si="31"/>
        <v>0</v>
      </c>
      <c r="M183" s="641" t="str">
        <f t="shared" si="29"/>
        <v/>
      </c>
      <c r="N183" s="614">
        <f t="shared" si="32"/>
        <v>0</v>
      </c>
      <c r="O183" s="615"/>
    </row>
    <row r="184" spans="1:15" ht="18.75" customHeight="1">
      <c r="A184" s="555"/>
      <c r="B184" s="606"/>
      <c r="C184" s="738"/>
      <c r="D184" s="723"/>
      <c r="E184" s="724"/>
      <c r="F184" s="479"/>
      <c r="G184" s="607"/>
      <c r="H184" s="608"/>
      <c r="I184" s="609"/>
      <c r="J184" s="610">
        <f t="shared" si="30"/>
        <v>0</v>
      </c>
      <c r="K184" s="611"/>
      <c r="L184" s="612">
        <f t="shared" si="31"/>
        <v>0</v>
      </c>
      <c r="M184" s="641" t="str">
        <f t="shared" si="29"/>
        <v/>
      </c>
      <c r="N184" s="614">
        <f t="shared" si="32"/>
        <v>0</v>
      </c>
      <c r="O184" s="615"/>
    </row>
    <row r="185" spans="1:15" ht="18.75" customHeight="1">
      <c r="A185" s="555"/>
      <c r="B185" s="606"/>
      <c r="C185" s="738"/>
      <c r="D185" s="723"/>
      <c r="E185" s="724"/>
      <c r="F185" s="479"/>
      <c r="G185" s="607"/>
      <c r="H185" s="608"/>
      <c r="I185" s="609"/>
      <c r="J185" s="610">
        <f t="shared" si="30"/>
        <v>0</v>
      </c>
      <c r="K185" s="611"/>
      <c r="L185" s="612">
        <f t="shared" si="31"/>
        <v>0</v>
      </c>
      <c r="M185" s="641" t="str">
        <f t="shared" si="29"/>
        <v/>
      </c>
      <c r="N185" s="614">
        <f t="shared" si="32"/>
        <v>0</v>
      </c>
      <c r="O185" s="615"/>
    </row>
    <row r="186" spans="1:15" ht="18.75" customHeight="1">
      <c r="A186" s="555"/>
      <c r="B186" s="606"/>
      <c r="C186" s="738"/>
      <c r="D186" s="723"/>
      <c r="E186" s="724"/>
      <c r="F186" s="479"/>
      <c r="G186" s="607"/>
      <c r="H186" s="608"/>
      <c r="I186" s="609"/>
      <c r="J186" s="610">
        <f t="shared" si="30"/>
        <v>0</v>
      </c>
      <c r="K186" s="611"/>
      <c r="L186" s="612">
        <f t="shared" si="31"/>
        <v>0</v>
      </c>
      <c r="M186" s="641" t="str">
        <f t="shared" si="29"/>
        <v/>
      </c>
      <c r="N186" s="614">
        <f>J186-L186</f>
        <v>0</v>
      </c>
      <c r="O186" s="615"/>
    </row>
    <row r="187" spans="1:15" ht="18.75" customHeight="1">
      <c r="A187" s="555"/>
      <c r="B187" s="606"/>
      <c r="C187" s="738"/>
      <c r="D187" s="723"/>
      <c r="E187" s="724"/>
      <c r="F187" s="479"/>
      <c r="G187" s="607"/>
      <c r="H187" s="608"/>
      <c r="I187" s="609"/>
      <c r="J187" s="610">
        <f t="shared" si="30"/>
        <v>0</v>
      </c>
      <c r="K187" s="611"/>
      <c r="L187" s="612">
        <f t="shared" si="31"/>
        <v>0</v>
      </c>
      <c r="M187" s="641" t="str">
        <f t="shared" si="29"/>
        <v/>
      </c>
      <c r="N187" s="614">
        <f t="shared" ref="N187:N190" si="33">J187-L187</f>
        <v>0</v>
      </c>
      <c r="O187" s="615"/>
    </row>
    <row r="188" spans="1:15" ht="18.75" customHeight="1">
      <c r="A188" s="555"/>
      <c r="B188" s="606"/>
      <c r="C188" s="738"/>
      <c r="D188" s="723"/>
      <c r="E188" s="724"/>
      <c r="F188" s="479"/>
      <c r="G188" s="607"/>
      <c r="H188" s="608"/>
      <c r="I188" s="609"/>
      <c r="J188" s="610">
        <f t="shared" si="30"/>
        <v>0</v>
      </c>
      <c r="K188" s="611"/>
      <c r="L188" s="612">
        <f t="shared" si="31"/>
        <v>0</v>
      </c>
      <c r="M188" s="641" t="str">
        <f t="shared" si="29"/>
        <v/>
      </c>
      <c r="N188" s="614">
        <f t="shared" si="33"/>
        <v>0</v>
      </c>
      <c r="O188" s="615"/>
    </row>
    <row r="189" spans="1:15" ht="18.75" customHeight="1">
      <c r="A189" s="555"/>
      <c r="B189" s="606"/>
      <c r="C189" s="738"/>
      <c r="D189" s="723"/>
      <c r="E189" s="724"/>
      <c r="F189" s="479"/>
      <c r="G189" s="607"/>
      <c r="H189" s="608"/>
      <c r="I189" s="609"/>
      <c r="J189" s="610">
        <f t="shared" si="30"/>
        <v>0</v>
      </c>
      <c r="K189" s="611"/>
      <c r="L189" s="612">
        <f t="shared" si="31"/>
        <v>0</v>
      </c>
      <c r="M189" s="641" t="str">
        <f t="shared" si="29"/>
        <v/>
      </c>
      <c r="N189" s="614">
        <f t="shared" si="33"/>
        <v>0</v>
      </c>
      <c r="O189" s="615"/>
    </row>
    <row r="190" spans="1:15" ht="18.75" customHeight="1" thickBot="1">
      <c r="A190" s="555"/>
      <c r="B190" s="726"/>
      <c r="C190" s="512"/>
      <c r="D190" s="513"/>
      <c r="E190" s="514"/>
      <c r="F190" s="515"/>
      <c r="G190" s="516"/>
      <c r="H190" s="517"/>
      <c r="I190" s="518"/>
      <c r="J190" s="710">
        <f t="shared" si="30"/>
        <v>0</v>
      </c>
      <c r="K190" s="519"/>
      <c r="L190" s="712">
        <f t="shared" si="31"/>
        <v>0</v>
      </c>
      <c r="M190" s="714" t="str">
        <f t="shared" si="29"/>
        <v/>
      </c>
      <c r="N190" s="520">
        <f t="shared" si="33"/>
        <v>0</v>
      </c>
      <c r="O190" s="571"/>
    </row>
    <row r="191" spans="1:15" ht="18.75" customHeight="1">
      <c r="A191" s="555"/>
      <c r="B191" s="616"/>
      <c r="C191" s="511" t="s">
        <v>1022</v>
      </c>
      <c r="D191" s="494" t="s">
        <v>1066</v>
      </c>
      <c r="E191" s="495" t="s">
        <v>978</v>
      </c>
      <c r="F191" s="496"/>
      <c r="G191" s="720"/>
      <c r="H191" s="721"/>
      <c r="I191" s="621"/>
      <c r="J191" s="497">
        <f>SUMIFS(J171:J190,B171:B190,"設備")</f>
        <v>0</v>
      </c>
      <c r="K191" s="623"/>
      <c r="L191" s="498">
        <f>SUMIFS(L171:L190,B171:B190,"設備")</f>
        <v>0</v>
      </c>
      <c r="M191" s="722"/>
      <c r="N191" s="499">
        <f>J191-L191</f>
        <v>0</v>
      </c>
      <c r="O191" s="626"/>
    </row>
    <row r="192" spans="1:15" ht="18.75" customHeight="1">
      <c r="A192" s="555"/>
      <c r="B192" s="606"/>
      <c r="C192" s="511" t="s">
        <v>1022</v>
      </c>
      <c r="D192" s="725" t="s">
        <v>1067</v>
      </c>
      <c r="E192" s="646" t="s">
        <v>978</v>
      </c>
      <c r="F192" s="478"/>
      <c r="G192" s="637"/>
      <c r="H192" s="638"/>
      <c r="I192" s="610"/>
      <c r="J192" s="639">
        <f>SUMIFS(J171:J190,B171:B190,"工事")</f>
        <v>0</v>
      </c>
      <c r="K192" s="612"/>
      <c r="L192" s="640">
        <f>SUMIFS(L171:L190,B171:B190,"工事")</f>
        <v>0</v>
      </c>
      <c r="M192" s="641"/>
      <c r="N192" s="642">
        <f>J192-L192</f>
        <v>0</v>
      </c>
      <c r="O192" s="615"/>
    </row>
    <row r="193" spans="1:15" ht="18.75" customHeight="1" thickBot="1">
      <c r="A193" s="555"/>
      <c r="B193" s="726"/>
      <c r="C193" s="705"/>
      <c r="D193" s="507" t="s">
        <v>1022</v>
      </c>
      <c r="E193" s="727" t="s">
        <v>1008</v>
      </c>
      <c r="F193" s="505"/>
      <c r="G193" s="708"/>
      <c r="H193" s="709"/>
      <c r="I193" s="710"/>
      <c r="J193" s="711">
        <f>J191+J192</f>
        <v>0</v>
      </c>
      <c r="K193" s="712"/>
      <c r="L193" s="713">
        <f>L191+L192</f>
        <v>0</v>
      </c>
      <c r="M193" s="714"/>
      <c r="N193" s="715">
        <f>J193-L193</f>
        <v>0</v>
      </c>
      <c r="O193" s="571"/>
    </row>
    <row r="194" spans="1:15" ht="18.75" customHeight="1">
      <c r="A194" s="555"/>
      <c r="B194" s="606"/>
      <c r="C194" s="3049" t="s">
        <v>1023</v>
      </c>
      <c r="D194" s="3050"/>
      <c r="E194" s="3051"/>
      <c r="F194" s="479"/>
      <c r="G194" s="607"/>
      <c r="H194" s="608"/>
      <c r="I194" s="609"/>
      <c r="J194" s="621"/>
      <c r="K194" s="728"/>
      <c r="L194" s="700"/>
      <c r="M194" s="722" t="str">
        <f t="shared" ref="M194:M214" si="34">IF(I194-K194=0,"",I194-K194)</f>
        <v/>
      </c>
      <c r="N194" s="625"/>
      <c r="O194" s="615"/>
    </row>
    <row r="195" spans="1:15" ht="18.75" customHeight="1">
      <c r="A195" s="555"/>
      <c r="B195" s="606"/>
      <c r="C195" s="738"/>
      <c r="D195" s="723"/>
      <c r="E195" s="529"/>
      <c r="F195" s="479"/>
      <c r="G195" s="607"/>
      <c r="H195" s="608"/>
      <c r="I195" s="609"/>
      <c r="J195" s="610">
        <f t="shared" ref="J195:J214" si="35">ROUNDDOWN(H195*I195,0)</f>
        <v>0</v>
      </c>
      <c r="K195" s="611"/>
      <c r="L195" s="612">
        <f t="shared" ref="L195:L214" si="36">ROUNDDOWN(H195*K195,0)</f>
        <v>0</v>
      </c>
      <c r="M195" s="641" t="str">
        <f t="shared" si="34"/>
        <v/>
      </c>
      <c r="N195" s="614">
        <f t="shared" ref="N195" si="37">J195-L195</f>
        <v>0</v>
      </c>
      <c r="O195" s="615"/>
    </row>
    <row r="196" spans="1:15" ht="18.75" customHeight="1">
      <c r="A196" s="555"/>
      <c r="B196" s="606"/>
      <c r="C196" s="738"/>
      <c r="D196" s="723"/>
      <c r="E196" s="724"/>
      <c r="F196" s="479"/>
      <c r="G196" s="607"/>
      <c r="H196" s="608"/>
      <c r="I196" s="609"/>
      <c r="J196" s="610">
        <f t="shared" si="35"/>
        <v>0</v>
      </c>
      <c r="K196" s="611"/>
      <c r="L196" s="612">
        <f t="shared" si="36"/>
        <v>0</v>
      </c>
      <c r="M196" s="641" t="str">
        <f t="shared" si="34"/>
        <v/>
      </c>
      <c r="N196" s="614">
        <f>J196-L196</f>
        <v>0</v>
      </c>
      <c r="O196" s="615"/>
    </row>
    <row r="197" spans="1:15" ht="18.75" customHeight="1">
      <c r="A197" s="555"/>
      <c r="B197" s="606"/>
      <c r="C197" s="738"/>
      <c r="D197" s="723"/>
      <c r="E197" s="724"/>
      <c r="F197" s="479"/>
      <c r="G197" s="607"/>
      <c r="H197" s="608"/>
      <c r="I197" s="609"/>
      <c r="J197" s="610">
        <f t="shared" si="35"/>
        <v>0</v>
      </c>
      <c r="K197" s="611"/>
      <c r="L197" s="612">
        <f t="shared" si="36"/>
        <v>0</v>
      </c>
      <c r="M197" s="641" t="str">
        <f t="shared" si="34"/>
        <v/>
      </c>
      <c r="N197" s="614">
        <f t="shared" ref="N197:N206" si="38">J197-L197</f>
        <v>0</v>
      </c>
      <c r="O197" s="615"/>
    </row>
    <row r="198" spans="1:15" ht="18.75" customHeight="1">
      <c r="A198" s="555"/>
      <c r="B198" s="606"/>
      <c r="C198" s="738"/>
      <c r="D198" s="723"/>
      <c r="E198" s="724"/>
      <c r="F198" s="479"/>
      <c r="G198" s="607"/>
      <c r="H198" s="608"/>
      <c r="I198" s="609"/>
      <c r="J198" s="610">
        <f t="shared" si="35"/>
        <v>0</v>
      </c>
      <c r="K198" s="611"/>
      <c r="L198" s="612">
        <f t="shared" si="36"/>
        <v>0</v>
      </c>
      <c r="M198" s="641" t="str">
        <f t="shared" si="34"/>
        <v/>
      </c>
      <c r="N198" s="614">
        <f t="shared" si="38"/>
        <v>0</v>
      </c>
      <c r="O198" s="615"/>
    </row>
    <row r="199" spans="1:15" ht="18.75" customHeight="1">
      <c r="A199" s="555"/>
      <c r="B199" s="606"/>
      <c r="C199" s="738"/>
      <c r="D199" s="723"/>
      <c r="E199" s="724"/>
      <c r="F199" s="479"/>
      <c r="G199" s="607"/>
      <c r="H199" s="608"/>
      <c r="I199" s="609"/>
      <c r="J199" s="610">
        <f t="shared" si="35"/>
        <v>0</v>
      </c>
      <c r="K199" s="611"/>
      <c r="L199" s="612">
        <f t="shared" si="36"/>
        <v>0</v>
      </c>
      <c r="M199" s="641" t="str">
        <f t="shared" si="34"/>
        <v/>
      </c>
      <c r="N199" s="614">
        <f t="shared" si="38"/>
        <v>0</v>
      </c>
      <c r="O199" s="615"/>
    </row>
    <row r="200" spans="1:15" ht="18.75" customHeight="1">
      <c r="A200" s="555"/>
      <c r="B200" s="606"/>
      <c r="C200" s="738"/>
      <c r="D200" s="723"/>
      <c r="E200" s="724"/>
      <c r="F200" s="479"/>
      <c r="G200" s="607"/>
      <c r="H200" s="608"/>
      <c r="I200" s="609"/>
      <c r="J200" s="610">
        <f t="shared" si="35"/>
        <v>0</v>
      </c>
      <c r="K200" s="611"/>
      <c r="L200" s="612">
        <f t="shared" si="36"/>
        <v>0</v>
      </c>
      <c r="M200" s="641" t="str">
        <f t="shared" si="34"/>
        <v/>
      </c>
      <c r="N200" s="614">
        <f t="shared" si="38"/>
        <v>0</v>
      </c>
      <c r="O200" s="615"/>
    </row>
    <row r="201" spans="1:15" ht="18.75" customHeight="1">
      <c r="A201" s="555"/>
      <c r="B201" s="606"/>
      <c r="C201" s="738"/>
      <c r="D201" s="723"/>
      <c r="E201" s="724"/>
      <c r="F201" s="479"/>
      <c r="G201" s="607"/>
      <c r="H201" s="608"/>
      <c r="I201" s="609"/>
      <c r="J201" s="610">
        <f t="shared" si="35"/>
        <v>0</v>
      </c>
      <c r="K201" s="611"/>
      <c r="L201" s="612">
        <f t="shared" si="36"/>
        <v>0</v>
      </c>
      <c r="M201" s="641" t="str">
        <f t="shared" si="34"/>
        <v/>
      </c>
      <c r="N201" s="614">
        <f t="shared" si="38"/>
        <v>0</v>
      </c>
      <c r="O201" s="615"/>
    </row>
    <row r="202" spans="1:15" ht="18.75" customHeight="1">
      <c r="A202" s="555"/>
      <c r="B202" s="606"/>
      <c r="C202" s="738"/>
      <c r="D202" s="723"/>
      <c r="E202" s="724"/>
      <c r="F202" s="479"/>
      <c r="G202" s="607"/>
      <c r="H202" s="608"/>
      <c r="I202" s="609"/>
      <c r="J202" s="610">
        <f t="shared" si="35"/>
        <v>0</v>
      </c>
      <c r="K202" s="611"/>
      <c r="L202" s="612">
        <f t="shared" si="36"/>
        <v>0</v>
      </c>
      <c r="M202" s="641" t="str">
        <f t="shared" si="34"/>
        <v/>
      </c>
      <c r="N202" s="614">
        <f t="shared" si="38"/>
        <v>0</v>
      </c>
      <c r="O202" s="615"/>
    </row>
    <row r="203" spans="1:15" ht="18.75" customHeight="1">
      <c r="A203" s="555"/>
      <c r="B203" s="606"/>
      <c r="C203" s="738"/>
      <c r="D203" s="723"/>
      <c r="E203" s="724"/>
      <c r="F203" s="479"/>
      <c r="G203" s="607"/>
      <c r="H203" s="608"/>
      <c r="I203" s="609"/>
      <c r="J203" s="610">
        <f t="shared" si="35"/>
        <v>0</v>
      </c>
      <c r="K203" s="611"/>
      <c r="L203" s="612">
        <f t="shared" si="36"/>
        <v>0</v>
      </c>
      <c r="M203" s="641" t="str">
        <f t="shared" si="34"/>
        <v/>
      </c>
      <c r="N203" s="614">
        <f t="shared" si="38"/>
        <v>0</v>
      </c>
      <c r="O203" s="615"/>
    </row>
    <row r="204" spans="1:15" ht="18.75" customHeight="1">
      <c r="A204" s="555"/>
      <c r="B204" s="606"/>
      <c r="C204" s="738"/>
      <c r="D204" s="723"/>
      <c r="E204" s="724"/>
      <c r="F204" s="479"/>
      <c r="G204" s="607"/>
      <c r="H204" s="608"/>
      <c r="I204" s="609"/>
      <c r="J204" s="610">
        <f t="shared" si="35"/>
        <v>0</v>
      </c>
      <c r="K204" s="611"/>
      <c r="L204" s="612">
        <f t="shared" si="36"/>
        <v>0</v>
      </c>
      <c r="M204" s="641" t="str">
        <f t="shared" si="34"/>
        <v/>
      </c>
      <c r="N204" s="614">
        <f t="shared" si="38"/>
        <v>0</v>
      </c>
      <c r="O204" s="615"/>
    </row>
    <row r="205" spans="1:15" ht="18.75" customHeight="1">
      <c r="A205" s="555"/>
      <c r="B205" s="606"/>
      <c r="C205" s="738"/>
      <c r="D205" s="723"/>
      <c r="E205" s="724"/>
      <c r="F205" s="479"/>
      <c r="G205" s="607"/>
      <c r="H205" s="608"/>
      <c r="I205" s="609"/>
      <c r="J205" s="610">
        <f t="shared" si="35"/>
        <v>0</v>
      </c>
      <c r="K205" s="611"/>
      <c r="L205" s="612">
        <f t="shared" si="36"/>
        <v>0</v>
      </c>
      <c r="M205" s="641" t="str">
        <f t="shared" si="34"/>
        <v/>
      </c>
      <c r="N205" s="614">
        <f t="shared" si="38"/>
        <v>0</v>
      </c>
      <c r="O205" s="615"/>
    </row>
    <row r="206" spans="1:15" ht="18.75" customHeight="1">
      <c r="A206" s="555"/>
      <c r="B206" s="606"/>
      <c r="C206" s="738"/>
      <c r="D206" s="723"/>
      <c r="E206" s="724"/>
      <c r="F206" s="479"/>
      <c r="G206" s="607"/>
      <c r="H206" s="608"/>
      <c r="I206" s="609"/>
      <c r="J206" s="610">
        <f t="shared" si="35"/>
        <v>0</v>
      </c>
      <c r="K206" s="611"/>
      <c r="L206" s="612">
        <f t="shared" si="36"/>
        <v>0</v>
      </c>
      <c r="M206" s="641" t="str">
        <f t="shared" si="34"/>
        <v/>
      </c>
      <c r="N206" s="614">
        <f t="shared" si="38"/>
        <v>0</v>
      </c>
      <c r="O206" s="615"/>
    </row>
    <row r="207" spans="1:15" ht="18.75" customHeight="1">
      <c r="A207" s="555"/>
      <c r="B207" s="606"/>
      <c r="C207" s="738"/>
      <c r="D207" s="723"/>
      <c r="E207" s="724"/>
      <c r="F207" s="479"/>
      <c r="G207" s="607"/>
      <c r="H207" s="608"/>
      <c r="I207" s="609"/>
      <c r="J207" s="610">
        <f t="shared" si="35"/>
        <v>0</v>
      </c>
      <c r="K207" s="611"/>
      <c r="L207" s="612">
        <f t="shared" si="36"/>
        <v>0</v>
      </c>
      <c r="M207" s="641" t="str">
        <f t="shared" si="34"/>
        <v/>
      </c>
      <c r="N207" s="614">
        <f>J207-L207</f>
        <v>0</v>
      </c>
      <c r="O207" s="615"/>
    </row>
    <row r="208" spans="1:15" ht="18.75" customHeight="1">
      <c r="A208" s="555"/>
      <c r="B208" s="606"/>
      <c r="C208" s="738"/>
      <c r="D208" s="723"/>
      <c r="E208" s="724"/>
      <c r="F208" s="479"/>
      <c r="G208" s="607"/>
      <c r="H208" s="608"/>
      <c r="I208" s="609"/>
      <c r="J208" s="610">
        <f t="shared" si="35"/>
        <v>0</v>
      </c>
      <c r="K208" s="611"/>
      <c r="L208" s="612">
        <f t="shared" si="36"/>
        <v>0</v>
      </c>
      <c r="M208" s="641" t="str">
        <f t="shared" si="34"/>
        <v/>
      </c>
      <c r="N208" s="614">
        <f t="shared" ref="N208" si="39">J208-L208</f>
        <v>0</v>
      </c>
      <c r="O208" s="615"/>
    </row>
    <row r="209" spans="1:15" ht="18.75" customHeight="1">
      <c r="A209" s="555"/>
      <c r="B209" s="606"/>
      <c r="C209" s="738"/>
      <c r="D209" s="723"/>
      <c r="E209" s="724"/>
      <c r="F209" s="479"/>
      <c r="G209" s="607"/>
      <c r="H209" s="608"/>
      <c r="I209" s="609"/>
      <c r="J209" s="610">
        <f t="shared" si="35"/>
        <v>0</v>
      </c>
      <c r="K209" s="611"/>
      <c r="L209" s="612">
        <f t="shared" si="36"/>
        <v>0</v>
      </c>
      <c r="M209" s="641" t="str">
        <f t="shared" si="34"/>
        <v/>
      </c>
      <c r="N209" s="614">
        <f>J209-L209</f>
        <v>0</v>
      </c>
      <c r="O209" s="615"/>
    </row>
    <row r="210" spans="1:15" ht="18.75" customHeight="1">
      <c r="A210" s="555"/>
      <c r="B210" s="606"/>
      <c r="C210" s="738"/>
      <c r="D210" s="723"/>
      <c r="E210" s="724"/>
      <c r="F210" s="479"/>
      <c r="G210" s="607"/>
      <c r="H210" s="608"/>
      <c r="I210" s="609"/>
      <c r="J210" s="610">
        <f t="shared" si="35"/>
        <v>0</v>
      </c>
      <c r="K210" s="611"/>
      <c r="L210" s="612">
        <f t="shared" si="36"/>
        <v>0</v>
      </c>
      <c r="M210" s="641" t="str">
        <f t="shared" si="34"/>
        <v/>
      </c>
      <c r="N210" s="614">
        <f t="shared" ref="N210:N212" si="40">J210-L210</f>
        <v>0</v>
      </c>
      <c r="O210" s="615"/>
    </row>
    <row r="211" spans="1:15" ht="18.75" customHeight="1">
      <c r="A211" s="555"/>
      <c r="B211" s="606"/>
      <c r="C211" s="738"/>
      <c r="D211" s="723"/>
      <c r="E211" s="724"/>
      <c r="F211" s="479"/>
      <c r="G211" s="607"/>
      <c r="H211" s="608"/>
      <c r="I211" s="609"/>
      <c r="J211" s="610">
        <f t="shared" si="35"/>
        <v>0</v>
      </c>
      <c r="K211" s="611"/>
      <c r="L211" s="612">
        <f t="shared" si="36"/>
        <v>0</v>
      </c>
      <c r="M211" s="641" t="str">
        <f t="shared" si="34"/>
        <v/>
      </c>
      <c r="N211" s="614">
        <f t="shared" si="40"/>
        <v>0</v>
      </c>
      <c r="O211" s="615"/>
    </row>
    <row r="212" spans="1:15" ht="18.75" customHeight="1">
      <c r="A212" s="555"/>
      <c r="B212" s="606"/>
      <c r="C212" s="738"/>
      <c r="D212" s="723"/>
      <c r="E212" s="724"/>
      <c r="F212" s="479"/>
      <c r="G212" s="607"/>
      <c r="H212" s="608"/>
      <c r="I212" s="609"/>
      <c r="J212" s="610">
        <f t="shared" si="35"/>
        <v>0</v>
      </c>
      <c r="K212" s="611"/>
      <c r="L212" s="612">
        <f t="shared" si="36"/>
        <v>0</v>
      </c>
      <c r="M212" s="641" t="str">
        <f t="shared" si="34"/>
        <v/>
      </c>
      <c r="N212" s="614">
        <f t="shared" si="40"/>
        <v>0</v>
      </c>
      <c r="O212" s="615"/>
    </row>
    <row r="213" spans="1:15" ht="18.75" customHeight="1">
      <c r="A213" s="555"/>
      <c r="B213" s="606"/>
      <c r="C213" s="738"/>
      <c r="D213" s="723"/>
      <c r="E213" s="724"/>
      <c r="F213" s="479"/>
      <c r="G213" s="607"/>
      <c r="H213" s="608"/>
      <c r="I213" s="609"/>
      <c r="J213" s="610">
        <f t="shared" si="35"/>
        <v>0</v>
      </c>
      <c r="K213" s="611"/>
      <c r="L213" s="612">
        <f t="shared" si="36"/>
        <v>0</v>
      </c>
      <c r="M213" s="641" t="str">
        <f t="shared" si="34"/>
        <v/>
      </c>
      <c r="N213" s="614">
        <f>J213-L213</f>
        <v>0</v>
      </c>
      <c r="O213" s="615"/>
    </row>
    <row r="214" spans="1:15" ht="18.75" customHeight="1" thickBot="1">
      <c r="A214" s="555"/>
      <c r="B214" s="726"/>
      <c r="C214" s="512"/>
      <c r="D214" s="513"/>
      <c r="E214" s="514"/>
      <c r="F214" s="515"/>
      <c r="G214" s="516"/>
      <c r="H214" s="517"/>
      <c r="I214" s="518"/>
      <c r="J214" s="710">
        <f t="shared" si="35"/>
        <v>0</v>
      </c>
      <c r="K214" s="519"/>
      <c r="L214" s="712">
        <f t="shared" si="36"/>
        <v>0</v>
      </c>
      <c r="M214" s="714" t="str">
        <f t="shared" si="34"/>
        <v/>
      </c>
      <c r="N214" s="520">
        <f t="shared" ref="N214:N220" si="41">J214-L214</f>
        <v>0</v>
      </c>
      <c r="O214" s="571"/>
    </row>
    <row r="215" spans="1:15" ht="18.75" customHeight="1">
      <c r="A215" s="555"/>
      <c r="B215" s="616"/>
      <c r="C215" s="511" t="s">
        <v>1024</v>
      </c>
      <c r="D215" s="494" t="s">
        <v>1066</v>
      </c>
      <c r="E215" s="495" t="s">
        <v>978</v>
      </c>
      <c r="F215" s="496"/>
      <c r="G215" s="720"/>
      <c r="H215" s="721"/>
      <c r="I215" s="621"/>
      <c r="J215" s="497">
        <f>SUMIFS(J195:J214,B195:B214,"設備")</f>
        <v>0</v>
      </c>
      <c r="K215" s="623"/>
      <c r="L215" s="498">
        <f>SUMIFS(L195:L214,B195:B214,"設備")</f>
        <v>0</v>
      </c>
      <c r="M215" s="722"/>
      <c r="N215" s="499">
        <f t="shared" si="41"/>
        <v>0</v>
      </c>
      <c r="O215" s="626"/>
    </row>
    <row r="216" spans="1:15" ht="18.75" customHeight="1">
      <c r="A216" s="555"/>
      <c r="B216" s="606"/>
      <c r="C216" s="506" t="s">
        <v>1024</v>
      </c>
      <c r="D216" s="725" t="s">
        <v>1067</v>
      </c>
      <c r="E216" s="646" t="s">
        <v>978</v>
      </c>
      <c r="F216" s="478"/>
      <c r="G216" s="637"/>
      <c r="H216" s="638"/>
      <c r="I216" s="610"/>
      <c r="J216" s="639">
        <f>SUMIFS(J195:J214,B195:B214,"工事")</f>
        <v>0</v>
      </c>
      <c r="K216" s="612"/>
      <c r="L216" s="640">
        <f>SUMIFS(L195:L214,B195:B214,"工事")</f>
        <v>0</v>
      </c>
      <c r="M216" s="641"/>
      <c r="N216" s="642">
        <f t="shared" si="41"/>
        <v>0</v>
      </c>
      <c r="O216" s="615"/>
    </row>
    <row r="217" spans="1:15" ht="18.75" customHeight="1" thickBot="1">
      <c r="A217" s="555"/>
      <c r="B217" s="500"/>
      <c r="C217" s="521"/>
      <c r="D217" s="522" t="s">
        <v>1024</v>
      </c>
      <c r="E217" s="523" t="s">
        <v>1008</v>
      </c>
      <c r="F217" s="524"/>
      <c r="G217" s="525"/>
      <c r="H217" s="526"/>
      <c r="I217" s="501"/>
      <c r="J217" s="508">
        <f>J215+J216</f>
        <v>0</v>
      </c>
      <c r="K217" s="502"/>
      <c r="L217" s="509">
        <f>L215+L216</f>
        <v>0</v>
      </c>
      <c r="M217" s="503"/>
      <c r="N217" s="510">
        <f t="shared" si="41"/>
        <v>0</v>
      </c>
      <c r="O217" s="504"/>
    </row>
    <row r="218" spans="1:15" ht="18.75" customHeight="1" thickTop="1">
      <c r="A218" s="555"/>
      <c r="B218" s="616"/>
      <c r="C218" s="493" t="s">
        <v>868</v>
      </c>
      <c r="D218" s="494" t="s">
        <v>973</v>
      </c>
      <c r="E218" s="495" t="s">
        <v>975</v>
      </c>
      <c r="F218" s="496"/>
      <c r="G218" s="720"/>
      <c r="H218" s="721"/>
      <c r="I218" s="621"/>
      <c r="J218" s="497">
        <f>SUMIFS(J171:J217,D171:D217,"設備費3")</f>
        <v>0</v>
      </c>
      <c r="K218" s="623"/>
      <c r="L218" s="498">
        <f>SUMIFS(L171:L217,D171:D217,"設備費3")</f>
        <v>0</v>
      </c>
      <c r="M218" s="722"/>
      <c r="N218" s="499">
        <f t="shared" si="41"/>
        <v>0</v>
      </c>
      <c r="O218" s="626"/>
    </row>
    <row r="219" spans="1:15" ht="18.75" customHeight="1">
      <c r="A219" s="555"/>
      <c r="B219" s="606"/>
      <c r="C219" s="644" t="s">
        <v>868</v>
      </c>
      <c r="D219" s="725" t="s">
        <v>979</v>
      </c>
      <c r="E219" s="646" t="s">
        <v>975</v>
      </c>
      <c r="F219" s="478"/>
      <c r="G219" s="637"/>
      <c r="H219" s="638"/>
      <c r="I219" s="610"/>
      <c r="J219" s="639">
        <f>SUMIFS(J171:J217,D171:D217,"工事費3")</f>
        <v>0</v>
      </c>
      <c r="K219" s="612"/>
      <c r="L219" s="640">
        <f>SUMIFS(L171:L217,D171:D217,"工事費3")</f>
        <v>0</v>
      </c>
      <c r="M219" s="641"/>
      <c r="N219" s="642">
        <f t="shared" si="41"/>
        <v>0</v>
      </c>
      <c r="O219" s="615"/>
    </row>
    <row r="220" spans="1:15" ht="18.75" customHeight="1" thickBot="1">
      <c r="A220" s="555"/>
      <c r="B220" s="500"/>
      <c r="C220" s="521"/>
      <c r="D220" s="528" t="s">
        <v>980</v>
      </c>
      <c r="E220" s="523" t="s">
        <v>975</v>
      </c>
      <c r="F220" s="524"/>
      <c r="G220" s="525"/>
      <c r="H220" s="526"/>
      <c r="I220" s="501"/>
      <c r="J220" s="508">
        <f>J218+J219</f>
        <v>0</v>
      </c>
      <c r="K220" s="502"/>
      <c r="L220" s="509">
        <f>L218+L219</f>
        <v>0</v>
      </c>
      <c r="M220" s="503"/>
      <c r="N220" s="510">
        <f t="shared" si="41"/>
        <v>0</v>
      </c>
      <c r="O220" s="504"/>
    </row>
    <row r="221" spans="1:15" ht="18.75" customHeight="1" thickTop="1">
      <c r="A221" s="555"/>
      <c r="B221" s="606"/>
      <c r="C221" s="3057" t="s">
        <v>984</v>
      </c>
      <c r="D221" s="3058"/>
      <c r="E221" s="3059"/>
      <c r="F221" s="479"/>
      <c r="G221" s="607"/>
      <c r="H221" s="608"/>
      <c r="I221" s="610"/>
      <c r="J221" s="610"/>
      <c r="K221" s="611"/>
      <c r="L221" s="612"/>
      <c r="M221" s="641"/>
      <c r="N221" s="614"/>
      <c r="O221" s="615"/>
    </row>
    <row r="222" spans="1:15" ht="18.75" customHeight="1">
      <c r="A222" s="555"/>
      <c r="B222" s="606"/>
      <c r="C222" s="3060" t="s">
        <v>1026</v>
      </c>
      <c r="D222" s="3061"/>
      <c r="E222" s="3062"/>
      <c r="F222" s="479"/>
      <c r="G222" s="607"/>
      <c r="H222" s="608"/>
      <c r="I222" s="609"/>
      <c r="J222" s="610"/>
      <c r="K222" s="611"/>
      <c r="L222" s="612"/>
      <c r="M222" s="641" t="str">
        <f t="shared" ref="M222:M242" si="42">IF(I222-K222=0,"",I222-K222)</f>
        <v/>
      </c>
      <c r="N222" s="614"/>
      <c r="O222" s="615"/>
    </row>
    <row r="223" spans="1:15" ht="18.75" customHeight="1">
      <c r="A223" s="555"/>
      <c r="B223" s="606"/>
      <c r="C223" s="738"/>
      <c r="D223" s="723"/>
      <c r="E223" s="724"/>
      <c r="F223" s="479"/>
      <c r="G223" s="607"/>
      <c r="H223" s="608"/>
      <c r="I223" s="609"/>
      <c r="J223" s="610">
        <f t="shared" ref="J223:J242" si="43">ROUNDDOWN(H223*I223,0)</f>
        <v>0</v>
      </c>
      <c r="K223" s="611"/>
      <c r="L223" s="612">
        <f t="shared" ref="L223:L242" si="44">ROUNDDOWN(H223*K223,0)</f>
        <v>0</v>
      </c>
      <c r="M223" s="641" t="str">
        <f t="shared" si="42"/>
        <v/>
      </c>
      <c r="N223" s="614">
        <f>J223-L223</f>
        <v>0</v>
      </c>
      <c r="O223" s="615"/>
    </row>
    <row r="224" spans="1:15" ht="18.75" customHeight="1">
      <c r="A224" s="555"/>
      <c r="B224" s="606"/>
      <c r="C224" s="738"/>
      <c r="D224" s="723"/>
      <c r="E224" s="724"/>
      <c r="F224" s="479"/>
      <c r="G224" s="607"/>
      <c r="H224" s="608"/>
      <c r="I224" s="609"/>
      <c r="J224" s="610">
        <f t="shared" si="43"/>
        <v>0</v>
      </c>
      <c r="K224" s="611"/>
      <c r="L224" s="612">
        <f t="shared" si="44"/>
        <v>0</v>
      </c>
      <c r="M224" s="641" t="str">
        <f t="shared" si="42"/>
        <v/>
      </c>
      <c r="N224" s="614">
        <f t="shared" ref="N224:N237" si="45">J224-L224</f>
        <v>0</v>
      </c>
      <c r="O224" s="615"/>
    </row>
    <row r="225" spans="1:15" ht="18.75" customHeight="1">
      <c r="A225" s="555"/>
      <c r="B225" s="606"/>
      <c r="C225" s="738"/>
      <c r="D225" s="723"/>
      <c r="E225" s="724"/>
      <c r="F225" s="479"/>
      <c r="G225" s="607"/>
      <c r="H225" s="608"/>
      <c r="I225" s="609"/>
      <c r="J225" s="610">
        <f t="shared" si="43"/>
        <v>0</v>
      </c>
      <c r="K225" s="611"/>
      <c r="L225" s="612">
        <f t="shared" si="44"/>
        <v>0</v>
      </c>
      <c r="M225" s="641" t="str">
        <f t="shared" si="42"/>
        <v/>
      </c>
      <c r="N225" s="614">
        <f t="shared" si="45"/>
        <v>0</v>
      </c>
      <c r="O225" s="615"/>
    </row>
    <row r="226" spans="1:15" ht="18.75" customHeight="1">
      <c r="A226" s="555"/>
      <c r="B226" s="606"/>
      <c r="C226" s="738"/>
      <c r="D226" s="723"/>
      <c r="E226" s="724"/>
      <c r="F226" s="479"/>
      <c r="G226" s="607"/>
      <c r="H226" s="608"/>
      <c r="I226" s="609"/>
      <c r="J226" s="610">
        <f t="shared" si="43"/>
        <v>0</v>
      </c>
      <c r="K226" s="611"/>
      <c r="L226" s="612">
        <f t="shared" si="44"/>
        <v>0</v>
      </c>
      <c r="M226" s="641" t="str">
        <f t="shared" si="42"/>
        <v/>
      </c>
      <c r="N226" s="614">
        <f t="shared" si="45"/>
        <v>0</v>
      </c>
      <c r="O226" s="615"/>
    </row>
    <row r="227" spans="1:15" ht="18.75" customHeight="1">
      <c r="A227" s="555"/>
      <c r="B227" s="606"/>
      <c r="C227" s="738"/>
      <c r="D227" s="723"/>
      <c r="E227" s="724"/>
      <c r="F227" s="479"/>
      <c r="G227" s="607"/>
      <c r="H227" s="608"/>
      <c r="I227" s="609"/>
      <c r="J227" s="610">
        <f t="shared" si="43"/>
        <v>0</v>
      </c>
      <c r="K227" s="611"/>
      <c r="L227" s="612">
        <f t="shared" si="44"/>
        <v>0</v>
      </c>
      <c r="M227" s="641" t="str">
        <f t="shared" si="42"/>
        <v/>
      </c>
      <c r="N227" s="614">
        <f t="shared" si="45"/>
        <v>0</v>
      </c>
      <c r="O227" s="615"/>
    </row>
    <row r="228" spans="1:15" ht="18.75" customHeight="1">
      <c r="A228" s="555"/>
      <c r="B228" s="606"/>
      <c r="C228" s="738"/>
      <c r="D228" s="723"/>
      <c r="E228" s="724"/>
      <c r="F228" s="479"/>
      <c r="G228" s="607"/>
      <c r="H228" s="608"/>
      <c r="I228" s="609"/>
      <c r="J228" s="610">
        <f t="shared" si="43"/>
        <v>0</v>
      </c>
      <c r="K228" s="611"/>
      <c r="L228" s="612">
        <f t="shared" si="44"/>
        <v>0</v>
      </c>
      <c r="M228" s="641" t="str">
        <f t="shared" si="42"/>
        <v/>
      </c>
      <c r="N228" s="614">
        <f t="shared" si="45"/>
        <v>0</v>
      </c>
      <c r="O228" s="615"/>
    </row>
    <row r="229" spans="1:15" ht="18.75" customHeight="1">
      <c r="A229" s="555"/>
      <c r="B229" s="606"/>
      <c r="C229" s="738"/>
      <c r="D229" s="723"/>
      <c r="E229" s="724"/>
      <c r="F229" s="479"/>
      <c r="G229" s="607"/>
      <c r="H229" s="608"/>
      <c r="I229" s="609"/>
      <c r="J229" s="610">
        <f t="shared" si="43"/>
        <v>0</v>
      </c>
      <c r="K229" s="611"/>
      <c r="L229" s="612">
        <f t="shared" si="44"/>
        <v>0</v>
      </c>
      <c r="M229" s="641" t="str">
        <f t="shared" si="42"/>
        <v/>
      </c>
      <c r="N229" s="614">
        <f t="shared" si="45"/>
        <v>0</v>
      </c>
      <c r="O229" s="615"/>
    </row>
    <row r="230" spans="1:15" ht="18.75" customHeight="1">
      <c r="A230" s="555"/>
      <c r="B230" s="606"/>
      <c r="C230" s="738"/>
      <c r="D230" s="723"/>
      <c r="E230" s="724"/>
      <c r="F230" s="479"/>
      <c r="G230" s="607"/>
      <c r="H230" s="608"/>
      <c r="I230" s="609"/>
      <c r="J230" s="610">
        <f t="shared" si="43"/>
        <v>0</v>
      </c>
      <c r="K230" s="611"/>
      <c r="L230" s="612">
        <f t="shared" si="44"/>
        <v>0</v>
      </c>
      <c r="M230" s="641" t="str">
        <f t="shared" si="42"/>
        <v/>
      </c>
      <c r="N230" s="614">
        <f t="shared" si="45"/>
        <v>0</v>
      </c>
      <c r="O230" s="615"/>
    </row>
    <row r="231" spans="1:15" ht="18.75" customHeight="1">
      <c r="A231" s="555"/>
      <c r="B231" s="606"/>
      <c r="C231" s="738"/>
      <c r="D231" s="723"/>
      <c r="E231" s="724"/>
      <c r="F231" s="479"/>
      <c r="G231" s="607"/>
      <c r="H231" s="608"/>
      <c r="I231" s="609"/>
      <c r="J231" s="610">
        <f t="shared" si="43"/>
        <v>0</v>
      </c>
      <c r="K231" s="611"/>
      <c r="L231" s="612">
        <f t="shared" si="44"/>
        <v>0</v>
      </c>
      <c r="M231" s="641" t="str">
        <f t="shared" si="42"/>
        <v/>
      </c>
      <c r="N231" s="614">
        <f t="shared" si="45"/>
        <v>0</v>
      </c>
      <c r="O231" s="615"/>
    </row>
    <row r="232" spans="1:15" ht="18.75" customHeight="1">
      <c r="A232" s="555"/>
      <c r="B232" s="606"/>
      <c r="C232" s="738"/>
      <c r="D232" s="723"/>
      <c r="E232" s="724"/>
      <c r="F232" s="479"/>
      <c r="G232" s="607"/>
      <c r="H232" s="608"/>
      <c r="I232" s="609"/>
      <c r="J232" s="610">
        <f t="shared" si="43"/>
        <v>0</v>
      </c>
      <c r="K232" s="611"/>
      <c r="L232" s="612">
        <f t="shared" si="44"/>
        <v>0</v>
      </c>
      <c r="M232" s="641" t="str">
        <f t="shared" si="42"/>
        <v/>
      </c>
      <c r="N232" s="614">
        <f t="shared" si="45"/>
        <v>0</v>
      </c>
      <c r="O232" s="615"/>
    </row>
    <row r="233" spans="1:15" ht="18.75" customHeight="1">
      <c r="A233" s="555"/>
      <c r="B233" s="606"/>
      <c r="C233" s="738"/>
      <c r="D233" s="723"/>
      <c r="E233" s="724"/>
      <c r="F233" s="479"/>
      <c r="G233" s="607"/>
      <c r="H233" s="608"/>
      <c r="I233" s="609"/>
      <c r="J233" s="610">
        <f t="shared" si="43"/>
        <v>0</v>
      </c>
      <c r="K233" s="611"/>
      <c r="L233" s="612">
        <f t="shared" si="44"/>
        <v>0</v>
      </c>
      <c r="M233" s="641" t="str">
        <f t="shared" si="42"/>
        <v/>
      </c>
      <c r="N233" s="614">
        <f t="shared" si="45"/>
        <v>0</v>
      </c>
      <c r="O233" s="615"/>
    </row>
    <row r="234" spans="1:15" ht="18.75" customHeight="1">
      <c r="A234" s="555"/>
      <c r="B234" s="606"/>
      <c r="C234" s="738"/>
      <c r="D234" s="723"/>
      <c r="E234" s="724"/>
      <c r="F234" s="479"/>
      <c r="G234" s="607"/>
      <c r="H234" s="608"/>
      <c r="I234" s="609"/>
      <c r="J234" s="610">
        <f t="shared" si="43"/>
        <v>0</v>
      </c>
      <c r="K234" s="611"/>
      <c r="L234" s="612">
        <f t="shared" si="44"/>
        <v>0</v>
      </c>
      <c r="M234" s="641" t="str">
        <f t="shared" si="42"/>
        <v/>
      </c>
      <c r="N234" s="614">
        <f t="shared" si="45"/>
        <v>0</v>
      </c>
      <c r="O234" s="615"/>
    </row>
    <row r="235" spans="1:15" ht="18.75" customHeight="1">
      <c r="A235" s="555"/>
      <c r="B235" s="606"/>
      <c r="C235" s="738"/>
      <c r="D235" s="723"/>
      <c r="E235" s="724"/>
      <c r="F235" s="479"/>
      <c r="G235" s="607"/>
      <c r="H235" s="608"/>
      <c r="I235" s="609"/>
      <c r="J235" s="610">
        <f t="shared" si="43"/>
        <v>0</v>
      </c>
      <c r="K235" s="611"/>
      <c r="L235" s="612">
        <f t="shared" si="44"/>
        <v>0</v>
      </c>
      <c r="M235" s="641" t="str">
        <f t="shared" si="42"/>
        <v/>
      </c>
      <c r="N235" s="614">
        <f t="shared" si="45"/>
        <v>0</v>
      </c>
      <c r="O235" s="615"/>
    </row>
    <row r="236" spans="1:15" ht="18.75" customHeight="1">
      <c r="A236" s="555"/>
      <c r="B236" s="606"/>
      <c r="C236" s="738"/>
      <c r="D236" s="723"/>
      <c r="E236" s="724"/>
      <c r="F236" s="479"/>
      <c r="G236" s="607"/>
      <c r="H236" s="608"/>
      <c r="I236" s="609"/>
      <c r="J236" s="610">
        <f t="shared" si="43"/>
        <v>0</v>
      </c>
      <c r="K236" s="611"/>
      <c r="L236" s="612">
        <f t="shared" si="44"/>
        <v>0</v>
      </c>
      <c r="M236" s="641" t="str">
        <f t="shared" si="42"/>
        <v/>
      </c>
      <c r="N236" s="614">
        <f t="shared" si="45"/>
        <v>0</v>
      </c>
      <c r="O236" s="615"/>
    </row>
    <row r="237" spans="1:15" ht="18.75" customHeight="1">
      <c r="A237" s="555"/>
      <c r="B237" s="606"/>
      <c r="C237" s="738"/>
      <c r="D237" s="723"/>
      <c r="E237" s="724"/>
      <c r="F237" s="479"/>
      <c r="G237" s="607"/>
      <c r="H237" s="608"/>
      <c r="I237" s="609"/>
      <c r="J237" s="610">
        <f t="shared" si="43"/>
        <v>0</v>
      </c>
      <c r="K237" s="611"/>
      <c r="L237" s="612">
        <f t="shared" si="44"/>
        <v>0</v>
      </c>
      <c r="M237" s="641" t="str">
        <f t="shared" si="42"/>
        <v/>
      </c>
      <c r="N237" s="614">
        <f t="shared" si="45"/>
        <v>0</v>
      </c>
      <c r="O237" s="615"/>
    </row>
    <row r="238" spans="1:15" ht="18.75" customHeight="1">
      <c r="A238" s="555"/>
      <c r="B238" s="606"/>
      <c r="C238" s="738"/>
      <c r="D238" s="723"/>
      <c r="E238" s="724"/>
      <c r="F238" s="479"/>
      <c r="G238" s="607"/>
      <c r="H238" s="608"/>
      <c r="I238" s="609"/>
      <c r="J238" s="610">
        <f t="shared" si="43"/>
        <v>0</v>
      </c>
      <c r="K238" s="611"/>
      <c r="L238" s="612">
        <f t="shared" si="44"/>
        <v>0</v>
      </c>
      <c r="M238" s="641" t="str">
        <f t="shared" si="42"/>
        <v/>
      </c>
      <c r="N238" s="614">
        <f>J238-L238</f>
        <v>0</v>
      </c>
      <c r="O238" s="615"/>
    </row>
    <row r="239" spans="1:15" ht="18.75" customHeight="1">
      <c r="A239" s="555"/>
      <c r="B239" s="606"/>
      <c r="C239" s="738"/>
      <c r="D239" s="723"/>
      <c r="E239" s="724"/>
      <c r="F239" s="479"/>
      <c r="G239" s="607"/>
      <c r="H239" s="608"/>
      <c r="I239" s="609"/>
      <c r="J239" s="610">
        <f t="shared" si="43"/>
        <v>0</v>
      </c>
      <c r="K239" s="611"/>
      <c r="L239" s="612">
        <f t="shared" si="44"/>
        <v>0</v>
      </c>
      <c r="M239" s="641" t="str">
        <f t="shared" si="42"/>
        <v/>
      </c>
      <c r="N239" s="614">
        <f t="shared" ref="N239:N242" si="46">J239-L239</f>
        <v>0</v>
      </c>
      <c r="O239" s="615"/>
    </row>
    <row r="240" spans="1:15" ht="18.75" customHeight="1">
      <c r="A240" s="555"/>
      <c r="B240" s="606"/>
      <c r="C240" s="738"/>
      <c r="D240" s="723"/>
      <c r="E240" s="724"/>
      <c r="F240" s="479"/>
      <c r="G240" s="607"/>
      <c r="H240" s="608"/>
      <c r="I240" s="609"/>
      <c r="J240" s="610">
        <f t="shared" si="43"/>
        <v>0</v>
      </c>
      <c r="K240" s="611"/>
      <c r="L240" s="612">
        <f t="shared" si="44"/>
        <v>0</v>
      </c>
      <c r="M240" s="641" t="str">
        <f t="shared" si="42"/>
        <v/>
      </c>
      <c r="N240" s="614">
        <f t="shared" si="46"/>
        <v>0</v>
      </c>
      <c r="O240" s="615"/>
    </row>
    <row r="241" spans="1:15" ht="18.75" customHeight="1">
      <c r="A241" s="555"/>
      <c r="B241" s="606"/>
      <c r="C241" s="738"/>
      <c r="D241" s="723"/>
      <c r="E241" s="724"/>
      <c r="F241" s="479"/>
      <c r="G241" s="607"/>
      <c r="H241" s="608"/>
      <c r="I241" s="609"/>
      <c r="J241" s="610">
        <f t="shared" si="43"/>
        <v>0</v>
      </c>
      <c r="K241" s="611"/>
      <c r="L241" s="612">
        <f t="shared" si="44"/>
        <v>0</v>
      </c>
      <c r="M241" s="641" t="str">
        <f t="shared" si="42"/>
        <v/>
      </c>
      <c r="N241" s="614">
        <f t="shared" si="46"/>
        <v>0</v>
      </c>
      <c r="O241" s="615"/>
    </row>
    <row r="242" spans="1:15" ht="18.75" customHeight="1" thickBot="1">
      <c r="A242" s="555"/>
      <c r="B242" s="726"/>
      <c r="C242" s="512"/>
      <c r="D242" s="513"/>
      <c r="E242" s="514"/>
      <c r="F242" s="515"/>
      <c r="G242" s="516"/>
      <c r="H242" s="517"/>
      <c r="I242" s="518"/>
      <c r="J242" s="710">
        <f t="shared" si="43"/>
        <v>0</v>
      </c>
      <c r="K242" s="519"/>
      <c r="L242" s="712">
        <f t="shared" si="44"/>
        <v>0</v>
      </c>
      <c r="M242" s="714" t="str">
        <f t="shared" si="42"/>
        <v/>
      </c>
      <c r="N242" s="520">
        <f t="shared" si="46"/>
        <v>0</v>
      </c>
      <c r="O242" s="571"/>
    </row>
    <row r="243" spans="1:15" ht="18.75" customHeight="1">
      <c r="A243" s="555"/>
      <c r="B243" s="616"/>
      <c r="C243" s="511" t="s">
        <v>1027</v>
      </c>
      <c r="D243" s="494" t="s">
        <v>1068</v>
      </c>
      <c r="E243" s="495" t="s">
        <v>978</v>
      </c>
      <c r="F243" s="496"/>
      <c r="G243" s="720"/>
      <c r="H243" s="721"/>
      <c r="I243" s="621"/>
      <c r="J243" s="497">
        <f>SUMIFS(J223:J242,B223:B242,"設備")</f>
        <v>0</v>
      </c>
      <c r="K243" s="623"/>
      <c r="L243" s="498">
        <f>SUMIFS(L223:L242,B223:B242,"設備")</f>
        <v>0</v>
      </c>
      <c r="M243" s="722"/>
      <c r="N243" s="499">
        <f>J243-L243</f>
        <v>0</v>
      </c>
      <c r="O243" s="626"/>
    </row>
    <row r="244" spans="1:15" ht="18.75" customHeight="1">
      <c r="A244" s="555"/>
      <c r="B244" s="606"/>
      <c r="C244" s="511" t="s">
        <v>1027</v>
      </c>
      <c r="D244" s="725" t="s">
        <v>1069</v>
      </c>
      <c r="E244" s="646" t="s">
        <v>978</v>
      </c>
      <c r="F244" s="478"/>
      <c r="G244" s="637"/>
      <c r="H244" s="638"/>
      <c r="I244" s="610"/>
      <c r="J244" s="639">
        <f>SUMIFS(J223:J242,B223:B242,"工事")</f>
        <v>0</v>
      </c>
      <c r="K244" s="612"/>
      <c r="L244" s="640">
        <f>SUMIFS(L223:L242,B223:B242,"工事")</f>
        <v>0</v>
      </c>
      <c r="M244" s="641"/>
      <c r="N244" s="642">
        <f>J244-L244</f>
        <v>0</v>
      </c>
      <c r="O244" s="615"/>
    </row>
    <row r="245" spans="1:15" ht="18.75" customHeight="1" thickBot="1">
      <c r="A245" s="555"/>
      <c r="B245" s="726"/>
      <c r="C245" s="705"/>
      <c r="D245" s="507" t="s">
        <v>1027</v>
      </c>
      <c r="E245" s="727" t="s">
        <v>1008</v>
      </c>
      <c r="F245" s="505"/>
      <c r="G245" s="708"/>
      <c r="H245" s="709"/>
      <c r="I245" s="710"/>
      <c r="J245" s="711">
        <f>J243+J244</f>
        <v>0</v>
      </c>
      <c r="K245" s="712"/>
      <c r="L245" s="713">
        <f>L243+L244</f>
        <v>0</v>
      </c>
      <c r="M245" s="714"/>
      <c r="N245" s="715">
        <f>J245-L245</f>
        <v>0</v>
      </c>
      <c r="O245" s="571"/>
    </row>
    <row r="246" spans="1:15" ht="18.75" customHeight="1">
      <c r="A246" s="555"/>
      <c r="B246" s="606"/>
      <c r="C246" s="3049" t="s">
        <v>1028</v>
      </c>
      <c r="D246" s="3050"/>
      <c r="E246" s="3051"/>
      <c r="F246" s="479"/>
      <c r="G246" s="607"/>
      <c r="H246" s="608"/>
      <c r="I246" s="609"/>
      <c r="J246" s="621"/>
      <c r="K246" s="728"/>
      <c r="L246" s="700"/>
      <c r="M246" s="722" t="str">
        <f t="shared" ref="M246:M266" si="47">IF(I246-K246=0,"",I246-K246)</f>
        <v/>
      </c>
      <c r="N246" s="625"/>
      <c r="O246" s="615"/>
    </row>
    <row r="247" spans="1:15" ht="18.75" customHeight="1">
      <c r="A247" s="555"/>
      <c r="B247" s="606"/>
      <c r="C247" s="738"/>
      <c r="D247" s="723"/>
      <c r="E247" s="529"/>
      <c r="F247" s="479"/>
      <c r="G247" s="607"/>
      <c r="H247" s="608"/>
      <c r="I247" s="609"/>
      <c r="J247" s="610">
        <f t="shared" ref="J247:J266" si="48">ROUNDDOWN(H247*I247,0)</f>
        <v>0</v>
      </c>
      <c r="K247" s="611"/>
      <c r="L247" s="612">
        <f t="shared" ref="L247:L266" si="49">ROUNDDOWN(H247*K247,0)</f>
        <v>0</v>
      </c>
      <c r="M247" s="641" t="str">
        <f t="shared" si="47"/>
        <v/>
      </c>
      <c r="N247" s="614">
        <f t="shared" ref="N247" si="50">J247-L247</f>
        <v>0</v>
      </c>
      <c r="O247" s="615"/>
    </row>
    <row r="248" spans="1:15" ht="18.75" customHeight="1">
      <c r="A248" s="555"/>
      <c r="B248" s="606"/>
      <c r="C248" s="738"/>
      <c r="D248" s="723"/>
      <c r="E248" s="724"/>
      <c r="F248" s="479"/>
      <c r="G248" s="607"/>
      <c r="H248" s="608"/>
      <c r="I248" s="609"/>
      <c r="J248" s="610">
        <f t="shared" si="48"/>
        <v>0</v>
      </c>
      <c r="K248" s="611"/>
      <c r="L248" s="612">
        <f t="shared" si="49"/>
        <v>0</v>
      </c>
      <c r="M248" s="641" t="str">
        <f t="shared" si="47"/>
        <v/>
      </c>
      <c r="N248" s="614">
        <f>J248-L248</f>
        <v>0</v>
      </c>
      <c r="O248" s="615"/>
    </row>
    <row r="249" spans="1:15" ht="18.75" customHeight="1">
      <c r="A249" s="555"/>
      <c r="B249" s="606"/>
      <c r="C249" s="738"/>
      <c r="D249" s="723"/>
      <c r="E249" s="724"/>
      <c r="F249" s="479"/>
      <c r="G249" s="607"/>
      <c r="H249" s="608"/>
      <c r="I249" s="609"/>
      <c r="J249" s="610">
        <f t="shared" si="48"/>
        <v>0</v>
      </c>
      <c r="K249" s="611"/>
      <c r="L249" s="612">
        <f t="shared" si="49"/>
        <v>0</v>
      </c>
      <c r="M249" s="641" t="str">
        <f t="shared" si="47"/>
        <v/>
      </c>
      <c r="N249" s="614">
        <f t="shared" ref="N249:N257" si="51">J249-L249</f>
        <v>0</v>
      </c>
      <c r="O249" s="615"/>
    </row>
    <row r="250" spans="1:15" ht="18.75" customHeight="1">
      <c r="A250" s="555"/>
      <c r="B250" s="606"/>
      <c r="C250" s="738"/>
      <c r="D250" s="723"/>
      <c r="E250" s="724"/>
      <c r="F250" s="479"/>
      <c r="G250" s="607"/>
      <c r="H250" s="608"/>
      <c r="I250" s="609"/>
      <c r="J250" s="610">
        <f t="shared" si="48"/>
        <v>0</v>
      </c>
      <c r="K250" s="611"/>
      <c r="L250" s="612">
        <f t="shared" si="49"/>
        <v>0</v>
      </c>
      <c r="M250" s="641" t="str">
        <f t="shared" si="47"/>
        <v/>
      </c>
      <c r="N250" s="614">
        <f t="shared" si="51"/>
        <v>0</v>
      </c>
      <c r="O250" s="615"/>
    </row>
    <row r="251" spans="1:15" ht="18.75" customHeight="1">
      <c r="A251" s="555"/>
      <c r="B251" s="606"/>
      <c r="C251" s="738"/>
      <c r="D251" s="723"/>
      <c r="E251" s="724"/>
      <c r="F251" s="479"/>
      <c r="G251" s="607"/>
      <c r="H251" s="608"/>
      <c r="I251" s="609"/>
      <c r="J251" s="610">
        <f t="shared" si="48"/>
        <v>0</v>
      </c>
      <c r="K251" s="611"/>
      <c r="L251" s="612">
        <f t="shared" si="49"/>
        <v>0</v>
      </c>
      <c r="M251" s="641" t="str">
        <f t="shared" si="47"/>
        <v/>
      </c>
      <c r="N251" s="614">
        <f t="shared" si="51"/>
        <v>0</v>
      </c>
      <c r="O251" s="615"/>
    </row>
    <row r="252" spans="1:15" ht="18.75" customHeight="1">
      <c r="A252" s="555"/>
      <c r="B252" s="606"/>
      <c r="C252" s="738"/>
      <c r="D252" s="723"/>
      <c r="E252" s="724"/>
      <c r="F252" s="479"/>
      <c r="G252" s="607"/>
      <c r="H252" s="608"/>
      <c r="I252" s="609"/>
      <c r="J252" s="610">
        <f t="shared" si="48"/>
        <v>0</v>
      </c>
      <c r="K252" s="611"/>
      <c r="L252" s="612">
        <f t="shared" si="49"/>
        <v>0</v>
      </c>
      <c r="M252" s="641" t="str">
        <f t="shared" si="47"/>
        <v/>
      </c>
      <c r="N252" s="614">
        <f t="shared" si="51"/>
        <v>0</v>
      </c>
      <c r="O252" s="615"/>
    </row>
    <row r="253" spans="1:15" ht="18.75" customHeight="1">
      <c r="A253" s="555"/>
      <c r="B253" s="606"/>
      <c r="C253" s="738"/>
      <c r="D253" s="723"/>
      <c r="E253" s="724"/>
      <c r="F253" s="479"/>
      <c r="G253" s="607"/>
      <c r="H253" s="608"/>
      <c r="I253" s="609"/>
      <c r="J253" s="610">
        <f t="shared" si="48"/>
        <v>0</v>
      </c>
      <c r="K253" s="611"/>
      <c r="L253" s="612">
        <f t="shared" si="49"/>
        <v>0</v>
      </c>
      <c r="M253" s="641" t="str">
        <f t="shared" si="47"/>
        <v/>
      </c>
      <c r="N253" s="614">
        <f t="shared" si="51"/>
        <v>0</v>
      </c>
      <c r="O253" s="615"/>
    </row>
    <row r="254" spans="1:15" ht="18.75" customHeight="1">
      <c r="A254" s="555"/>
      <c r="B254" s="606"/>
      <c r="C254" s="738"/>
      <c r="D254" s="723"/>
      <c r="E254" s="724"/>
      <c r="F254" s="479"/>
      <c r="G254" s="607"/>
      <c r="H254" s="608"/>
      <c r="I254" s="609"/>
      <c r="J254" s="610">
        <f t="shared" si="48"/>
        <v>0</v>
      </c>
      <c r="K254" s="611"/>
      <c r="L254" s="612">
        <f t="shared" si="49"/>
        <v>0</v>
      </c>
      <c r="M254" s="641" t="str">
        <f t="shared" si="47"/>
        <v/>
      </c>
      <c r="N254" s="614">
        <f t="shared" si="51"/>
        <v>0</v>
      </c>
      <c r="O254" s="615"/>
    </row>
    <row r="255" spans="1:15" ht="18.75" customHeight="1">
      <c r="A255" s="555"/>
      <c r="B255" s="606"/>
      <c r="C255" s="738"/>
      <c r="D255" s="723"/>
      <c r="E255" s="724"/>
      <c r="F255" s="479"/>
      <c r="G255" s="607"/>
      <c r="H255" s="608"/>
      <c r="I255" s="609"/>
      <c r="J255" s="610">
        <f t="shared" si="48"/>
        <v>0</v>
      </c>
      <c r="K255" s="611"/>
      <c r="L255" s="612">
        <f t="shared" si="49"/>
        <v>0</v>
      </c>
      <c r="M255" s="641" t="str">
        <f t="shared" si="47"/>
        <v/>
      </c>
      <c r="N255" s="614">
        <f t="shared" si="51"/>
        <v>0</v>
      </c>
      <c r="O255" s="615"/>
    </row>
    <row r="256" spans="1:15" ht="18.75" customHeight="1">
      <c r="A256" s="555"/>
      <c r="B256" s="606"/>
      <c r="C256" s="738"/>
      <c r="D256" s="723"/>
      <c r="E256" s="724"/>
      <c r="F256" s="479"/>
      <c r="G256" s="607"/>
      <c r="H256" s="608"/>
      <c r="I256" s="609"/>
      <c r="J256" s="610">
        <f t="shared" si="48"/>
        <v>0</v>
      </c>
      <c r="K256" s="611"/>
      <c r="L256" s="612">
        <f t="shared" si="49"/>
        <v>0</v>
      </c>
      <c r="M256" s="641" t="str">
        <f t="shared" si="47"/>
        <v/>
      </c>
      <c r="N256" s="614">
        <f t="shared" si="51"/>
        <v>0</v>
      </c>
      <c r="O256" s="615"/>
    </row>
    <row r="257" spans="1:15" ht="18.75" customHeight="1">
      <c r="A257" s="555"/>
      <c r="B257" s="606"/>
      <c r="C257" s="738"/>
      <c r="D257" s="723"/>
      <c r="E257" s="724"/>
      <c r="F257" s="479"/>
      <c r="G257" s="607"/>
      <c r="H257" s="608"/>
      <c r="I257" s="609"/>
      <c r="J257" s="610">
        <f t="shared" si="48"/>
        <v>0</v>
      </c>
      <c r="K257" s="611"/>
      <c r="L257" s="612">
        <f t="shared" si="49"/>
        <v>0</v>
      </c>
      <c r="M257" s="641" t="str">
        <f t="shared" si="47"/>
        <v/>
      </c>
      <c r="N257" s="614">
        <f t="shared" si="51"/>
        <v>0</v>
      </c>
      <c r="O257" s="615"/>
    </row>
    <row r="258" spans="1:15" ht="18.75" customHeight="1">
      <c r="A258" s="555"/>
      <c r="B258" s="606"/>
      <c r="C258" s="738"/>
      <c r="D258" s="723"/>
      <c r="E258" s="724"/>
      <c r="F258" s="479"/>
      <c r="G258" s="607"/>
      <c r="H258" s="608"/>
      <c r="I258" s="609"/>
      <c r="J258" s="610">
        <f t="shared" si="48"/>
        <v>0</v>
      </c>
      <c r="K258" s="611"/>
      <c r="L258" s="612">
        <f t="shared" si="49"/>
        <v>0</v>
      </c>
      <c r="M258" s="641" t="str">
        <f t="shared" si="47"/>
        <v/>
      </c>
      <c r="N258" s="614">
        <f>J258-L258</f>
        <v>0</v>
      </c>
      <c r="O258" s="615"/>
    </row>
    <row r="259" spans="1:15" ht="18.75" customHeight="1">
      <c r="A259" s="555"/>
      <c r="B259" s="606"/>
      <c r="C259" s="738"/>
      <c r="D259" s="723"/>
      <c r="E259" s="724"/>
      <c r="F259" s="479"/>
      <c r="G259" s="607"/>
      <c r="H259" s="608"/>
      <c r="I259" s="609"/>
      <c r="J259" s="610">
        <f t="shared" si="48"/>
        <v>0</v>
      </c>
      <c r="K259" s="611"/>
      <c r="L259" s="612">
        <f t="shared" si="49"/>
        <v>0</v>
      </c>
      <c r="M259" s="641" t="str">
        <f t="shared" si="47"/>
        <v/>
      </c>
      <c r="N259" s="614">
        <f>J259-L259</f>
        <v>0</v>
      </c>
      <c r="O259" s="615"/>
    </row>
    <row r="260" spans="1:15" ht="18.75" customHeight="1">
      <c r="A260" s="555"/>
      <c r="B260" s="606"/>
      <c r="C260" s="738"/>
      <c r="D260" s="723"/>
      <c r="E260" s="724"/>
      <c r="F260" s="479"/>
      <c r="G260" s="607"/>
      <c r="H260" s="608"/>
      <c r="I260" s="609"/>
      <c r="J260" s="610">
        <f t="shared" si="48"/>
        <v>0</v>
      </c>
      <c r="K260" s="611"/>
      <c r="L260" s="612">
        <f t="shared" si="49"/>
        <v>0</v>
      </c>
      <c r="M260" s="641" t="str">
        <f t="shared" si="47"/>
        <v/>
      </c>
      <c r="N260" s="614">
        <f t="shared" ref="N260" si="52">J260-L260</f>
        <v>0</v>
      </c>
      <c r="O260" s="615"/>
    </row>
    <row r="261" spans="1:15" ht="18.75" customHeight="1">
      <c r="A261" s="555"/>
      <c r="B261" s="606"/>
      <c r="C261" s="738"/>
      <c r="D261" s="723"/>
      <c r="E261" s="724"/>
      <c r="F261" s="479"/>
      <c r="G261" s="607"/>
      <c r="H261" s="608"/>
      <c r="I261" s="609"/>
      <c r="J261" s="610">
        <f t="shared" si="48"/>
        <v>0</v>
      </c>
      <c r="K261" s="611"/>
      <c r="L261" s="612">
        <f t="shared" si="49"/>
        <v>0</v>
      </c>
      <c r="M261" s="641" t="str">
        <f t="shared" si="47"/>
        <v/>
      </c>
      <c r="N261" s="614">
        <f>J261-L261</f>
        <v>0</v>
      </c>
      <c r="O261" s="615"/>
    </row>
    <row r="262" spans="1:15" ht="18.75" customHeight="1">
      <c r="A262" s="555"/>
      <c r="B262" s="606"/>
      <c r="C262" s="738"/>
      <c r="D262" s="723"/>
      <c r="E262" s="724"/>
      <c r="F262" s="479"/>
      <c r="G262" s="607"/>
      <c r="H262" s="608"/>
      <c r="I262" s="609"/>
      <c r="J262" s="610">
        <f t="shared" si="48"/>
        <v>0</v>
      </c>
      <c r="K262" s="611"/>
      <c r="L262" s="612">
        <f t="shared" si="49"/>
        <v>0</v>
      </c>
      <c r="M262" s="641" t="str">
        <f t="shared" si="47"/>
        <v/>
      </c>
      <c r="N262" s="614">
        <f t="shared" ref="N262:N264" si="53">J262-L262</f>
        <v>0</v>
      </c>
      <c r="O262" s="615"/>
    </row>
    <row r="263" spans="1:15" ht="18.75" customHeight="1">
      <c r="A263" s="555"/>
      <c r="B263" s="606"/>
      <c r="C263" s="738"/>
      <c r="D263" s="723"/>
      <c r="E263" s="724"/>
      <c r="F263" s="479"/>
      <c r="G263" s="607"/>
      <c r="H263" s="608"/>
      <c r="I263" s="609"/>
      <c r="J263" s="610">
        <f t="shared" si="48"/>
        <v>0</v>
      </c>
      <c r="K263" s="611"/>
      <c r="L263" s="612">
        <f t="shared" si="49"/>
        <v>0</v>
      </c>
      <c r="M263" s="641" t="str">
        <f t="shared" si="47"/>
        <v/>
      </c>
      <c r="N263" s="614">
        <f t="shared" si="53"/>
        <v>0</v>
      </c>
      <c r="O263" s="615"/>
    </row>
    <row r="264" spans="1:15" ht="18.75" customHeight="1">
      <c r="A264" s="555"/>
      <c r="B264" s="606"/>
      <c r="C264" s="738"/>
      <c r="D264" s="723"/>
      <c r="E264" s="724"/>
      <c r="F264" s="479"/>
      <c r="G264" s="607"/>
      <c r="H264" s="608"/>
      <c r="I264" s="609"/>
      <c r="J264" s="610">
        <f t="shared" si="48"/>
        <v>0</v>
      </c>
      <c r="K264" s="611"/>
      <c r="L264" s="612">
        <f t="shared" si="49"/>
        <v>0</v>
      </c>
      <c r="M264" s="641" t="str">
        <f t="shared" si="47"/>
        <v/>
      </c>
      <c r="N264" s="614">
        <f t="shared" si="53"/>
        <v>0</v>
      </c>
      <c r="O264" s="615"/>
    </row>
    <row r="265" spans="1:15" ht="18.75" customHeight="1">
      <c r="A265" s="555"/>
      <c r="B265" s="606"/>
      <c r="C265" s="738"/>
      <c r="D265" s="723"/>
      <c r="E265" s="724"/>
      <c r="F265" s="479"/>
      <c r="G265" s="607"/>
      <c r="H265" s="608"/>
      <c r="I265" s="609"/>
      <c r="J265" s="610">
        <f t="shared" si="48"/>
        <v>0</v>
      </c>
      <c r="K265" s="611"/>
      <c r="L265" s="612">
        <f t="shared" si="49"/>
        <v>0</v>
      </c>
      <c r="M265" s="641" t="str">
        <f t="shared" si="47"/>
        <v/>
      </c>
      <c r="N265" s="614">
        <f>J265-L265</f>
        <v>0</v>
      </c>
      <c r="O265" s="615"/>
    </row>
    <row r="266" spans="1:15" ht="18.75" customHeight="1" thickBot="1">
      <c r="A266" s="555"/>
      <c r="B266" s="726"/>
      <c r="C266" s="512"/>
      <c r="D266" s="513"/>
      <c r="E266" s="514"/>
      <c r="F266" s="515"/>
      <c r="G266" s="516"/>
      <c r="H266" s="517"/>
      <c r="I266" s="518"/>
      <c r="J266" s="710">
        <f t="shared" si="48"/>
        <v>0</v>
      </c>
      <c r="K266" s="519"/>
      <c r="L266" s="712">
        <f t="shared" si="49"/>
        <v>0</v>
      </c>
      <c r="M266" s="714" t="str">
        <f t="shared" si="47"/>
        <v/>
      </c>
      <c r="N266" s="520">
        <f t="shared" ref="N266:N272" si="54">J266-L266</f>
        <v>0</v>
      </c>
      <c r="O266" s="571"/>
    </row>
    <row r="267" spans="1:15" ht="18.75" customHeight="1">
      <c r="A267" s="555"/>
      <c r="B267" s="616"/>
      <c r="C267" s="511" t="s">
        <v>1029</v>
      </c>
      <c r="D267" s="494" t="s">
        <v>1068</v>
      </c>
      <c r="E267" s="495" t="s">
        <v>978</v>
      </c>
      <c r="F267" s="496"/>
      <c r="G267" s="720"/>
      <c r="H267" s="721"/>
      <c r="I267" s="621"/>
      <c r="J267" s="497">
        <f>SUMIFS(J247:J266,B247:B266,"設備")</f>
        <v>0</v>
      </c>
      <c r="K267" s="623"/>
      <c r="L267" s="498">
        <f>SUMIFS(L247:L266,B247:B266,"設備")</f>
        <v>0</v>
      </c>
      <c r="M267" s="722"/>
      <c r="N267" s="499">
        <f t="shared" si="54"/>
        <v>0</v>
      </c>
      <c r="O267" s="626"/>
    </row>
    <row r="268" spans="1:15" ht="18.75" customHeight="1">
      <c r="A268" s="555"/>
      <c r="B268" s="606"/>
      <c r="C268" s="506" t="s">
        <v>1029</v>
      </c>
      <c r="D268" s="725" t="s">
        <v>1069</v>
      </c>
      <c r="E268" s="646" t="s">
        <v>978</v>
      </c>
      <c r="F268" s="478"/>
      <c r="G268" s="637"/>
      <c r="H268" s="638"/>
      <c r="I268" s="610"/>
      <c r="J268" s="639">
        <f>SUMIFS(J247:J266,B247:B266,"工事")</f>
        <v>0</v>
      </c>
      <c r="K268" s="612"/>
      <c r="L268" s="640">
        <f>SUMIFS(L247:L266,B247:B266,"工事")</f>
        <v>0</v>
      </c>
      <c r="M268" s="641"/>
      <c r="N268" s="642">
        <f t="shared" si="54"/>
        <v>0</v>
      </c>
      <c r="O268" s="615"/>
    </row>
    <row r="269" spans="1:15" ht="18.75" customHeight="1" thickBot="1">
      <c r="A269" s="555"/>
      <c r="B269" s="500"/>
      <c r="C269" s="521"/>
      <c r="D269" s="522" t="s">
        <v>1029</v>
      </c>
      <c r="E269" s="523" t="s">
        <v>1008</v>
      </c>
      <c r="F269" s="524"/>
      <c r="G269" s="525"/>
      <c r="H269" s="526"/>
      <c r="I269" s="501"/>
      <c r="J269" s="508">
        <f>J267+J268</f>
        <v>0</v>
      </c>
      <c r="K269" s="502"/>
      <c r="L269" s="509">
        <f>L267+L268</f>
        <v>0</v>
      </c>
      <c r="M269" s="503"/>
      <c r="N269" s="510">
        <f t="shared" si="54"/>
        <v>0</v>
      </c>
      <c r="O269" s="504"/>
    </row>
    <row r="270" spans="1:15" ht="18.75" customHeight="1" thickTop="1">
      <c r="A270" s="555"/>
      <c r="B270" s="616"/>
      <c r="C270" s="493" t="s">
        <v>868</v>
      </c>
      <c r="D270" s="494" t="s">
        <v>973</v>
      </c>
      <c r="E270" s="495" t="s">
        <v>975</v>
      </c>
      <c r="F270" s="496"/>
      <c r="G270" s="720"/>
      <c r="H270" s="721"/>
      <c r="I270" s="621"/>
      <c r="J270" s="497">
        <f>SUMIFS(J223:J269,D223:D269,"設備費4")</f>
        <v>0</v>
      </c>
      <c r="K270" s="623"/>
      <c r="L270" s="498">
        <f>SUMIFS(L223:L269,D223:D269,"設備費4")</f>
        <v>0</v>
      </c>
      <c r="M270" s="722"/>
      <c r="N270" s="499">
        <f t="shared" si="54"/>
        <v>0</v>
      </c>
      <c r="O270" s="626"/>
    </row>
    <row r="271" spans="1:15" ht="18.75" customHeight="1">
      <c r="A271" s="555"/>
      <c r="B271" s="606"/>
      <c r="C271" s="644" t="s">
        <v>868</v>
      </c>
      <c r="D271" s="725" t="s">
        <v>979</v>
      </c>
      <c r="E271" s="646" t="s">
        <v>975</v>
      </c>
      <c r="F271" s="478"/>
      <c r="G271" s="637"/>
      <c r="H271" s="638"/>
      <c r="I271" s="610"/>
      <c r="J271" s="639">
        <f>SUMIFS(J223:J269,D223:D269,"工事費4")</f>
        <v>0</v>
      </c>
      <c r="K271" s="612"/>
      <c r="L271" s="640">
        <f>SUMIFS(L223:L269,D223:D269,"工事費4")</f>
        <v>0</v>
      </c>
      <c r="M271" s="641"/>
      <c r="N271" s="642">
        <f t="shared" si="54"/>
        <v>0</v>
      </c>
      <c r="O271" s="615"/>
    </row>
    <row r="272" spans="1:15" ht="18.75" customHeight="1" thickBot="1">
      <c r="A272" s="555"/>
      <c r="B272" s="500"/>
      <c r="C272" s="521"/>
      <c r="D272" s="528" t="s">
        <v>980</v>
      </c>
      <c r="E272" s="523" t="s">
        <v>975</v>
      </c>
      <c r="F272" s="524"/>
      <c r="G272" s="525"/>
      <c r="H272" s="526"/>
      <c r="I272" s="501"/>
      <c r="J272" s="508">
        <f>J270+J271</f>
        <v>0</v>
      </c>
      <c r="K272" s="502"/>
      <c r="L272" s="509">
        <f>L270+L271</f>
        <v>0</v>
      </c>
      <c r="M272" s="503"/>
      <c r="N272" s="510">
        <f t="shared" si="54"/>
        <v>0</v>
      </c>
      <c r="O272" s="504"/>
    </row>
    <row r="273" spans="1:15" ht="18.75" customHeight="1" thickTop="1">
      <c r="A273" s="555"/>
      <c r="B273" s="606"/>
      <c r="C273" s="3057" t="s">
        <v>985</v>
      </c>
      <c r="D273" s="3058"/>
      <c r="E273" s="3059"/>
      <c r="F273" s="479"/>
      <c r="G273" s="607"/>
      <c r="H273" s="608"/>
      <c r="I273" s="610"/>
      <c r="J273" s="610"/>
      <c r="K273" s="611"/>
      <c r="L273" s="612"/>
      <c r="M273" s="641"/>
      <c r="N273" s="614"/>
      <c r="O273" s="615"/>
    </row>
    <row r="274" spans="1:15" ht="18.75" customHeight="1">
      <c r="A274" s="555"/>
      <c r="B274" s="606"/>
      <c r="C274" s="3060" t="s">
        <v>1031</v>
      </c>
      <c r="D274" s="3061"/>
      <c r="E274" s="3062"/>
      <c r="F274" s="479"/>
      <c r="G274" s="607"/>
      <c r="H274" s="608"/>
      <c r="I274" s="609"/>
      <c r="J274" s="610"/>
      <c r="K274" s="611"/>
      <c r="L274" s="612"/>
      <c r="M274" s="641" t="str">
        <f t="shared" ref="M274:M294" si="55">IF(I274-K274=0,"",I274-K274)</f>
        <v/>
      </c>
      <c r="N274" s="614"/>
      <c r="O274" s="615"/>
    </row>
    <row r="275" spans="1:15" ht="18.75" customHeight="1">
      <c r="A275" s="555"/>
      <c r="B275" s="606"/>
      <c r="C275" s="738"/>
      <c r="D275" s="723"/>
      <c r="E275" s="724"/>
      <c r="F275" s="479"/>
      <c r="G275" s="607"/>
      <c r="H275" s="608"/>
      <c r="I275" s="609"/>
      <c r="J275" s="610">
        <f t="shared" ref="J275:J294" si="56">ROUNDDOWN(H275*I275,0)</f>
        <v>0</v>
      </c>
      <c r="K275" s="611"/>
      <c r="L275" s="612">
        <f t="shared" ref="L275:L318" si="57">ROUNDDOWN(H275*K275,0)</f>
        <v>0</v>
      </c>
      <c r="M275" s="641" t="str">
        <f t="shared" si="55"/>
        <v/>
      </c>
      <c r="N275" s="614">
        <f>J275-L275</f>
        <v>0</v>
      </c>
      <c r="O275" s="615"/>
    </row>
    <row r="276" spans="1:15" ht="18.75" customHeight="1">
      <c r="A276" s="555"/>
      <c r="B276" s="606"/>
      <c r="C276" s="738"/>
      <c r="D276" s="723"/>
      <c r="E276" s="724"/>
      <c r="F276" s="479"/>
      <c r="G276" s="607"/>
      <c r="H276" s="608"/>
      <c r="I276" s="609"/>
      <c r="J276" s="610">
        <f t="shared" si="56"/>
        <v>0</v>
      </c>
      <c r="K276" s="611"/>
      <c r="L276" s="612">
        <f t="shared" si="57"/>
        <v>0</v>
      </c>
      <c r="M276" s="641" t="str">
        <f t="shared" si="55"/>
        <v/>
      </c>
      <c r="N276" s="614">
        <f t="shared" ref="N276:N289" si="58">J276-L276</f>
        <v>0</v>
      </c>
      <c r="O276" s="615"/>
    </row>
    <row r="277" spans="1:15" ht="18.75" customHeight="1">
      <c r="A277" s="555"/>
      <c r="B277" s="606"/>
      <c r="C277" s="738"/>
      <c r="D277" s="723"/>
      <c r="E277" s="724"/>
      <c r="F277" s="479"/>
      <c r="G277" s="607"/>
      <c r="H277" s="608"/>
      <c r="I277" s="609"/>
      <c r="J277" s="610">
        <f t="shared" si="56"/>
        <v>0</v>
      </c>
      <c r="K277" s="611"/>
      <c r="L277" s="612">
        <f t="shared" si="57"/>
        <v>0</v>
      </c>
      <c r="M277" s="641" t="str">
        <f t="shared" si="55"/>
        <v/>
      </c>
      <c r="N277" s="614">
        <f t="shared" si="58"/>
        <v>0</v>
      </c>
      <c r="O277" s="615"/>
    </row>
    <row r="278" spans="1:15" ht="18.75" customHeight="1">
      <c r="A278" s="555"/>
      <c r="B278" s="606"/>
      <c r="C278" s="738"/>
      <c r="D278" s="723"/>
      <c r="E278" s="724"/>
      <c r="F278" s="479"/>
      <c r="G278" s="607"/>
      <c r="H278" s="608"/>
      <c r="I278" s="609"/>
      <c r="J278" s="610">
        <f t="shared" si="56"/>
        <v>0</v>
      </c>
      <c r="K278" s="611"/>
      <c r="L278" s="612">
        <f t="shared" si="57"/>
        <v>0</v>
      </c>
      <c r="M278" s="641" t="str">
        <f t="shared" si="55"/>
        <v/>
      </c>
      <c r="N278" s="614">
        <f t="shared" si="58"/>
        <v>0</v>
      </c>
      <c r="O278" s="615"/>
    </row>
    <row r="279" spans="1:15" ht="18.75" customHeight="1">
      <c r="A279" s="555"/>
      <c r="B279" s="606"/>
      <c r="C279" s="738"/>
      <c r="D279" s="723"/>
      <c r="E279" s="724"/>
      <c r="F279" s="479"/>
      <c r="G279" s="607"/>
      <c r="H279" s="608"/>
      <c r="I279" s="609"/>
      <c r="J279" s="610">
        <f t="shared" si="56"/>
        <v>0</v>
      </c>
      <c r="K279" s="611"/>
      <c r="L279" s="612">
        <f t="shared" si="57"/>
        <v>0</v>
      </c>
      <c r="M279" s="641" t="str">
        <f t="shared" si="55"/>
        <v/>
      </c>
      <c r="N279" s="614">
        <f t="shared" si="58"/>
        <v>0</v>
      </c>
      <c r="O279" s="615"/>
    </row>
    <row r="280" spans="1:15" ht="18.75" customHeight="1">
      <c r="A280" s="555"/>
      <c r="B280" s="606"/>
      <c r="C280" s="738"/>
      <c r="D280" s="723"/>
      <c r="E280" s="724"/>
      <c r="F280" s="479"/>
      <c r="G280" s="607"/>
      <c r="H280" s="608"/>
      <c r="I280" s="609"/>
      <c r="J280" s="610">
        <f t="shared" si="56"/>
        <v>0</v>
      </c>
      <c r="K280" s="611"/>
      <c r="L280" s="612">
        <f t="shared" si="57"/>
        <v>0</v>
      </c>
      <c r="M280" s="641" t="str">
        <f t="shared" si="55"/>
        <v/>
      </c>
      <c r="N280" s="614">
        <f t="shared" si="58"/>
        <v>0</v>
      </c>
      <c r="O280" s="615"/>
    </row>
    <row r="281" spans="1:15" ht="18.75" customHeight="1">
      <c r="A281" s="555"/>
      <c r="B281" s="606"/>
      <c r="C281" s="738"/>
      <c r="D281" s="723"/>
      <c r="E281" s="724"/>
      <c r="F281" s="479"/>
      <c r="G281" s="607"/>
      <c r="H281" s="608"/>
      <c r="I281" s="609"/>
      <c r="J281" s="610">
        <f t="shared" si="56"/>
        <v>0</v>
      </c>
      <c r="K281" s="611"/>
      <c r="L281" s="612">
        <f t="shared" si="57"/>
        <v>0</v>
      </c>
      <c r="M281" s="641" t="str">
        <f t="shared" si="55"/>
        <v/>
      </c>
      <c r="N281" s="614">
        <f t="shared" si="58"/>
        <v>0</v>
      </c>
      <c r="O281" s="615"/>
    </row>
    <row r="282" spans="1:15" ht="18.75" customHeight="1">
      <c r="A282" s="555"/>
      <c r="B282" s="606"/>
      <c r="C282" s="738"/>
      <c r="D282" s="723"/>
      <c r="E282" s="724"/>
      <c r="F282" s="479"/>
      <c r="G282" s="607"/>
      <c r="H282" s="608"/>
      <c r="I282" s="609"/>
      <c r="J282" s="610">
        <f t="shared" si="56"/>
        <v>0</v>
      </c>
      <c r="K282" s="611"/>
      <c r="L282" s="612">
        <f t="shared" si="57"/>
        <v>0</v>
      </c>
      <c r="M282" s="641" t="str">
        <f t="shared" si="55"/>
        <v/>
      </c>
      <c r="N282" s="614">
        <f t="shared" si="58"/>
        <v>0</v>
      </c>
      <c r="O282" s="615"/>
    </row>
    <row r="283" spans="1:15" ht="18.75" customHeight="1">
      <c r="A283" s="555"/>
      <c r="B283" s="606"/>
      <c r="C283" s="738"/>
      <c r="D283" s="723"/>
      <c r="E283" s="724"/>
      <c r="F283" s="479"/>
      <c r="G283" s="607"/>
      <c r="H283" s="608"/>
      <c r="I283" s="609"/>
      <c r="J283" s="610">
        <f t="shared" si="56"/>
        <v>0</v>
      </c>
      <c r="K283" s="611"/>
      <c r="L283" s="612">
        <f t="shared" si="57"/>
        <v>0</v>
      </c>
      <c r="M283" s="641" t="str">
        <f t="shared" si="55"/>
        <v/>
      </c>
      <c r="N283" s="614">
        <f t="shared" si="58"/>
        <v>0</v>
      </c>
      <c r="O283" s="615"/>
    </row>
    <row r="284" spans="1:15" ht="18.75" customHeight="1">
      <c r="A284" s="555"/>
      <c r="B284" s="606"/>
      <c r="C284" s="738"/>
      <c r="D284" s="723"/>
      <c r="E284" s="724"/>
      <c r="F284" s="479"/>
      <c r="G284" s="607"/>
      <c r="H284" s="608"/>
      <c r="I284" s="609"/>
      <c r="J284" s="610">
        <f t="shared" si="56"/>
        <v>0</v>
      </c>
      <c r="K284" s="611"/>
      <c r="L284" s="612">
        <f t="shared" si="57"/>
        <v>0</v>
      </c>
      <c r="M284" s="641" t="str">
        <f t="shared" si="55"/>
        <v/>
      </c>
      <c r="N284" s="614">
        <f t="shared" si="58"/>
        <v>0</v>
      </c>
      <c r="O284" s="615"/>
    </row>
    <row r="285" spans="1:15" ht="18.75" customHeight="1">
      <c r="A285" s="555"/>
      <c r="B285" s="606"/>
      <c r="C285" s="738"/>
      <c r="D285" s="723"/>
      <c r="E285" s="724"/>
      <c r="F285" s="479"/>
      <c r="G285" s="607"/>
      <c r="H285" s="608"/>
      <c r="I285" s="609"/>
      <c r="J285" s="610">
        <f t="shared" si="56"/>
        <v>0</v>
      </c>
      <c r="K285" s="611"/>
      <c r="L285" s="612">
        <f t="shared" si="57"/>
        <v>0</v>
      </c>
      <c r="M285" s="641" t="str">
        <f t="shared" si="55"/>
        <v/>
      </c>
      <c r="N285" s="614">
        <f t="shared" si="58"/>
        <v>0</v>
      </c>
      <c r="O285" s="615"/>
    </row>
    <row r="286" spans="1:15" ht="18.75" customHeight="1">
      <c r="A286" s="555"/>
      <c r="B286" s="606"/>
      <c r="C286" s="738"/>
      <c r="D286" s="723"/>
      <c r="E286" s="724"/>
      <c r="F286" s="479"/>
      <c r="G286" s="607"/>
      <c r="H286" s="608"/>
      <c r="I286" s="609"/>
      <c r="J286" s="610">
        <f t="shared" si="56"/>
        <v>0</v>
      </c>
      <c r="K286" s="611"/>
      <c r="L286" s="612">
        <f t="shared" si="57"/>
        <v>0</v>
      </c>
      <c r="M286" s="641" t="str">
        <f t="shared" si="55"/>
        <v/>
      </c>
      <c r="N286" s="614">
        <f t="shared" si="58"/>
        <v>0</v>
      </c>
      <c r="O286" s="615"/>
    </row>
    <row r="287" spans="1:15" ht="18.75" customHeight="1">
      <c r="A287" s="555"/>
      <c r="B287" s="606"/>
      <c r="C287" s="738"/>
      <c r="D287" s="723"/>
      <c r="E287" s="724"/>
      <c r="F287" s="479"/>
      <c r="G287" s="607"/>
      <c r="H287" s="608"/>
      <c r="I287" s="609"/>
      <c r="J287" s="610">
        <f t="shared" si="56"/>
        <v>0</v>
      </c>
      <c r="K287" s="611"/>
      <c r="L287" s="612">
        <f t="shared" si="57"/>
        <v>0</v>
      </c>
      <c r="M287" s="641" t="str">
        <f t="shared" si="55"/>
        <v/>
      </c>
      <c r="N287" s="614">
        <f t="shared" si="58"/>
        <v>0</v>
      </c>
      <c r="O287" s="615"/>
    </row>
    <row r="288" spans="1:15" ht="18.75" customHeight="1">
      <c r="A288" s="555"/>
      <c r="B288" s="606"/>
      <c r="C288" s="738"/>
      <c r="D288" s="723"/>
      <c r="E288" s="724"/>
      <c r="F288" s="479"/>
      <c r="G288" s="607"/>
      <c r="H288" s="608"/>
      <c r="I288" s="609"/>
      <c r="J288" s="610">
        <f t="shared" si="56"/>
        <v>0</v>
      </c>
      <c r="K288" s="611"/>
      <c r="L288" s="612">
        <f t="shared" si="57"/>
        <v>0</v>
      </c>
      <c r="M288" s="641" t="str">
        <f t="shared" si="55"/>
        <v/>
      </c>
      <c r="N288" s="614">
        <f t="shared" si="58"/>
        <v>0</v>
      </c>
      <c r="O288" s="615"/>
    </row>
    <row r="289" spans="1:15" ht="18.75" customHeight="1">
      <c r="A289" s="555"/>
      <c r="B289" s="606"/>
      <c r="C289" s="738"/>
      <c r="D289" s="723"/>
      <c r="E289" s="724"/>
      <c r="F289" s="479"/>
      <c r="G289" s="607"/>
      <c r="H289" s="608"/>
      <c r="I289" s="609"/>
      <c r="J289" s="610">
        <f t="shared" si="56"/>
        <v>0</v>
      </c>
      <c r="K289" s="611"/>
      <c r="L289" s="612">
        <f t="shared" si="57"/>
        <v>0</v>
      </c>
      <c r="M289" s="641" t="str">
        <f t="shared" si="55"/>
        <v/>
      </c>
      <c r="N289" s="614">
        <f t="shared" si="58"/>
        <v>0</v>
      </c>
      <c r="O289" s="615"/>
    </row>
    <row r="290" spans="1:15" ht="18.75" customHeight="1">
      <c r="A290" s="555"/>
      <c r="B290" s="606"/>
      <c r="C290" s="738"/>
      <c r="D290" s="723"/>
      <c r="E290" s="724"/>
      <c r="F290" s="479"/>
      <c r="G290" s="607"/>
      <c r="H290" s="608"/>
      <c r="I290" s="609"/>
      <c r="J290" s="610">
        <f t="shared" si="56"/>
        <v>0</v>
      </c>
      <c r="K290" s="611"/>
      <c r="L290" s="612">
        <f t="shared" si="57"/>
        <v>0</v>
      </c>
      <c r="M290" s="641" t="str">
        <f t="shared" si="55"/>
        <v/>
      </c>
      <c r="N290" s="614">
        <f>J290-L290</f>
        <v>0</v>
      </c>
      <c r="O290" s="615"/>
    </row>
    <row r="291" spans="1:15" ht="18.75" customHeight="1">
      <c r="A291" s="555"/>
      <c r="B291" s="606"/>
      <c r="C291" s="738"/>
      <c r="D291" s="723"/>
      <c r="E291" s="724"/>
      <c r="F291" s="479"/>
      <c r="G291" s="607"/>
      <c r="H291" s="608"/>
      <c r="I291" s="609"/>
      <c r="J291" s="610">
        <f t="shared" si="56"/>
        <v>0</v>
      </c>
      <c r="K291" s="611"/>
      <c r="L291" s="612">
        <f t="shared" si="57"/>
        <v>0</v>
      </c>
      <c r="M291" s="641" t="str">
        <f t="shared" si="55"/>
        <v/>
      </c>
      <c r="N291" s="614">
        <f t="shared" ref="N291:N294" si="59">J291-L291</f>
        <v>0</v>
      </c>
      <c r="O291" s="615"/>
    </row>
    <row r="292" spans="1:15" ht="18.75" customHeight="1">
      <c r="A292" s="555"/>
      <c r="B292" s="606"/>
      <c r="C292" s="738"/>
      <c r="D292" s="723"/>
      <c r="E292" s="724"/>
      <c r="F292" s="479"/>
      <c r="G292" s="607"/>
      <c r="H292" s="608"/>
      <c r="I292" s="609"/>
      <c r="J292" s="610">
        <f t="shared" si="56"/>
        <v>0</v>
      </c>
      <c r="K292" s="611"/>
      <c r="L292" s="612">
        <f t="shared" si="57"/>
        <v>0</v>
      </c>
      <c r="M292" s="641" t="str">
        <f t="shared" si="55"/>
        <v/>
      </c>
      <c r="N292" s="614">
        <f t="shared" si="59"/>
        <v>0</v>
      </c>
      <c r="O292" s="615"/>
    </row>
    <row r="293" spans="1:15" ht="18.75" customHeight="1">
      <c r="A293" s="555"/>
      <c r="B293" s="606"/>
      <c r="C293" s="738"/>
      <c r="D293" s="723"/>
      <c r="E293" s="724"/>
      <c r="F293" s="479"/>
      <c r="G293" s="607"/>
      <c r="H293" s="608"/>
      <c r="I293" s="609"/>
      <c r="J293" s="610">
        <f t="shared" si="56"/>
        <v>0</v>
      </c>
      <c r="K293" s="611"/>
      <c r="L293" s="612">
        <f t="shared" si="57"/>
        <v>0</v>
      </c>
      <c r="M293" s="641" t="str">
        <f t="shared" si="55"/>
        <v/>
      </c>
      <c r="N293" s="614">
        <f t="shared" si="59"/>
        <v>0</v>
      </c>
      <c r="O293" s="615"/>
    </row>
    <row r="294" spans="1:15" ht="18.75" customHeight="1" thickBot="1">
      <c r="A294" s="555"/>
      <c r="B294" s="726"/>
      <c r="C294" s="512"/>
      <c r="D294" s="513"/>
      <c r="E294" s="514"/>
      <c r="F294" s="515"/>
      <c r="G294" s="516"/>
      <c r="H294" s="517"/>
      <c r="I294" s="518"/>
      <c r="J294" s="710">
        <f t="shared" si="56"/>
        <v>0</v>
      </c>
      <c r="K294" s="519"/>
      <c r="L294" s="712">
        <f t="shared" si="57"/>
        <v>0</v>
      </c>
      <c r="M294" s="714" t="str">
        <f t="shared" si="55"/>
        <v/>
      </c>
      <c r="N294" s="520">
        <f t="shared" si="59"/>
        <v>0</v>
      </c>
      <c r="O294" s="571"/>
    </row>
    <row r="295" spans="1:15" ht="18.75" customHeight="1">
      <c r="A295" s="555"/>
      <c r="B295" s="616"/>
      <c r="C295" s="511" t="s">
        <v>1032</v>
      </c>
      <c r="D295" s="494" t="s">
        <v>1070</v>
      </c>
      <c r="E295" s="495" t="s">
        <v>978</v>
      </c>
      <c r="F295" s="496"/>
      <c r="G295" s="720"/>
      <c r="H295" s="721"/>
      <c r="I295" s="621"/>
      <c r="J295" s="497">
        <f>SUMIFS(J275:J294,B275:B294,"設備")</f>
        <v>0</v>
      </c>
      <c r="K295" s="623"/>
      <c r="L295" s="498">
        <f>SUMIFS(L274:L294,B274:B294,"設備")</f>
        <v>0</v>
      </c>
      <c r="M295" s="722"/>
      <c r="N295" s="499">
        <f>J295-L295</f>
        <v>0</v>
      </c>
      <c r="O295" s="626"/>
    </row>
    <row r="296" spans="1:15" ht="18.75" customHeight="1">
      <c r="A296" s="555"/>
      <c r="B296" s="606"/>
      <c r="C296" s="511" t="s">
        <v>1032</v>
      </c>
      <c r="D296" s="725" t="s">
        <v>1071</v>
      </c>
      <c r="E296" s="646" t="s">
        <v>978</v>
      </c>
      <c r="F296" s="478"/>
      <c r="G296" s="637"/>
      <c r="H296" s="638"/>
      <c r="I296" s="610"/>
      <c r="J296" s="639">
        <f>SUMIFS(J275:J294,B275:B294,"工事")</f>
        <v>0</v>
      </c>
      <c r="K296" s="612"/>
      <c r="L296" s="640">
        <f>SUMIFS(L274:L294,B274:B294,"工事")</f>
        <v>0</v>
      </c>
      <c r="M296" s="641"/>
      <c r="N296" s="642">
        <f>J296-L296</f>
        <v>0</v>
      </c>
      <c r="O296" s="615"/>
    </row>
    <row r="297" spans="1:15" ht="18.75" customHeight="1" thickBot="1">
      <c r="A297" s="555"/>
      <c r="B297" s="726"/>
      <c r="C297" s="705"/>
      <c r="D297" s="507" t="s">
        <v>1032</v>
      </c>
      <c r="E297" s="727" t="s">
        <v>1008</v>
      </c>
      <c r="F297" s="505"/>
      <c r="G297" s="708"/>
      <c r="H297" s="709"/>
      <c r="I297" s="710"/>
      <c r="J297" s="711">
        <f>J295+J296</f>
        <v>0</v>
      </c>
      <c r="K297" s="712"/>
      <c r="L297" s="713">
        <f>L295+L296</f>
        <v>0</v>
      </c>
      <c r="M297" s="714"/>
      <c r="N297" s="715">
        <f>J297-L297</f>
        <v>0</v>
      </c>
      <c r="O297" s="571"/>
    </row>
    <row r="298" spans="1:15" ht="18.75" customHeight="1">
      <c r="A298" s="555"/>
      <c r="B298" s="606"/>
      <c r="C298" s="3049" t="s">
        <v>1033</v>
      </c>
      <c r="D298" s="3050"/>
      <c r="E298" s="3051"/>
      <c r="F298" s="479"/>
      <c r="G298" s="607"/>
      <c r="H298" s="608"/>
      <c r="I298" s="609"/>
      <c r="J298" s="621"/>
      <c r="K298" s="728"/>
      <c r="L298" s="700">
        <f t="shared" si="57"/>
        <v>0</v>
      </c>
      <c r="M298" s="722" t="str">
        <f t="shared" ref="M298:M318" si="60">IF(I298-K298=0,"",I298-K298)</f>
        <v/>
      </c>
      <c r="N298" s="625"/>
      <c r="O298" s="615"/>
    </row>
    <row r="299" spans="1:15" ht="18.75" customHeight="1">
      <c r="A299" s="555"/>
      <c r="B299" s="606"/>
      <c r="C299" s="738"/>
      <c r="D299" s="723"/>
      <c r="E299" s="529"/>
      <c r="F299" s="479"/>
      <c r="G299" s="607"/>
      <c r="H299" s="608"/>
      <c r="I299" s="609"/>
      <c r="J299" s="610">
        <f t="shared" ref="J299:J318" si="61">ROUNDDOWN(H299*I299,0)</f>
        <v>0</v>
      </c>
      <c r="K299" s="611"/>
      <c r="L299" s="612">
        <f t="shared" si="57"/>
        <v>0</v>
      </c>
      <c r="M299" s="641" t="str">
        <f t="shared" si="60"/>
        <v/>
      </c>
      <c r="N299" s="614">
        <f t="shared" ref="N299" si="62">J299-L299</f>
        <v>0</v>
      </c>
      <c r="O299" s="615"/>
    </row>
    <row r="300" spans="1:15" ht="18.75" customHeight="1">
      <c r="A300" s="555"/>
      <c r="B300" s="606"/>
      <c r="C300" s="738"/>
      <c r="D300" s="723"/>
      <c r="E300" s="724"/>
      <c r="F300" s="479"/>
      <c r="G300" s="607"/>
      <c r="H300" s="608"/>
      <c r="I300" s="609"/>
      <c r="J300" s="610">
        <f t="shared" si="61"/>
        <v>0</v>
      </c>
      <c r="K300" s="611"/>
      <c r="L300" s="612">
        <f t="shared" si="57"/>
        <v>0</v>
      </c>
      <c r="M300" s="641" t="str">
        <f t="shared" si="60"/>
        <v/>
      </c>
      <c r="N300" s="614">
        <f>J300-L300</f>
        <v>0</v>
      </c>
      <c r="O300" s="615"/>
    </row>
    <row r="301" spans="1:15" ht="18.75" customHeight="1">
      <c r="A301" s="555"/>
      <c r="B301" s="606"/>
      <c r="C301" s="738"/>
      <c r="D301" s="723"/>
      <c r="E301" s="724"/>
      <c r="F301" s="479"/>
      <c r="G301" s="607"/>
      <c r="H301" s="608"/>
      <c r="I301" s="609"/>
      <c r="J301" s="610">
        <f t="shared" si="61"/>
        <v>0</v>
      </c>
      <c r="K301" s="611"/>
      <c r="L301" s="612">
        <f t="shared" si="57"/>
        <v>0</v>
      </c>
      <c r="M301" s="641" t="str">
        <f t="shared" si="60"/>
        <v/>
      </c>
      <c r="N301" s="614">
        <f t="shared" ref="N301:N310" si="63">J301-L301</f>
        <v>0</v>
      </c>
      <c r="O301" s="615"/>
    </row>
    <row r="302" spans="1:15" ht="18.75" customHeight="1">
      <c r="A302" s="555"/>
      <c r="B302" s="606"/>
      <c r="C302" s="738"/>
      <c r="D302" s="723"/>
      <c r="E302" s="724"/>
      <c r="F302" s="479"/>
      <c r="G302" s="607"/>
      <c r="H302" s="608"/>
      <c r="I302" s="609"/>
      <c r="J302" s="610">
        <f t="shared" si="61"/>
        <v>0</v>
      </c>
      <c r="K302" s="611"/>
      <c r="L302" s="612">
        <f t="shared" si="57"/>
        <v>0</v>
      </c>
      <c r="M302" s="641" t="str">
        <f t="shared" si="60"/>
        <v/>
      </c>
      <c r="N302" s="614">
        <f t="shared" si="63"/>
        <v>0</v>
      </c>
      <c r="O302" s="615"/>
    </row>
    <row r="303" spans="1:15" ht="18.75" customHeight="1">
      <c r="A303" s="555"/>
      <c r="B303" s="606"/>
      <c r="C303" s="738"/>
      <c r="D303" s="723"/>
      <c r="E303" s="724"/>
      <c r="F303" s="479"/>
      <c r="G303" s="607"/>
      <c r="H303" s="608"/>
      <c r="I303" s="609"/>
      <c r="J303" s="610">
        <f t="shared" si="61"/>
        <v>0</v>
      </c>
      <c r="K303" s="611"/>
      <c r="L303" s="612">
        <f t="shared" si="57"/>
        <v>0</v>
      </c>
      <c r="M303" s="641" t="str">
        <f t="shared" si="60"/>
        <v/>
      </c>
      <c r="N303" s="614">
        <f t="shared" si="63"/>
        <v>0</v>
      </c>
      <c r="O303" s="615"/>
    </row>
    <row r="304" spans="1:15" ht="18.75" customHeight="1">
      <c r="A304" s="555"/>
      <c r="B304" s="606"/>
      <c r="C304" s="738"/>
      <c r="D304" s="723"/>
      <c r="E304" s="724"/>
      <c r="F304" s="479"/>
      <c r="G304" s="607"/>
      <c r="H304" s="608"/>
      <c r="I304" s="609"/>
      <c r="J304" s="610">
        <f t="shared" si="61"/>
        <v>0</v>
      </c>
      <c r="K304" s="611"/>
      <c r="L304" s="612">
        <f t="shared" si="57"/>
        <v>0</v>
      </c>
      <c r="M304" s="641" t="str">
        <f t="shared" si="60"/>
        <v/>
      </c>
      <c r="N304" s="614">
        <f t="shared" si="63"/>
        <v>0</v>
      </c>
      <c r="O304" s="615"/>
    </row>
    <row r="305" spans="1:15" ht="18.75" customHeight="1">
      <c r="A305" s="555"/>
      <c r="B305" s="606"/>
      <c r="C305" s="738"/>
      <c r="D305" s="723"/>
      <c r="E305" s="724"/>
      <c r="F305" s="479"/>
      <c r="G305" s="607"/>
      <c r="H305" s="608"/>
      <c r="I305" s="609"/>
      <c r="J305" s="610">
        <f t="shared" si="61"/>
        <v>0</v>
      </c>
      <c r="K305" s="611"/>
      <c r="L305" s="612">
        <f t="shared" si="57"/>
        <v>0</v>
      </c>
      <c r="M305" s="641" t="str">
        <f t="shared" si="60"/>
        <v/>
      </c>
      <c r="N305" s="614">
        <f t="shared" si="63"/>
        <v>0</v>
      </c>
      <c r="O305" s="615"/>
    </row>
    <row r="306" spans="1:15" ht="18.75" customHeight="1">
      <c r="A306" s="555"/>
      <c r="B306" s="606"/>
      <c r="C306" s="738"/>
      <c r="D306" s="723"/>
      <c r="E306" s="724"/>
      <c r="F306" s="479"/>
      <c r="G306" s="607"/>
      <c r="H306" s="608"/>
      <c r="I306" s="609"/>
      <c r="J306" s="610">
        <f t="shared" si="61"/>
        <v>0</v>
      </c>
      <c r="K306" s="611"/>
      <c r="L306" s="612">
        <f t="shared" si="57"/>
        <v>0</v>
      </c>
      <c r="M306" s="641" t="str">
        <f t="shared" si="60"/>
        <v/>
      </c>
      <c r="N306" s="614">
        <f t="shared" si="63"/>
        <v>0</v>
      </c>
      <c r="O306" s="615"/>
    </row>
    <row r="307" spans="1:15" ht="18.75" customHeight="1">
      <c r="A307" s="555"/>
      <c r="B307" s="606"/>
      <c r="C307" s="738"/>
      <c r="D307" s="723"/>
      <c r="E307" s="724"/>
      <c r="F307" s="479"/>
      <c r="G307" s="607"/>
      <c r="H307" s="608"/>
      <c r="I307" s="609"/>
      <c r="J307" s="610">
        <f t="shared" si="61"/>
        <v>0</v>
      </c>
      <c r="K307" s="611"/>
      <c r="L307" s="612">
        <f t="shared" si="57"/>
        <v>0</v>
      </c>
      <c r="M307" s="641" t="str">
        <f t="shared" si="60"/>
        <v/>
      </c>
      <c r="N307" s="614">
        <f t="shared" si="63"/>
        <v>0</v>
      </c>
      <c r="O307" s="615"/>
    </row>
    <row r="308" spans="1:15" ht="18.75" customHeight="1">
      <c r="A308" s="555"/>
      <c r="B308" s="606"/>
      <c r="C308" s="738"/>
      <c r="D308" s="723"/>
      <c r="E308" s="724"/>
      <c r="F308" s="479"/>
      <c r="G308" s="607"/>
      <c r="H308" s="608"/>
      <c r="I308" s="609"/>
      <c r="J308" s="610">
        <f t="shared" si="61"/>
        <v>0</v>
      </c>
      <c r="K308" s="611"/>
      <c r="L308" s="612">
        <f t="shared" si="57"/>
        <v>0</v>
      </c>
      <c r="M308" s="641" t="str">
        <f t="shared" si="60"/>
        <v/>
      </c>
      <c r="N308" s="614">
        <f t="shared" si="63"/>
        <v>0</v>
      </c>
      <c r="O308" s="615"/>
    </row>
    <row r="309" spans="1:15" ht="18.75" customHeight="1">
      <c r="A309" s="555"/>
      <c r="B309" s="606"/>
      <c r="C309" s="738"/>
      <c r="D309" s="723"/>
      <c r="E309" s="724"/>
      <c r="F309" s="479"/>
      <c r="G309" s="607"/>
      <c r="H309" s="608"/>
      <c r="I309" s="609"/>
      <c r="J309" s="610">
        <f t="shared" si="61"/>
        <v>0</v>
      </c>
      <c r="K309" s="611"/>
      <c r="L309" s="612">
        <f t="shared" si="57"/>
        <v>0</v>
      </c>
      <c r="M309" s="641" t="str">
        <f t="shared" si="60"/>
        <v/>
      </c>
      <c r="N309" s="614">
        <f t="shared" si="63"/>
        <v>0</v>
      </c>
      <c r="O309" s="615"/>
    </row>
    <row r="310" spans="1:15" ht="18.75" customHeight="1">
      <c r="A310" s="555"/>
      <c r="B310" s="606"/>
      <c r="C310" s="738"/>
      <c r="D310" s="723"/>
      <c r="E310" s="724"/>
      <c r="F310" s="479"/>
      <c r="G310" s="607"/>
      <c r="H310" s="608"/>
      <c r="I310" s="609"/>
      <c r="J310" s="610">
        <f t="shared" si="61"/>
        <v>0</v>
      </c>
      <c r="K310" s="611"/>
      <c r="L310" s="612">
        <f t="shared" si="57"/>
        <v>0</v>
      </c>
      <c r="M310" s="641" t="str">
        <f t="shared" si="60"/>
        <v/>
      </c>
      <c r="N310" s="614">
        <f t="shared" si="63"/>
        <v>0</v>
      </c>
      <c r="O310" s="615"/>
    </row>
    <row r="311" spans="1:15" ht="18.75" customHeight="1">
      <c r="A311" s="555"/>
      <c r="B311" s="606"/>
      <c r="C311" s="738"/>
      <c r="D311" s="723"/>
      <c r="E311" s="724"/>
      <c r="F311" s="479"/>
      <c r="G311" s="607"/>
      <c r="H311" s="608"/>
      <c r="I311" s="609"/>
      <c r="J311" s="610">
        <f t="shared" si="61"/>
        <v>0</v>
      </c>
      <c r="K311" s="611"/>
      <c r="L311" s="612">
        <f t="shared" si="57"/>
        <v>0</v>
      </c>
      <c r="M311" s="641" t="str">
        <f t="shared" si="60"/>
        <v/>
      </c>
      <c r="N311" s="614">
        <f>J311-L311</f>
        <v>0</v>
      </c>
      <c r="O311" s="615"/>
    </row>
    <row r="312" spans="1:15" ht="18.75" customHeight="1">
      <c r="A312" s="555"/>
      <c r="B312" s="606"/>
      <c r="C312" s="738"/>
      <c r="D312" s="723"/>
      <c r="E312" s="724"/>
      <c r="F312" s="479"/>
      <c r="G312" s="607"/>
      <c r="H312" s="608"/>
      <c r="I312" s="609"/>
      <c r="J312" s="610">
        <f t="shared" si="61"/>
        <v>0</v>
      </c>
      <c r="K312" s="611"/>
      <c r="L312" s="612">
        <f t="shared" si="57"/>
        <v>0</v>
      </c>
      <c r="M312" s="641" t="str">
        <f t="shared" si="60"/>
        <v/>
      </c>
      <c r="N312" s="614">
        <f t="shared" ref="N312" si="64">J312-L312</f>
        <v>0</v>
      </c>
      <c r="O312" s="615"/>
    </row>
    <row r="313" spans="1:15" ht="18.75" customHeight="1">
      <c r="A313" s="555"/>
      <c r="B313" s="606"/>
      <c r="C313" s="738"/>
      <c r="D313" s="723"/>
      <c r="E313" s="724"/>
      <c r="F313" s="479"/>
      <c r="G313" s="607"/>
      <c r="H313" s="608"/>
      <c r="I313" s="609"/>
      <c r="J313" s="610">
        <f t="shared" si="61"/>
        <v>0</v>
      </c>
      <c r="K313" s="611"/>
      <c r="L313" s="612">
        <f t="shared" si="57"/>
        <v>0</v>
      </c>
      <c r="M313" s="641" t="str">
        <f t="shared" si="60"/>
        <v/>
      </c>
      <c r="N313" s="614">
        <f>J313-L313</f>
        <v>0</v>
      </c>
      <c r="O313" s="615"/>
    </row>
    <row r="314" spans="1:15" ht="18.75" customHeight="1">
      <c r="A314" s="555"/>
      <c r="B314" s="606"/>
      <c r="C314" s="738"/>
      <c r="D314" s="723"/>
      <c r="E314" s="724"/>
      <c r="F314" s="479"/>
      <c r="G314" s="607"/>
      <c r="H314" s="608"/>
      <c r="I314" s="609"/>
      <c r="J314" s="610">
        <f t="shared" si="61"/>
        <v>0</v>
      </c>
      <c r="K314" s="611"/>
      <c r="L314" s="612">
        <f t="shared" si="57"/>
        <v>0</v>
      </c>
      <c r="M314" s="641" t="str">
        <f t="shared" si="60"/>
        <v/>
      </c>
      <c r="N314" s="614">
        <f t="shared" ref="N314:N316" si="65">J314-L314</f>
        <v>0</v>
      </c>
      <c r="O314" s="615"/>
    </row>
    <row r="315" spans="1:15" ht="18.75" customHeight="1">
      <c r="A315" s="555"/>
      <c r="B315" s="606"/>
      <c r="C315" s="738"/>
      <c r="D315" s="723"/>
      <c r="E315" s="724"/>
      <c r="F315" s="479"/>
      <c r="G315" s="607"/>
      <c r="H315" s="608"/>
      <c r="I315" s="609"/>
      <c r="J315" s="610">
        <f t="shared" si="61"/>
        <v>0</v>
      </c>
      <c r="K315" s="611"/>
      <c r="L315" s="612">
        <f t="shared" si="57"/>
        <v>0</v>
      </c>
      <c r="M315" s="641" t="str">
        <f t="shared" si="60"/>
        <v/>
      </c>
      <c r="N315" s="614">
        <f t="shared" si="65"/>
        <v>0</v>
      </c>
      <c r="O315" s="615"/>
    </row>
    <row r="316" spans="1:15" ht="18.75" customHeight="1">
      <c r="A316" s="555"/>
      <c r="B316" s="606"/>
      <c r="C316" s="738"/>
      <c r="D316" s="723"/>
      <c r="E316" s="724"/>
      <c r="F316" s="479"/>
      <c r="G316" s="607"/>
      <c r="H316" s="608"/>
      <c r="I316" s="609"/>
      <c r="J316" s="610">
        <f t="shared" si="61"/>
        <v>0</v>
      </c>
      <c r="K316" s="611"/>
      <c r="L316" s="612">
        <f t="shared" si="57"/>
        <v>0</v>
      </c>
      <c r="M316" s="641" t="str">
        <f t="shared" si="60"/>
        <v/>
      </c>
      <c r="N316" s="614">
        <f t="shared" si="65"/>
        <v>0</v>
      </c>
      <c r="O316" s="615"/>
    </row>
    <row r="317" spans="1:15" ht="18.75" customHeight="1">
      <c r="A317" s="555"/>
      <c r="B317" s="606"/>
      <c r="C317" s="738"/>
      <c r="D317" s="723"/>
      <c r="E317" s="724"/>
      <c r="F317" s="479"/>
      <c r="G317" s="607"/>
      <c r="H317" s="608"/>
      <c r="I317" s="609"/>
      <c r="J317" s="610">
        <f t="shared" si="61"/>
        <v>0</v>
      </c>
      <c r="K317" s="611"/>
      <c r="L317" s="612">
        <f t="shared" si="57"/>
        <v>0</v>
      </c>
      <c r="M317" s="641" t="str">
        <f t="shared" si="60"/>
        <v/>
      </c>
      <c r="N317" s="614">
        <f>J317-L317</f>
        <v>0</v>
      </c>
      <c r="O317" s="615"/>
    </row>
    <row r="318" spans="1:15" ht="18.75" customHeight="1" thickBot="1">
      <c r="A318" s="555"/>
      <c r="B318" s="726"/>
      <c r="C318" s="512"/>
      <c r="D318" s="513"/>
      <c r="E318" s="514"/>
      <c r="F318" s="515"/>
      <c r="G318" s="516"/>
      <c r="H318" s="517"/>
      <c r="I318" s="518"/>
      <c r="J318" s="710">
        <f t="shared" si="61"/>
        <v>0</v>
      </c>
      <c r="K318" s="519"/>
      <c r="L318" s="712">
        <f t="shared" si="57"/>
        <v>0</v>
      </c>
      <c r="M318" s="714" t="str">
        <f t="shared" si="60"/>
        <v/>
      </c>
      <c r="N318" s="520">
        <f t="shared" ref="N318:N324" si="66">J318-L318</f>
        <v>0</v>
      </c>
      <c r="O318" s="571"/>
    </row>
    <row r="319" spans="1:15" ht="18.75" customHeight="1">
      <c r="A319" s="555"/>
      <c r="B319" s="616"/>
      <c r="C319" s="511" t="s">
        <v>1034</v>
      </c>
      <c r="D319" s="494" t="s">
        <v>1070</v>
      </c>
      <c r="E319" s="495" t="s">
        <v>978</v>
      </c>
      <c r="F319" s="496"/>
      <c r="G319" s="720"/>
      <c r="H319" s="721"/>
      <c r="I319" s="621"/>
      <c r="J319" s="497">
        <f>SUMIFS(J299:J318,B299:B318,"設備")</f>
        <v>0</v>
      </c>
      <c r="K319" s="623"/>
      <c r="L319" s="498">
        <f>SUMIFS(L299:L318,B299:B318,"設備")</f>
        <v>0</v>
      </c>
      <c r="M319" s="722"/>
      <c r="N319" s="499">
        <f t="shared" si="66"/>
        <v>0</v>
      </c>
      <c r="O319" s="626"/>
    </row>
    <row r="320" spans="1:15" ht="18.75" customHeight="1">
      <c r="A320" s="555"/>
      <c r="B320" s="606"/>
      <c r="C320" s="511" t="s">
        <v>1034</v>
      </c>
      <c r="D320" s="725" t="s">
        <v>1071</v>
      </c>
      <c r="E320" s="646" t="s">
        <v>978</v>
      </c>
      <c r="F320" s="478"/>
      <c r="G320" s="637"/>
      <c r="H320" s="638"/>
      <c r="I320" s="610"/>
      <c r="J320" s="639">
        <f>SUMIFS(J299:J318,B299:B318,"工事")</f>
        <v>0</v>
      </c>
      <c r="K320" s="612"/>
      <c r="L320" s="640">
        <f>SUMIFS(L299:L318,B299:B318,"工事")</f>
        <v>0</v>
      </c>
      <c r="M320" s="641"/>
      <c r="N320" s="642">
        <f t="shared" si="66"/>
        <v>0</v>
      </c>
      <c r="O320" s="615"/>
    </row>
    <row r="321" spans="1:15" ht="18.75" customHeight="1" thickBot="1">
      <c r="A321" s="555"/>
      <c r="B321" s="500"/>
      <c r="C321" s="521"/>
      <c r="D321" s="522" t="s">
        <v>1034</v>
      </c>
      <c r="E321" s="523" t="s">
        <v>1008</v>
      </c>
      <c r="F321" s="524"/>
      <c r="G321" s="525"/>
      <c r="H321" s="526"/>
      <c r="I321" s="501"/>
      <c r="J321" s="508">
        <f>J319+J320</f>
        <v>0</v>
      </c>
      <c r="K321" s="502"/>
      <c r="L321" s="509">
        <f>L319+L320</f>
        <v>0</v>
      </c>
      <c r="M321" s="503"/>
      <c r="N321" s="510">
        <f t="shared" si="66"/>
        <v>0</v>
      </c>
      <c r="O321" s="504"/>
    </row>
    <row r="322" spans="1:15" ht="18.75" customHeight="1" thickTop="1">
      <c r="A322" s="555"/>
      <c r="B322" s="616"/>
      <c r="C322" s="493" t="s">
        <v>868</v>
      </c>
      <c r="D322" s="494" t="s">
        <v>973</v>
      </c>
      <c r="E322" s="495" t="s">
        <v>975</v>
      </c>
      <c r="F322" s="496"/>
      <c r="G322" s="720"/>
      <c r="H322" s="721"/>
      <c r="I322" s="621"/>
      <c r="J322" s="497">
        <f>SUMIFS(J275:J321,D275:D321,"設備費5")</f>
        <v>0</v>
      </c>
      <c r="K322" s="623"/>
      <c r="L322" s="498">
        <f>SUMIFS(L275:L321,D275:D321,"設備費5")</f>
        <v>0</v>
      </c>
      <c r="M322" s="722"/>
      <c r="N322" s="499">
        <f t="shared" si="66"/>
        <v>0</v>
      </c>
      <c r="O322" s="626"/>
    </row>
    <row r="323" spans="1:15" ht="18.75" customHeight="1">
      <c r="A323" s="555"/>
      <c r="B323" s="606"/>
      <c r="C323" s="644" t="s">
        <v>868</v>
      </c>
      <c r="D323" s="725" t="s">
        <v>979</v>
      </c>
      <c r="E323" s="646" t="s">
        <v>975</v>
      </c>
      <c r="F323" s="478"/>
      <c r="G323" s="637"/>
      <c r="H323" s="638"/>
      <c r="I323" s="610"/>
      <c r="J323" s="639">
        <f>SUMIFS(J275:J321,D275:D321,"工事費5")</f>
        <v>0</v>
      </c>
      <c r="K323" s="612"/>
      <c r="L323" s="640">
        <f>SUMIFS(L275:L321,D275:D321,"工事費5")</f>
        <v>0</v>
      </c>
      <c r="M323" s="641"/>
      <c r="N323" s="642">
        <f t="shared" si="66"/>
        <v>0</v>
      </c>
      <c r="O323" s="615"/>
    </row>
    <row r="324" spans="1:15" ht="18.75" customHeight="1" thickBot="1">
      <c r="A324" s="555"/>
      <c r="B324" s="500"/>
      <c r="C324" s="521"/>
      <c r="D324" s="528" t="s">
        <v>980</v>
      </c>
      <c r="E324" s="523" t="s">
        <v>975</v>
      </c>
      <c r="F324" s="524"/>
      <c r="G324" s="525"/>
      <c r="H324" s="526"/>
      <c r="I324" s="501"/>
      <c r="J324" s="508">
        <f>J322+J323</f>
        <v>0</v>
      </c>
      <c r="K324" s="502"/>
      <c r="L324" s="509">
        <f>L322+L323</f>
        <v>0</v>
      </c>
      <c r="M324" s="503"/>
      <c r="N324" s="510">
        <f t="shared" si="66"/>
        <v>0</v>
      </c>
      <c r="O324" s="504"/>
    </row>
    <row r="325" spans="1:15" ht="18.75" customHeight="1" thickTop="1">
      <c r="A325" s="555"/>
      <c r="B325" s="606"/>
      <c r="C325" s="3057" t="s">
        <v>986</v>
      </c>
      <c r="D325" s="3058"/>
      <c r="E325" s="3059"/>
      <c r="F325" s="479"/>
      <c r="G325" s="607"/>
      <c r="H325" s="608"/>
      <c r="I325" s="610"/>
      <c r="J325" s="610"/>
      <c r="K325" s="611"/>
      <c r="L325" s="612"/>
      <c r="M325" s="641"/>
      <c r="N325" s="614"/>
      <c r="O325" s="615"/>
    </row>
    <row r="326" spans="1:15" ht="18.75" customHeight="1">
      <c r="A326" s="555"/>
      <c r="B326" s="606"/>
      <c r="C326" s="3060" t="s">
        <v>1036</v>
      </c>
      <c r="D326" s="3061"/>
      <c r="E326" s="3062"/>
      <c r="F326" s="479"/>
      <c r="G326" s="607"/>
      <c r="H326" s="608"/>
      <c r="I326" s="609"/>
      <c r="J326" s="610"/>
      <c r="K326" s="611"/>
      <c r="L326" s="612"/>
      <c r="M326" s="641" t="str">
        <f t="shared" ref="M326:M334" si="67">IF(I326-K326=0,"",I326-K326)</f>
        <v/>
      </c>
      <c r="N326" s="614"/>
      <c r="O326" s="615"/>
    </row>
    <row r="327" spans="1:15" ht="18.75" customHeight="1">
      <c r="A327" s="555"/>
      <c r="B327" s="606"/>
      <c r="C327" s="738"/>
      <c r="D327" s="723"/>
      <c r="E327" s="724"/>
      <c r="F327" s="479"/>
      <c r="G327" s="607"/>
      <c r="H327" s="608"/>
      <c r="I327" s="609"/>
      <c r="J327" s="610">
        <f t="shared" ref="J327:J334" si="68">ROUNDDOWN(H327*I327,0)</f>
        <v>0</v>
      </c>
      <c r="K327" s="611"/>
      <c r="L327" s="612">
        <f t="shared" ref="L327:L334" si="69">ROUNDDOWN(H327*K327,0)</f>
        <v>0</v>
      </c>
      <c r="M327" s="641" t="str">
        <f t="shared" si="67"/>
        <v/>
      </c>
      <c r="N327" s="614">
        <f>J327-L327</f>
        <v>0</v>
      </c>
      <c r="O327" s="615"/>
    </row>
    <row r="328" spans="1:15" ht="18.75" customHeight="1">
      <c r="A328" s="555"/>
      <c r="B328" s="606"/>
      <c r="C328" s="738"/>
      <c r="D328" s="723"/>
      <c r="E328" s="724"/>
      <c r="F328" s="479"/>
      <c r="G328" s="607"/>
      <c r="H328" s="608"/>
      <c r="I328" s="609"/>
      <c r="J328" s="610">
        <f t="shared" si="68"/>
        <v>0</v>
      </c>
      <c r="K328" s="611"/>
      <c r="L328" s="612">
        <f t="shared" si="69"/>
        <v>0</v>
      </c>
      <c r="M328" s="641" t="str">
        <f t="shared" si="67"/>
        <v/>
      </c>
      <c r="N328" s="614">
        <f t="shared" ref="N328:N330" si="70">J328-L328</f>
        <v>0</v>
      </c>
      <c r="O328" s="615"/>
    </row>
    <row r="329" spans="1:15" ht="18.75" customHeight="1">
      <c r="A329" s="555"/>
      <c r="B329" s="606"/>
      <c r="C329" s="738"/>
      <c r="D329" s="723"/>
      <c r="E329" s="724"/>
      <c r="F329" s="479"/>
      <c r="G329" s="607"/>
      <c r="H329" s="608"/>
      <c r="I329" s="609"/>
      <c r="J329" s="610">
        <f t="shared" si="68"/>
        <v>0</v>
      </c>
      <c r="K329" s="611"/>
      <c r="L329" s="612">
        <f t="shared" si="69"/>
        <v>0</v>
      </c>
      <c r="M329" s="641" t="str">
        <f t="shared" si="67"/>
        <v/>
      </c>
      <c r="N329" s="614">
        <f t="shared" si="70"/>
        <v>0</v>
      </c>
      <c r="O329" s="615"/>
    </row>
    <row r="330" spans="1:15" ht="18.75" customHeight="1">
      <c r="A330" s="555"/>
      <c r="B330" s="606"/>
      <c r="C330" s="738"/>
      <c r="D330" s="723"/>
      <c r="E330" s="724"/>
      <c r="F330" s="479"/>
      <c r="G330" s="607"/>
      <c r="H330" s="608"/>
      <c r="I330" s="609"/>
      <c r="J330" s="610">
        <f t="shared" si="68"/>
        <v>0</v>
      </c>
      <c r="K330" s="611"/>
      <c r="L330" s="612">
        <f t="shared" si="69"/>
        <v>0</v>
      </c>
      <c r="M330" s="641" t="str">
        <f t="shared" si="67"/>
        <v/>
      </c>
      <c r="N330" s="614">
        <f t="shared" si="70"/>
        <v>0</v>
      </c>
      <c r="O330" s="615"/>
    </row>
    <row r="331" spans="1:15" ht="18.75" customHeight="1">
      <c r="A331" s="555"/>
      <c r="B331" s="606"/>
      <c r="C331" s="738"/>
      <c r="D331" s="723"/>
      <c r="E331" s="724"/>
      <c r="F331" s="479"/>
      <c r="G331" s="607"/>
      <c r="H331" s="608"/>
      <c r="I331" s="609"/>
      <c r="J331" s="610">
        <f t="shared" si="68"/>
        <v>0</v>
      </c>
      <c r="K331" s="611"/>
      <c r="L331" s="612">
        <f t="shared" si="69"/>
        <v>0</v>
      </c>
      <c r="M331" s="641" t="str">
        <f t="shared" si="67"/>
        <v/>
      </c>
      <c r="N331" s="614">
        <f>J331-L331</f>
        <v>0</v>
      </c>
      <c r="O331" s="615"/>
    </row>
    <row r="332" spans="1:15" ht="18.75" customHeight="1">
      <c r="A332" s="555"/>
      <c r="B332" s="606"/>
      <c r="C332" s="738"/>
      <c r="D332" s="723"/>
      <c r="E332" s="724"/>
      <c r="F332" s="479"/>
      <c r="G332" s="607"/>
      <c r="H332" s="608"/>
      <c r="I332" s="609"/>
      <c r="J332" s="610">
        <f t="shared" si="68"/>
        <v>0</v>
      </c>
      <c r="K332" s="611"/>
      <c r="L332" s="612">
        <f t="shared" si="69"/>
        <v>0</v>
      </c>
      <c r="M332" s="641" t="str">
        <f t="shared" si="67"/>
        <v/>
      </c>
      <c r="N332" s="614">
        <f t="shared" ref="N332:N334" si="71">J332-L332</f>
        <v>0</v>
      </c>
      <c r="O332" s="615"/>
    </row>
    <row r="333" spans="1:15" ht="18.75" customHeight="1">
      <c r="A333" s="555"/>
      <c r="B333" s="606"/>
      <c r="C333" s="738"/>
      <c r="D333" s="723"/>
      <c r="E333" s="724"/>
      <c r="F333" s="479"/>
      <c r="G333" s="607"/>
      <c r="H333" s="608"/>
      <c r="I333" s="609"/>
      <c r="J333" s="610">
        <f t="shared" si="68"/>
        <v>0</v>
      </c>
      <c r="K333" s="611"/>
      <c r="L333" s="612">
        <f t="shared" si="69"/>
        <v>0</v>
      </c>
      <c r="M333" s="641" t="str">
        <f t="shared" si="67"/>
        <v/>
      </c>
      <c r="N333" s="614">
        <f t="shared" si="71"/>
        <v>0</v>
      </c>
      <c r="O333" s="615"/>
    </row>
    <row r="334" spans="1:15" ht="18.75" customHeight="1" thickBot="1">
      <c r="A334" s="555"/>
      <c r="B334" s="726"/>
      <c r="C334" s="512"/>
      <c r="D334" s="513"/>
      <c r="E334" s="514"/>
      <c r="F334" s="515"/>
      <c r="G334" s="516"/>
      <c r="H334" s="517"/>
      <c r="I334" s="518"/>
      <c r="J334" s="710">
        <f t="shared" si="68"/>
        <v>0</v>
      </c>
      <c r="K334" s="519"/>
      <c r="L334" s="712">
        <f t="shared" si="69"/>
        <v>0</v>
      </c>
      <c r="M334" s="714" t="str">
        <f t="shared" si="67"/>
        <v/>
      </c>
      <c r="N334" s="520">
        <f t="shared" si="71"/>
        <v>0</v>
      </c>
      <c r="O334" s="571"/>
    </row>
    <row r="335" spans="1:15" ht="18.75" customHeight="1">
      <c r="A335" s="555"/>
      <c r="B335" s="616"/>
      <c r="C335" s="511" t="s">
        <v>1037</v>
      </c>
      <c r="D335" s="494" t="s">
        <v>1072</v>
      </c>
      <c r="E335" s="495" t="s">
        <v>978</v>
      </c>
      <c r="F335" s="496"/>
      <c r="G335" s="720"/>
      <c r="H335" s="721"/>
      <c r="I335" s="621"/>
      <c r="J335" s="497">
        <f>SUMIFS(J327:J334,B327:B334,"設備")</f>
        <v>0</v>
      </c>
      <c r="K335" s="623"/>
      <c r="L335" s="498">
        <f>SUMIFS(L327:L334,B327:B334,"設備")</f>
        <v>0</v>
      </c>
      <c r="M335" s="722"/>
      <c r="N335" s="499">
        <f>J335-L335</f>
        <v>0</v>
      </c>
      <c r="O335" s="626"/>
    </row>
    <row r="336" spans="1:15" ht="18.75" customHeight="1">
      <c r="A336" s="555"/>
      <c r="B336" s="606"/>
      <c r="C336" s="511" t="s">
        <v>1037</v>
      </c>
      <c r="D336" s="725" t="s">
        <v>1073</v>
      </c>
      <c r="E336" s="646" t="s">
        <v>978</v>
      </c>
      <c r="F336" s="478"/>
      <c r="G336" s="637"/>
      <c r="H336" s="638"/>
      <c r="I336" s="610"/>
      <c r="J336" s="639">
        <f>SUMIFS(J327:J334,B327:B334,"工事")</f>
        <v>0</v>
      </c>
      <c r="K336" s="612"/>
      <c r="L336" s="640">
        <f>SUMIFS(L327:L334,B327:B334,"工事")</f>
        <v>0</v>
      </c>
      <c r="M336" s="641"/>
      <c r="N336" s="642">
        <f>J336-L336</f>
        <v>0</v>
      </c>
      <c r="O336" s="615"/>
    </row>
    <row r="337" spans="1:15" ht="18.75" customHeight="1" thickBot="1">
      <c r="A337" s="555"/>
      <c r="B337" s="726"/>
      <c r="C337" s="705"/>
      <c r="D337" s="507" t="s">
        <v>1037</v>
      </c>
      <c r="E337" s="727" t="s">
        <v>1008</v>
      </c>
      <c r="F337" s="505"/>
      <c r="G337" s="708"/>
      <c r="H337" s="709"/>
      <c r="I337" s="710"/>
      <c r="J337" s="711">
        <f>J335+J336</f>
        <v>0</v>
      </c>
      <c r="K337" s="712"/>
      <c r="L337" s="713">
        <f>L335+L336</f>
        <v>0</v>
      </c>
      <c r="M337" s="714"/>
      <c r="N337" s="715">
        <f>J337-L337</f>
        <v>0</v>
      </c>
      <c r="O337" s="571"/>
    </row>
    <row r="338" spans="1:15" ht="18.75" customHeight="1">
      <c r="A338" s="555"/>
      <c r="B338" s="606"/>
      <c r="C338" s="3049" t="s">
        <v>1039</v>
      </c>
      <c r="D338" s="3050"/>
      <c r="E338" s="3051"/>
      <c r="F338" s="479"/>
      <c r="G338" s="607"/>
      <c r="H338" s="608"/>
      <c r="I338" s="609"/>
      <c r="J338" s="621"/>
      <c r="K338" s="728"/>
      <c r="L338" s="700"/>
      <c r="M338" s="722" t="str">
        <f t="shared" ref="M338:M346" si="72">IF(I338-K338=0,"",I338-K338)</f>
        <v/>
      </c>
      <c r="N338" s="625"/>
      <c r="O338" s="615"/>
    </row>
    <row r="339" spans="1:15" ht="18.75" customHeight="1">
      <c r="A339" s="555"/>
      <c r="B339" s="606"/>
      <c r="C339" s="738"/>
      <c r="D339" s="723"/>
      <c r="E339" s="529"/>
      <c r="F339" s="479"/>
      <c r="G339" s="607"/>
      <c r="H339" s="608"/>
      <c r="I339" s="609"/>
      <c r="J339" s="610">
        <f t="shared" ref="J339:J346" si="73">ROUNDDOWN(H339*I339,0)</f>
        <v>0</v>
      </c>
      <c r="K339" s="611"/>
      <c r="L339" s="612">
        <f t="shared" ref="L339:L346" si="74">ROUNDDOWN(H339*K339,0)</f>
        <v>0</v>
      </c>
      <c r="M339" s="641" t="str">
        <f t="shared" si="72"/>
        <v/>
      </c>
      <c r="N339" s="614">
        <f t="shared" ref="N339" si="75">J339-L339</f>
        <v>0</v>
      </c>
      <c r="O339" s="615"/>
    </row>
    <row r="340" spans="1:15" ht="18.75" customHeight="1">
      <c r="A340" s="555"/>
      <c r="B340" s="606"/>
      <c r="C340" s="738"/>
      <c r="D340" s="723"/>
      <c r="E340" s="724"/>
      <c r="F340" s="479"/>
      <c r="G340" s="607"/>
      <c r="H340" s="608"/>
      <c r="I340" s="609"/>
      <c r="J340" s="610">
        <f t="shared" si="73"/>
        <v>0</v>
      </c>
      <c r="K340" s="611"/>
      <c r="L340" s="612">
        <f t="shared" si="74"/>
        <v>0</v>
      </c>
      <c r="M340" s="641" t="str">
        <f t="shared" si="72"/>
        <v/>
      </c>
      <c r="N340" s="614">
        <f>J340-L340</f>
        <v>0</v>
      </c>
      <c r="O340" s="615"/>
    </row>
    <row r="341" spans="1:15" ht="18.75" customHeight="1">
      <c r="A341" s="555"/>
      <c r="B341" s="606"/>
      <c r="C341" s="738"/>
      <c r="D341" s="723"/>
      <c r="E341" s="724"/>
      <c r="F341" s="479"/>
      <c r="G341" s="607"/>
      <c r="H341" s="608"/>
      <c r="I341" s="609"/>
      <c r="J341" s="610">
        <f t="shared" si="73"/>
        <v>0</v>
      </c>
      <c r="K341" s="611"/>
      <c r="L341" s="612">
        <f t="shared" si="74"/>
        <v>0</v>
      </c>
      <c r="M341" s="641" t="str">
        <f t="shared" si="72"/>
        <v/>
      </c>
      <c r="N341" s="614">
        <f t="shared" ref="N341:N342" si="76">J341-L341</f>
        <v>0</v>
      </c>
      <c r="O341" s="615"/>
    </row>
    <row r="342" spans="1:15" ht="18.75" customHeight="1">
      <c r="A342" s="555"/>
      <c r="B342" s="606"/>
      <c r="C342" s="738"/>
      <c r="D342" s="723"/>
      <c r="E342" s="724"/>
      <c r="F342" s="479"/>
      <c r="G342" s="607"/>
      <c r="H342" s="608"/>
      <c r="I342" s="609"/>
      <c r="J342" s="610">
        <f t="shared" si="73"/>
        <v>0</v>
      </c>
      <c r="K342" s="611"/>
      <c r="L342" s="612">
        <f t="shared" si="74"/>
        <v>0</v>
      </c>
      <c r="M342" s="641" t="str">
        <f t="shared" si="72"/>
        <v/>
      </c>
      <c r="N342" s="614">
        <f t="shared" si="76"/>
        <v>0</v>
      </c>
      <c r="O342" s="615"/>
    </row>
    <row r="343" spans="1:15" ht="18.75" customHeight="1">
      <c r="A343" s="555"/>
      <c r="B343" s="606"/>
      <c r="C343" s="738"/>
      <c r="D343" s="723"/>
      <c r="E343" s="724"/>
      <c r="F343" s="479"/>
      <c r="G343" s="607"/>
      <c r="H343" s="608"/>
      <c r="I343" s="609"/>
      <c r="J343" s="610">
        <f t="shared" si="73"/>
        <v>0</v>
      </c>
      <c r="K343" s="611"/>
      <c r="L343" s="612">
        <f t="shared" si="74"/>
        <v>0</v>
      </c>
      <c r="M343" s="641" t="str">
        <f t="shared" si="72"/>
        <v/>
      </c>
      <c r="N343" s="614">
        <f>J343-L343</f>
        <v>0</v>
      </c>
      <c r="O343" s="615"/>
    </row>
    <row r="344" spans="1:15" ht="18.75" customHeight="1">
      <c r="A344" s="555"/>
      <c r="B344" s="606"/>
      <c r="C344" s="738"/>
      <c r="D344" s="723"/>
      <c r="E344" s="724"/>
      <c r="F344" s="479"/>
      <c r="G344" s="607"/>
      <c r="H344" s="608"/>
      <c r="I344" s="609"/>
      <c r="J344" s="610">
        <f t="shared" si="73"/>
        <v>0</v>
      </c>
      <c r="K344" s="611"/>
      <c r="L344" s="612">
        <f t="shared" si="74"/>
        <v>0</v>
      </c>
      <c r="M344" s="641" t="str">
        <f t="shared" si="72"/>
        <v/>
      </c>
      <c r="N344" s="614">
        <f t="shared" ref="N344" si="77">J344-L344</f>
        <v>0</v>
      </c>
      <c r="O344" s="615"/>
    </row>
    <row r="345" spans="1:15" ht="18.75" customHeight="1">
      <c r="A345" s="555"/>
      <c r="B345" s="606"/>
      <c r="C345" s="738"/>
      <c r="D345" s="723"/>
      <c r="E345" s="724"/>
      <c r="F345" s="479"/>
      <c r="G345" s="607"/>
      <c r="H345" s="608"/>
      <c r="I345" s="609"/>
      <c r="J345" s="610">
        <f t="shared" si="73"/>
        <v>0</v>
      </c>
      <c r="K345" s="611"/>
      <c r="L345" s="612">
        <f t="shared" si="74"/>
        <v>0</v>
      </c>
      <c r="M345" s="641" t="str">
        <f t="shared" si="72"/>
        <v/>
      </c>
      <c r="N345" s="614">
        <f>J345-L345</f>
        <v>0</v>
      </c>
      <c r="O345" s="615"/>
    </row>
    <row r="346" spans="1:15" ht="18.75" customHeight="1" thickBot="1">
      <c r="A346" s="555"/>
      <c r="B346" s="726"/>
      <c r="C346" s="512"/>
      <c r="D346" s="513"/>
      <c r="E346" s="514"/>
      <c r="F346" s="515"/>
      <c r="G346" s="516"/>
      <c r="H346" s="517"/>
      <c r="I346" s="518"/>
      <c r="J346" s="710">
        <f t="shared" si="73"/>
        <v>0</v>
      </c>
      <c r="K346" s="519"/>
      <c r="L346" s="712">
        <f t="shared" si="74"/>
        <v>0</v>
      </c>
      <c r="M346" s="714" t="str">
        <f t="shared" si="72"/>
        <v/>
      </c>
      <c r="N346" s="520">
        <f t="shared" ref="N346:N352" si="78">J346-L346</f>
        <v>0</v>
      </c>
      <c r="O346" s="571"/>
    </row>
    <row r="347" spans="1:15" ht="18.75" customHeight="1">
      <c r="A347" s="555"/>
      <c r="B347" s="616"/>
      <c r="C347" s="511" t="s">
        <v>1040</v>
      </c>
      <c r="D347" s="494" t="s">
        <v>1072</v>
      </c>
      <c r="E347" s="495" t="s">
        <v>978</v>
      </c>
      <c r="F347" s="496"/>
      <c r="G347" s="720"/>
      <c r="H347" s="721"/>
      <c r="I347" s="621"/>
      <c r="J347" s="497">
        <f>SUMIFS(J339:J346,B339:B346,"設備")</f>
        <v>0</v>
      </c>
      <c r="K347" s="623"/>
      <c r="L347" s="498">
        <f>SUMIFS(L339:L346,B339:B346,"設備")</f>
        <v>0</v>
      </c>
      <c r="M347" s="722"/>
      <c r="N347" s="499">
        <f t="shared" si="78"/>
        <v>0</v>
      </c>
      <c r="O347" s="626"/>
    </row>
    <row r="348" spans="1:15" ht="18.75" customHeight="1">
      <c r="A348" s="555"/>
      <c r="B348" s="606"/>
      <c r="C348" s="511" t="s">
        <v>1040</v>
      </c>
      <c r="D348" s="725" t="s">
        <v>1073</v>
      </c>
      <c r="E348" s="646" t="s">
        <v>978</v>
      </c>
      <c r="F348" s="478"/>
      <c r="G348" s="637"/>
      <c r="H348" s="638"/>
      <c r="I348" s="610"/>
      <c r="J348" s="639">
        <f>SUMIFS(J339:J346,B339:B346,"工事")</f>
        <v>0</v>
      </c>
      <c r="K348" s="612"/>
      <c r="L348" s="640">
        <f>SUMIFS(L339:L346,B339:B346,"工事")</f>
        <v>0</v>
      </c>
      <c r="M348" s="641"/>
      <c r="N348" s="642">
        <f t="shared" si="78"/>
        <v>0</v>
      </c>
      <c r="O348" s="615"/>
    </row>
    <row r="349" spans="1:15" ht="18.75" customHeight="1" thickBot="1">
      <c r="A349" s="555"/>
      <c r="B349" s="500"/>
      <c r="C349" s="521"/>
      <c r="D349" s="522" t="s">
        <v>1040</v>
      </c>
      <c r="E349" s="523" t="s">
        <v>1008</v>
      </c>
      <c r="F349" s="524"/>
      <c r="G349" s="525"/>
      <c r="H349" s="526"/>
      <c r="I349" s="501"/>
      <c r="J349" s="508">
        <f>J347+J348</f>
        <v>0</v>
      </c>
      <c r="K349" s="502"/>
      <c r="L349" s="509">
        <f>L347+L348</f>
        <v>0</v>
      </c>
      <c r="M349" s="503"/>
      <c r="N349" s="510">
        <f t="shared" si="78"/>
        <v>0</v>
      </c>
      <c r="O349" s="504"/>
    </row>
    <row r="350" spans="1:15" ht="18.75" customHeight="1" thickTop="1">
      <c r="A350" s="555"/>
      <c r="B350" s="616"/>
      <c r="C350" s="493" t="s">
        <v>868</v>
      </c>
      <c r="D350" s="494" t="s">
        <v>973</v>
      </c>
      <c r="E350" s="495" t="s">
        <v>975</v>
      </c>
      <c r="F350" s="496"/>
      <c r="G350" s="720"/>
      <c r="H350" s="721"/>
      <c r="I350" s="621"/>
      <c r="J350" s="497">
        <f>SUMIFS(J327:J349,D327:D349,"設備費6")</f>
        <v>0</v>
      </c>
      <c r="K350" s="623"/>
      <c r="L350" s="498">
        <f>SUMIFS(L327:L349,D327:D349,"設備費6")</f>
        <v>0</v>
      </c>
      <c r="M350" s="722"/>
      <c r="N350" s="499">
        <f t="shared" si="78"/>
        <v>0</v>
      </c>
      <c r="O350" s="626"/>
    </row>
    <row r="351" spans="1:15" ht="18.75" customHeight="1">
      <c r="A351" s="555"/>
      <c r="B351" s="606"/>
      <c r="C351" s="644" t="s">
        <v>868</v>
      </c>
      <c r="D351" s="725" t="s">
        <v>979</v>
      </c>
      <c r="E351" s="646" t="s">
        <v>975</v>
      </c>
      <c r="F351" s="478"/>
      <c r="G351" s="637"/>
      <c r="H351" s="638"/>
      <c r="I351" s="610"/>
      <c r="J351" s="639">
        <f>SUMIFS(J327:J349,D327:D349,"工事費6")</f>
        <v>0</v>
      </c>
      <c r="K351" s="612"/>
      <c r="L351" s="640">
        <f>SUMIFS(L327:L349,D327:D349,"工事費6")</f>
        <v>0</v>
      </c>
      <c r="M351" s="641"/>
      <c r="N351" s="642">
        <f t="shared" si="78"/>
        <v>0</v>
      </c>
      <c r="O351" s="615"/>
    </row>
    <row r="352" spans="1:15" ht="18.75" customHeight="1" thickBot="1">
      <c r="A352" s="555"/>
      <c r="B352" s="500"/>
      <c r="C352" s="521"/>
      <c r="D352" s="528" t="s">
        <v>980</v>
      </c>
      <c r="E352" s="523" t="s">
        <v>975</v>
      </c>
      <c r="F352" s="524"/>
      <c r="G352" s="525"/>
      <c r="H352" s="526"/>
      <c r="I352" s="501"/>
      <c r="J352" s="508">
        <f>J350+J351</f>
        <v>0</v>
      </c>
      <c r="K352" s="502"/>
      <c r="L352" s="509">
        <f>L350+L351</f>
        <v>0</v>
      </c>
      <c r="M352" s="503"/>
      <c r="N352" s="510">
        <f t="shared" si="78"/>
        <v>0</v>
      </c>
      <c r="O352" s="504"/>
    </row>
    <row r="353" spans="1:15" ht="18.75" customHeight="1" thickTop="1">
      <c r="A353" s="555"/>
      <c r="B353" s="606"/>
      <c r="C353" s="3057" t="s">
        <v>987</v>
      </c>
      <c r="D353" s="3058"/>
      <c r="E353" s="3059"/>
      <c r="F353" s="479"/>
      <c r="G353" s="607"/>
      <c r="H353" s="608"/>
      <c r="I353" s="610"/>
      <c r="J353" s="610"/>
      <c r="K353" s="611"/>
      <c r="L353" s="612"/>
      <c r="M353" s="641"/>
      <c r="N353" s="614"/>
      <c r="O353" s="615"/>
    </row>
    <row r="354" spans="1:15" ht="18.75" customHeight="1">
      <c r="A354" s="555"/>
      <c r="B354" s="606"/>
      <c r="C354" s="3060" t="s">
        <v>1042</v>
      </c>
      <c r="D354" s="3061"/>
      <c r="E354" s="3062"/>
      <c r="F354" s="479"/>
      <c r="G354" s="607"/>
      <c r="H354" s="608"/>
      <c r="I354" s="609"/>
      <c r="J354" s="610"/>
      <c r="K354" s="611"/>
      <c r="L354" s="612"/>
      <c r="M354" s="641" t="str">
        <f t="shared" ref="M354:M362" si="79">IF(I354-K354=0,"",I354-K354)</f>
        <v/>
      </c>
      <c r="N354" s="614"/>
      <c r="O354" s="615"/>
    </row>
    <row r="355" spans="1:15" ht="18.75" customHeight="1">
      <c r="A355" s="555"/>
      <c r="B355" s="606"/>
      <c r="C355" s="738"/>
      <c r="D355" s="723"/>
      <c r="E355" s="724"/>
      <c r="F355" s="479"/>
      <c r="G355" s="607"/>
      <c r="H355" s="608"/>
      <c r="I355" s="609"/>
      <c r="J355" s="610">
        <f t="shared" ref="J355:J362" si="80">ROUNDDOWN(H355*I355,0)</f>
        <v>0</v>
      </c>
      <c r="K355" s="611"/>
      <c r="L355" s="612">
        <f t="shared" ref="L355:L362" si="81">ROUNDDOWN(H355*K355,0)</f>
        <v>0</v>
      </c>
      <c r="M355" s="641" t="str">
        <f t="shared" si="79"/>
        <v/>
      </c>
      <c r="N355" s="614">
        <f>J355-L355</f>
        <v>0</v>
      </c>
      <c r="O355" s="615"/>
    </row>
    <row r="356" spans="1:15" ht="18.75" customHeight="1">
      <c r="A356" s="555"/>
      <c r="B356" s="606"/>
      <c r="C356" s="738"/>
      <c r="D356" s="723"/>
      <c r="E356" s="724"/>
      <c r="F356" s="479"/>
      <c r="G356" s="607"/>
      <c r="H356" s="608"/>
      <c r="I356" s="609"/>
      <c r="J356" s="610">
        <f t="shared" si="80"/>
        <v>0</v>
      </c>
      <c r="K356" s="611"/>
      <c r="L356" s="612">
        <f t="shared" si="81"/>
        <v>0</v>
      </c>
      <c r="M356" s="641" t="str">
        <f t="shared" si="79"/>
        <v/>
      </c>
      <c r="N356" s="614">
        <f t="shared" ref="N356:N362" si="82">J356-L356</f>
        <v>0</v>
      </c>
      <c r="O356" s="615"/>
    </row>
    <row r="357" spans="1:15" ht="18.75" customHeight="1">
      <c r="A357" s="555"/>
      <c r="B357" s="606"/>
      <c r="C357" s="738"/>
      <c r="D357" s="723"/>
      <c r="E357" s="724"/>
      <c r="F357" s="479"/>
      <c r="G357" s="607"/>
      <c r="H357" s="608"/>
      <c r="I357" s="609"/>
      <c r="J357" s="610">
        <f t="shared" si="80"/>
        <v>0</v>
      </c>
      <c r="K357" s="611"/>
      <c r="L357" s="612">
        <f t="shared" si="81"/>
        <v>0</v>
      </c>
      <c r="M357" s="641" t="str">
        <f t="shared" si="79"/>
        <v/>
      </c>
      <c r="N357" s="614">
        <f t="shared" si="82"/>
        <v>0</v>
      </c>
      <c r="O357" s="615"/>
    </row>
    <row r="358" spans="1:15" ht="18.75" customHeight="1">
      <c r="A358" s="555"/>
      <c r="B358" s="606"/>
      <c r="C358" s="738"/>
      <c r="D358" s="723"/>
      <c r="E358" s="724"/>
      <c r="F358" s="479"/>
      <c r="G358" s="607"/>
      <c r="H358" s="608"/>
      <c r="I358" s="609"/>
      <c r="J358" s="610">
        <f t="shared" si="80"/>
        <v>0</v>
      </c>
      <c r="K358" s="611"/>
      <c r="L358" s="612">
        <f t="shared" si="81"/>
        <v>0</v>
      </c>
      <c r="M358" s="641" t="str">
        <f t="shared" si="79"/>
        <v/>
      </c>
      <c r="N358" s="614">
        <f t="shared" si="82"/>
        <v>0</v>
      </c>
      <c r="O358" s="615"/>
    </row>
    <row r="359" spans="1:15" ht="18.75" customHeight="1">
      <c r="A359" s="555"/>
      <c r="B359" s="606"/>
      <c r="C359" s="738"/>
      <c r="D359" s="723"/>
      <c r="E359" s="724"/>
      <c r="F359" s="479"/>
      <c r="G359" s="607"/>
      <c r="H359" s="608"/>
      <c r="I359" s="609"/>
      <c r="J359" s="610">
        <f t="shared" si="80"/>
        <v>0</v>
      </c>
      <c r="K359" s="611"/>
      <c r="L359" s="612">
        <f t="shared" si="81"/>
        <v>0</v>
      </c>
      <c r="M359" s="641" t="str">
        <f t="shared" si="79"/>
        <v/>
      </c>
      <c r="N359" s="614">
        <f t="shared" si="82"/>
        <v>0</v>
      </c>
      <c r="O359" s="615"/>
    </row>
    <row r="360" spans="1:15" ht="18.75" customHeight="1">
      <c r="A360" s="555"/>
      <c r="B360" s="606"/>
      <c r="C360" s="738"/>
      <c r="D360" s="723"/>
      <c r="E360" s="724"/>
      <c r="F360" s="479"/>
      <c r="G360" s="607"/>
      <c r="H360" s="608"/>
      <c r="I360" s="609"/>
      <c r="J360" s="610">
        <f t="shared" si="80"/>
        <v>0</v>
      </c>
      <c r="K360" s="611"/>
      <c r="L360" s="612">
        <f t="shared" si="81"/>
        <v>0</v>
      </c>
      <c r="M360" s="641" t="str">
        <f t="shared" si="79"/>
        <v/>
      </c>
      <c r="N360" s="614">
        <f t="shared" si="82"/>
        <v>0</v>
      </c>
      <c r="O360" s="615"/>
    </row>
    <row r="361" spans="1:15" ht="18.75" customHeight="1">
      <c r="A361" s="555"/>
      <c r="B361" s="606"/>
      <c r="C361" s="738"/>
      <c r="D361" s="723"/>
      <c r="E361" s="724"/>
      <c r="F361" s="479"/>
      <c r="G361" s="607"/>
      <c r="H361" s="608"/>
      <c r="I361" s="609"/>
      <c r="J361" s="610">
        <f t="shared" si="80"/>
        <v>0</v>
      </c>
      <c r="K361" s="611"/>
      <c r="L361" s="612">
        <f t="shared" si="81"/>
        <v>0</v>
      </c>
      <c r="M361" s="641" t="str">
        <f t="shared" si="79"/>
        <v/>
      </c>
      <c r="N361" s="614">
        <f t="shared" si="82"/>
        <v>0</v>
      </c>
      <c r="O361" s="615"/>
    </row>
    <row r="362" spans="1:15" ht="18.75" customHeight="1" thickBot="1">
      <c r="A362" s="555"/>
      <c r="B362" s="726"/>
      <c r="C362" s="512"/>
      <c r="D362" s="513"/>
      <c r="E362" s="514"/>
      <c r="F362" s="515"/>
      <c r="G362" s="516"/>
      <c r="H362" s="517"/>
      <c r="I362" s="518"/>
      <c r="J362" s="710">
        <f t="shared" si="80"/>
        <v>0</v>
      </c>
      <c r="K362" s="519"/>
      <c r="L362" s="712">
        <f t="shared" si="81"/>
        <v>0</v>
      </c>
      <c r="M362" s="714" t="str">
        <f t="shared" si="79"/>
        <v/>
      </c>
      <c r="N362" s="520">
        <f t="shared" si="82"/>
        <v>0</v>
      </c>
      <c r="O362" s="571"/>
    </row>
    <row r="363" spans="1:15" ht="18.75" customHeight="1">
      <c r="A363" s="555"/>
      <c r="B363" s="616"/>
      <c r="C363" s="511" t="s">
        <v>1043</v>
      </c>
      <c r="D363" s="494" t="s">
        <v>1074</v>
      </c>
      <c r="E363" s="495" t="s">
        <v>978</v>
      </c>
      <c r="F363" s="496"/>
      <c r="G363" s="720"/>
      <c r="H363" s="721"/>
      <c r="I363" s="621"/>
      <c r="J363" s="497">
        <f>SUMIFS(J355:J362,B355:B362,"設備")</f>
        <v>0</v>
      </c>
      <c r="K363" s="623"/>
      <c r="L363" s="498">
        <f>SUMIFS(L355:L362,B355:B362,"設備")</f>
        <v>0</v>
      </c>
      <c r="M363" s="722"/>
      <c r="N363" s="499">
        <f>J363-L363</f>
        <v>0</v>
      </c>
      <c r="O363" s="626"/>
    </row>
    <row r="364" spans="1:15" ht="18.75" customHeight="1">
      <c r="A364" s="555"/>
      <c r="B364" s="606"/>
      <c r="C364" s="511" t="s">
        <v>1043</v>
      </c>
      <c r="D364" s="725" t="s">
        <v>1075</v>
      </c>
      <c r="E364" s="646" t="s">
        <v>978</v>
      </c>
      <c r="F364" s="478"/>
      <c r="G364" s="637"/>
      <c r="H364" s="638"/>
      <c r="I364" s="610"/>
      <c r="J364" s="639">
        <f>SUMIFS(J355:J362,B355:B362,"工事")</f>
        <v>0</v>
      </c>
      <c r="K364" s="612"/>
      <c r="L364" s="640">
        <f>SUMIFS(L355:L362,B355:B362,"工事")</f>
        <v>0</v>
      </c>
      <c r="M364" s="641"/>
      <c r="N364" s="642">
        <f>J364-L364</f>
        <v>0</v>
      </c>
      <c r="O364" s="615"/>
    </row>
    <row r="365" spans="1:15" ht="18.75" customHeight="1" thickBot="1">
      <c r="A365" s="555"/>
      <c r="B365" s="726"/>
      <c r="C365" s="705"/>
      <c r="D365" s="507" t="s">
        <v>1043</v>
      </c>
      <c r="E365" s="727" t="s">
        <v>1008</v>
      </c>
      <c r="F365" s="505"/>
      <c r="G365" s="708"/>
      <c r="H365" s="709"/>
      <c r="I365" s="710"/>
      <c r="J365" s="711">
        <f>J363+J364</f>
        <v>0</v>
      </c>
      <c r="K365" s="712"/>
      <c r="L365" s="713">
        <f>L363+L364</f>
        <v>0</v>
      </c>
      <c r="M365" s="714"/>
      <c r="N365" s="715">
        <f>J365-L365</f>
        <v>0</v>
      </c>
      <c r="O365" s="571"/>
    </row>
    <row r="366" spans="1:15" ht="18.75" customHeight="1">
      <c r="A366" s="555"/>
      <c r="B366" s="606"/>
      <c r="C366" s="3049" t="s">
        <v>1044</v>
      </c>
      <c r="D366" s="3050"/>
      <c r="E366" s="3051"/>
      <c r="F366" s="479"/>
      <c r="G366" s="607"/>
      <c r="H366" s="608"/>
      <c r="I366" s="609"/>
      <c r="J366" s="621"/>
      <c r="K366" s="728"/>
      <c r="L366" s="700"/>
      <c r="M366" s="722" t="str">
        <f t="shared" ref="M366:M374" si="83">IF(I366-K366=0,"",I366-K366)</f>
        <v/>
      </c>
      <c r="N366" s="625"/>
      <c r="O366" s="615"/>
    </row>
    <row r="367" spans="1:15" ht="18.75" customHeight="1">
      <c r="A367" s="555"/>
      <c r="B367" s="606"/>
      <c r="C367" s="738"/>
      <c r="D367" s="723"/>
      <c r="E367" s="529"/>
      <c r="F367" s="479"/>
      <c r="G367" s="607"/>
      <c r="H367" s="608"/>
      <c r="I367" s="609"/>
      <c r="J367" s="610">
        <f t="shared" ref="J367:J374" si="84">ROUNDDOWN(H367*I367,0)</f>
        <v>0</v>
      </c>
      <c r="K367" s="611"/>
      <c r="L367" s="612">
        <f t="shared" ref="L367:L374" si="85">ROUNDDOWN(H367*K367,0)</f>
        <v>0</v>
      </c>
      <c r="M367" s="641" t="str">
        <f t="shared" si="83"/>
        <v/>
      </c>
      <c r="N367" s="614">
        <f t="shared" ref="N367" si="86">J367-L367</f>
        <v>0</v>
      </c>
      <c r="O367" s="615"/>
    </row>
    <row r="368" spans="1:15" ht="18.75" customHeight="1">
      <c r="A368" s="555"/>
      <c r="B368" s="606"/>
      <c r="C368" s="738"/>
      <c r="D368" s="723"/>
      <c r="E368" s="724"/>
      <c r="F368" s="479"/>
      <c r="G368" s="607"/>
      <c r="H368" s="608"/>
      <c r="I368" s="609"/>
      <c r="J368" s="610">
        <f t="shared" si="84"/>
        <v>0</v>
      </c>
      <c r="K368" s="611"/>
      <c r="L368" s="612">
        <f t="shared" si="85"/>
        <v>0</v>
      </c>
      <c r="M368" s="641" t="str">
        <f t="shared" si="83"/>
        <v/>
      </c>
      <c r="N368" s="614">
        <f>J368-L368</f>
        <v>0</v>
      </c>
      <c r="O368" s="615"/>
    </row>
    <row r="369" spans="1:15" ht="18.75" customHeight="1">
      <c r="A369" s="555"/>
      <c r="B369" s="606"/>
      <c r="C369" s="738"/>
      <c r="D369" s="723"/>
      <c r="E369" s="724"/>
      <c r="F369" s="479"/>
      <c r="G369" s="607"/>
      <c r="H369" s="608"/>
      <c r="I369" s="609"/>
      <c r="J369" s="610">
        <f t="shared" si="84"/>
        <v>0</v>
      </c>
      <c r="K369" s="611"/>
      <c r="L369" s="612">
        <f t="shared" si="85"/>
        <v>0</v>
      </c>
      <c r="M369" s="641" t="str">
        <f t="shared" si="83"/>
        <v/>
      </c>
      <c r="N369" s="614">
        <f t="shared" ref="N369:N372" si="87">J369-L369</f>
        <v>0</v>
      </c>
      <c r="O369" s="615"/>
    </row>
    <row r="370" spans="1:15" ht="18.75" customHeight="1">
      <c r="A370" s="555"/>
      <c r="B370" s="606"/>
      <c r="C370" s="738"/>
      <c r="D370" s="723"/>
      <c r="E370" s="724"/>
      <c r="F370" s="479"/>
      <c r="G370" s="607"/>
      <c r="H370" s="608"/>
      <c r="I370" s="609"/>
      <c r="J370" s="610">
        <f t="shared" si="84"/>
        <v>0</v>
      </c>
      <c r="K370" s="611"/>
      <c r="L370" s="612">
        <f t="shared" si="85"/>
        <v>0</v>
      </c>
      <c r="M370" s="641" t="str">
        <f t="shared" si="83"/>
        <v/>
      </c>
      <c r="N370" s="614">
        <f t="shared" si="87"/>
        <v>0</v>
      </c>
      <c r="O370" s="615"/>
    </row>
    <row r="371" spans="1:15" ht="18.75" customHeight="1">
      <c r="A371" s="555"/>
      <c r="B371" s="606"/>
      <c r="C371" s="738"/>
      <c r="D371" s="723"/>
      <c r="E371" s="724"/>
      <c r="F371" s="479"/>
      <c r="G371" s="607"/>
      <c r="H371" s="608"/>
      <c r="I371" s="609"/>
      <c r="J371" s="610">
        <f t="shared" si="84"/>
        <v>0</v>
      </c>
      <c r="K371" s="611"/>
      <c r="L371" s="612">
        <f t="shared" si="85"/>
        <v>0</v>
      </c>
      <c r="M371" s="641" t="str">
        <f t="shared" si="83"/>
        <v/>
      </c>
      <c r="N371" s="614">
        <f t="shared" si="87"/>
        <v>0</v>
      </c>
      <c r="O371" s="615"/>
    </row>
    <row r="372" spans="1:15" ht="18.75" customHeight="1">
      <c r="A372" s="555"/>
      <c r="B372" s="606"/>
      <c r="C372" s="738"/>
      <c r="D372" s="723"/>
      <c r="E372" s="724"/>
      <c r="F372" s="479"/>
      <c r="G372" s="607"/>
      <c r="H372" s="608"/>
      <c r="I372" s="609"/>
      <c r="J372" s="610">
        <f t="shared" si="84"/>
        <v>0</v>
      </c>
      <c r="K372" s="611"/>
      <c r="L372" s="612">
        <f t="shared" si="85"/>
        <v>0</v>
      </c>
      <c r="M372" s="641" t="str">
        <f t="shared" si="83"/>
        <v/>
      </c>
      <c r="N372" s="614">
        <f t="shared" si="87"/>
        <v>0</v>
      </c>
      <c r="O372" s="615"/>
    </row>
    <row r="373" spans="1:15" ht="18.75" customHeight="1">
      <c r="A373" s="555"/>
      <c r="B373" s="606"/>
      <c r="C373" s="738"/>
      <c r="D373" s="723"/>
      <c r="E373" s="724"/>
      <c r="F373" s="479"/>
      <c r="G373" s="607"/>
      <c r="H373" s="608"/>
      <c r="I373" s="609"/>
      <c r="J373" s="610">
        <f t="shared" si="84"/>
        <v>0</v>
      </c>
      <c r="K373" s="611"/>
      <c r="L373" s="612">
        <f t="shared" si="85"/>
        <v>0</v>
      </c>
      <c r="M373" s="641" t="str">
        <f t="shared" si="83"/>
        <v/>
      </c>
      <c r="N373" s="614">
        <f>J373-L373</f>
        <v>0</v>
      </c>
      <c r="O373" s="615"/>
    </row>
    <row r="374" spans="1:15" ht="18.75" customHeight="1" thickBot="1">
      <c r="A374" s="555"/>
      <c r="B374" s="726"/>
      <c r="C374" s="512"/>
      <c r="D374" s="513"/>
      <c r="E374" s="514"/>
      <c r="F374" s="515"/>
      <c r="G374" s="516"/>
      <c r="H374" s="517"/>
      <c r="I374" s="518"/>
      <c r="J374" s="710">
        <f t="shared" si="84"/>
        <v>0</v>
      </c>
      <c r="K374" s="519"/>
      <c r="L374" s="712">
        <f t="shared" si="85"/>
        <v>0</v>
      </c>
      <c r="M374" s="714" t="str">
        <f t="shared" si="83"/>
        <v/>
      </c>
      <c r="N374" s="520">
        <f t="shared" ref="N374:N380" si="88">J374-L374</f>
        <v>0</v>
      </c>
      <c r="O374" s="571"/>
    </row>
    <row r="375" spans="1:15" ht="18.75" customHeight="1">
      <c r="A375" s="555"/>
      <c r="B375" s="616"/>
      <c r="C375" s="511" t="s">
        <v>1045</v>
      </c>
      <c r="D375" s="494" t="s">
        <v>1074</v>
      </c>
      <c r="E375" s="495" t="s">
        <v>978</v>
      </c>
      <c r="F375" s="496"/>
      <c r="G375" s="720"/>
      <c r="H375" s="721"/>
      <c r="I375" s="621"/>
      <c r="J375" s="497">
        <f>SUMIFS(J367:J374,B367:B374,"設備")</f>
        <v>0</v>
      </c>
      <c r="K375" s="623"/>
      <c r="L375" s="498">
        <f>SUMIFS(L367:L374,B367:B374,"設備")</f>
        <v>0</v>
      </c>
      <c r="M375" s="722"/>
      <c r="N375" s="499">
        <f t="shared" si="88"/>
        <v>0</v>
      </c>
      <c r="O375" s="626"/>
    </row>
    <row r="376" spans="1:15" ht="18.75" customHeight="1">
      <c r="A376" s="555"/>
      <c r="B376" s="606"/>
      <c r="C376" s="511" t="s">
        <v>1045</v>
      </c>
      <c r="D376" s="725" t="s">
        <v>1075</v>
      </c>
      <c r="E376" s="646" t="s">
        <v>978</v>
      </c>
      <c r="F376" s="478"/>
      <c r="G376" s="637"/>
      <c r="H376" s="638"/>
      <c r="I376" s="610"/>
      <c r="J376" s="639">
        <f>SUMIFS(J367:J374,B367:B374,"工事")</f>
        <v>0</v>
      </c>
      <c r="K376" s="612"/>
      <c r="L376" s="640">
        <f>SUMIFS(L367:L374,B367:B374,"工事")</f>
        <v>0</v>
      </c>
      <c r="M376" s="641"/>
      <c r="N376" s="642">
        <f t="shared" si="88"/>
        <v>0</v>
      </c>
      <c r="O376" s="615"/>
    </row>
    <row r="377" spans="1:15" ht="18.75" customHeight="1" thickBot="1">
      <c r="A377" s="555"/>
      <c r="B377" s="500"/>
      <c r="C377" s="521"/>
      <c r="D377" s="522" t="s">
        <v>1045</v>
      </c>
      <c r="E377" s="523" t="s">
        <v>1008</v>
      </c>
      <c r="F377" s="524"/>
      <c r="G377" s="525"/>
      <c r="H377" s="526"/>
      <c r="I377" s="501"/>
      <c r="J377" s="508">
        <f>J375+J376</f>
        <v>0</v>
      </c>
      <c r="K377" s="502"/>
      <c r="L377" s="509">
        <f>L375+L376</f>
        <v>0</v>
      </c>
      <c r="M377" s="503"/>
      <c r="N377" s="510">
        <f t="shared" si="88"/>
        <v>0</v>
      </c>
      <c r="O377" s="504"/>
    </row>
    <row r="378" spans="1:15" ht="18.75" customHeight="1" thickTop="1">
      <c r="A378" s="555"/>
      <c r="B378" s="616"/>
      <c r="C378" s="493" t="s">
        <v>868</v>
      </c>
      <c r="D378" s="494" t="s">
        <v>973</v>
      </c>
      <c r="E378" s="495" t="s">
        <v>975</v>
      </c>
      <c r="F378" s="496"/>
      <c r="G378" s="720"/>
      <c r="H378" s="721"/>
      <c r="I378" s="621"/>
      <c r="J378" s="497">
        <f>SUMIFS(J355:J377,D355:D377,"設備費7")</f>
        <v>0</v>
      </c>
      <c r="K378" s="623"/>
      <c r="L378" s="498">
        <f>SUMIFS(L355:L377,D355:D377,"設備費7")</f>
        <v>0</v>
      </c>
      <c r="M378" s="722"/>
      <c r="N378" s="499">
        <f t="shared" si="88"/>
        <v>0</v>
      </c>
      <c r="O378" s="626"/>
    </row>
    <row r="379" spans="1:15" ht="18.75" customHeight="1">
      <c r="A379" s="555"/>
      <c r="B379" s="606"/>
      <c r="C379" s="644" t="s">
        <v>868</v>
      </c>
      <c r="D379" s="725" t="s">
        <v>979</v>
      </c>
      <c r="E379" s="646" t="s">
        <v>975</v>
      </c>
      <c r="F379" s="478"/>
      <c r="G379" s="637"/>
      <c r="H379" s="638"/>
      <c r="I379" s="610"/>
      <c r="J379" s="639">
        <f>SUMIFS(J355:J377,D355:D377,"工事費7")</f>
        <v>0</v>
      </c>
      <c r="K379" s="612"/>
      <c r="L379" s="640">
        <f>SUMIFS(L355:L377,D355:D377,"工事費7")</f>
        <v>0</v>
      </c>
      <c r="M379" s="641"/>
      <c r="N379" s="642">
        <f t="shared" si="88"/>
        <v>0</v>
      </c>
      <c r="O379" s="615"/>
    </row>
    <row r="380" spans="1:15" ht="18.75" customHeight="1" thickBot="1">
      <c r="A380" s="555"/>
      <c r="B380" s="500"/>
      <c r="C380" s="521"/>
      <c r="D380" s="528" t="s">
        <v>980</v>
      </c>
      <c r="E380" s="523" t="s">
        <v>975</v>
      </c>
      <c r="F380" s="524"/>
      <c r="G380" s="525"/>
      <c r="H380" s="526"/>
      <c r="I380" s="501"/>
      <c r="J380" s="508">
        <f>J378+J379</f>
        <v>0</v>
      </c>
      <c r="K380" s="502"/>
      <c r="L380" s="509">
        <f>L378+L379</f>
        <v>0</v>
      </c>
      <c r="M380" s="503"/>
      <c r="N380" s="510">
        <f t="shared" si="88"/>
        <v>0</v>
      </c>
      <c r="O380" s="504"/>
    </row>
    <row r="381" spans="1:15" ht="18.75" customHeight="1" thickTop="1">
      <c r="A381" s="555"/>
      <c r="B381" s="606"/>
      <c r="C381" s="3057" t="s">
        <v>988</v>
      </c>
      <c r="D381" s="3058"/>
      <c r="E381" s="3059"/>
      <c r="F381" s="479"/>
      <c r="G381" s="607"/>
      <c r="H381" s="608"/>
      <c r="I381" s="610"/>
      <c r="J381" s="610"/>
      <c r="K381" s="611"/>
      <c r="L381" s="612"/>
      <c r="M381" s="641"/>
      <c r="N381" s="614"/>
      <c r="O381" s="615"/>
    </row>
    <row r="382" spans="1:15" ht="18.75" customHeight="1">
      <c r="A382" s="555"/>
      <c r="B382" s="606"/>
      <c r="C382" s="3060" t="s">
        <v>1047</v>
      </c>
      <c r="D382" s="3061"/>
      <c r="E382" s="3062"/>
      <c r="F382" s="479"/>
      <c r="G382" s="607"/>
      <c r="H382" s="608"/>
      <c r="I382" s="609"/>
      <c r="J382" s="610"/>
      <c r="K382" s="611"/>
      <c r="L382" s="612"/>
      <c r="M382" s="641" t="str">
        <f t="shared" ref="M382:M390" si="89">IF(I382-K382=0,"",I382-K382)</f>
        <v/>
      </c>
      <c r="N382" s="614"/>
      <c r="O382" s="615"/>
    </row>
    <row r="383" spans="1:15" ht="18.75" customHeight="1">
      <c r="A383" s="555"/>
      <c r="B383" s="606"/>
      <c r="C383" s="738"/>
      <c r="D383" s="723"/>
      <c r="E383" s="724"/>
      <c r="F383" s="479"/>
      <c r="G383" s="607"/>
      <c r="H383" s="608"/>
      <c r="I383" s="609"/>
      <c r="J383" s="610">
        <f t="shared" ref="J383:J390" si="90">ROUNDDOWN(H383*I383,0)</f>
        <v>0</v>
      </c>
      <c r="K383" s="611"/>
      <c r="L383" s="612">
        <f t="shared" ref="L383:L390" si="91">ROUNDDOWN(H383*K383,0)</f>
        <v>0</v>
      </c>
      <c r="M383" s="641" t="str">
        <f t="shared" si="89"/>
        <v/>
      </c>
      <c r="N383" s="614">
        <f>J383-L383</f>
        <v>0</v>
      </c>
      <c r="O383" s="615"/>
    </row>
    <row r="384" spans="1:15" ht="18.75" customHeight="1">
      <c r="A384" s="555"/>
      <c r="B384" s="606"/>
      <c r="C384" s="738"/>
      <c r="D384" s="723"/>
      <c r="E384" s="724"/>
      <c r="F384" s="479"/>
      <c r="G384" s="607"/>
      <c r="H384" s="608"/>
      <c r="I384" s="609"/>
      <c r="J384" s="610">
        <f t="shared" si="90"/>
        <v>0</v>
      </c>
      <c r="K384" s="611"/>
      <c r="L384" s="612">
        <f t="shared" si="91"/>
        <v>0</v>
      </c>
      <c r="M384" s="641" t="str">
        <f t="shared" si="89"/>
        <v/>
      </c>
      <c r="N384" s="614">
        <f t="shared" ref="N384:N390" si="92">J384-L384</f>
        <v>0</v>
      </c>
      <c r="O384" s="615"/>
    </row>
    <row r="385" spans="1:15" ht="18.75" customHeight="1">
      <c r="A385" s="555"/>
      <c r="B385" s="606"/>
      <c r="C385" s="738"/>
      <c r="D385" s="723"/>
      <c r="E385" s="724"/>
      <c r="F385" s="479"/>
      <c r="G385" s="607"/>
      <c r="H385" s="608"/>
      <c r="I385" s="609"/>
      <c r="J385" s="610">
        <f t="shared" si="90"/>
        <v>0</v>
      </c>
      <c r="K385" s="611"/>
      <c r="L385" s="612">
        <f t="shared" si="91"/>
        <v>0</v>
      </c>
      <c r="M385" s="641" t="str">
        <f t="shared" si="89"/>
        <v/>
      </c>
      <c r="N385" s="614">
        <f t="shared" si="92"/>
        <v>0</v>
      </c>
      <c r="O385" s="615"/>
    </row>
    <row r="386" spans="1:15" ht="18.75" customHeight="1">
      <c r="A386" s="555"/>
      <c r="B386" s="606"/>
      <c r="C386" s="738"/>
      <c r="D386" s="723"/>
      <c r="E386" s="724"/>
      <c r="F386" s="479"/>
      <c r="G386" s="607"/>
      <c r="H386" s="608"/>
      <c r="I386" s="609"/>
      <c r="J386" s="610">
        <f t="shared" si="90"/>
        <v>0</v>
      </c>
      <c r="K386" s="611"/>
      <c r="L386" s="612">
        <f t="shared" si="91"/>
        <v>0</v>
      </c>
      <c r="M386" s="641" t="str">
        <f t="shared" si="89"/>
        <v/>
      </c>
      <c r="N386" s="614">
        <f t="shared" si="92"/>
        <v>0</v>
      </c>
      <c r="O386" s="615"/>
    </row>
    <row r="387" spans="1:15" ht="18.75" customHeight="1">
      <c r="A387" s="555"/>
      <c r="B387" s="606"/>
      <c r="C387" s="738"/>
      <c r="D387" s="723"/>
      <c r="E387" s="724"/>
      <c r="F387" s="479"/>
      <c r="G387" s="607"/>
      <c r="H387" s="608"/>
      <c r="I387" s="609"/>
      <c r="J387" s="610">
        <f t="shared" si="90"/>
        <v>0</v>
      </c>
      <c r="K387" s="611"/>
      <c r="L387" s="612">
        <f t="shared" si="91"/>
        <v>0</v>
      </c>
      <c r="M387" s="641" t="str">
        <f t="shared" si="89"/>
        <v/>
      </c>
      <c r="N387" s="614">
        <f t="shared" si="92"/>
        <v>0</v>
      </c>
      <c r="O387" s="615"/>
    </row>
    <row r="388" spans="1:15" ht="18.75" customHeight="1">
      <c r="A388" s="555"/>
      <c r="B388" s="606"/>
      <c r="C388" s="738"/>
      <c r="D388" s="723"/>
      <c r="E388" s="724"/>
      <c r="F388" s="479"/>
      <c r="G388" s="607"/>
      <c r="H388" s="608"/>
      <c r="I388" s="609"/>
      <c r="J388" s="610">
        <f t="shared" si="90"/>
        <v>0</v>
      </c>
      <c r="K388" s="611"/>
      <c r="L388" s="612">
        <f t="shared" si="91"/>
        <v>0</v>
      </c>
      <c r="M388" s="641" t="str">
        <f t="shared" si="89"/>
        <v/>
      </c>
      <c r="N388" s="614">
        <f t="shared" si="92"/>
        <v>0</v>
      </c>
      <c r="O388" s="615"/>
    </row>
    <row r="389" spans="1:15" ht="18.75" customHeight="1">
      <c r="A389" s="555"/>
      <c r="B389" s="606"/>
      <c r="C389" s="738"/>
      <c r="D389" s="723"/>
      <c r="E389" s="724"/>
      <c r="F389" s="479"/>
      <c r="G389" s="607"/>
      <c r="H389" s="608"/>
      <c r="I389" s="609"/>
      <c r="J389" s="610">
        <f t="shared" si="90"/>
        <v>0</v>
      </c>
      <c r="K389" s="611"/>
      <c r="L389" s="612">
        <f t="shared" si="91"/>
        <v>0</v>
      </c>
      <c r="M389" s="641" t="str">
        <f t="shared" si="89"/>
        <v/>
      </c>
      <c r="N389" s="614">
        <f t="shared" si="92"/>
        <v>0</v>
      </c>
      <c r="O389" s="615"/>
    </row>
    <row r="390" spans="1:15" ht="18.75" customHeight="1" thickBot="1">
      <c r="A390" s="555"/>
      <c r="B390" s="726"/>
      <c r="C390" s="512"/>
      <c r="D390" s="513"/>
      <c r="E390" s="514"/>
      <c r="F390" s="515"/>
      <c r="G390" s="516"/>
      <c r="H390" s="517"/>
      <c r="I390" s="518"/>
      <c r="J390" s="710">
        <f t="shared" si="90"/>
        <v>0</v>
      </c>
      <c r="K390" s="519"/>
      <c r="L390" s="712">
        <f t="shared" si="91"/>
        <v>0</v>
      </c>
      <c r="M390" s="714" t="str">
        <f t="shared" si="89"/>
        <v/>
      </c>
      <c r="N390" s="520">
        <f t="shared" si="92"/>
        <v>0</v>
      </c>
      <c r="O390" s="571"/>
    </row>
    <row r="391" spans="1:15" ht="18.75" customHeight="1">
      <c r="A391" s="555"/>
      <c r="B391" s="616"/>
      <c r="C391" s="511" t="s">
        <v>1048</v>
      </c>
      <c r="D391" s="494" t="s">
        <v>1076</v>
      </c>
      <c r="E391" s="495" t="s">
        <v>978</v>
      </c>
      <c r="F391" s="496"/>
      <c r="G391" s="720"/>
      <c r="H391" s="721"/>
      <c r="I391" s="621"/>
      <c r="J391" s="497">
        <f>SUMIFS(J383:J390,B383:B390,"設備")</f>
        <v>0</v>
      </c>
      <c r="K391" s="623"/>
      <c r="L391" s="498">
        <f>SUMIFS(L383:L390,B383:B390,"設備")</f>
        <v>0</v>
      </c>
      <c r="M391" s="722"/>
      <c r="N391" s="499">
        <f>J391-L391</f>
        <v>0</v>
      </c>
      <c r="O391" s="626"/>
    </row>
    <row r="392" spans="1:15" ht="18.75" customHeight="1">
      <c r="A392" s="555"/>
      <c r="B392" s="606"/>
      <c r="C392" s="511" t="s">
        <v>1048</v>
      </c>
      <c r="D392" s="725" t="s">
        <v>1077</v>
      </c>
      <c r="E392" s="646" t="s">
        <v>978</v>
      </c>
      <c r="F392" s="478"/>
      <c r="G392" s="637"/>
      <c r="H392" s="638"/>
      <c r="I392" s="610"/>
      <c r="J392" s="639">
        <f>SUMIFS(J383:J390,B383:B390,"工事")</f>
        <v>0</v>
      </c>
      <c r="K392" s="612"/>
      <c r="L392" s="640">
        <f>SUMIFS(L383:L390,B383:B390,"工事")</f>
        <v>0</v>
      </c>
      <c r="M392" s="641"/>
      <c r="N392" s="642">
        <f>J392-L392</f>
        <v>0</v>
      </c>
      <c r="O392" s="615"/>
    </row>
    <row r="393" spans="1:15" ht="18.75" customHeight="1" thickBot="1">
      <c r="A393" s="555"/>
      <c r="B393" s="726"/>
      <c r="C393" s="705"/>
      <c r="D393" s="507" t="s">
        <v>1048</v>
      </c>
      <c r="E393" s="727" t="s">
        <v>1008</v>
      </c>
      <c r="F393" s="505"/>
      <c r="G393" s="708"/>
      <c r="H393" s="709"/>
      <c r="I393" s="710"/>
      <c r="J393" s="711">
        <f>J391+J392</f>
        <v>0</v>
      </c>
      <c r="K393" s="712"/>
      <c r="L393" s="713">
        <f>L391+L392</f>
        <v>0</v>
      </c>
      <c r="M393" s="714"/>
      <c r="N393" s="715">
        <f>J393-L393</f>
        <v>0</v>
      </c>
      <c r="O393" s="571"/>
    </row>
    <row r="394" spans="1:15" ht="18.75" customHeight="1">
      <c r="A394" s="555"/>
      <c r="B394" s="606"/>
      <c r="C394" s="3049" t="s">
        <v>1050</v>
      </c>
      <c r="D394" s="3050"/>
      <c r="E394" s="3051"/>
      <c r="F394" s="479"/>
      <c r="G394" s="607"/>
      <c r="H394" s="608"/>
      <c r="I394" s="609"/>
      <c r="J394" s="621"/>
      <c r="K394" s="728"/>
      <c r="L394" s="700"/>
      <c r="M394" s="722" t="str">
        <f t="shared" ref="M394:M402" si="93">IF(I394-K394=0,"",I394-K394)</f>
        <v/>
      </c>
      <c r="N394" s="625"/>
      <c r="O394" s="615"/>
    </row>
    <row r="395" spans="1:15" ht="18.75" customHeight="1">
      <c r="A395" s="555"/>
      <c r="B395" s="606"/>
      <c r="C395" s="738"/>
      <c r="D395" s="723"/>
      <c r="E395" s="529"/>
      <c r="F395" s="479"/>
      <c r="G395" s="607"/>
      <c r="H395" s="608"/>
      <c r="I395" s="609"/>
      <c r="J395" s="610">
        <f t="shared" ref="J395:J401" si="94">ROUNDDOWN(H395*I395,0)</f>
        <v>0</v>
      </c>
      <c r="K395" s="611"/>
      <c r="L395" s="612">
        <f t="shared" ref="L395:L401" si="95">ROUNDDOWN(H395*K395,0)</f>
        <v>0</v>
      </c>
      <c r="M395" s="641" t="str">
        <f t="shared" si="93"/>
        <v/>
      </c>
      <c r="N395" s="614">
        <f t="shared" ref="N395" si="96">J395-L395</f>
        <v>0</v>
      </c>
      <c r="O395" s="615"/>
    </row>
    <row r="396" spans="1:15" ht="18.75" customHeight="1">
      <c r="A396" s="555"/>
      <c r="B396" s="606"/>
      <c r="C396" s="738"/>
      <c r="D396" s="723"/>
      <c r="E396" s="724"/>
      <c r="F396" s="479"/>
      <c r="G396" s="607"/>
      <c r="H396" s="608"/>
      <c r="I396" s="609"/>
      <c r="J396" s="610">
        <f t="shared" si="94"/>
        <v>0</v>
      </c>
      <c r="K396" s="611"/>
      <c r="L396" s="612">
        <f t="shared" si="95"/>
        <v>0</v>
      </c>
      <c r="M396" s="641" t="str">
        <f t="shared" si="93"/>
        <v/>
      </c>
      <c r="N396" s="614">
        <f>J396-L396</f>
        <v>0</v>
      </c>
      <c r="O396" s="615"/>
    </row>
    <row r="397" spans="1:15" ht="18.75" customHeight="1">
      <c r="A397" s="555"/>
      <c r="B397" s="606"/>
      <c r="C397" s="738"/>
      <c r="D397" s="723"/>
      <c r="E397" s="724"/>
      <c r="F397" s="479"/>
      <c r="G397" s="607"/>
      <c r="H397" s="608"/>
      <c r="I397" s="609"/>
      <c r="J397" s="610">
        <f t="shared" si="94"/>
        <v>0</v>
      </c>
      <c r="K397" s="611"/>
      <c r="L397" s="612">
        <f t="shared" si="95"/>
        <v>0</v>
      </c>
      <c r="M397" s="641" t="str">
        <f t="shared" si="93"/>
        <v/>
      </c>
      <c r="N397" s="614">
        <f t="shared" ref="N397:N408" si="97">J397-L397</f>
        <v>0</v>
      </c>
      <c r="O397" s="615"/>
    </row>
    <row r="398" spans="1:15" ht="18.75" customHeight="1">
      <c r="A398" s="555"/>
      <c r="B398" s="606"/>
      <c r="C398" s="738"/>
      <c r="D398" s="723"/>
      <c r="E398" s="724"/>
      <c r="F398" s="479"/>
      <c r="G398" s="607"/>
      <c r="H398" s="608"/>
      <c r="I398" s="609"/>
      <c r="J398" s="610">
        <f t="shared" si="94"/>
        <v>0</v>
      </c>
      <c r="K398" s="611"/>
      <c r="L398" s="612">
        <f t="shared" si="95"/>
        <v>0</v>
      </c>
      <c r="M398" s="641" t="str">
        <f t="shared" si="93"/>
        <v/>
      </c>
      <c r="N398" s="614">
        <f t="shared" si="97"/>
        <v>0</v>
      </c>
      <c r="O398" s="615"/>
    </row>
    <row r="399" spans="1:15" ht="18.75" customHeight="1">
      <c r="A399" s="555"/>
      <c r="B399" s="606"/>
      <c r="C399" s="738"/>
      <c r="D399" s="723"/>
      <c r="E399" s="724"/>
      <c r="F399" s="479"/>
      <c r="G399" s="607"/>
      <c r="H399" s="608"/>
      <c r="I399" s="609"/>
      <c r="J399" s="610">
        <f t="shared" si="94"/>
        <v>0</v>
      </c>
      <c r="K399" s="611"/>
      <c r="L399" s="612">
        <f t="shared" si="95"/>
        <v>0</v>
      </c>
      <c r="M399" s="641" t="str">
        <f t="shared" si="93"/>
        <v/>
      </c>
      <c r="N399" s="614">
        <f t="shared" si="97"/>
        <v>0</v>
      </c>
      <c r="O399" s="615"/>
    </row>
    <row r="400" spans="1:15" ht="18.75" customHeight="1">
      <c r="A400" s="555"/>
      <c r="B400" s="606"/>
      <c r="C400" s="738"/>
      <c r="D400" s="723"/>
      <c r="E400" s="724"/>
      <c r="F400" s="479"/>
      <c r="G400" s="607"/>
      <c r="H400" s="608"/>
      <c r="I400" s="609"/>
      <c r="J400" s="610">
        <f t="shared" si="94"/>
        <v>0</v>
      </c>
      <c r="K400" s="611"/>
      <c r="L400" s="612">
        <f t="shared" si="95"/>
        <v>0</v>
      </c>
      <c r="M400" s="641" t="str">
        <f t="shared" si="93"/>
        <v/>
      </c>
      <c r="N400" s="614">
        <f t="shared" si="97"/>
        <v>0</v>
      </c>
      <c r="O400" s="615"/>
    </row>
    <row r="401" spans="1:15" ht="18.75" customHeight="1">
      <c r="A401" s="555"/>
      <c r="B401" s="606"/>
      <c r="C401" s="738"/>
      <c r="D401" s="723"/>
      <c r="E401" s="724"/>
      <c r="F401" s="479"/>
      <c r="G401" s="607"/>
      <c r="H401" s="608"/>
      <c r="I401" s="609"/>
      <c r="J401" s="610">
        <f t="shared" si="94"/>
        <v>0</v>
      </c>
      <c r="K401" s="611"/>
      <c r="L401" s="612">
        <f t="shared" si="95"/>
        <v>0</v>
      </c>
      <c r="M401" s="641" t="str">
        <f t="shared" si="93"/>
        <v/>
      </c>
      <c r="N401" s="614">
        <f t="shared" si="97"/>
        <v>0</v>
      </c>
      <c r="O401" s="615"/>
    </row>
    <row r="402" spans="1:15" ht="18.75" customHeight="1" thickBot="1">
      <c r="A402" s="555"/>
      <c r="B402" s="726"/>
      <c r="C402" s="512"/>
      <c r="D402" s="513"/>
      <c r="E402" s="514"/>
      <c r="F402" s="515"/>
      <c r="G402" s="516"/>
      <c r="H402" s="517"/>
      <c r="I402" s="518"/>
      <c r="J402" s="710">
        <f>ROUNDDOWN(H402*I402,0)</f>
        <v>0</v>
      </c>
      <c r="K402" s="519"/>
      <c r="L402" s="712">
        <f>ROUNDDOWN(H402*K402,0)</f>
        <v>0</v>
      </c>
      <c r="M402" s="714" t="str">
        <f t="shared" si="93"/>
        <v/>
      </c>
      <c r="N402" s="520">
        <f t="shared" si="97"/>
        <v>0</v>
      </c>
      <c r="O402" s="571"/>
    </row>
    <row r="403" spans="1:15" ht="18.75" customHeight="1">
      <c r="A403" s="555"/>
      <c r="B403" s="616"/>
      <c r="C403" s="511" t="s">
        <v>1049</v>
      </c>
      <c r="D403" s="494" t="s">
        <v>1076</v>
      </c>
      <c r="E403" s="495" t="s">
        <v>978</v>
      </c>
      <c r="F403" s="496"/>
      <c r="G403" s="720"/>
      <c r="H403" s="721"/>
      <c r="I403" s="621"/>
      <c r="J403" s="497">
        <f>SUMIFS(J395:J402,B395:B402,"設備")</f>
        <v>0</v>
      </c>
      <c r="K403" s="623"/>
      <c r="L403" s="498">
        <f>SUMIFS(L395:L402,B395:B402,"設備")</f>
        <v>0</v>
      </c>
      <c r="M403" s="722"/>
      <c r="N403" s="499">
        <f t="shared" si="97"/>
        <v>0</v>
      </c>
      <c r="O403" s="626"/>
    </row>
    <row r="404" spans="1:15" ht="18.75" customHeight="1">
      <c r="A404" s="555"/>
      <c r="B404" s="606"/>
      <c r="C404" s="511" t="s">
        <v>1049</v>
      </c>
      <c r="D404" s="725" t="s">
        <v>1077</v>
      </c>
      <c r="E404" s="646" t="s">
        <v>978</v>
      </c>
      <c r="F404" s="478"/>
      <c r="G404" s="637"/>
      <c r="H404" s="638"/>
      <c r="I404" s="610"/>
      <c r="J404" s="639">
        <f>SUMIFS(J395:J402,B395:B402,"工事")</f>
        <v>0</v>
      </c>
      <c r="K404" s="612"/>
      <c r="L404" s="640">
        <f>SUMIFS(L395:L402,B395:B402,"工事")</f>
        <v>0</v>
      </c>
      <c r="M404" s="641"/>
      <c r="N404" s="642">
        <f t="shared" si="97"/>
        <v>0</v>
      </c>
      <c r="O404" s="615"/>
    </row>
    <row r="405" spans="1:15" ht="18.75" customHeight="1" thickBot="1">
      <c r="A405" s="555"/>
      <c r="B405" s="500"/>
      <c r="C405" s="521"/>
      <c r="D405" s="522" t="s">
        <v>1049</v>
      </c>
      <c r="E405" s="523" t="s">
        <v>1008</v>
      </c>
      <c r="F405" s="524"/>
      <c r="G405" s="525"/>
      <c r="H405" s="526"/>
      <c r="I405" s="501"/>
      <c r="J405" s="508">
        <f>J403+J404</f>
        <v>0</v>
      </c>
      <c r="K405" s="502"/>
      <c r="L405" s="509">
        <f>L403+L404</f>
        <v>0</v>
      </c>
      <c r="M405" s="503"/>
      <c r="N405" s="510">
        <f t="shared" si="97"/>
        <v>0</v>
      </c>
      <c r="O405" s="504"/>
    </row>
    <row r="406" spans="1:15" ht="18.75" customHeight="1" thickTop="1">
      <c r="A406" s="555"/>
      <c r="B406" s="616"/>
      <c r="C406" s="493" t="s">
        <v>868</v>
      </c>
      <c r="D406" s="494" t="s">
        <v>973</v>
      </c>
      <c r="E406" s="495" t="s">
        <v>975</v>
      </c>
      <c r="F406" s="496"/>
      <c r="G406" s="720"/>
      <c r="H406" s="721"/>
      <c r="I406" s="621"/>
      <c r="J406" s="497">
        <f>SUMIFS(J383:J405,D383:D405,"設備費8")</f>
        <v>0</v>
      </c>
      <c r="K406" s="623"/>
      <c r="L406" s="498">
        <f>SUMIFS(L383:L405,D383:D405,"設備費8")</f>
        <v>0</v>
      </c>
      <c r="M406" s="722"/>
      <c r="N406" s="499">
        <f t="shared" si="97"/>
        <v>0</v>
      </c>
      <c r="O406" s="626"/>
    </row>
    <row r="407" spans="1:15" ht="18.75" customHeight="1">
      <c r="A407" s="555"/>
      <c r="B407" s="606"/>
      <c r="C407" s="644" t="s">
        <v>868</v>
      </c>
      <c r="D407" s="725" t="s">
        <v>979</v>
      </c>
      <c r="E407" s="646" t="s">
        <v>975</v>
      </c>
      <c r="F407" s="478"/>
      <c r="G407" s="637"/>
      <c r="H407" s="638"/>
      <c r="I407" s="610"/>
      <c r="J407" s="639">
        <f>SUMIFS(J383:J405,D383:D405,"工事費8")</f>
        <v>0</v>
      </c>
      <c r="K407" s="612"/>
      <c r="L407" s="640">
        <f>SUMIFS(L383:L405,D383:D405,"工事費8")</f>
        <v>0</v>
      </c>
      <c r="M407" s="641"/>
      <c r="N407" s="642">
        <f t="shared" si="97"/>
        <v>0</v>
      </c>
      <c r="O407" s="615"/>
    </row>
    <row r="408" spans="1:15" ht="18.75" customHeight="1" thickBot="1">
      <c r="A408" s="555"/>
      <c r="B408" s="500"/>
      <c r="C408" s="521"/>
      <c r="D408" s="528" t="s">
        <v>980</v>
      </c>
      <c r="E408" s="523" t="s">
        <v>975</v>
      </c>
      <c r="F408" s="524"/>
      <c r="G408" s="525"/>
      <c r="H408" s="526"/>
      <c r="I408" s="501"/>
      <c r="J408" s="508">
        <f>J406+J407</f>
        <v>0</v>
      </c>
      <c r="K408" s="502"/>
      <c r="L408" s="509">
        <f>L406+L407</f>
        <v>0</v>
      </c>
      <c r="M408" s="503"/>
      <c r="N408" s="510">
        <f t="shared" si="97"/>
        <v>0</v>
      </c>
      <c r="O408" s="504"/>
    </row>
    <row r="409" spans="1:15" ht="18.75" customHeight="1" thickTop="1"/>
  </sheetData>
  <mergeCells count="59">
    <mergeCell ref="C381:E381"/>
    <mergeCell ref="C382:E382"/>
    <mergeCell ref="C394:E394"/>
    <mergeCell ref="C325:E325"/>
    <mergeCell ref="C326:E326"/>
    <mergeCell ref="C338:E338"/>
    <mergeCell ref="C353:E353"/>
    <mergeCell ref="C354:E354"/>
    <mergeCell ref="C366:E366"/>
    <mergeCell ref="C298:E298"/>
    <mergeCell ref="C117:E117"/>
    <mergeCell ref="C118:E118"/>
    <mergeCell ref="C142:E142"/>
    <mergeCell ref="C169:E169"/>
    <mergeCell ref="C170:E170"/>
    <mergeCell ref="C194:E194"/>
    <mergeCell ref="C221:E221"/>
    <mergeCell ref="C222:E222"/>
    <mergeCell ref="C246:E246"/>
    <mergeCell ref="C273:E273"/>
    <mergeCell ref="C274:E274"/>
    <mergeCell ref="C90:E90"/>
    <mergeCell ref="C47:E47"/>
    <mergeCell ref="C48:E48"/>
    <mergeCell ref="C49:E49"/>
    <mergeCell ref="C50:E50"/>
    <mergeCell ref="C51:E51"/>
    <mergeCell ref="C52:E52"/>
    <mergeCell ref="C53:E53"/>
    <mergeCell ref="B56:G56"/>
    <mergeCell ref="E64:G64"/>
    <mergeCell ref="C65:E65"/>
    <mergeCell ref="C66:E66"/>
    <mergeCell ref="C46:E46"/>
    <mergeCell ref="C25:E25"/>
    <mergeCell ref="C26:E26"/>
    <mergeCell ref="C27:E27"/>
    <mergeCell ref="C32:E32"/>
    <mergeCell ref="C33:E33"/>
    <mergeCell ref="C34:E34"/>
    <mergeCell ref="C35:E35"/>
    <mergeCell ref="C36:E36"/>
    <mergeCell ref="C37:E37"/>
    <mergeCell ref="C38:E38"/>
    <mergeCell ref="C39:E39"/>
    <mergeCell ref="C24:E24"/>
    <mergeCell ref="B13:B15"/>
    <mergeCell ref="F13:F15"/>
    <mergeCell ref="G13:G15"/>
    <mergeCell ref="H13:N13"/>
    <mergeCell ref="H14:H15"/>
    <mergeCell ref="I14:J14"/>
    <mergeCell ref="K14:L14"/>
    <mergeCell ref="M14:N14"/>
    <mergeCell ref="B16:G16"/>
    <mergeCell ref="C20:E20"/>
    <mergeCell ref="C21:E21"/>
    <mergeCell ref="C22:E22"/>
    <mergeCell ref="C23:E23"/>
  </mergeCells>
  <phoneticPr fontId="19"/>
  <dataValidations count="5">
    <dataValidation allowBlank="1" showInputMessage="1" showErrorMessage="1" promptTitle="▼-------------------------" prompt="１ページ目（集計）の_x000a_番号．名称と一致させてください。" sqref="C65:E65 C91 E91 C325:E325 C339 E339 C273:E273 C299 E299 C221:E221 C247 E247 C169:E169 C195 E195 C117:E117 C143 E143 C381:E381 C395 E395 C353:E353 C367 E367" xr:uid="{00000000-0002-0000-0F00-000000000000}"/>
    <dataValidation type="list" allowBlank="1" showInputMessage="1" showErrorMessage="1" sqref="B119:B138 B90:B110 B355:B362 B327:B334 B298:B318 B275:B294 B246:B266 B223:B242 B194:B214 B171:B190 B142:B162 B383:B390 B394:B402 B366:B374 B338:B346 B67:B86" xr:uid="{00000000-0002-0000-0F00-000001000000}">
      <formula1>"設備,工事"</formula1>
    </dataValidation>
    <dataValidation allowBlank="1" showInputMessage="1" sqref="G65 G17:G54 G325 G273 G221 G169 G117 G381 G353" xr:uid="{00000000-0002-0000-0F00-000002000000}"/>
    <dataValidation type="list" allowBlank="1" showInputMessage="1" sqref="G58:G61 G90:G110 G118:G138 G354:G362 G298:G318 G326:G334 G246:G266 G274:G294 G194:G214 G222:G242 G142:G162 G170:G190 G382:G390 G394:G402 G366:G374 G338:G346 G66:G86" xr:uid="{00000000-0002-0000-0F00-000003000000}">
      <formula1>"式,台,個,本,ｍ,面,ヶ所"</formula1>
    </dataValidation>
    <dataValidation type="list" allowBlank="1" showInputMessage="1" showErrorMessage="1" sqref="B58:B61" xr:uid="{AA877156-53A3-444D-9A88-84D239FD8ADF}">
      <formula1>"設計"</formula1>
    </dataValidation>
  </dataValidations>
  <printOptions horizontalCentered="1"/>
  <pageMargins left="0.59055118110236227" right="0" top="0.35433070866141736" bottom="0.15748031496062992" header="0.11811023622047245" footer="0"/>
  <pageSetup paperSize="9" scale="70" fitToHeight="0" orientation="portrait" r:id="rId1"/>
  <headerFooter>
    <oddHeader>&amp;R&amp;"HGPｺﾞｼｯｸM,ﾒﾃﾞｨｳﾑ"&amp;12 1年目（&amp;"Arial Unicode MS,標準"&amp;P&amp;"HGPｺﾞｼｯｸM,ﾒﾃﾞｨｳﾑ"/&amp;"Arial Unicode MS,標準"&amp;N&amp;"HGPｺﾞｼｯｸM,ﾒﾃﾞｨｳﾑ"）</oddHeader>
  </headerFooter>
  <rowBreaks count="1" manualBreakCount="1">
    <brk id="55" min="1" max="14"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4000000}">
          <x14:formula1>
            <xm:f>date1!$AI$3:$AI$17</xm:f>
          </x14:formula1>
          <xm:sqref>F395:F402 F67:F86 F91:F110 F119:F138 F143:F162 F171:F190 F195:F214 F223:F242 F247:F266 F275:F294 F299:F318 F327:F334 F339:F346 F355:F362 F367:F374 F383:F390</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59999389629810485"/>
  </sheetPr>
  <dimension ref="A1:Y409"/>
  <sheetViews>
    <sheetView showGridLines="0" view="pageBreakPreview" zoomScale="85" zoomScaleNormal="85" zoomScaleSheetLayoutView="85" workbookViewId="0">
      <pane ySplit="15" topLeftCell="A16" activePane="bottomLeft" state="frozen"/>
      <selection sqref="A1:AH1"/>
      <selection pane="bottomLeft" activeCell="B12" sqref="B12"/>
    </sheetView>
  </sheetViews>
  <sheetFormatPr defaultColWidth="9" defaultRowHeight="18.75" customHeight="1"/>
  <cols>
    <col min="1" max="1" width="2.75" style="547" customWidth="1"/>
    <col min="2" max="2" width="5" style="730" customWidth="1"/>
    <col min="3" max="3" width="27.5" style="547" customWidth="1"/>
    <col min="4" max="5" width="11.25" style="547" customWidth="1"/>
    <col min="6" max="6" width="9.25" style="729" customWidth="1"/>
    <col min="7" max="7" width="4.375" style="729" customWidth="1"/>
    <col min="8" max="8" width="7.5" style="731" customWidth="1"/>
    <col min="9" max="9" width="5" style="731" customWidth="1"/>
    <col min="10" max="10" width="12.625" style="732" customWidth="1"/>
    <col min="11" max="11" width="5" style="731" customWidth="1"/>
    <col min="12" max="12" width="12.625" style="732" customWidth="1"/>
    <col min="13" max="13" width="5" style="731" customWidth="1"/>
    <col min="14" max="14" width="12.625" style="732" customWidth="1"/>
    <col min="15" max="15" width="11.25" style="733" customWidth="1"/>
    <col min="16" max="17" width="9" style="547"/>
    <col min="18" max="20" width="13.875" style="547" customWidth="1"/>
    <col min="21" max="22" width="9" style="547"/>
    <col min="23" max="25" width="13.875" style="547" customWidth="1"/>
    <col min="26" max="16384" width="9" style="547"/>
  </cols>
  <sheetData>
    <row r="1" spans="1:25" ht="18.75" customHeight="1">
      <c r="A1" s="541"/>
      <c r="B1" s="542" t="s">
        <v>959</v>
      </c>
      <c r="C1" s="541"/>
      <c r="D1" s="541"/>
      <c r="E1" s="541"/>
      <c r="F1" s="543"/>
      <c r="G1" s="543"/>
      <c r="H1" s="544"/>
      <c r="I1" s="544"/>
      <c r="J1" s="545"/>
      <c r="K1" s="544"/>
      <c r="L1" s="545"/>
      <c r="M1" s="544"/>
      <c r="N1" s="545"/>
      <c r="O1" s="546"/>
      <c r="P1" s="541"/>
      <c r="Q1" s="541"/>
      <c r="R1" s="541"/>
      <c r="S1" s="541"/>
      <c r="T1" s="541"/>
      <c r="U1" s="541"/>
      <c r="V1" s="541"/>
      <c r="W1" s="541"/>
      <c r="X1" s="541"/>
      <c r="Y1" s="541"/>
    </row>
    <row r="2" spans="1:25" ht="18.75" customHeight="1">
      <c r="A2" s="541"/>
      <c r="B2" s="548"/>
      <c r="C2" s="549" t="s">
        <v>960</v>
      </c>
      <c r="D2" s="541"/>
      <c r="E2" s="541"/>
      <c r="F2" s="543"/>
      <c r="G2" s="543"/>
      <c r="H2" s="544"/>
      <c r="I2" s="544"/>
      <c r="J2" s="545"/>
      <c r="K2" s="544"/>
      <c r="L2" s="545"/>
      <c r="M2" s="544"/>
      <c r="N2" s="545"/>
      <c r="O2" s="546"/>
      <c r="P2" s="541"/>
      <c r="Q2" s="541"/>
      <c r="R2" s="541"/>
      <c r="S2" s="541"/>
      <c r="T2" s="541"/>
      <c r="U2" s="541"/>
      <c r="V2" s="541"/>
      <c r="W2" s="541"/>
      <c r="X2" s="541"/>
      <c r="Y2" s="541"/>
    </row>
    <row r="3" spans="1:25" ht="18.75" customHeight="1">
      <c r="A3" s="541"/>
      <c r="B3" s="548"/>
      <c r="C3" s="549" t="s">
        <v>961</v>
      </c>
      <c r="D3" s="541"/>
      <c r="E3" s="541"/>
      <c r="F3" s="543"/>
      <c r="G3" s="543"/>
      <c r="H3" s="544"/>
      <c r="I3" s="544"/>
      <c r="J3" s="545"/>
      <c r="K3" s="544"/>
      <c r="L3" s="545"/>
      <c r="M3" s="544"/>
      <c r="N3" s="545"/>
      <c r="O3" s="546"/>
      <c r="P3" s="541"/>
      <c r="Q3" s="541"/>
      <c r="R3" s="541"/>
      <c r="S3" s="541"/>
      <c r="T3" s="541"/>
      <c r="U3" s="541"/>
      <c r="V3" s="541"/>
      <c r="W3" s="541"/>
      <c r="X3" s="541"/>
      <c r="Y3" s="541"/>
    </row>
    <row r="4" spans="1:25" ht="18.75" customHeight="1">
      <c r="A4" s="541"/>
      <c r="B4" s="548"/>
      <c r="C4" s="549" t="s">
        <v>962</v>
      </c>
      <c r="D4" s="541"/>
      <c r="E4" s="541"/>
      <c r="F4" s="543"/>
      <c r="G4" s="543"/>
      <c r="H4" s="544"/>
      <c r="I4" s="544"/>
      <c r="J4" s="545"/>
      <c r="K4" s="544"/>
      <c r="L4" s="545"/>
      <c r="M4" s="544"/>
      <c r="N4" s="545"/>
      <c r="O4" s="546"/>
      <c r="P4" s="541"/>
      <c r="Q4" s="541"/>
      <c r="R4" s="541"/>
      <c r="S4" s="541"/>
      <c r="T4" s="541"/>
      <c r="U4" s="541"/>
      <c r="V4" s="541"/>
      <c r="W4" s="541"/>
      <c r="X4" s="541"/>
      <c r="Y4" s="541"/>
    </row>
    <row r="5" spans="1:25" ht="18.75" customHeight="1">
      <c r="A5" s="541"/>
      <c r="B5" s="548"/>
      <c r="C5" s="549" t="s">
        <v>963</v>
      </c>
      <c r="D5" s="541"/>
      <c r="E5" s="541"/>
      <c r="F5" s="543"/>
      <c r="G5" s="543"/>
      <c r="H5" s="544"/>
      <c r="I5" s="544"/>
      <c r="J5" s="545"/>
      <c r="K5" s="544"/>
      <c r="L5" s="545"/>
      <c r="M5" s="544"/>
      <c r="N5" s="545"/>
      <c r="O5" s="546"/>
      <c r="P5" s="541"/>
      <c r="Q5" s="541"/>
      <c r="R5" s="541"/>
      <c r="S5" s="541"/>
      <c r="T5" s="541"/>
      <c r="U5" s="541"/>
      <c r="V5" s="541"/>
      <c r="W5" s="541"/>
      <c r="X5" s="541"/>
      <c r="Y5" s="541"/>
    </row>
    <row r="6" spans="1:25" ht="18.75" customHeight="1">
      <c r="A6" s="541"/>
      <c r="B6" s="542" t="s">
        <v>964</v>
      </c>
      <c r="C6" s="541"/>
      <c r="D6" s="541"/>
      <c r="E6" s="541"/>
      <c r="F6" s="543"/>
      <c r="G6" s="543"/>
      <c r="H6" s="544"/>
      <c r="I6" s="544"/>
      <c r="J6" s="545"/>
      <c r="K6" s="544"/>
      <c r="L6" s="545"/>
      <c r="M6" s="544"/>
      <c r="N6" s="545"/>
      <c r="O6" s="546"/>
      <c r="P6" s="541"/>
      <c r="Q6" s="541"/>
      <c r="R6" s="541"/>
      <c r="S6" s="541"/>
      <c r="T6" s="541"/>
      <c r="U6" s="541"/>
      <c r="V6" s="541"/>
      <c r="W6" s="541"/>
      <c r="X6" s="541"/>
      <c r="Y6" s="541"/>
    </row>
    <row r="7" spans="1:25" ht="18.75" customHeight="1">
      <c r="A7" s="541"/>
      <c r="B7" s="548"/>
      <c r="C7" s="549" t="s">
        <v>965</v>
      </c>
      <c r="D7" s="541"/>
      <c r="E7" s="541"/>
      <c r="F7" s="543"/>
      <c r="G7" s="543"/>
      <c r="H7" s="544"/>
      <c r="I7" s="544"/>
      <c r="J7" s="545"/>
      <c r="K7" s="544"/>
      <c r="L7" s="545"/>
      <c r="M7" s="544"/>
      <c r="N7" s="545"/>
      <c r="O7" s="546"/>
      <c r="P7" s="541"/>
      <c r="Q7" s="541"/>
      <c r="R7" s="541"/>
      <c r="S7" s="541"/>
      <c r="T7" s="541"/>
      <c r="U7" s="541"/>
      <c r="V7" s="541"/>
      <c r="W7" s="541"/>
      <c r="X7" s="541"/>
      <c r="Y7" s="541"/>
    </row>
    <row r="8" spans="1:25" ht="18.75" customHeight="1">
      <c r="A8" s="541"/>
      <c r="B8" s="541"/>
      <c r="C8" s="549" t="s">
        <v>1915</v>
      </c>
      <c r="D8" s="541"/>
      <c r="E8" s="541"/>
      <c r="F8" s="543"/>
      <c r="G8" s="543"/>
      <c r="H8" s="544"/>
      <c r="I8" s="544"/>
      <c r="J8" s="545"/>
      <c r="K8" s="544"/>
      <c r="L8" s="545"/>
      <c r="M8" s="544"/>
      <c r="N8" s="545"/>
      <c r="O8" s="546"/>
      <c r="P8" s="541"/>
      <c r="Q8" s="541"/>
      <c r="R8" s="541"/>
      <c r="S8" s="541"/>
      <c r="T8" s="541"/>
      <c r="U8" s="541"/>
      <c r="V8" s="541"/>
      <c r="W8" s="541"/>
      <c r="X8" s="541"/>
      <c r="Y8" s="541"/>
    </row>
    <row r="9" spans="1:25" ht="18.75" customHeight="1">
      <c r="A9" s="541"/>
      <c r="B9" s="541"/>
      <c r="C9" s="549" t="s">
        <v>1113</v>
      </c>
      <c r="D9" s="541"/>
      <c r="E9" s="541"/>
      <c r="F9" s="543"/>
      <c r="G9" s="543"/>
      <c r="H9" s="544"/>
      <c r="I9" s="544"/>
      <c r="J9" s="545"/>
      <c r="K9" s="544"/>
      <c r="L9" s="545"/>
      <c r="M9" s="544"/>
      <c r="N9" s="545"/>
      <c r="O9" s="546"/>
      <c r="P9" s="541"/>
      <c r="Q9" s="541"/>
      <c r="R9" s="541"/>
      <c r="S9" s="541"/>
      <c r="T9" s="541"/>
      <c r="U9" s="541"/>
      <c r="V9" s="541"/>
      <c r="W9" s="541"/>
      <c r="X9" s="541"/>
      <c r="Y9" s="541"/>
    </row>
    <row r="10" spans="1:25" ht="18.75" customHeight="1">
      <c r="A10" s="541"/>
      <c r="B10" s="541"/>
      <c r="C10" s="549" t="s">
        <v>1806</v>
      </c>
      <c r="D10" s="541"/>
      <c r="E10" s="541"/>
      <c r="F10" s="543"/>
      <c r="G10" s="543"/>
      <c r="H10" s="544"/>
      <c r="I10" s="544"/>
      <c r="J10" s="545"/>
      <c r="K10" s="544"/>
      <c r="L10" s="545"/>
      <c r="M10" s="544"/>
      <c r="N10" s="545"/>
      <c r="O10" s="546"/>
      <c r="P10" s="541"/>
      <c r="Q10" s="541"/>
      <c r="R10" s="541"/>
      <c r="S10" s="541"/>
      <c r="T10" s="541"/>
      <c r="U10" s="541"/>
      <c r="V10" s="541"/>
      <c r="W10" s="541"/>
      <c r="X10" s="541"/>
      <c r="Y10" s="541"/>
    </row>
    <row r="11" spans="1:25" ht="18.75" customHeight="1">
      <c r="A11" s="541"/>
      <c r="B11" s="549" t="s">
        <v>966</v>
      </c>
      <c r="C11" s="541"/>
      <c r="D11" s="541"/>
      <c r="E11" s="541"/>
      <c r="F11" s="543"/>
      <c r="G11" s="543"/>
      <c r="H11" s="544"/>
      <c r="I11" s="544"/>
      <c r="J11" s="545"/>
      <c r="K11" s="544"/>
      <c r="L11" s="545"/>
      <c r="M11" s="544"/>
      <c r="N11" s="545"/>
      <c r="O11" s="546"/>
      <c r="P11" s="541"/>
      <c r="Q11" s="541"/>
      <c r="R11" s="541"/>
      <c r="S11" s="541"/>
      <c r="T11" s="541"/>
      <c r="U11" s="541"/>
      <c r="V11" s="541"/>
      <c r="W11" s="541"/>
      <c r="X11" s="541"/>
      <c r="Y11" s="541"/>
    </row>
    <row r="12" spans="1:25" ht="22.5" customHeight="1" thickBot="1">
      <c r="B12" s="744" t="s">
        <v>1241</v>
      </c>
      <c r="C12" s="745" t="s">
        <v>1240</v>
      </c>
      <c r="D12" s="550"/>
      <c r="E12" s="550"/>
      <c r="F12" s="551"/>
      <c r="G12" s="551"/>
      <c r="H12" s="552"/>
      <c r="I12" s="552"/>
      <c r="J12" s="553"/>
      <c r="K12" s="552"/>
      <c r="L12" s="553"/>
      <c r="M12" s="552"/>
      <c r="N12" s="553"/>
      <c r="O12" s="554"/>
      <c r="P12" s="541"/>
      <c r="Q12" s="541"/>
      <c r="R12" s="541"/>
      <c r="S12" s="541"/>
      <c r="T12" s="541"/>
      <c r="U12" s="541"/>
      <c r="V12" s="541"/>
      <c r="W12" s="541"/>
      <c r="X12" s="541"/>
      <c r="Y12" s="541"/>
    </row>
    <row r="13" spans="1:25" ht="18.75" customHeight="1">
      <c r="A13" s="555"/>
      <c r="B13" s="3024" t="s">
        <v>22</v>
      </c>
      <c r="C13" s="556" t="s">
        <v>764</v>
      </c>
      <c r="D13" s="557"/>
      <c r="E13" s="558"/>
      <c r="F13" s="3043" t="s">
        <v>1701</v>
      </c>
      <c r="G13" s="3027" t="s">
        <v>19</v>
      </c>
      <c r="H13" s="3030" t="s">
        <v>968</v>
      </c>
      <c r="I13" s="3031"/>
      <c r="J13" s="3031"/>
      <c r="K13" s="3031"/>
      <c r="L13" s="3031"/>
      <c r="M13" s="3031"/>
      <c r="N13" s="3032"/>
      <c r="O13" s="559" t="s">
        <v>0</v>
      </c>
      <c r="P13" s="541"/>
      <c r="Q13" s="541"/>
      <c r="R13" s="541"/>
      <c r="S13" s="541"/>
      <c r="T13" s="541"/>
      <c r="U13" s="541"/>
      <c r="V13" s="541"/>
      <c r="W13" s="541"/>
      <c r="X13" s="541"/>
      <c r="Y13" s="541"/>
    </row>
    <row r="14" spans="1:25" ht="18.75" customHeight="1">
      <c r="A14" s="555"/>
      <c r="B14" s="3025"/>
      <c r="C14" s="560" t="s">
        <v>16</v>
      </c>
      <c r="D14" s="561" t="s">
        <v>23</v>
      </c>
      <c r="E14" s="562" t="s">
        <v>969</v>
      </c>
      <c r="F14" s="3044"/>
      <c r="G14" s="3028"/>
      <c r="H14" s="3033" t="s">
        <v>17</v>
      </c>
      <c r="I14" s="3035" t="s">
        <v>24</v>
      </c>
      <c r="J14" s="3035"/>
      <c r="K14" s="3036" t="s">
        <v>25</v>
      </c>
      <c r="L14" s="3037"/>
      <c r="M14" s="3038" t="s">
        <v>26</v>
      </c>
      <c r="N14" s="3039"/>
      <c r="O14" s="563"/>
      <c r="P14" s="541"/>
      <c r="Q14" s="541"/>
      <c r="R14" s="541"/>
      <c r="S14" s="541"/>
      <c r="T14" s="541"/>
      <c r="U14" s="541"/>
      <c r="V14" s="541"/>
      <c r="W14" s="541"/>
      <c r="X14" s="541"/>
      <c r="Y14" s="541"/>
    </row>
    <row r="15" spans="1:25" ht="18.75" customHeight="1" thickBot="1">
      <c r="A15" s="555"/>
      <c r="B15" s="3026"/>
      <c r="C15" s="564"/>
      <c r="D15" s="565"/>
      <c r="E15" s="566"/>
      <c r="F15" s="3045"/>
      <c r="G15" s="3029"/>
      <c r="H15" s="3034"/>
      <c r="I15" s="567" t="s">
        <v>18</v>
      </c>
      <c r="J15" s="567" t="s">
        <v>13</v>
      </c>
      <c r="K15" s="568" t="s">
        <v>18</v>
      </c>
      <c r="L15" s="568" t="s">
        <v>13</v>
      </c>
      <c r="M15" s="569" t="s">
        <v>18</v>
      </c>
      <c r="N15" s="570" t="s">
        <v>13</v>
      </c>
      <c r="O15" s="571"/>
      <c r="P15" s="541"/>
      <c r="Q15" s="541"/>
      <c r="R15" s="541"/>
      <c r="S15" s="541"/>
      <c r="T15" s="541"/>
      <c r="U15" s="541"/>
      <c r="V15" s="541"/>
      <c r="W15" s="541"/>
      <c r="X15" s="541"/>
      <c r="Y15" s="541"/>
    </row>
    <row r="16" spans="1:25" ht="24.75" customHeight="1" thickBot="1">
      <c r="A16" s="555"/>
      <c r="B16" s="3040" t="s">
        <v>27</v>
      </c>
      <c r="C16" s="3041"/>
      <c r="D16" s="3041"/>
      <c r="E16" s="3041"/>
      <c r="F16" s="3041"/>
      <c r="G16" s="3042"/>
      <c r="H16" s="572"/>
      <c r="I16" s="573"/>
      <c r="J16" s="573"/>
      <c r="K16" s="574"/>
      <c r="L16" s="574"/>
      <c r="M16" s="575"/>
      <c r="N16" s="576"/>
      <c r="O16" s="577"/>
      <c r="P16" s="541"/>
      <c r="Q16" s="783" t="s">
        <v>1060</v>
      </c>
      <c r="R16" s="783"/>
      <c r="S16" s="783"/>
      <c r="T16" s="783"/>
      <c r="U16" s="783"/>
      <c r="V16" s="783" t="s">
        <v>1059</v>
      </c>
      <c r="W16" s="783"/>
      <c r="X16" s="783"/>
      <c r="Y16" s="783"/>
    </row>
    <row r="17" spans="1:25" ht="36.75" thickTop="1">
      <c r="A17" s="555"/>
      <c r="B17" s="578"/>
      <c r="C17" s="579" t="s">
        <v>970</v>
      </c>
      <c r="D17" s="580"/>
      <c r="E17" s="581" t="s">
        <v>12</v>
      </c>
      <c r="F17" s="476"/>
      <c r="G17" s="582" t="s">
        <v>20</v>
      </c>
      <c r="H17" s="583"/>
      <c r="I17" s="584"/>
      <c r="J17" s="584">
        <f>J62</f>
        <v>0</v>
      </c>
      <c r="K17" s="585"/>
      <c r="L17" s="585">
        <f>L62</f>
        <v>0</v>
      </c>
      <c r="M17" s="586"/>
      <c r="N17" s="587">
        <f>N62</f>
        <v>0</v>
      </c>
      <c r="O17" s="588"/>
      <c r="P17" s="541"/>
      <c r="Q17" s="784" t="s">
        <v>1701</v>
      </c>
      <c r="R17" s="785" t="s">
        <v>194</v>
      </c>
      <c r="S17" s="785" t="s">
        <v>195</v>
      </c>
      <c r="T17" s="785" t="s">
        <v>1058</v>
      </c>
      <c r="U17" s="783"/>
      <c r="V17" s="784" t="s">
        <v>1701</v>
      </c>
      <c r="W17" s="785" t="s">
        <v>194</v>
      </c>
      <c r="X17" s="785" t="s">
        <v>195</v>
      </c>
      <c r="Y17" s="785" t="s">
        <v>1058</v>
      </c>
    </row>
    <row r="18" spans="1:25" ht="18.75" customHeight="1" thickBot="1">
      <c r="A18" s="555"/>
      <c r="B18" s="589"/>
      <c r="C18" s="590"/>
      <c r="D18" s="591"/>
      <c r="E18" s="592"/>
      <c r="F18" s="477"/>
      <c r="G18" s="593"/>
      <c r="H18" s="594"/>
      <c r="I18" s="595"/>
      <c r="J18" s="596"/>
      <c r="K18" s="597"/>
      <c r="L18" s="598"/>
      <c r="M18" s="599"/>
      <c r="N18" s="600"/>
      <c r="O18" s="601"/>
      <c r="P18" s="541"/>
      <c r="Q18" s="786" t="s">
        <v>856</v>
      </c>
      <c r="R18" s="787">
        <f>SUMIFS('４-５．（２年目）'!J64:J408,'４-５．（２年目）'!B64:B408,"設備",'４-５．（２年目）'!F64:F408,"①")</f>
        <v>0</v>
      </c>
      <c r="S18" s="787">
        <f>SUMIFS('４-５．（２年目）'!L64:L408,'４-５．（２年目）'!B64:B408,"設備",'４-５．（２年目）'!F64:F408,"①")</f>
        <v>0</v>
      </c>
      <c r="T18" s="787">
        <f>SUMIFS('４-５．（２年目）'!N64:N408,'４-５．（２年目）'!B64:B408,"設備",'４-５．（２年目）'!F64:F408,"①")</f>
        <v>0</v>
      </c>
      <c r="U18" s="788"/>
      <c r="V18" s="789" t="s">
        <v>856</v>
      </c>
      <c r="W18" s="787">
        <f>SUMIFS('４-５．（２年目）'!L64:L408,'４-５．（２年目）'!B64:B408,"工事",'４-５．（２年目）'!F64:F408,"①")</f>
        <v>0</v>
      </c>
      <c r="X18" s="787">
        <f>SUMIFS('４-５．（２年目）'!L64:L408,'４-５．（２年目）'!B64:B408,"工事",'４-５．（２年目）'!F64:F408,"①")</f>
        <v>0</v>
      </c>
      <c r="Y18" s="787">
        <f>SUMIFS('４-５．（２年目）'!N64:N408,'４-５．（２年目）'!B64:B408,"工事",'４-５．（２年目）'!F64:F408,"①")</f>
        <v>0</v>
      </c>
    </row>
    <row r="19" spans="1:25" ht="18.75" customHeight="1" thickTop="1">
      <c r="A19" s="555"/>
      <c r="B19" s="578"/>
      <c r="C19" s="579" t="s">
        <v>28</v>
      </c>
      <c r="D19" s="580"/>
      <c r="E19" s="581"/>
      <c r="F19" s="476"/>
      <c r="G19" s="582"/>
      <c r="H19" s="602"/>
      <c r="I19" s="603"/>
      <c r="J19" s="603"/>
      <c r="K19" s="604"/>
      <c r="L19" s="604"/>
      <c r="M19" s="586"/>
      <c r="N19" s="605"/>
      <c r="O19" s="588"/>
      <c r="P19" s="541"/>
      <c r="Q19" s="786" t="s">
        <v>857</v>
      </c>
      <c r="R19" s="787">
        <f>SUMIFS('４-５．（２年目）'!J64:J408,'４-５．（２年目）'!B64:B408,"設備",'４-５．（２年目）'!F64:F408,"②")</f>
        <v>0</v>
      </c>
      <c r="S19" s="787">
        <f>SUMIFS('４-５．（２年目）'!L64:L408,'４-５．（２年目）'!B64:B408,"設備",'４-５．（２年目）'!F64:F408,"②")</f>
        <v>0</v>
      </c>
      <c r="T19" s="787">
        <f>SUMIFS('４-５．（２年目）'!N64:N408,'４-５．（２年目）'!B64:B408,"設備",'４-５．（２年目）'!F64:F408,"②")</f>
        <v>0</v>
      </c>
      <c r="U19" s="788"/>
      <c r="V19" s="789" t="s">
        <v>857</v>
      </c>
      <c r="W19" s="787">
        <f>SUMIFS('４-５．（２年目）'!J64:J408,'４-５．（２年目）'!B64:B408,"工事",'４-５．（２年目）'!F64:F408,"②")</f>
        <v>0</v>
      </c>
      <c r="X19" s="787">
        <f>SUMIFS('４-５．（２年目）'!L64:L408,'４-５．（２年目）'!B64:B408,"工事",'４-５．（２年目）'!F64:F408,"②")</f>
        <v>0</v>
      </c>
      <c r="Y19" s="787">
        <f>SUMIFS('４-５．（２年目）'!N64:N408,'４-５．（２年目）'!B64:B408,"工事",'４-５．（２年目）'!F64:F408,"②")</f>
        <v>0</v>
      </c>
    </row>
    <row r="20" spans="1:25" ht="18.75" customHeight="1">
      <c r="A20" s="555"/>
      <c r="B20" s="606"/>
      <c r="C20" s="3021" t="s">
        <v>34</v>
      </c>
      <c r="D20" s="3022"/>
      <c r="E20" s="3023"/>
      <c r="F20" s="478"/>
      <c r="G20" s="607" t="s">
        <v>971</v>
      </c>
      <c r="H20" s="608"/>
      <c r="I20" s="609"/>
      <c r="J20" s="610">
        <f>J114</f>
        <v>0</v>
      </c>
      <c r="K20" s="611"/>
      <c r="L20" s="612">
        <f>L114</f>
        <v>0</v>
      </c>
      <c r="M20" s="613"/>
      <c r="N20" s="614">
        <f>N114</f>
        <v>0</v>
      </c>
      <c r="O20" s="615"/>
      <c r="P20" s="541"/>
      <c r="Q20" s="786" t="s">
        <v>1833</v>
      </c>
      <c r="R20" s="787">
        <f>SUMIFS('４-５．（２年目）'!J64:J408,'４-５．（２年目）'!B64:B408,"設備",'４-５．（２年目）'!F64:F408,"③")</f>
        <v>0</v>
      </c>
      <c r="S20" s="787">
        <f>SUMIFS('４-５．（２年目）'!L64:L408,'４-５．（２年目）'!B64:B408,"設備",'４-５．（２年目）'!F64:F408,"③")</f>
        <v>0</v>
      </c>
      <c r="T20" s="787">
        <f>SUMIFS('４-５．（２年目）'!N64:N408,'４-５．（２年目）'!B64:B408,"設備",'４-５．（２年目）'!F64:F408,"③")</f>
        <v>0</v>
      </c>
      <c r="U20" s="788"/>
      <c r="V20" s="789" t="s">
        <v>1833</v>
      </c>
      <c r="W20" s="787">
        <f>SUMIFS('４-５．（２年目）'!J64:J408,'４-５．（２年目）'!B64:B408,"工事",'４-５．（２年目）'!F64:F408,"③")</f>
        <v>0</v>
      </c>
      <c r="X20" s="787">
        <f>SUMIFS('４-５．（２年目）'!L64:L408,'４-５．（２年目）'!B64:B408,"工事",'４-５．（２年目）'!F64:F408,"③")</f>
        <v>0</v>
      </c>
      <c r="Y20" s="787">
        <f>SUMIFS('４-５．（２年目）'!N64:N408,'４-５．（２年目）'!B64:B408,"工事",'４-５．（２年目）'!F64:F408,"③")</f>
        <v>0</v>
      </c>
    </row>
    <row r="21" spans="1:25" ht="18.75" customHeight="1">
      <c r="A21" s="555"/>
      <c r="B21" s="606"/>
      <c r="C21" s="3021" t="s">
        <v>972</v>
      </c>
      <c r="D21" s="3022"/>
      <c r="E21" s="3023"/>
      <c r="F21" s="478"/>
      <c r="G21" s="607" t="s">
        <v>971</v>
      </c>
      <c r="H21" s="608"/>
      <c r="I21" s="609"/>
      <c r="J21" s="610">
        <f>J166</f>
        <v>0</v>
      </c>
      <c r="K21" s="611"/>
      <c r="L21" s="612">
        <f>L166</f>
        <v>0</v>
      </c>
      <c r="M21" s="613"/>
      <c r="N21" s="614">
        <f>N166</f>
        <v>0</v>
      </c>
      <c r="O21" s="615"/>
      <c r="P21" s="541"/>
      <c r="Q21" s="786" t="s">
        <v>1834</v>
      </c>
      <c r="R21" s="787">
        <f>SUMIFS('４-５．（２年目）'!J64:J408,'４-５．（２年目）'!B64:B408,"設備",'４-５．（２年目）'!F64:F408,"④")</f>
        <v>0</v>
      </c>
      <c r="S21" s="787">
        <f>SUMIFS('４-５．（２年目）'!L64:L408,'４-５．（２年目）'!B64:B408,"設備",'４-５．（２年目）'!F64:F408,"④")</f>
        <v>0</v>
      </c>
      <c r="T21" s="787">
        <f>SUMIFS('４-５．（２年目）'!N64:N408,'４-５．（２年目）'!B64:B408,"設備",'４-５．（２年目）'!F64:F408,"④")</f>
        <v>0</v>
      </c>
      <c r="U21" s="788"/>
      <c r="V21" s="789" t="s">
        <v>1834</v>
      </c>
      <c r="W21" s="787">
        <f>SUMIFS('４-５．（２年目）'!J64:J408,'４-５．（２年目）'!B64:B408,"工事",'４-５．（２年目）'!F64:F408,"④")</f>
        <v>0</v>
      </c>
      <c r="X21" s="787">
        <f>SUMIFS('４-５．（２年目）'!L64:L408,'４-５．（２年目）'!B64:B408,"工事",'４-５．（２年目）'!F64:F408,"④")</f>
        <v>0</v>
      </c>
      <c r="Y21" s="787">
        <f>SUMIFS('４-５．（２年目）'!N64:N408,'４-５．（２年目）'!B64:B408,"工事",'４-５．（２年目）'!F64:F408,"④")</f>
        <v>0</v>
      </c>
    </row>
    <row r="22" spans="1:25" ht="18.75" customHeight="1">
      <c r="A22" s="555"/>
      <c r="B22" s="606"/>
      <c r="C22" s="3021" t="s">
        <v>35</v>
      </c>
      <c r="D22" s="3022"/>
      <c r="E22" s="3023"/>
      <c r="F22" s="478"/>
      <c r="G22" s="607" t="s">
        <v>971</v>
      </c>
      <c r="H22" s="608"/>
      <c r="I22" s="609"/>
      <c r="J22" s="610">
        <f>J218</f>
        <v>0</v>
      </c>
      <c r="K22" s="611"/>
      <c r="L22" s="612">
        <f>L218</f>
        <v>0</v>
      </c>
      <c r="M22" s="613"/>
      <c r="N22" s="614">
        <f>N218</f>
        <v>0</v>
      </c>
      <c r="O22" s="615"/>
      <c r="P22" s="541"/>
      <c r="Q22" s="786" t="s">
        <v>858</v>
      </c>
      <c r="R22" s="787">
        <f>SUMIFS('４-５．（２年目）'!J64:J408,'４-５．（２年目）'!B64:B408,"設備",'４-５．（２年目）'!F64:F408,"⑤")</f>
        <v>0</v>
      </c>
      <c r="S22" s="787">
        <f>SUMIFS('４-５．（２年目）'!L64:L408,'４-５．（２年目）'!B64:B408,"設備",'４-５．（２年目）'!F64:F408,"⑤")</f>
        <v>0</v>
      </c>
      <c r="T22" s="787">
        <f>SUMIFS('４-５．（２年目）'!N64:N408,'４-５．（２年目）'!B64:B408,"設備",'４-５．（２年目）'!F64:F408,"⑤")</f>
        <v>0</v>
      </c>
      <c r="U22" s="788"/>
      <c r="V22" s="789" t="s">
        <v>858</v>
      </c>
      <c r="W22" s="787">
        <f>SUMIFS('４-５．（２年目）'!J64:J408,'４-５．（２年目）'!B64:B408,"工事",'４-５．（２年目）'!F64:F408,"⑤")</f>
        <v>0</v>
      </c>
      <c r="X22" s="787">
        <f>SUMIFS('４-５．（２年目）'!L64:L408,'４-５．（２年目）'!B64:B408,"工事",'４-５．（２年目）'!F64:F408,"⑤")</f>
        <v>0</v>
      </c>
      <c r="Y22" s="787">
        <f>SUMIFS('４-５．（２年目）'!N64:N408,'４-５．（２年目）'!B64:B408,"工事",'４-５．（２年目）'!F64:F408,"⑤")</f>
        <v>0</v>
      </c>
    </row>
    <row r="23" spans="1:25" ht="18.75" customHeight="1">
      <c r="A23" s="555"/>
      <c r="B23" s="606"/>
      <c r="C23" s="3021" t="s">
        <v>36</v>
      </c>
      <c r="D23" s="3022"/>
      <c r="E23" s="3023"/>
      <c r="F23" s="478"/>
      <c r="G23" s="607" t="s">
        <v>971</v>
      </c>
      <c r="H23" s="608"/>
      <c r="I23" s="609"/>
      <c r="J23" s="610">
        <f>J270</f>
        <v>0</v>
      </c>
      <c r="K23" s="611"/>
      <c r="L23" s="612">
        <f>L270</f>
        <v>0</v>
      </c>
      <c r="M23" s="613"/>
      <c r="N23" s="614">
        <f>N270</f>
        <v>0</v>
      </c>
      <c r="O23" s="615"/>
      <c r="P23" s="541"/>
      <c r="Q23" s="786" t="s">
        <v>859</v>
      </c>
      <c r="R23" s="787">
        <f>SUMIFS('４-５．（２年目）'!J64:J408,'４-５．（２年目）'!B64:B408,"設備",'４-５．（２年目）'!F64:F408,"⑥")</f>
        <v>0</v>
      </c>
      <c r="S23" s="787">
        <f>SUMIFS('４-５．（２年目）'!L64:L408,'４-５．（２年目）'!B64:B408,"設備",'４-５．（２年目）'!F64:F408,"⑥")</f>
        <v>0</v>
      </c>
      <c r="T23" s="787">
        <f>SUMIFS('４-５．（２年目）'!N64:N408,'４-５．（２年目）'!B64:B408,"設備",'４-５．（２年目）'!F64:F408,"⑥")</f>
        <v>0</v>
      </c>
      <c r="U23" s="788"/>
      <c r="V23" s="789" t="s">
        <v>859</v>
      </c>
      <c r="W23" s="787">
        <f>SUMIFS('４-５．（２年目）'!J64:J408,'４-５．（２年目）'!B64:B408,"工事",'４-５．（２年目）'!F64:F408,"⑥")</f>
        <v>0</v>
      </c>
      <c r="X23" s="787">
        <f>SUMIFS('４-５．（２年目）'!L64:L408,'４-５．（２年目）'!B64:B408,"工事",'４-５．（２年目）'!F64:F408,"⑥")</f>
        <v>0</v>
      </c>
      <c r="Y23" s="787">
        <f>SUMIFS('４-５．（２年目）'!N64:N408,'４-５．（２年目）'!B64:B408,"工事",'４-５．（２年目）'!F64:F408,"⑥")</f>
        <v>0</v>
      </c>
    </row>
    <row r="24" spans="1:25" ht="18.75" customHeight="1">
      <c r="A24" s="555"/>
      <c r="B24" s="606"/>
      <c r="C24" s="3021" t="s">
        <v>37</v>
      </c>
      <c r="D24" s="3022"/>
      <c r="E24" s="3023"/>
      <c r="F24" s="478"/>
      <c r="G24" s="607" t="s">
        <v>971</v>
      </c>
      <c r="H24" s="608"/>
      <c r="I24" s="609"/>
      <c r="J24" s="610">
        <f>J322</f>
        <v>0</v>
      </c>
      <c r="K24" s="611"/>
      <c r="L24" s="612">
        <f>L322</f>
        <v>0</v>
      </c>
      <c r="M24" s="613"/>
      <c r="N24" s="614">
        <f>N322</f>
        <v>0</v>
      </c>
      <c r="O24" s="615"/>
      <c r="P24" s="541"/>
      <c r="Q24" s="786" t="s">
        <v>860</v>
      </c>
      <c r="R24" s="787">
        <f>SUMIFS('４-５．（２年目）'!J64:J408,'４-５．（２年目）'!B64:B408,"設備",'４-５．（２年目）'!F64:F408,"⑦")</f>
        <v>0</v>
      </c>
      <c r="S24" s="787">
        <f>SUMIFS('４-５．（２年目）'!L64:L408,'４-５．（２年目）'!B64:B408,"設備",'４-５．（２年目）'!F64:F408,"⑦")</f>
        <v>0</v>
      </c>
      <c r="T24" s="787">
        <f>SUMIFS('４-５．（２年目）'!N64:N408,'４-５．（２年目）'!B64:B408,"設備",'４-５．（２年目）'!F64:F408,"⑦")</f>
        <v>0</v>
      </c>
      <c r="U24" s="788"/>
      <c r="V24" s="789" t="s">
        <v>860</v>
      </c>
      <c r="W24" s="787">
        <f>SUMIFS('４-５．（２年目）'!J64:J408,'４-５．（２年目）'!B64:B408,"工事",'４-５．（２年目）'!F64:F408,"⑦")</f>
        <v>0</v>
      </c>
      <c r="X24" s="787">
        <f>SUMIFS('４-５．（２年目）'!L64:L408,'４-５．（２年目）'!B64:B408,"工事",'４-５．（２年目）'!F64:F408,"⑦")</f>
        <v>0</v>
      </c>
      <c r="Y24" s="787">
        <f>SUMIFS('４-５．（２年目）'!N64:N408,'４-５．（２年目）'!B64:B408,"工事",'４-５．（２年目）'!F64:F408,"⑦")</f>
        <v>0</v>
      </c>
    </row>
    <row r="25" spans="1:25" ht="18.75" customHeight="1">
      <c r="A25" s="555"/>
      <c r="B25" s="606"/>
      <c r="C25" s="3021" t="s">
        <v>38</v>
      </c>
      <c r="D25" s="3022"/>
      <c r="E25" s="3023"/>
      <c r="F25" s="478"/>
      <c r="G25" s="607" t="s">
        <v>971</v>
      </c>
      <c r="H25" s="608"/>
      <c r="I25" s="609"/>
      <c r="J25" s="610">
        <f>J350</f>
        <v>0</v>
      </c>
      <c r="K25" s="611"/>
      <c r="L25" s="612">
        <f>L350</f>
        <v>0</v>
      </c>
      <c r="M25" s="613"/>
      <c r="N25" s="614">
        <f>N350</f>
        <v>0</v>
      </c>
      <c r="O25" s="615"/>
      <c r="P25" s="541"/>
      <c r="Q25" s="786" t="s">
        <v>861</v>
      </c>
      <c r="R25" s="787">
        <f>SUMIFS('４-５．（２年目）'!J64:J408,'４-５．（２年目）'!B64:B408,"設備",'４-５．（２年目）'!F64:F408,"⑧")</f>
        <v>0</v>
      </c>
      <c r="S25" s="787">
        <f>SUMIFS('４-５．（２年目）'!L64:L408,'４-５．（２年目）'!B64:B408,"設備",'４-５．（２年目）'!F64:F408,"⑧")</f>
        <v>0</v>
      </c>
      <c r="T25" s="787">
        <f>SUMIFS('４-５．（２年目）'!N64:N408,'４-５．（２年目）'!B64:B408,"設備",'４-５．（２年目）'!F64:F408,"⑧")</f>
        <v>0</v>
      </c>
      <c r="U25" s="788"/>
      <c r="V25" s="789" t="s">
        <v>861</v>
      </c>
      <c r="W25" s="787">
        <f>SUMIFS('４-５．（２年目）'!J64:J408,'４-５．（２年目）'!B64:B408,"工事",'４-５．（２年目）'!F64:F408,"⑧")</f>
        <v>0</v>
      </c>
      <c r="X25" s="787">
        <f>SUMIFS('４-５．（２年目）'!L64:L408,'４-５．（２年目）'!B64:B408,"工事",'４-５．（２年目）'!F64:F408,"⑧")</f>
        <v>0</v>
      </c>
      <c r="Y25" s="787">
        <f>SUMIFS('４-５．（２年目）'!N64:N408,'４-５．（２年目）'!B64:B408,"工事",'４-５．（２年目）'!F64:F408,"⑧")</f>
        <v>0</v>
      </c>
    </row>
    <row r="26" spans="1:25" ht="18.75" customHeight="1">
      <c r="A26" s="555"/>
      <c r="B26" s="606"/>
      <c r="C26" s="3021" t="s">
        <v>39</v>
      </c>
      <c r="D26" s="3022"/>
      <c r="E26" s="3023"/>
      <c r="F26" s="478"/>
      <c r="G26" s="607" t="s">
        <v>971</v>
      </c>
      <c r="H26" s="608"/>
      <c r="I26" s="609"/>
      <c r="J26" s="610">
        <f>J378</f>
        <v>0</v>
      </c>
      <c r="K26" s="611"/>
      <c r="L26" s="612">
        <f>L378</f>
        <v>0</v>
      </c>
      <c r="M26" s="613"/>
      <c r="N26" s="614">
        <f>N378</f>
        <v>0</v>
      </c>
      <c r="O26" s="615"/>
      <c r="P26" s="541"/>
      <c r="Q26" s="786" t="s">
        <v>862</v>
      </c>
      <c r="R26" s="787">
        <f>SUMIFS('４-５．（２年目）'!J64:J408,'４-５．（２年目）'!B64:B408,"設備",'４-５．（２年目）'!F64:F408,"⑨")</f>
        <v>0</v>
      </c>
      <c r="S26" s="787">
        <f>SUMIFS('４-５．（２年目）'!L64:L408,'４-５．（２年目）'!B64:B408,"設備",'４-５．（２年目）'!F64:F408,"⑨")</f>
        <v>0</v>
      </c>
      <c r="T26" s="787">
        <f>SUMIFS('４-５．（２年目）'!N64:N408,'４-５．（２年目）'!B64:B408,"設備",'４-５．（２年目）'!F64:F408,"⑨")</f>
        <v>0</v>
      </c>
      <c r="U26" s="788"/>
      <c r="V26" s="789" t="s">
        <v>862</v>
      </c>
      <c r="W26" s="787">
        <f>SUMIFS('４-５．（２年目）'!J64:J408,'４-５．（２年目）'!B64:B408,"工事",'４-５．（２年目）'!F64:F408,"⑨")</f>
        <v>0</v>
      </c>
      <c r="X26" s="787">
        <f>SUMIFS('４-５．（２年目）'!L64:L408,'４-５．（２年目）'!B64:B408,"工事",'４-５．（２年目）'!F64:F408,"⑨")</f>
        <v>0</v>
      </c>
      <c r="Y26" s="787">
        <f>SUMIFS('４-５．（２年目）'!N64:N408,'４-５．（２年目）'!B64:B408,"工事",'４-５．（２年目）'!F64:F408,"⑨")</f>
        <v>0</v>
      </c>
    </row>
    <row r="27" spans="1:25" ht="18.75" customHeight="1">
      <c r="A27" s="555"/>
      <c r="B27" s="606"/>
      <c r="C27" s="3021" t="s">
        <v>40</v>
      </c>
      <c r="D27" s="3022"/>
      <c r="E27" s="3023"/>
      <c r="F27" s="478"/>
      <c r="G27" s="607" t="s">
        <v>971</v>
      </c>
      <c r="H27" s="608"/>
      <c r="I27" s="609"/>
      <c r="J27" s="610">
        <f>J406</f>
        <v>0</v>
      </c>
      <c r="K27" s="611"/>
      <c r="L27" s="612">
        <f>L406</f>
        <v>0</v>
      </c>
      <c r="M27" s="613"/>
      <c r="N27" s="614">
        <f>N406</f>
        <v>0</v>
      </c>
      <c r="O27" s="615"/>
      <c r="P27" s="541"/>
      <c r="Q27" s="786" t="s">
        <v>1824</v>
      </c>
      <c r="R27" s="787">
        <f>SUMIFS('４-５．（２年目）'!J64:J408,'４-５．（２年目）'!B64:B408,"設備",'４-５．（２年目）'!F64:F408,"⑩")</f>
        <v>0</v>
      </c>
      <c r="S27" s="787">
        <f>SUMIFS('４-５．（２年目）'!L64:L408,'４-５．（２年目）'!B64:B408,"設備",'４-５．（２年目）'!F64:F408,"⑩")</f>
        <v>0</v>
      </c>
      <c r="T27" s="787">
        <f>SUMIFS('４-５．（２年目）'!N64:N408,'４-５．（２年目）'!B64:B408,"設備",'４-５．（２年目）'!F64:F408,"⑩")</f>
        <v>0</v>
      </c>
      <c r="U27" s="788"/>
      <c r="V27" s="786" t="s">
        <v>1824</v>
      </c>
      <c r="W27" s="787">
        <f>SUMIFS('４-５．（２年目）'!J64:J408,'４-５．（２年目）'!B64:B408,"工事",'４-５．（２年目）'!F64:F408,"⑩")</f>
        <v>0</v>
      </c>
      <c r="X27" s="787">
        <f>SUMIFS('４-５．（２年目）'!L64:L408,'４-５．（２年目）'!B64:B408,"工事",'４-５．（２年目）'!F64:F408,"⑩")</f>
        <v>0</v>
      </c>
      <c r="Y27" s="787">
        <f>SUMIFS('４-５．（２年目）'!N64:N408,'４-５．（２年目）'!B64:B408,"工事",'４-５．（２年目）'!F64:F408,"⑩")</f>
        <v>0</v>
      </c>
    </row>
    <row r="28" spans="1:25" ht="18.75" customHeight="1" thickBot="1">
      <c r="A28" s="555"/>
      <c r="B28" s="616"/>
      <c r="C28" s="617"/>
      <c r="D28" s="617"/>
      <c r="E28" s="473"/>
      <c r="F28" s="489"/>
      <c r="G28" s="618"/>
      <c r="H28" s="619"/>
      <c r="I28" s="620"/>
      <c r="J28" s="621"/>
      <c r="K28" s="622"/>
      <c r="L28" s="623"/>
      <c r="M28" s="624"/>
      <c r="N28" s="625"/>
      <c r="O28" s="626"/>
      <c r="P28" s="541"/>
      <c r="Q28" s="786" t="s">
        <v>1825</v>
      </c>
      <c r="R28" s="787">
        <f>SUMIFS('４-５．（２年目）'!J64:J408,'４-５．（２年目）'!B64:B408,"設備",'４-５．（２年目）'!F64:F408,"⑪")</f>
        <v>0</v>
      </c>
      <c r="S28" s="787">
        <f>SUMIFS('４-５．（２年目）'!L64:L408,'４-５．（２年目）'!B64:B408,"設備",'４-５．（２年目）'!F64:F408,"⑪")</f>
        <v>0</v>
      </c>
      <c r="T28" s="787">
        <f>SUMIFS('４-５．（２年目）'!N64:N408,'４-５．（２年目）'!B64:B408,"設備",'４-５．（２年目）'!F64:F408,"⑪")</f>
        <v>0</v>
      </c>
      <c r="U28" s="788"/>
      <c r="V28" s="786" t="s">
        <v>1825</v>
      </c>
      <c r="W28" s="787">
        <f>SUMIFS('４-５．（２年目）'!J64:J408,'４-５．（２年目）'!B64:B408,"工事",'４-５．（２年目）'!F64:F408,"⑪")</f>
        <v>0</v>
      </c>
      <c r="X28" s="787">
        <f>SUMIFS('４-５．（２年目）'!L64:L408,'４-５．（２年目）'!B64:B408,"工事",'４-５．（２年目）'!F64:F408,"⑪")</f>
        <v>0</v>
      </c>
      <c r="Y28" s="787">
        <f>SUMIFS('４-５．（２年目）'!N64:N408,'４-５．（２年目）'!B64:B408,"工事",'４-５．（２年目）'!F64:F408,"⑪")</f>
        <v>0</v>
      </c>
    </row>
    <row r="29" spans="1:25" ht="30" customHeight="1" thickTop="1">
      <c r="A29" s="555"/>
      <c r="B29" s="578"/>
      <c r="C29" s="627"/>
      <c r="D29" s="627" t="s">
        <v>973</v>
      </c>
      <c r="E29" s="581" t="s">
        <v>12</v>
      </c>
      <c r="F29" s="476"/>
      <c r="G29" s="628"/>
      <c r="H29" s="629"/>
      <c r="I29" s="584"/>
      <c r="J29" s="584">
        <f>SUM(J20:J27)</f>
        <v>0</v>
      </c>
      <c r="K29" s="585"/>
      <c r="L29" s="585">
        <f>SUM(L20:L27)</f>
        <v>0</v>
      </c>
      <c r="M29" s="630"/>
      <c r="N29" s="587">
        <f>SUM(N20:N27)</f>
        <v>0</v>
      </c>
      <c r="O29" s="588"/>
      <c r="P29" s="541"/>
      <c r="Q29" s="786" t="s">
        <v>1826</v>
      </c>
      <c r="R29" s="787">
        <f>SUMIFS('４-５．（２年目）'!J64:J408,'４-５．（２年目）'!B64:B408,"設備",'４-５．（２年目）'!F64:F408,"⑫")</f>
        <v>0</v>
      </c>
      <c r="S29" s="787">
        <f>SUMIFS('４-５．（２年目）'!L64:L408,'４-５．（２年目）'!B64:B408,"設備",'４-５．（２年目）'!F64:F408,"⑫")</f>
        <v>0</v>
      </c>
      <c r="T29" s="787">
        <f>SUMIFS('４-５．（２年目）'!N64:N408,'４-５．（２年目）'!B64:B408,"設備",'４-５．（２年目）'!F64:F408,"⑫")</f>
        <v>0</v>
      </c>
      <c r="U29" s="788"/>
      <c r="V29" s="786" t="s">
        <v>1826</v>
      </c>
      <c r="W29" s="787">
        <f>SUMIFS('４-５．（２年目）'!J64:J408,'４-５．（２年目）'!B64:B408,"工事",'４-５．（２年目）'!F64:F408,"⑫")</f>
        <v>0</v>
      </c>
      <c r="X29" s="787">
        <f>SUMIFS('４-５．（２年目）'!L64:L408,'４-５．（２年目）'!B64:B408,"工事",'４-５．（２年目）'!F64:F408,"⑫")</f>
        <v>0</v>
      </c>
      <c r="Y29" s="787">
        <f>SUMIFS('４-５．（２年目）'!N64:N408,'４-５．（２年目）'!B64:B408,"工事",'４-５．（２年目）'!F64:F408,"⑫")</f>
        <v>0</v>
      </c>
    </row>
    <row r="30" spans="1:25" ht="18.75" customHeight="1" thickBot="1">
      <c r="A30" s="555"/>
      <c r="B30" s="589"/>
      <c r="C30" s="590"/>
      <c r="D30" s="591"/>
      <c r="E30" s="592"/>
      <c r="F30" s="477"/>
      <c r="G30" s="631"/>
      <c r="H30" s="632"/>
      <c r="I30" s="596"/>
      <c r="J30" s="596"/>
      <c r="K30" s="598"/>
      <c r="L30" s="598"/>
      <c r="M30" s="633"/>
      <c r="N30" s="600"/>
      <c r="O30" s="601"/>
      <c r="P30" s="541"/>
      <c r="Q30" s="786" t="s">
        <v>1827</v>
      </c>
      <c r="R30" s="787">
        <f>SUMIFS('４-５．（２年目）'!J64:J408,'４-５．（２年目）'!B64:B408,"設備",'４-５．（２年目）'!F64:F408,"⑬")</f>
        <v>0</v>
      </c>
      <c r="S30" s="787">
        <f>SUMIFS('４-５．（２年目）'!L64:L408,'４-５．（２年目）'!B64:B408,"設備",'４-５．（２年目）'!F64:F408,"⑬")</f>
        <v>0</v>
      </c>
      <c r="T30" s="787">
        <f>SUMIFS('４-５．（２年目）'!N64:N408,'４-５．（２年目）'!B64:B408,"設備",'４-５．（２年目）'!F64:F408,"⑬")</f>
        <v>0</v>
      </c>
      <c r="U30" s="788"/>
      <c r="V30" s="786" t="s">
        <v>1827</v>
      </c>
      <c r="W30" s="787">
        <f>SUMIFS('４-５．（２年目）'!J64:J408,'４-５．（２年目）'!B64:B408,"工事",'４-５．（２年目）'!F64:F408,"⑬")</f>
        <v>0</v>
      </c>
      <c r="X30" s="787">
        <f>SUMIFS('４-５．（２年目）'!L64:L408,'４-５．（２年目）'!B64:B408,"工事",'４-５．（２年目）'!F64:F408,"⑬")</f>
        <v>0</v>
      </c>
      <c r="Y30" s="787">
        <f>SUMIFS('４-５．（２年目）'!N64:N408,'４-５．（２年目）'!B64:B408,"工事",'４-５．（２年目）'!F64:F408,"⑬")</f>
        <v>0</v>
      </c>
    </row>
    <row r="31" spans="1:25" ht="18.75" customHeight="1" thickTop="1">
      <c r="A31" s="555"/>
      <c r="B31" s="578"/>
      <c r="C31" s="579" t="s">
        <v>29</v>
      </c>
      <c r="D31" s="580"/>
      <c r="E31" s="581"/>
      <c r="F31" s="476"/>
      <c r="G31" s="582"/>
      <c r="H31" s="629"/>
      <c r="I31" s="584"/>
      <c r="J31" s="584"/>
      <c r="K31" s="585"/>
      <c r="L31" s="585"/>
      <c r="M31" s="630"/>
      <c r="N31" s="587"/>
      <c r="O31" s="588"/>
      <c r="P31" s="541"/>
      <c r="Q31" s="786" t="s">
        <v>1828</v>
      </c>
      <c r="R31" s="787">
        <f>SUMIFS('４-５．（２年目）'!J64:J408,'４-５．（２年目）'!B64:B408,"設備",'４-５．（２年目）'!F64:F408,"⑭")</f>
        <v>0</v>
      </c>
      <c r="S31" s="787">
        <f>SUMIFS('４-５．（２年目）'!L64:L408,'４-５．（２年目）'!B64:B408,"設備",'４-５．（２年目）'!F64:F408,"⑭")</f>
        <v>0</v>
      </c>
      <c r="T31" s="787">
        <f>SUMIFS('４-５．（２年目）'!N64:N408,'４-５．（２年目）'!B64:B408,"設備",'４-５．（２年目）'!F64:F408,"⑭")</f>
        <v>0</v>
      </c>
      <c r="U31" s="788"/>
      <c r="V31" s="786" t="s">
        <v>1828</v>
      </c>
      <c r="W31" s="787">
        <f>SUMIFS('４-５．（２年目）'!J64:J408,'４-５．（２年目）'!B64:B408,"工事",'４-５．（２年目）'!F64:F408,"⑭")</f>
        <v>0</v>
      </c>
      <c r="X31" s="787">
        <f>SUMIFS('４-５．（２年目）'!L64:L408,'４-５．（２年目）'!B64:B408,"工事",'４-５．（２年目）'!F64:F408,"⑭")</f>
        <v>0</v>
      </c>
      <c r="Y31" s="787">
        <f>SUMIFS('４-５．（２年目）'!N64:N408,'４-５．（２年目）'!B64:B408,"工事",'４-５．（２年目）'!F64:F408,"⑭")</f>
        <v>0</v>
      </c>
    </row>
    <row r="32" spans="1:25" ht="18.75" customHeight="1">
      <c r="A32" s="555"/>
      <c r="B32" s="606"/>
      <c r="C32" s="3021" t="s">
        <v>34</v>
      </c>
      <c r="D32" s="3022"/>
      <c r="E32" s="3023"/>
      <c r="F32" s="478"/>
      <c r="G32" s="607" t="s">
        <v>971</v>
      </c>
      <c r="H32" s="634"/>
      <c r="I32" s="609"/>
      <c r="J32" s="610">
        <f>J115</f>
        <v>0</v>
      </c>
      <c r="K32" s="611"/>
      <c r="L32" s="612">
        <f>L115</f>
        <v>0</v>
      </c>
      <c r="M32" s="613"/>
      <c r="N32" s="614">
        <f>N115</f>
        <v>0</v>
      </c>
      <c r="O32" s="615"/>
      <c r="Q32" s="786" t="s">
        <v>1829</v>
      </c>
      <c r="R32" s="787">
        <f>SUMIFS('４-５．（２年目）'!J64:J408,'４-５．（２年目）'!B64:B408,"設備",'４-５．（２年目）'!F64:F408,"⑮")</f>
        <v>0</v>
      </c>
      <c r="S32" s="787">
        <f>SUMIFS('４-５．（２年目）'!L64:L408,'４-５．（２年目）'!B64:B408,"設備",'４-５．（２年目）'!F64:F408,"⑮")</f>
        <v>0</v>
      </c>
      <c r="T32" s="787">
        <f>SUMIFS('４-５．（２年目）'!N64:N408,'４-５．（２年目）'!B64:B408,"設備",'４-５．（２年目）'!F64:F408,"⑮")</f>
        <v>0</v>
      </c>
      <c r="U32" s="168"/>
      <c r="V32" s="786" t="s">
        <v>1829</v>
      </c>
      <c r="W32" s="787">
        <f>SUMIFS('４-５．（２年目）'!J64:J408,'４-５．（２年目）'!B64:B408,"工事",'４-５．（２年目）'!F64:F408,"⑮")</f>
        <v>0</v>
      </c>
      <c r="X32" s="787">
        <f>SUMIFS('４-５．（２年目）'!L64:L408,'４-５．（２年目）'!B64:B408,"工事",'４-５．（２年目）'!F64:F408,"⑮")</f>
        <v>0</v>
      </c>
      <c r="Y32" s="787">
        <f>SUMIFS('４-５．（２年目）'!N64:N408,'４-５．（２年目）'!B64:B408,"工事",'４-５．（２年目）'!F64:F408,"⑮")</f>
        <v>0</v>
      </c>
    </row>
    <row r="33" spans="1:15" ht="18.75" customHeight="1">
      <c r="A33" s="555"/>
      <c r="B33" s="606"/>
      <c r="C33" s="3021" t="s">
        <v>33</v>
      </c>
      <c r="D33" s="3022"/>
      <c r="E33" s="3023"/>
      <c r="F33" s="478"/>
      <c r="G33" s="607" t="s">
        <v>971</v>
      </c>
      <c r="H33" s="634"/>
      <c r="I33" s="609"/>
      <c r="J33" s="610">
        <f>J167</f>
        <v>0</v>
      </c>
      <c r="K33" s="611"/>
      <c r="L33" s="612">
        <f>L167</f>
        <v>0</v>
      </c>
      <c r="M33" s="613"/>
      <c r="N33" s="614">
        <f>N167</f>
        <v>0</v>
      </c>
      <c r="O33" s="615"/>
    </row>
    <row r="34" spans="1:15" ht="18.75" customHeight="1">
      <c r="A34" s="555"/>
      <c r="B34" s="606"/>
      <c r="C34" s="3021" t="s">
        <v>35</v>
      </c>
      <c r="D34" s="3022"/>
      <c r="E34" s="3023"/>
      <c r="F34" s="478"/>
      <c r="G34" s="607" t="s">
        <v>971</v>
      </c>
      <c r="H34" s="634"/>
      <c r="I34" s="609"/>
      <c r="J34" s="610">
        <f>J219</f>
        <v>0</v>
      </c>
      <c r="K34" s="611"/>
      <c r="L34" s="612">
        <f>L219</f>
        <v>0</v>
      </c>
      <c r="M34" s="613"/>
      <c r="N34" s="614">
        <f>N219</f>
        <v>0</v>
      </c>
      <c r="O34" s="615"/>
    </row>
    <row r="35" spans="1:15" ht="18.75" customHeight="1">
      <c r="A35" s="555"/>
      <c r="B35" s="606"/>
      <c r="C35" s="3021" t="s">
        <v>36</v>
      </c>
      <c r="D35" s="3022"/>
      <c r="E35" s="3023"/>
      <c r="F35" s="478"/>
      <c r="G35" s="607" t="s">
        <v>971</v>
      </c>
      <c r="H35" s="634"/>
      <c r="I35" s="609"/>
      <c r="J35" s="610">
        <f>J271</f>
        <v>0</v>
      </c>
      <c r="K35" s="611"/>
      <c r="L35" s="612">
        <f>L271</f>
        <v>0</v>
      </c>
      <c r="M35" s="613"/>
      <c r="N35" s="614">
        <f>N271</f>
        <v>0</v>
      </c>
      <c r="O35" s="615"/>
    </row>
    <row r="36" spans="1:15" ht="18.75" customHeight="1">
      <c r="A36" s="555"/>
      <c r="B36" s="606"/>
      <c r="C36" s="3021" t="s">
        <v>37</v>
      </c>
      <c r="D36" s="3022"/>
      <c r="E36" s="3023"/>
      <c r="F36" s="478"/>
      <c r="G36" s="607" t="s">
        <v>971</v>
      </c>
      <c r="H36" s="634"/>
      <c r="I36" s="609"/>
      <c r="J36" s="610">
        <f>J323</f>
        <v>0</v>
      </c>
      <c r="K36" s="611"/>
      <c r="L36" s="612">
        <f>L323</f>
        <v>0</v>
      </c>
      <c r="M36" s="613"/>
      <c r="N36" s="614">
        <f>N323</f>
        <v>0</v>
      </c>
      <c r="O36" s="615"/>
    </row>
    <row r="37" spans="1:15" ht="18.75" customHeight="1">
      <c r="A37" s="555"/>
      <c r="B37" s="606"/>
      <c r="C37" s="3021" t="s">
        <v>38</v>
      </c>
      <c r="D37" s="3022"/>
      <c r="E37" s="3023"/>
      <c r="F37" s="478"/>
      <c r="G37" s="607" t="s">
        <v>971</v>
      </c>
      <c r="H37" s="634"/>
      <c r="I37" s="609"/>
      <c r="J37" s="610">
        <f>J351</f>
        <v>0</v>
      </c>
      <c r="K37" s="611"/>
      <c r="L37" s="612">
        <f>L351</f>
        <v>0</v>
      </c>
      <c r="M37" s="613"/>
      <c r="N37" s="614">
        <f>N351</f>
        <v>0</v>
      </c>
      <c r="O37" s="615"/>
    </row>
    <row r="38" spans="1:15" ht="18.75" customHeight="1">
      <c r="A38" s="555"/>
      <c r="B38" s="606"/>
      <c r="C38" s="3021" t="s">
        <v>39</v>
      </c>
      <c r="D38" s="3022"/>
      <c r="E38" s="3023"/>
      <c r="F38" s="478"/>
      <c r="G38" s="607" t="s">
        <v>971</v>
      </c>
      <c r="H38" s="634"/>
      <c r="I38" s="609"/>
      <c r="J38" s="610">
        <f>J379</f>
        <v>0</v>
      </c>
      <c r="K38" s="611"/>
      <c r="L38" s="612">
        <f>L379</f>
        <v>0</v>
      </c>
      <c r="M38" s="613"/>
      <c r="N38" s="614">
        <f>N379</f>
        <v>0</v>
      </c>
      <c r="O38" s="615"/>
    </row>
    <row r="39" spans="1:15" ht="18.75" customHeight="1">
      <c r="A39" s="555"/>
      <c r="B39" s="606"/>
      <c r="C39" s="3021" t="s">
        <v>40</v>
      </c>
      <c r="D39" s="3022"/>
      <c r="E39" s="3023"/>
      <c r="F39" s="478"/>
      <c r="G39" s="607" t="s">
        <v>971</v>
      </c>
      <c r="H39" s="634"/>
      <c r="I39" s="609"/>
      <c r="J39" s="610">
        <f>J407</f>
        <v>0</v>
      </c>
      <c r="K39" s="611"/>
      <c r="L39" s="612">
        <f>L407</f>
        <v>0</v>
      </c>
      <c r="M39" s="613"/>
      <c r="N39" s="614">
        <f>N407</f>
        <v>0</v>
      </c>
      <c r="O39" s="615"/>
    </row>
    <row r="40" spans="1:15" ht="18.75" customHeight="1" thickBot="1">
      <c r="A40" s="555"/>
      <c r="B40" s="739"/>
      <c r="C40" s="635"/>
      <c r="D40" s="737"/>
      <c r="E40" s="636"/>
      <c r="F40" s="479"/>
      <c r="G40" s="637"/>
      <c r="H40" s="638"/>
      <c r="I40" s="610"/>
      <c r="J40" s="639"/>
      <c r="K40" s="612"/>
      <c r="L40" s="640"/>
      <c r="M40" s="641"/>
      <c r="N40" s="642"/>
      <c r="O40" s="615"/>
    </row>
    <row r="41" spans="1:15" ht="30" customHeight="1" thickTop="1">
      <c r="A41" s="555"/>
      <c r="B41" s="578"/>
      <c r="C41" s="627"/>
      <c r="D41" s="627" t="s">
        <v>69</v>
      </c>
      <c r="E41" s="581" t="s">
        <v>12</v>
      </c>
      <c r="F41" s="476"/>
      <c r="G41" s="628"/>
      <c r="H41" s="629"/>
      <c r="I41" s="584"/>
      <c r="J41" s="584">
        <f>SUM(J32:J40)</f>
        <v>0</v>
      </c>
      <c r="K41" s="585"/>
      <c r="L41" s="585">
        <f>SUM(L32:L40)</f>
        <v>0</v>
      </c>
      <c r="M41" s="630"/>
      <c r="N41" s="587">
        <f>SUM(N32:N40)</f>
        <v>0</v>
      </c>
      <c r="O41" s="643"/>
    </row>
    <row r="42" spans="1:15" ht="18.75" customHeight="1" thickBot="1">
      <c r="A42" s="555"/>
      <c r="B42" s="739"/>
      <c r="C42" s="644"/>
      <c r="D42" s="645"/>
      <c r="E42" s="646"/>
      <c r="F42" s="480"/>
      <c r="G42" s="647"/>
      <c r="H42" s="648"/>
      <c r="I42" s="639"/>
      <c r="J42" s="639"/>
      <c r="K42" s="640"/>
      <c r="L42" s="640"/>
      <c r="M42" s="649"/>
      <c r="N42" s="642"/>
      <c r="O42" s="650"/>
    </row>
    <row r="43" spans="1:15" ht="30" customHeight="1" thickTop="1" thickBot="1">
      <c r="A43" s="555"/>
      <c r="B43" s="651"/>
      <c r="C43" s="652"/>
      <c r="D43" s="653"/>
      <c r="E43" s="654" t="s">
        <v>30</v>
      </c>
      <c r="F43" s="481"/>
      <c r="G43" s="655"/>
      <c r="H43" s="656"/>
      <c r="I43" s="657"/>
      <c r="J43" s="657">
        <f>SUM(J17,J29,J41)</f>
        <v>0</v>
      </c>
      <c r="K43" s="658"/>
      <c r="L43" s="658">
        <f>SUM(L17,L29,L41)</f>
        <v>0</v>
      </c>
      <c r="M43" s="659"/>
      <c r="N43" s="660">
        <f>SUM(N17,N29,N41)</f>
        <v>0</v>
      </c>
      <c r="O43" s="661"/>
    </row>
    <row r="44" spans="1:15" ht="8.25" customHeight="1" thickBot="1">
      <c r="B44" s="662"/>
      <c r="C44" s="663"/>
      <c r="D44" s="663"/>
      <c r="E44" s="663"/>
      <c r="F44" s="662"/>
      <c r="G44" s="664"/>
      <c r="H44" s="599"/>
      <c r="I44" s="599"/>
      <c r="J44" s="599"/>
      <c r="K44" s="599"/>
      <c r="L44" s="599"/>
      <c r="M44" s="599"/>
      <c r="N44" s="599"/>
      <c r="O44" s="663"/>
    </row>
    <row r="45" spans="1:15" ht="18.75" customHeight="1">
      <c r="A45" s="555"/>
      <c r="B45" s="665"/>
      <c r="C45" s="666" t="s">
        <v>31</v>
      </c>
      <c r="D45" s="667"/>
      <c r="E45" s="668"/>
      <c r="F45" s="482"/>
      <c r="G45" s="669"/>
      <c r="H45" s="670"/>
      <c r="I45" s="671"/>
      <c r="J45" s="671"/>
      <c r="K45" s="671"/>
      <c r="L45" s="671"/>
      <c r="M45" s="671"/>
      <c r="N45" s="672"/>
      <c r="O45" s="673"/>
    </row>
    <row r="46" spans="1:15" ht="18.75" customHeight="1">
      <c r="A46" s="555"/>
      <c r="B46" s="674"/>
      <c r="C46" s="3046" t="s">
        <v>34</v>
      </c>
      <c r="D46" s="3047"/>
      <c r="E46" s="3048"/>
      <c r="F46" s="483"/>
      <c r="G46" s="675" t="s">
        <v>20</v>
      </c>
      <c r="H46" s="676"/>
      <c r="I46" s="677"/>
      <c r="J46" s="678">
        <f t="shared" ref="J46:J53" si="0">SUM(J20,J32)</f>
        <v>0</v>
      </c>
      <c r="K46" s="677"/>
      <c r="L46" s="678">
        <f t="shared" ref="L46:L53" si="1">SUM(L20,L32)</f>
        <v>0</v>
      </c>
      <c r="M46" s="677"/>
      <c r="N46" s="679">
        <f t="shared" ref="N46:N53" si="2">SUM(N20,N32)</f>
        <v>0</v>
      </c>
      <c r="O46" s="680"/>
    </row>
    <row r="47" spans="1:15" ht="18.75" customHeight="1">
      <c r="A47" s="555"/>
      <c r="B47" s="674"/>
      <c r="C47" s="3046" t="s">
        <v>33</v>
      </c>
      <c r="D47" s="3047"/>
      <c r="E47" s="3048"/>
      <c r="F47" s="483"/>
      <c r="G47" s="675" t="s">
        <v>20</v>
      </c>
      <c r="H47" s="676"/>
      <c r="I47" s="677"/>
      <c r="J47" s="678">
        <f t="shared" si="0"/>
        <v>0</v>
      </c>
      <c r="K47" s="677"/>
      <c r="L47" s="678">
        <f t="shared" si="1"/>
        <v>0</v>
      </c>
      <c r="M47" s="677"/>
      <c r="N47" s="679">
        <f t="shared" si="2"/>
        <v>0</v>
      </c>
      <c r="O47" s="680"/>
    </row>
    <row r="48" spans="1:15" ht="18.75" customHeight="1">
      <c r="A48" s="555"/>
      <c r="B48" s="674"/>
      <c r="C48" s="3046" t="s">
        <v>35</v>
      </c>
      <c r="D48" s="3047"/>
      <c r="E48" s="3048"/>
      <c r="F48" s="483"/>
      <c r="G48" s="675" t="s">
        <v>20</v>
      </c>
      <c r="H48" s="676"/>
      <c r="I48" s="677"/>
      <c r="J48" s="678">
        <f t="shared" si="0"/>
        <v>0</v>
      </c>
      <c r="K48" s="677"/>
      <c r="L48" s="678">
        <f t="shared" si="1"/>
        <v>0</v>
      </c>
      <c r="M48" s="677"/>
      <c r="N48" s="679">
        <f t="shared" si="2"/>
        <v>0</v>
      </c>
      <c r="O48" s="680"/>
    </row>
    <row r="49" spans="1:15" ht="18.75" customHeight="1">
      <c r="A49" s="555"/>
      <c r="B49" s="674"/>
      <c r="C49" s="3046" t="s">
        <v>36</v>
      </c>
      <c r="D49" s="3047"/>
      <c r="E49" s="3048"/>
      <c r="F49" s="483"/>
      <c r="G49" s="675" t="s">
        <v>20</v>
      </c>
      <c r="H49" s="676"/>
      <c r="I49" s="677"/>
      <c r="J49" s="678">
        <f t="shared" si="0"/>
        <v>0</v>
      </c>
      <c r="K49" s="677"/>
      <c r="L49" s="678">
        <f t="shared" si="1"/>
        <v>0</v>
      </c>
      <c r="M49" s="677"/>
      <c r="N49" s="679">
        <f t="shared" si="2"/>
        <v>0</v>
      </c>
      <c r="O49" s="680"/>
    </row>
    <row r="50" spans="1:15" ht="18.75" customHeight="1">
      <c r="A50" s="555"/>
      <c r="B50" s="674"/>
      <c r="C50" s="3046" t="s">
        <v>37</v>
      </c>
      <c r="D50" s="3047"/>
      <c r="E50" s="3048"/>
      <c r="F50" s="483"/>
      <c r="G50" s="675" t="s">
        <v>20</v>
      </c>
      <c r="H50" s="676"/>
      <c r="I50" s="677"/>
      <c r="J50" s="678">
        <f t="shared" si="0"/>
        <v>0</v>
      </c>
      <c r="K50" s="677"/>
      <c r="L50" s="678">
        <f t="shared" si="1"/>
        <v>0</v>
      </c>
      <c r="M50" s="677"/>
      <c r="N50" s="679">
        <f t="shared" si="2"/>
        <v>0</v>
      </c>
      <c r="O50" s="680"/>
    </row>
    <row r="51" spans="1:15" ht="18.75" customHeight="1">
      <c r="A51" s="555"/>
      <c r="B51" s="674"/>
      <c r="C51" s="3046" t="s">
        <v>38</v>
      </c>
      <c r="D51" s="3047"/>
      <c r="E51" s="3048"/>
      <c r="F51" s="483"/>
      <c r="G51" s="675" t="s">
        <v>20</v>
      </c>
      <c r="H51" s="676"/>
      <c r="I51" s="677"/>
      <c r="J51" s="678">
        <f t="shared" si="0"/>
        <v>0</v>
      </c>
      <c r="K51" s="677"/>
      <c r="L51" s="678">
        <f t="shared" si="1"/>
        <v>0</v>
      </c>
      <c r="M51" s="677"/>
      <c r="N51" s="679">
        <f t="shared" si="2"/>
        <v>0</v>
      </c>
      <c r="O51" s="680"/>
    </row>
    <row r="52" spans="1:15" ht="18.75" customHeight="1">
      <c r="A52" s="555"/>
      <c r="B52" s="674"/>
      <c r="C52" s="3046" t="s">
        <v>39</v>
      </c>
      <c r="D52" s="3047"/>
      <c r="E52" s="3048"/>
      <c r="F52" s="483"/>
      <c r="G52" s="675" t="s">
        <v>20</v>
      </c>
      <c r="H52" s="676"/>
      <c r="I52" s="677"/>
      <c r="J52" s="678">
        <f t="shared" si="0"/>
        <v>0</v>
      </c>
      <c r="K52" s="677"/>
      <c r="L52" s="678">
        <f t="shared" si="1"/>
        <v>0</v>
      </c>
      <c r="M52" s="677"/>
      <c r="N52" s="679">
        <f t="shared" si="2"/>
        <v>0</v>
      </c>
      <c r="O52" s="680"/>
    </row>
    <row r="53" spans="1:15" ht="18.75" customHeight="1">
      <c r="A53" s="555"/>
      <c r="B53" s="674"/>
      <c r="C53" s="3046" t="s">
        <v>40</v>
      </c>
      <c r="D53" s="3047"/>
      <c r="E53" s="3048"/>
      <c r="F53" s="483"/>
      <c r="G53" s="675" t="s">
        <v>20</v>
      </c>
      <c r="H53" s="676"/>
      <c r="I53" s="677"/>
      <c r="J53" s="678">
        <f t="shared" si="0"/>
        <v>0</v>
      </c>
      <c r="K53" s="677"/>
      <c r="L53" s="678">
        <f t="shared" si="1"/>
        <v>0</v>
      </c>
      <c r="M53" s="677"/>
      <c r="N53" s="679">
        <f t="shared" si="2"/>
        <v>0</v>
      </c>
      <c r="O53" s="680"/>
    </row>
    <row r="54" spans="1:15" ht="18.75" customHeight="1" thickBot="1">
      <c r="A54" s="555"/>
      <c r="B54" s="681"/>
      <c r="C54" s="682"/>
      <c r="D54" s="683"/>
      <c r="E54" s="684"/>
      <c r="F54" s="484"/>
      <c r="G54" s="685"/>
      <c r="H54" s="686"/>
      <c r="I54" s="678"/>
      <c r="J54" s="687"/>
      <c r="K54" s="687"/>
      <c r="L54" s="687"/>
      <c r="M54" s="687"/>
      <c r="N54" s="688"/>
      <c r="O54" s="680"/>
    </row>
    <row r="55" spans="1:15" ht="30" customHeight="1" thickTop="1" thickBot="1">
      <c r="A55" s="555"/>
      <c r="B55" s="689"/>
      <c r="C55" s="690"/>
      <c r="D55" s="691" t="s">
        <v>32</v>
      </c>
      <c r="E55" s="692" t="s">
        <v>12</v>
      </c>
      <c r="F55" s="485"/>
      <c r="G55" s="693"/>
      <c r="H55" s="694"/>
      <c r="I55" s="695"/>
      <c r="J55" s="695">
        <f>SUM(J46:J54)</f>
        <v>0</v>
      </c>
      <c r="K55" s="695"/>
      <c r="L55" s="695">
        <f>SUM(L46:L54)</f>
        <v>0</v>
      </c>
      <c r="M55" s="695"/>
      <c r="N55" s="696">
        <f>SUM(N46:N54)</f>
        <v>0</v>
      </c>
      <c r="O55" s="697"/>
    </row>
    <row r="56" spans="1:15" ht="24.75" customHeight="1">
      <c r="A56" s="555"/>
      <c r="B56" s="3052" t="s">
        <v>407</v>
      </c>
      <c r="C56" s="3053"/>
      <c r="D56" s="3053"/>
      <c r="E56" s="3053"/>
      <c r="F56" s="3053"/>
      <c r="G56" s="3054"/>
      <c r="H56" s="698"/>
      <c r="I56" s="699"/>
      <c r="J56" s="699"/>
      <c r="K56" s="700"/>
      <c r="L56" s="700"/>
      <c r="M56" s="701"/>
      <c r="N56" s="702"/>
      <c r="O56" s="703"/>
    </row>
    <row r="57" spans="1:15" ht="18.75" customHeight="1">
      <c r="A57" s="555"/>
      <c r="B57" s="739"/>
      <c r="C57" s="704" t="s">
        <v>408</v>
      </c>
      <c r="D57" s="737"/>
      <c r="E57" s="636"/>
      <c r="F57" s="486"/>
      <c r="G57" s="637"/>
      <c r="H57" s="638"/>
      <c r="I57" s="610"/>
      <c r="J57" s="610"/>
      <c r="K57" s="612"/>
      <c r="L57" s="612"/>
      <c r="M57" s="641"/>
      <c r="N57" s="614"/>
      <c r="O57" s="615"/>
    </row>
    <row r="58" spans="1:15" ht="18.75" customHeight="1">
      <c r="A58" s="555"/>
      <c r="B58" s="606" t="s">
        <v>678</v>
      </c>
      <c r="C58" s="734"/>
      <c r="D58" s="735"/>
      <c r="E58" s="736"/>
      <c r="F58" s="479"/>
      <c r="G58" s="607"/>
      <c r="H58" s="608"/>
      <c r="I58" s="609"/>
      <c r="J58" s="610">
        <f>ROUNDDOWN(H58*I58,0)</f>
        <v>0</v>
      </c>
      <c r="K58" s="611"/>
      <c r="L58" s="612">
        <f>ROUNDDOWN(H58*K58,0)</f>
        <v>0</v>
      </c>
      <c r="M58" s="641" t="str">
        <f>IF(I58-K58=0,"",I58-K58)</f>
        <v/>
      </c>
      <c r="N58" s="614">
        <f>J58-L58</f>
        <v>0</v>
      </c>
      <c r="O58" s="615"/>
    </row>
    <row r="59" spans="1:15" ht="18.75" customHeight="1">
      <c r="A59" s="555"/>
      <c r="B59" s="606"/>
      <c r="C59" s="734"/>
      <c r="D59" s="735"/>
      <c r="E59" s="736"/>
      <c r="F59" s="479"/>
      <c r="G59" s="607"/>
      <c r="H59" s="608"/>
      <c r="I59" s="609"/>
      <c r="J59" s="610">
        <f t="shared" ref="J59:J61" si="3">ROUNDDOWN(H59*I59,0)</f>
        <v>0</v>
      </c>
      <c r="K59" s="611"/>
      <c r="L59" s="612">
        <f t="shared" ref="L59:L61" si="4">ROUNDDOWN(H59*K59,0)</f>
        <v>0</v>
      </c>
      <c r="M59" s="641" t="str">
        <f t="shared" ref="M59:M61" si="5">IF(I59-K59=0,"",I59-K59)</f>
        <v/>
      </c>
      <c r="N59" s="614">
        <f t="shared" ref="N59" si="6">J59-L59</f>
        <v>0</v>
      </c>
      <c r="O59" s="615"/>
    </row>
    <row r="60" spans="1:15" ht="18.75" customHeight="1">
      <c r="A60" s="555"/>
      <c r="B60" s="606"/>
      <c r="C60" s="734"/>
      <c r="D60" s="735"/>
      <c r="E60" s="736"/>
      <c r="F60" s="479"/>
      <c r="G60" s="607"/>
      <c r="H60" s="608"/>
      <c r="I60" s="609"/>
      <c r="J60" s="610">
        <f t="shared" si="3"/>
        <v>0</v>
      </c>
      <c r="K60" s="611"/>
      <c r="L60" s="612">
        <f t="shared" si="4"/>
        <v>0</v>
      </c>
      <c r="M60" s="641" t="str">
        <f t="shared" si="5"/>
        <v/>
      </c>
      <c r="N60" s="614">
        <f>J60-L60</f>
        <v>0</v>
      </c>
      <c r="O60" s="615"/>
    </row>
    <row r="61" spans="1:15" ht="18.75" customHeight="1">
      <c r="A61" s="555"/>
      <c r="B61" s="606"/>
      <c r="C61" s="734"/>
      <c r="D61" s="735"/>
      <c r="E61" s="736"/>
      <c r="F61" s="479"/>
      <c r="G61" s="607"/>
      <c r="H61" s="608"/>
      <c r="I61" s="609"/>
      <c r="J61" s="610">
        <f t="shared" si="3"/>
        <v>0</v>
      </c>
      <c r="K61" s="611"/>
      <c r="L61" s="612">
        <f t="shared" si="4"/>
        <v>0</v>
      </c>
      <c r="M61" s="641" t="str">
        <f t="shared" si="5"/>
        <v/>
      </c>
      <c r="N61" s="614">
        <f>J61-L61</f>
        <v>0</v>
      </c>
      <c r="O61" s="615"/>
    </row>
    <row r="62" spans="1:15" ht="18.75" customHeight="1" thickBot="1">
      <c r="A62" s="555"/>
      <c r="B62" s="740"/>
      <c r="C62" s="705"/>
      <c r="D62" s="706" t="s">
        <v>974</v>
      </c>
      <c r="E62" s="707" t="s">
        <v>975</v>
      </c>
      <c r="F62" s="487"/>
      <c r="G62" s="708"/>
      <c r="H62" s="709"/>
      <c r="I62" s="710"/>
      <c r="J62" s="711">
        <f>SUM(J58:J61)</f>
        <v>0</v>
      </c>
      <c r="K62" s="712"/>
      <c r="L62" s="713">
        <f>SUM(L58:L61)</f>
        <v>0</v>
      </c>
      <c r="M62" s="714"/>
      <c r="N62" s="715">
        <f>SUM(N58:N61)</f>
        <v>0</v>
      </c>
      <c r="O62" s="571"/>
    </row>
    <row r="63" spans="1:15" ht="18.75" customHeight="1">
      <c r="A63" s="555"/>
      <c r="B63" s="716"/>
      <c r="C63" s="717"/>
      <c r="D63" s="718"/>
      <c r="E63" s="719"/>
      <c r="F63" s="488"/>
      <c r="G63" s="720"/>
      <c r="H63" s="721"/>
      <c r="I63" s="621"/>
      <c r="J63" s="621"/>
      <c r="K63" s="623"/>
      <c r="L63" s="623"/>
      <c r="M63" s="722"/>
      <c r="N63" s="625"/>
      <c r="O63" s="626"/>
    </row>
    <row r="64" spans="1:15" ht="18.75" customHeight="1">
      <c r="A64" s="555"/>
      <c r="B64" s="739"/>
      <c r="C64" s="704" t="s">
        <v>976</v>
      </c>
      <c r="D64" s="645"/>
      <c r="E64" s="3055"/>
      <c r="F64" s="3055"/>
      <c r="G64" s="3056"/>
      <c r="H64" s="638"/>
      <c r="I64" s="610"/>
      <c r="J64" s="610"/>
      <c r="K64" s="612"/>
      <c r="L64" s="612"/>
      <c r="M64" s="641"/>
      <c r="N64" s="614"/>
      <c r="O64" s="615"/>
    </row>
    <row r="65" spans="1:15" ht="18.75" customHeight="1">
      <c r="A65" s="555"/>
      <c r="B65" s="606"/>
      <c r="C65" s="3057" t="s">
        <v>977</v>
      </c>
      <c r="D65" s="3058"/>
      <c r="E65" s="3059"/>
      <c r="F65" s="479"/>
      <c r="G65" s="607"/>
      <c r="H65" s="608"/>
      <c r="I65" s="610"/>
      <c r="J65" s="610"/>
      <c r="K65" s="611"/>
      <c r="L65" s="612"/>
      <c r="M65" s="641"/>
      <c r="N65" s="614"/>
      <c r="O65" s="615"/>
    </row>
    <row r="66" spans="1:15" ht="18.75" customHeight="1">
      <c r="A66" s="555"/>
      <c r="B66" s="606"/>
      <c r="C66" s="3060" t="s">
        <v>1010</v>
      </c>
      <c r="D66" s="3061"/>
      <c r="E66" s="3062"/>
      <c r="F66" s="479"/>
      <c r="G66" s="607"/>
      <c r="H66" s="608"/>
      <c r="I66" s="609"/>
      <c r="J66" s="610"/>
      <c r="K66" s="611"/>
      <c r="L66" s="612"/>
      <c r="M66" s="641" t="str">
        <f t="shared" ref="M66:M110" si="7">IF(I66-K66=0,"",I66-K66)</f>
        <v/>
      </c>
      <c r="N66" s="614"/>
      <c r="O66" s="615"/>
    </row>
    <row r="67" spans="1:15" ht="18.75" customHeight="1">
      <c r="A67" s="555"/>
      <c r="B67" s="606" t="s">
        <v>989</v>
      </c>
      <c r="C67" s="738"/>
      <c r="D67" s="723"/>
      <c r="E67" s="724"/>
      <c r="F67" s="479"/>
      <c r="G67" s="607"/>
      <c r="H67" s="608"/>
      <c r="I67" s="609"/>
      <c r="J67" s="610">
        <f t="shared" ref="J67:J86" si="8">ROUNDDOWN(H67*I67,0)</f>
        <v>0</v>
      </c>
      <c r="K67" s="611"/>
      <c r="L67" s="612">
        <f t="shared" ref="L67:L86" si="9">ROUNDDOWN(H67*K67,0)</f>
        <v>0</v>
      </c>
      <c r="M67" s="641" t="str">
        <f t="shared" si="7"/>
        <v/>
      </c>
      <c r="N67" s="614">
        <f>J67-L67</f>
        <v>0</v>
      </c>
      <c r="O67" s="615"/>
    </row>
    <row r="68" spans="1:15" ht="18.75" customHeight="1">
      <c r="A68" s="555"/>
      <c r="B68" s="606" t="s">
        <v>990</v>
      </c>
      <c r="C68" s="738"/>
      <c r="D68" s="723"/>
      <c r="E68" s="724"/>
      <c r="F68" s="479"/>
      <c r="G68" s="607"/>
      <c r="H68" s="608"/>
      <c r="I68" s="609"/>
      <c r="J68" s="610">
        <f t="shared" si="8"/>
        <v>0</v>
      </c>
      <c r="K68" s="611"/>
      <c r="L68" s="612">
        <f t="shared" si="9"/>
        <v>0</v>
      </c>
      <c r="M68" s="641" t="str">
        <f t="shared" si="7"/>
        <v/>
      </c>
      <c r="N68" s="614">
        <f t="shared" ref="N68:N116" si="10">J68-L68</f>
        <v>0</v>
      </c>
      <c r="O68" s="615"/>
    </row>
    <row r="69" spans="1:15" ht="18.75" customHeight="1">
      <c r="A69" s="555"/>
      <c r="B69" s="606"/>
      <c r="C69" s="738"/>
      <c r="D69" s="723"/>
      <c r="E69" s="724"/>
      <c r="F69" s="479"/>
      <c r="G69" s="607"/>
      <c r="H69" s="608"/>
      <c r="I69" s="609"/>
      <c r="J69" s="610">
        <f t="shared" si="8"/>
        <v>0</v>
      </c>
      <c r="K69" s="611"/>
      <c r="L69" s="612">
        <f t="shared" si="9"/>
        <v>0</v>
      </c>
      <c r="M69" s="641" t="str">
        <f t="shared" si="7"/>
        <v/>
      </c>
      <c r="N69" s="614">
        <f t="shared" si="10"/>
        <v>0</v>
      </c>
      <c r="O69" s="615"/>
    </row>
    <row r="70" spans="1:15" ht="18.75" customHeight="1">
      <c r="A70" s="555"/>
      <c r="B70" s="606"/>
      <c r="C70" s="738"/>
      <c r="D70" s="723"/>
      <c r="E70" s="724"/>
      <c r="F70" s="479"/>
      <c r="G70" s="607"/>
      <c r="H70" s="608"/>
      <c r="I70" s="609"/>
      <c r="J70" s="610">
        <f t="shared" si="8"/>
        <v>0</v>
      </c>
      <c r="K70" s="611"/>
      <c r="L70" s="612">
        <f t="shared" si="9"/>
        <v>0</v>
      </c>
      <c r="M70" s="641" t="str">
        <f t="shared" si="7"/>
        <v/>
      </c>
      <c r="N70" s="614">
        <f t="shared" si="10"/>
        <v>0</v>
      </c>
      <c r="O70" s="615"/>
    </row>
    <row r="71" spans="1:15" ht="18.75" customHeight="1">
      <c r="A71" s="555"/>
      <c r="B71" s="606"/>
      <c r="C71" s="738"/>
      <c r="D71" s="723"/>
      <c r="E71" s="724"/>
      <c r="F71" s="479"/>
      <c r="G71" s="607"/>
      <c r="H71" s="608">
        <v>10.5</v>
      </c>
      <c r="I71" s="609">
        <v>2</v>
      </c>
      <c r="J71" s="610">
        <f t="shared" si="8"/>
        <v>21</v>
      </c>
      <c r="K71" s="611"/>
      <c r="L71" s="612">
        <f t="shared" si="9"/>
        <v>0</v>
      </c>
      <c r="M71" s="641">
        <f t="shared" si="7"/>
        <v>2</v>
      </c>
      <c r="N71" s="614">
        <f t="shared" si="10"/>
        <v>21</v>
      </c>
      <c r="O71" s="615"/>
    </row>
    <row r="72" spans="1:15" ht="18.75" customHeight="1">
      <c r="A72" s="555"/>
      <c r="B72" s="606"/>
      <c r="C72" s="738"/>
      <c r="D72" s="723"/>
      <c r="E72" s="724"/>
      <c r="F72" s="479"/>
      <c r="G72" s="607"/>
      <c r="H72" s="608">
        <v>10</v>
      </c>
      <c r="I72" s="609">
        <v>1.5</v>
      </c>
      <c r="J72" s="610">
        <f t="shared" si="8"/>
        <v>15</v>
      </c>
      <c r="K72" s="611"/>
      <c r="L72" s="612">
        <f t="shared" si="9"/>
        <v>0</v>
      </c>
      <c r="M72" s="641">
        <f t="shared" si="7"/>
        <v>1.5</v>
      </c>
      <c r="N72" s="614">
        <f t="shared" si="10"/>
        <v>15</v>
      </c>
      <c r="O72" s="615"/>
    </row>
    <row r="73" spans="1:15" ht="18.75" customHeight="1">
      <c r="A73" s="555"/>
      <c r="B73" s="606"/>
      <c r="C73" s="738"/>
      <c r="D73" s="723"/>
      <c r="E73" s="724"/>
      <c r="F73" s="479"/>
      <c r="G73" s="607"/>
      <c r="H73" s="608"/>
      <c r="I73" s="609"/>
      <c r="J73" s="610">
        <f t="shared" si="8"/>
        <v>0</v>
      </c>
      <c r="K73" s="611"/>
      <c r="L73" s="612">
        <f t="shared" si="9"/>
        <v>0</v>
      </c>
      <c r="M73" s="641" t="str">
        <f t="shared" si="7"/>
        <v/>
      </c>
      <c r="N73" s="614">
        <f t="shared" si="10"/>
        <v>0</v>
      </c>
      <c r="O73" s="615"/>
    </row>
    <row r="74" spans="1:15" ht="18.75" customHeight="1">
      <c r="A74" s="555"/>
      <c r="B74" s="606"/>
      <c r="C74" s="738"/>
      <c r="D74" s="723"/>
      <c r="E74" s="724"/>
      <c r="F74" s="479"/>
      <c r="G74" s="607"/>
      <c r="H74" s="608"/>
      <c r="I74" s="609"/>
      <c r="J74" s="610">
        <f t="shared" si="8"/>
        <v>0</v>
      </c>
      <c r="K74" s="611"/>
      <c r="L74" s="612">
        <f t="shared" si="9"/>
        <v>0</v>
      </c>
      <c r="M74" s="641" t="str">
        <f t="shared" si="7"/>
        <v/>
      </c>
      <c r="N74" s="614">
        <f t="shared" si="10"/>
        <v>0</v>
      </c>
      <c r="O74" s="615"/>
    </row>
    <row r="75" spans="1:15" ht="18.75" customHeight="1">
      <c r="A75" s="555"/>
      <c r="B75" s="606"/>
      <c r="C75" s="738"/>
      <c r="D75" s="723"/>
      <c r="E75" s="724"/>
      <c r="F75" s="479"/>
      <c r="G75" s="607"/>
      <c r="H75" s="608"/>
      <c r="I75" s="609"/>
      <c r="J75" s="610">
        <f t="shared" si="8"/>
        <v>0</v>
      </c>
      <c r="K75" s="611"/>
      <c r="L75" s="612">
        <f t="shared" si="9"/>
        <v>0</v>
      </c>
      <c r="M75" s="641" t="str">
        <f t="shared" si="7"/>
        <v/>
      </c>
      <c r="N75" s="614">
        <f t="shared" si="10"/>
        <v>0</v>
      </c>
      <c r="O75" s="615"/>
    </row>
    <row r="76" spans="1:15" ht="18.75" customHeight="1">
      <c r="A76" s="555"/>
      <c r="B76" s="606"/>
      <c r="C76" s="738"/>
      <c r="D76" s="723"/>
      <c r="E76" s="724"/>
      <c r="F76" s="479"/>
      <c r="G76" s="607"/>
      <c r="H76" s="608"/>
      <c r="I76" s="609"/>
      <c r="J76" s="610">
        <f t="shared" si="8"/>
        <v>0</v>
      </c>
      <c r="K76" s="611"/>
      <c r="L76" s="612">
        <f t="shared" si="9"/>
        <v>0</v>
      </c>
      <c r="M76" s="641" t="str">
        <f t="shared" si="7"/>
        <v/>
      </c>
      <c r="N76" s="614">
        <f t="shared" si="10"/>
        <v>0</v>
      </c>
      <c r="O76" s="615"/>
    </row>
    <row r="77" spans="1:15" ht="18.75" customHeight="1">
      <c r="A77" s="555"/>
      <c r="B77" s="606"/>
      <c r="C77" s="738"/>
      <c r="D77" s="723"/>
      <c r="E77" s="724"/>
      <c r="F77" s="479"/>
      <c r="G77" s="607"/>
      <c r="H77" s="608"/>
      <c r="I77" s="609"/>
      <c r="J77" s="610">
        <f t="shared" si="8"/>
        <v>0</v>
      </c>
      <c r="K77" s="611"/>
      <c r="L77" s="612">
        <f t="shared" si="9"/>
        <v>0</v>
      </c>
      <c r="M77" s="641" t="str">
        <f t="shared" si="7"/>
        <v/>
      </c>
      <c r="N77" s="614">
        <f>J77-L77</f>
        <v>0</v>
      </c>
      <c r="O77" s="615"/>
    </row>
    <row r="78" spans="1:15" ht="18.75" customHeight="1">
      <c r="A78" s="555"/>
      <c r="B78" s="606"/>
      <c r="C78" s="738"/>
      <c r="D78" s="723"/>
      <c r="E78" s="724"/>
      <c r="F78" s="479"/>
      <c r="G78" s="607"/>
      <c r="H78" s="608"/>
      <c r="I78" s="609"/>
      <c r="J78" s="610">
        <f t="shared" si="8"/>
        <v>0</v>
      </c>
      <c r="K78" s="611"/>
      <c r="L78" s="612">
        <f t="shared" si="9"/>
        <v>0</v>
      </c>
      <c r="M78" s="641" t="str">
        <f t="shared" si="7"/>
        <v/>
      </c>
      <c r="N78" s="614">
        <f t="shared" ref="N78" si="11">J78-L78</f>
        <v>0</v>
      </c>
      <c r="O78" s="615"/>
    </row>
    <row r="79" spans="1:15" ht="18.75" customHeight="1">
      <c r="A79" s="555"/>
      <c r="B79" s="606"/>
      <c r="C79" s="738"/>
      <c r="D79" s="723"/>
      <c r="E79" s="724"/>
      <c r="F79" s="479"/>
      <c r="G79" s="607"/>
      <c r="H79" s="608"/>
      <c r="I79" s="609"/>
      <c r="J79" s="610">
        <f t="shared" si="8"/>
        <v>0</v>
      </c>
      <c r="K79" s="611"/>
      <c r="L79" s="612">
        <f t="shared" si="9"/>
        <v>0</v>
      </c>
      <c r="M79" s="641" t="str">
        <f t="shared" si="7"/>
        <v/>
      </c>
      <c r="N79" s="614">
        <f t="shared" si="10"/>
        <v>0</v>
      </c>
      <c r="O79" s="615"/>
    </row>
    <row r="80" spans="1:15" ht="18.75" customHeight="1">
      <c r="A80" s="555"/>
      <c r="B80" s="606"/>
      <c r="C80" s="738"/>
      <c r="D80" s="723"/>
      <c r="E80" s="724"/>
      <c r="F80" s="479"/>
      <c r="G80" s="607"/>
      <c r="H80" s="608"/>
      <c r="I80" s="609"/>
      <c r="J80" s="610">
        <f t="shared" si="8"/>
        <v>0</v>
      </c>
      <c r="K80" s="611"/>
      <c r="L80" s="612">
        <f t="shared" si="9"/>
        <v>0</v>
      </c>
      <c r="M80" s="641" t="str">
        <f t="shared" si="7"/>
        <v/>
      </c>
      <c r="N80" s="614">
        <f t="shared" si="10"/>
        <v>0</v>
      </c>
      <c r="O80" s="615"/>
    </row>
    <row r="81" spans="1:15" ht="18.75" customHeight="1">
      <c r="A81" s="555"/>
      <c r="B81" s="606"/>
      <c r="C81" s="738"/>
      <c r="D81" s="723"/>
      <c r="E81" s="724"/>
      <c r="F81" s="479"/>
      <c r="G81" s="607"/>
      <c r="H81" s="608"/>
      <c r="I81" s="609"/>
      <c r="J81" s="610">
        <f t="shared" si="8"/>
        <v>0</v>
      </c>
      <c r="K81" s="611"/>
      <c r="L81" s="612">
        <f t="shared" si="9"/>
        <v>0</v>
      </c>
      <c r="M81" s="641" t="str">
        <f t="shared" si="7"/>
        <v/>
      </c>
      <c r="N81" s="614">
        <f t="shared" si="10"/>
        <v>0</v>
      </c>
      <c r="O81" s="615"/>
    </row>
    <row r="82" spans="1:15" ht="18.75" customHeight="1">
      <c r="A82" s="555"/>
      <c r="B82" s="606"/>
      <c r="C82" s="738"/>
      <c r="D82" s="723"/>
      <c r="E82" s="724"/>
      <c r="F82" s="479"/>
      <c r="G82" s="607"/>
      <c r="H82" s="608"/>
      <c r="I82" s="609"/>
      <c r="J82" s="610">
        <f t="shared" si="8"/>
        <v>0</v>
      </c>
      <c r="K82" s="611"/>
      <c r="L82" s="612">
        <f t="shared" si="9"/>
        <v>0</v>
      </c>
      <c r="M82" s="641" t="str">
        <f t="shared" si="7"/>
        <v/>
      </c>
      <c r="N82" s="614">
        <f>J82-L82</f>
        <v>0</v>
      </c>
      <c r="O82" s="615"/>
    </row>
    <row r="83" spans="1:15" ht="18.75" customHeight="1">
      <c r="A83" s="555"/>
      <c r="B83" s="606"/>
      <c r="C83" s="738"/>
      <c r="D83" s="723"/>
      <c r="E83" s="724"/>
      <c r="F83" s="479"/>
      <c r="G83" s="607"/>
      <c r="H83" s="608"/>
      <c r="I83" s="609"/>
      <c r="J83" s="610">
        <f t="shared" si="8"/>
        <v>0</v>
      </c>
      <c r="K83" s="611"/>
      <c r="L83" s="612">
        <f t="shared" si="9"/>
        <v>0</v>
      </c>
      <c r="M83" s="641" t="str">
        <f t="shared" si="7"/>
        <v/>
      </c>
      <c r="N83" s="614">
        <f t="shared" si="10"/>
        <v>0</v>
      </c>
      <c r="O83" s="615"/>
    </row>
    <row r="84" spans="1:15" ht="18.75" customHeight="1">
      <c r="A84" s="555"/>
      <c r="B84" s="606"/>
      <c r="C84" s="738"/>
      <c r="D84" s="723"/>
      <c r="E84" s="724"/>
      <c r="F84" s="479"/>
      <c r="G84" s="607"/>
      <c r="H84" s="608"/>
      <c r="I84" s="609"/>
      <c r="J84" s="610">
        <f t="shared" si="8"/>
        <v>0</v>
      </c>
      <c r="K84" s="611"/>
      <c r="L84" s="612">
        <f t="shared" si="9"/>
        <v>0</v>
      </c>
      <c r="M84" s="641" t="str">
        <f t="shared" si="7"/>
        <v/>
      </c>
      <c r="N84" s="614">
        <f t="shared" si="10"/>
        <v>0</v>
      </c>
      <c r="O84" s="615"/>
    </row>
    <row r="85" spans="1:15" ht="18.75" customHeight="1">
      <c r="A85" s="555"/>
      <c r="B85" s="606"/>
      <c r="C85" s="738"/>
      <c r="D85" s="723"/>
      <c r="E85" s="724"/>
      <c r="F85" s="479"/>
      <c r="G85" s="607"/>
      <c r="H85" s="608"/>
      <c r="I85" s="609"/>
      <c r="J85" s="610">
        <f t="shared" si="8"/>
        <v>0</v>
      </c>
      <c r="K85" s="611"/>
      <c r="L85" s="612">
        <f t="shared" si="9"/>
        <v>0</v>
      </c>
      <c r="M85" s="641" t="str">
        <f t="shared" si="7"/>
        <v/>
      </c>
      <c r="N85" s="614">
        <f t="shared" si="10"/>
        <v>0</v>
      </c>
      <c r="O85" s="615"/>
    </row>
    <row r="86" spans="1:15" ht="18.75" customHeight="1" thickBot="1">
      <c r="A86" s="555"/>
      <c r="B86" s="726"/>
      <c r="C86" s="512"/>
      <c r="D86" s="513"/>
      <c r="E86" s="514"/>
      <c r="F86" s="515"/>
      <c r="G86" s="516"/>
      <c r="H86" s="517"/>
      <c r="I86" s="518"/>
      <c r="J86" s="710">
        <f t="shared" si="8"/>
        <v>0</v>
      </c>
      <c r="K86" s="519"/>
      <c r="L86" s="712">
        <f t="shared" si="9"/>
        <v>0</v>
      </c>
      <c r="M86" s="714" t="str">
        <f t="shared" si="7"/>
        <v/>
      </c>
      <c r="N86" s="520">
        <f t="shared" si="10"/>
        <v>0</v>
      </c>
      <c r="O86" s="571"/>
    </row>
    <row r="87" spans="1:15" ht="18.75" customHeight="1">
      <c r="A87" s="555"/>
      <c r="B87" s="616"/>
      <c r="C87" s="511" t="s">
        <v>1012</v>
      </c>
      <c r="D87" s="494" t="s">
        <v>1061</v>
      </c>
      <c r="E87" s="495" t="s">
        <v>978</v>
      </c>
      <c r="F87" s="496"/>
      <c r="G87" s="720"/>
      <c r="H87" s="721"/>
      <c r="I87" s="621"/>
      <c r="J87" s="497">
        <f>SUMIFS(J67:J86,B67:B86,"設備")</f>
        <v>0</v>
      </c>
      <c r="K87" s="623"/>
      <c r="L87" s="498">
        <f>SUMIFS(L67:L86,B67:B86,"設備")</f>
        <v>0</v>
      </c>
      <c r="M87" s="722"/>
      <c r="N87" s="499">
        <f>J87-L87</f>
        <v>0</v>
      </c>
      <c r="O87" s="626"/>
    </row>
    <row r="88" spans="1:15" ht="18.75" customHeight="1">
      <c r="A88" s="555"/>
      <c r="B88" s="606"/>
      <c r="C88" s="506" t="s">
        <v>1012</v>
      </c>
      <c r="D88" s="725" t="s">
        <v>1063</v>
      </c>
      <c r="E88" s="646" t="s">
        <v>978</v>
      </c>
      <c r="F88" s="478"/>
      <c r="G88" s="637"/>
      <c r="H88" s="638"/>
      <c r="I88" s="610"/>
      <c r="J88" s="639">
        <f>SUMIFS(J67:J86,B67:B86,"工事")</f>
        <v>0</v>
      </c>
      <c r="K88" s="612"/>
      <c r="L88" s="640">
        <f>SUMIFS(L67:L86,B67:B86,"工事")</f>
        <v>0</v>
      </c>
      <c r="M88" s="641"/>
      <c r="N88" s="642">
        <f>J88-L88</f>
        <v>0</v>
      </c>
      <c r="O88" s="615"/>
    </row>
    <row r="89" spans="1:15" ht="18.75" customHeight="1" thickBot="1">
      <c r="A89" s="555"/>
      <c r="B89" s="726"/>
      <c r="C89" s="705"/>
      <c r="D89" s="507" t="s">
        <v>1012</v>
      </c>
      <c r="E89" s="727" t="s">
        <v>1008</v>
      </c>
      <c r="F89" s="505"/>
      <c r="G89" s="708"/>
      <c r="H89" s="709"/>
      <c r="I89" s="710"/>
      <c r="J89" s="711">
        <f>J87+J88</f>
        <v>0</v>
      </c>
      <c r="K89" s="712"/>
      <c r="L89" s="713">
        <f>L87+L88</f>
        <v>0</v>
      </c>
      <c r="M89" s="714"/>
      <c r="N89" s="715">
        <f>J89-L89</f>
        <v>0</v>
      </c>
      <c r="O89" s="571"/>
    </row>
    <row r="90" spans="1:15" ht="18.75" customHeight="1">
      <c r="A90" s="555"/>
      <c r="B90" s="606"/>
      <c r="C90" s="3049" t="s">
        <v>1011</v>
      </c>
      <c r="D90" s="3050"/>
      <c r="E90" s="3051"/>
      <c r="F90" s="479"/>
      <c r="G90" s="607"/>
      <c r="H90" s="608"/>
      <c r="I90" s="609"/>
      <c r="J90" s="621"/>
      <c r="K90" s="728"/>
      <c r="L90" s="700"/>
      <c r="M90" s="722" t="str">
        <f t="shared" si="7"/>
        <v/>
      </c>
      <c r="N90" s="625"/>
      <c r="O90" s="615"/>
    </row>
    <row r="91" spans="1:15" ht="18.75" customHeight="1">
      <c r="A91" s="555"/>
      <c r="B91" s="606"/>
      <c r="C91" s="738"/>
      <c r="D91" s="723"/>
      <c r="E91" s="529"/>
      <c r="F91" s="479"/>
      <c r="G91" s="607"/>
      <c r="H91" s="608"/>
      <c r="I91" s="609"/>
      <c r="J91" s="610">
        <f t="shared" ref="J91:J110" si="12">ROUNDDOWN(H91*I91,0)</f>
        <v>0</v>
      </c>
      <c r="K91" s="611"/>
      <c r="L91" s="612">
        <f t="shared" ref="L91:L110" si="13">ROUNDDOWN(H91*K91,0)</f>
        <v>0</v>
      </c>
      <c r="M91" s="641" t="str">
        <f t="shared" si="7"/>
        <v/>
      </c>
      <c r="N91" s="614">
        <f t="shared" ref="N91" si="14">J91-L91</f>
        <v>0</v>
      </c>
      <c r="O91" s="615"/>
    </row>
    <row r="92" spans="1:15" ht="18.75" customHeight="1">
      <c r="A92" s="555"/>
      <c r="B92" s="606"/>
      <c r="C92" s="738"/>
      <c r="D92" s="723"/>
      <c r="E92" s="724"/>
      <c r="F92" s="479"/>
      <c r="G92" s="607"/>
      <c r="H92" s="608"/>
      <c r="I92" s="609"/>
      <c r="J92" s="610">
        <f t="shared" si="12"/>
        <v>0</v>
      </c>
      <c r="K92" s="611"/>
      <c r="L92" s="612">
        <f t="shared" si="13"/>
        <v>0</v>
      </c>
      <c r="M92" s="641" t="str">
        <f t="shared" si="7"/>
        <v/>
      </c>
      <c r="N92" s="614">
        <f>J92-L92</f>
        <v>0</v>
      </c>
      <c r="O92" s="615"/>
    </row>
    <row r="93" spans="1:15" ht="18.75" customHeight="1">
      <c r="A93" s="555"/>
      <c r="B93" s="606"/>
      <c r="C93" s="738"/>
      <c r="D93" s="723"/>
      <c r="E93" s="724"/>
      <c r="F93" s="479"/>
      <c r="G93" s="607"/>
      <c r="H93" s="608"/>
      <c r="I93" s="609"/>
      <c r="J93" s="610">
        <f t="shared" si="12"/>
        <v>0</v>
      </c>
      <c r="K93" s="611"/>
      <c r="L93" s="612">
        <f t="shared" si="13"/>
        <v>0</v>
      </c>
      <c r="M93" s="641" t="str">
        <f t="shared" si="7"/>
        <v/>
      </c>
      <c r="N93" s="614">
        <f t="shared" si="10"/>
        <v>0</v>
      </c>
      <c r="O93" s="615"/>
    </row>
    <row r="94" spans="1:15" ht="18.75" customHeight="1">
      <c r="A94" s="555"/>
      <c r="B94" s="606"/>
      <c r="C94" s="738"/>
      <c r="D94" s="723"/>
      <c r="E94" s="724"/>
      <c r="F94" s="479"/>
      <c r="G94" s="607"/>
      <c r="H94" s="608"/>
      <c r="I94" s="609"/>
      <c r="J94" s="610">
        <f t="shared" si="12"/>
        <v>0</v>
      </c>
      <c r="K94" s="611"/>
      <c r="L94" s="612">
        <f t="shared" si="13"/>
        <v>0</v>
      </c>
      <c r="M94" s="641" t="str">
        <f t="shared" si="7"/>
        <v/>
      </c>
      <c r="N94" s="614">
        <f t="shared" si="10"/>
        <v>0</v>
      </c>
      <c r="O94" s="615"/>
    </row>
    <row r="95" spans="1:15" ht="18.75" customHeight="1">
      <c r="A95" s="555"/>
      <c r="B95" s="606"/>
      <c r="C95" s="738"/>
      <c r="D95" s="723"/>
      <c r="E95" s="724"/>
      <c r="F95" s="479"/>
      <c r="G95" s="607"/>
      <c r="H95" s="608"/>
      <c r="I95" s="609"/>
      <c r="J95" s="610">
        <f t="shared" si="12"/>
        <v>0</v>
      </c>
      <c r="K95" s="611"/>
      <c r="L95" s="612">
        <f t="shared" si="13"/>
        <v>0</v>
      </c>
      <c r="M95" s="641" t="str">
        <f t="shared" si="7"/>
        <v/>
      </c>
      <c r="N95" s="614">
        <f t="shared" si="10"/>
        <v>0</v>
      </c>
      <c r="O95" s="615"/>
    </row>
    <row r="96" spans="1:15" ht="18.75" customHeight="1">
      <c r="A96" s="555"/>
      <c r="B96" s="606"/>
      <c r="C96" s="738"/>
      <c r="D96" s="723"/>
      <c r="E96" s="724"/>
      <c r="F96" s="479"/>
      <c r="G96" s="607"/>
      <c r="H96" s="608"/>
      <c r="I96" s="609"/>
      <c r="J96" s="610">
        <f t="shared" si="12"/>
        <v>0</v>
      </c>
      <c r="K96" s="611"/>
      <c r="L96" s="612">
        <f t="shared" si="13"/>
        <v>0</v>
      </c>
      <c r="M96" s="641" t="str">
        <f t="shared" si="7"/>
        <v/>
      </c>
      <c r="N96" s="614">
        <f t="shared" si="10"/>
        <v>0</v>
      </c>
      <c r="O96" s="615"/>
    </row>
    <row r="97" spans="1:15" ht="18.75" customHeight="1">
      <c r="A97" s="555"/>
      <c r="B97" s="606"/>
      <c r="C97" s="738"/>
      <c r="D97" s="723"/>
      <c r="E97" s="724"/>
      <c r="F97" s="479"/>
      <c r="G97" s="607"/>
      <c r="H97" s="608"/>
      <c r="I97" s="609"/>
      <c r="J97" s="610">
        <f t="shared" si="12"/>
        <v>0</v>
      </c>
      <c r="K97" s="611"/>
      <c r="L97" s="612">
        <f t="shared" si="13"/>
        <v>0</v>
      </c>
      <c r="M97" s="641" t="str">
        <f t="shared" si="7"/>
        <v/>
      </c>
      <c r="N97" s="614">
        <f t="shared" si="10"/>
        <v>0</v>
      </c>
      <c r="O97" s="615"/>
    </row>
    <row r="98" spans="1:15" ht="18.75" customHeight="1">
      <c r="A98" s="555"/>
      <c r="B98" s="606"/>
      <c r="C98" s="738"/>
      <c r="D98" s="723"/>
      <c r="E98" s="724"/>
      <c r="F98" s="479"/>
      <c r="G98" s="607"/>
      <c r="H98" s="608"/>
      <c r="I98" s="609"/>
      <c r="J98" s="610">
        <f t="shared" si="12"/>
        <v>0</v>
      </c>
      <c r="K98" s="611"/>
      <c r="L98" s="612">
        <f t="shared" si="13"/>
        <v>0</v>
      </c>
      <c r="M98" s="641" t="str">
        <f t="shared" si="7"/>
        <v/>
      </c>
      <c r="N98" s="614">
        <f t="shared" si="10"/>
        <v>0</v>
      </c>
      <c r="O98" s="615"/>
    </row>
    <row r="99" spans="1:15" ht="18.75" customHeight="1">
      <c r="A99" s="555"/>
      <c r="B99" s="606"/>
      <c r="C99" s="738"/>
      <c r="D99" s="723"/>
      <c r="E99" s="724"/>
      <c r="F99" s="479"/>
      <c r="G99" s="607"/>
      <c r="H99" s="608"/>
      <c r="I99" s="609"/>
      <c r="J99" s="610">
        <f t="shared" si="12"/>
        <v>0</v>
      </c>
      <c r="K99" s="611"/>
      <c r="L99" s="612">
        <f t="shared" si="13"/>
        <v>0</v>
      </c>
      <c r="M99" s="641" t="str">
        <f t="shared" si="7"/>
        <v/>
      </c>
      <c r="N99" s="614">
        <f t="shared" si="10"/>
        <v>0</v>
      </c>
      <c r="O99" s="615"/>
    </row>
    <row r="100" spans="1:15" ht="18.75" customHeight="1">
      <c r="A100" s="555"/>
      <c r="B100" s="606"/>
      <c r="C100" s="738"/>
      <c r="D100" s="723"/>
      <c r="E100" s="724"/>
      <c r="F100" s="479"/>
      <c r="G100" s="607"/>
      <c r="H100" s="608"/>
      <c r="I100" s="609"/>
      <c r="J100" s="610">
        <f t="shared" si="12"/>
        <v>0</v>
      </c>
      <c r="K100" s="611"/>
      <c r="L100" s="612">
        <f t="shared" si="13"/>
        <v>0</v>
      </c>
      <c r="M100" s="641" t="str">
        <f t="shared" si="7"/>
        <v/>
      </c>
      <c r="N100" s="614">
        <f t="shared" si="10"/>
        <v>0</v>
      </c>
      <c r="O100" s="615"/>
    </row>
    <row r="101" spans="1:15" ht="18.75" customHeight="1">
      <c r="A101" s="555"/>
      <c r="B101" s="606"/>
      <c r="C101" s="738"/>
      <c r="D101" s="723"/>
      <c r="E101" s="724"/>
      <c r="F101" s="479"/>
      <c r="G101" s="607"/>
      <c r="H101" s="608"/>
      <c r="I101" s="609"/>
      <c r="J101" s="610">
        <f t="shared" si="12"/>
        <v>0</v>
      </c>
      <c r="K101" s="611"/>
      <c r="L101" s="612">
        <f t="shared" si="13"/>
        <v>0</v>
      </c>
      <c r="M101" s="641" t="str">
        <f t="shared" si="7"/>
        <v/>
      </c>
      <c r="N101" s="614">
        <f t="shared" si="10"/>
        <v>0</v>
      </c>
      <c r="O101" s="615"/>
    </row>
    <row r="102" spans="1:15" ht="18.75" customHeight="1">
      <c r="A102" s="555"/>
      <c r="B102" s="606"/>
      <c r="C102" s="738"/>
      <c r="D102" s="723"/>
      <c r="E102" s="724"/>
      <c r="F102" s="479"/>
      <c r="G102" s="607"/>
      <c r="H102" s="608"/>
      <c r="I102" s="609"/>
      <c r="J102" s="610">
        <f t="shared" si="12"/>
        <v>0</v>
      </c>
      <c r="K102" s="611"/>
      <c r="L102" s="612">
        <f t="shared" si="13"/>
        <v>0</v>
      </c>
      <c r="M102" s="641" t="str">
        <f t="shared" si="7"/>
        <v/>
      </c>
      <c r="N102" s="614">
        <f t="shared" si="10"/>
        <v>0</v>
      </c>
      <c r="O102" s="615"/>
    </row>
    <row r="103" spans="1:15" ht="18.75" customHeight="1">
      <c r="A103" s="555"/>
      <c r="B103" s="606"/>
      <c r="C103" s="738"/>
      <c r="D103" s="723"/>
      <c r="E103" s="724"/>
      <c r="F103" s="479"/>
      <c r="G103" s="607"/>
      <c r="H103" s="608"/>
      <c r="I103" s="609"/>
      <c r="J103" s="610">
        <f t="shared" si="12"/>
        <v>0</v>
      </c>
      <c r="K103" s="611"/>
      <c r="L103" s="612">
        <f t="shared" si="13"/>
        <v>0</v>
      </c>
      <c r="M103" s="641" t="str">
        <f t="shared" si="7"/>
        <v/>
      </c>
      <c r="N103" s="614">
        <f>J103-L103</f>
        <v>0</v>
      </c>
      <c r="O103" s="615"/>
    </row>
    <row r="104" spans="1:15" ht="18.75" customHeight="1">
      <c r="A104" s="555"/>
      <c r="B104" s="606"/>
      <c r="C104" s="738"/>
      <c r="D104" s="723"/>
      <c r="E104" s="724"/>
      <c r="F104" s="479"/>
      <c r="G104" s="607"/>
      <c r="H104" s="608"/>
      <c r="I104" s="609"/>
      <c r="J104" s="610">
        <f t="shared" si="12"/>
        <v>0</v>
      </c>
      <c r="K104" s="611"/>
      <c r="L104" s="612">
        <f t="shared" si="13"/>
        <v>0</v>
      </c>
      <c r="M104" s="641" t="str">
        <f t="shared" si="7"/>
        <v/>
      </c>
      <c r="N104" s="614">
        <f t="shared" ref="N104" si="15">J104-L104</f>
        <v>0</v>
      </c>
      <c r="O104" s="615"/>
    </row>
    <row r="105" spans="1:15" ht="18.75" customHeight="1">
      <c r="A105" s="555"/>
      <c r="B105" s="606"/>
      <c r="C105" s="738"/>
      <c r="D105" s="723"/>
      <c r="E105" s="724"/>
      <c r="F105" s="479"/>
      <c r="G105" s="607"/>
      <c r="H105" s="608"/>
      <c r="I105" s="609"/>
      <c r="J105" s="610">
        <f t="shared" si="12"/>
        <v>0</v>
      </c>
      <c r="K105" s="611"/>
      <c r="L105" s="612">
        <f t="shared" si="13"/>
        <v>0</v>
      </c>
      <c r="M105" s="641" t="str">
        <f t="shared" si="7"/>
        <v/>
      </c>
      <c r="N105" s="614">
        <f>J105-L105</f>
        <v>0</v>
      </c>
      <c r="O105" s="615"/>
    </row>
    <row r="106" spans="1:15" ht="18.75" customHeight="1">
      <c r="A106" s="555"/>
      <c r="B106" s="606"/>
      <c r="C106" s="738"/>
      <c r="D106" s="723"/>
      <c r="E106" s="724"/>
      <c r="F106" s="479"/>
      <c r="G106" s="607"/>
      <c r="H106" s="608"/>
      <c r="I106" s="609"/>
      <c r="J106" s="610">
        <f t="shared" si="12"/>
        <v>0</v>
      </c>
      <c r="K106" s="611"/>
      <c r="L106" s="612">
        <f t="shared" si="13"/>
        <v>0</v>
      </c>
      <c r="M106" s="641" t="str">
        <f t="shared" si="7"/>
        <v/>
      </c>
      <c r="N106" s="614">
        <f t="shared" si="10"/>
        <v>0</v>
      </c>
      <c r="O106" s="615"/>
    </row>
    <row r="107" spans="1:15" ht="18.75" customHeight="1">
      <c r="A107" s="555"/>
      <c r="B107" s="606"/>
      <c r="C107" s="738"/>
      <c r="D107" s="723"/>
      <c r="E107" s="724"/>
      <c r="F107" s="479"/>
      <c r="G107" s="607"/>
      <c r="H107" s="608"/>
      <c r="I107" s="609"/>
      <c r="J107" s="610">
        <f t="shared" si="12"/>
        <v>0</v>
      </c>
      <c r="K107" s="611"/>
      <c r="L107" s="612">
        <f t="shared" si="13"/>
        <v>0</v>
      </c>
      <c r="M107" s="641" t="str">
        <f t="shared" si="7"/>
        <v/>
      </c>
      <c r="N107" s="614">
        <f t="shared" si="10"/>
        <v>0</v>
      </c>
      <c r="O107" s="615"/>
    </row>
    <row r="108" spans="1:15" ht="18.75" customHeight="1">
      <c r="A108" s="555"/>
      <c r="B108" s="606"/>
      <c r="C108" s="738"/>
      <c r="D108" s="723"/>
      <c r="E108" s="724"/>
      <c r="F108" s="479"/>
      <c r="G108" s="607"/>
      <c r="H108" s="608"/>
      <c r="I108" s="609"/>
      <c r="J108" s="610">
        <f t="shared" si="12"/>
        <v>0</v>
      </c>
      <c r="K108" s="611"/>
      <c r="L108" s="612">
        <f t="shared" si="13"/>
        <v>0</v>
      </c>
      <c r="M108" s="641" t="str">
        <f t="shared" si="7"/>
        <v/>
      </c>
      <c r="N108" s="614">
        <f t="shared" si="10"/>
        <v>0</v>
      </c>
      <c r="O108" s="615"/>
    </row>
    <row r="109" spans="1:15" ht="18.75" customHeight="1">
      <c r="A109" s="555"/>
      <c r="B109" s="606"/>
      <c r="C109" s="738"/>
      <c r="D109" s="723"/>
      <c r="E109" s="724"/>
      <c r="F109" s="479"/>
      <c r="G109" s="607"/>
      <c r="H109" s="608"/>
      <c r="I109" s="609"/>
      <c r="J109" s="610">
        <f t="shared" si="12"/>
        <v>0</v>
      </c>
      <c r="K109" s="611"/>
      <c r="L109" s="612">
        <f t="shared" si="13"/>
        <v>0</v>
      </c>
      <c r="M109" s="641" t="str">
        <f t="shared" si="7"/>
        <v/>
      </c>
      <c r="N109" s="614">
        <f>J109-L109</f>
        <v>0</v>
      </c>
      <c r="O109" s="615"/>
    </row>
    <row r="110" spans="1:15" ht="18.75" customHeight="1" thickBot="1">
      <c r="A110" s="555"/>
      <c r="B110" s="726"/>
      <c r="C110" s="512"/>
      <c r="D110" s="513"/>
      <c r="E110" s="514"/>
      <c r="F110" s="515"/>
      <c r="G110" s="516"/>
      <c r="H110" s="517"/>
      <c r="I110" s="518"/>
      <c r="J110" s="710">
        <f t="shared" si="12"/>
        <v>0</v>
      </c>
      <c r="K110" s="519"/>
      <c r="L110" s="712">
        <f t="shared" si="13"/>
        <v>0</v>
      </c>
      <c r="M110" s="714" t="str">
        <f t="shared" si="7"/>
        <v/>
      </c>
      <c r="N110" s="520">
        <f t="shared" si="10"/>
        <v>0</v>
      </c>
      <c r="O110" s="571"/>
    </row>
    <row r="111" spans="1:15" ht="18.75" customHeight="1">
      <c r="A111" s="555"/>
      <c r="B111" s="616"/>
      <c r="C111" s="511" t="s">
        <v>1009</v>
      </c>
      <c r="D111" s="494" t="s">
        <v>1061</v>
      </c>
      <c r="E111" s="495" t="s">
        <v>978</v>
      </c>
      <c r="F111" s="496"/>
      <c r="G111" s="720"/>
      <c r="H111" s="721"/>
      <c r="I111" s="621"/>
      <c r="J111" s="497">
        <f>SUMIFS(J91:J110,B91:B110,"設備")</f>
        <v>0</v>
      </c>
      <c r="K111" s="623"/>
      <c r="L111" s="498">
        <f>SUMIFS(L91:L110,B91:B110,"設備")</f>
        <v>0</v>
      </c>
      <c r="M111" s="722"/>
      <c r="N111" s="499">
        <f t="shared" si="10"/>
        <v>0</v>
      </c>
      <c r="O111" s="626"/>
    </row>
    <row r="112" spans="1:15" ht="18.75" customHeight="1">
      <c r="A112" s="555"/>
      <c r="B112" s="606"/>
      <c r="C112" s="506" t="s">
        <v>1009</v>
      </c>
      <c r="D112" s="725" t="s">
        <v>1063</v>
      </c>
      <c r="E112" s="646" t="s">
        <v>978</v>
      </c>
      <c r="F112" s="478"/>
      <c r="G112" s="637"/>
      <c r="H112" s="638"/>
      <c r="I112" s="610"/>
      <c r="J112" s="639">
        <f>SUMIFS(J91:J110,B91:B110,"工事")</f>
        <v>0</v>
      </c>
      <c r="K112" s="612"/>
      <c r="L112" s="640">
        <f>SUMIFS(L91:L110,B91:B110,"工事")</f>
        <v>0</v>
      </c>
      <c r="M112" s="641"/>
      <c r="N112" s="642">
        <f t="shared" si="10"/>
        <v>0</v>
      </c>
      <c r="O112" s="615"/>
    </row>
    <row r="113" spans="1:15" ht="18.75" customHeight="1" thickBot="1">
      <c r="A113" s="555"/>
      <c r="B113" s="500"/>
      <c r="C113" s="521"/>
      <c r="D113" s="522" t="s">
        <v>1009</v>
      </c>
      <c r="E113" s="523" t="s">
        <v>1008</v>
      </c>
      <c r="F113" s="524"/>
      <c r="G113" s="525"/>
      <c r="H113" s="526"/>
      <c r="I113" s="501"/>
      <c r="J113" s="508">
        <f>J111+J112</f>
        <v>0</v>
      </c>
      <c r="K113" s="502"/>
      <c r="L113" s="509">
        <f>L111+L112</f>
        <v>0</v>
      </c>
      <c r="M113" s="503"/>
      <c r="N113" s="510">
        <f t="shared" si="10"/>
        <v>0</v>
      </c>
      <c r="O113" s="504"/>
    </row>
    <row r="114" spans="1:15" ht="18.75" customHeight="1" thickTop="1">
      <c r="A114" s="555"/>
      <c r="B114" s="616"/>
      <c r="C114" s="493" t="s">
        <v>868</v>
      </c>
      <c r="D114" s="494" t="s">
        <v>973</v>
      </c>
      <c r="E114" s="495" t="s">
        <v>975</v>
      </c>
      <c r="F114" s="496"/>
      <c r="G114" s="720"/>
      <c r="H114" s="721"/>
      <c r="I114" s="621"/>
      <c r="J114" s="497">
        <f>SUMIFS(J67:J113,D67:D113,"設備費1")</f>
        <v>0</v>
      </c>
      <c r="K114" s="623"/>
      <c r="L114" s="498">
        <f>SUMIFS(L67:L113,D67:D113,"設備費1")</f>
        <v>0</v>
      </c>
      <c r="M114" s="722"/>
      <c r="N114" s="499">
        <f t="shared" si="10"/>
        <v>0</v>
      </c>
      <c r="O114" s="626"/>
    </row>
    <row r="115" spans="1:15" ht="18.75" customHeight="1">
      <c r="A115" s="555"/>
      <c r="B115" s="606"/>
      <c r="C115" s="644" t="s">
        <v>868</v>
      </c>
      <c r="D115" s="725" t="s">
        <v>979</v>
      </c>
      <c r="E115" s="646" t="s">
        <v>975</v>
      </c>
      <c r="F115" s="478"/>
      <c r="G115" s="637"/>
      <c r="H115" s="638"/>
      <c r="I115" s="610"/>
      <c r="J115" s="639">
        <f>SUMIFS(J67:J113,D67:D113,"工事費1")</f>
        <v>0</v>
      </c>
      <c r="K115" s="612"/>
      <c r="L115" s="640">
        <f>SUMIFS(L67:L113,D67:D113,"工事費1")</f>
        <v>0</v>
      </c>
      <c r="M115" s="641"/>
      <c r="N115" s="642">
        <f t="shared" si="10"/>
        <v>0</v>
      </c>
      <c r="O115" s="615"/>
    </row>
    <row r="116" spans="1:15" ht="18.75" customHeight="1" thickBot="1">
      <c r="A116" s="555"/>
      <c r="B116" s="500"/>
      <c r="C116" s="521"/>
      <c r="D116" s="528" t="s">
        <v>980</v>
      </c>
      <c r="E116" s="523" t="s">
        <v>975</v>
      </c>
      <c r="F116" s="524"/>
      <c r="G116" s="525"/>
      <c r="H116" s="526"/>
      <c r="I116" s="501"/>
      <c r="J116" s="508">
        <f>J114+J115</f>
        <v>0</v>
      </c>
      <c r="K116" s="502"/>
      <c r="L116" s="509">
        <f>L114+L115</f>
        <v>0</v>
      </c>
      <c r="M116" s="503"/>
      <c r="N116" s="510">
        <f t="shared" si="10"/>
        <v>0</v>
      </c>
      <c r="O116" s="504"/>
    </row>
    <row r="117" spans="1:15" ht="18.75" customHeight="1" thickTop="1">
      <c r="A117" s="555"/>
      <c r="B117" s="606"/>
      <c r="C117" s="3057" t="s">
        <v>982</v>
      </c>
      <c r="D117" s="3058"/>
      <c r="E117" s="3059"/>
      <c r="F117" s="479"/>
      <c r="G117" s="607"/>
      <c r="H117" s="608"/>
      <c r="I117" s="610"/>
      <c r="J117" s="610"/>
      <c r="K117" s="611"/>
      <c r="L117" s="612"/>
      <c r="M117" s="641"/>
      <c r="N117" s="614"/>
      <c r="O117" s="615"/>
    </row>
    <row r="118" spans="1:15" ht="18.75" customHeight="1">
      <c r="A118" s="555"/>
      <c r="B118" s="606"/>
      <c r="C118" s="3060" t="s">
        <v>1019</v>
      </c>
      <c r="D118" s="3061"/>
      <c r="E118" s="3062"/>
      <c r="F118" s="479"/>
      <c r="G118" s="607"/>
      <c r="H118" s="608"/>
      <c r="I118" s="609"/>
      <c r="J118" s="610"/>
      <c r="K118" s="611"/>
      <c r="L118" s="612"/>
      <c r="M118" s="641" t="str">
        <f t="shared" ref="M118:M138" si="16">IF(I118-K118=0,"",I118-K118)</f>
        <v/>
      </c>
      <c r="N118" s="614"/>
      <c r="O118" s="615"/>
    </row>
    <row r="119" spans="1:15" ht="18.75" customHeight="1">
      <c r="A119" s="555"/>
      <c r="B119" s="606"/>
      <c r="C119" s="738"/>
      <c r="D119" s="723"/>
      <c r="E119" s="724"/>
      <c r="F119" s="479"/>
      <c r="G119" s="607"/>
      <c r="H119" s="608"/>
      <c r="I119" s="609"/>
      <c r="J119" s="610">
        <f t="shared" ref="J119:J138" si="17">ROUNDDOWN(H119*I119,0)</f>
        <v>0</v>
      </c>
      <c r="K119" s="611"/>
      <c r="L119" s="612">
        <f t="shared" ref="L119:L162" si="18">ROUNDDOWN(H119*K119,0)</f>
        <v>0</v>
      </c>
      <c r="M119" s="641" t="str">
        <f t="shared" si="16"/>
        <v/>
      </c>
      <c r="N119" s="614">
        <f>J119-L119</f>
        <v>0</v>
      </c>
      <c r="O119" s="615"/>
    </row>
    <row r="120" spans="1:15" ht="18.75" customHeight="1">
      <c r="A120" s="555"/>
      <c r="B120" s="606"/>
      <c r="C120" s="738"/>
      <c r="D120" s="723"/>
      <c r="E120" s="724"/>
      <c r="F120" s="479"/>
      <c r="G120" s="607"/>
      <c r="H120" s="608"/>
      <c r="I120" s="609"/>
      <c r="J120" s="610">
        <f t="shared" si="17"/>
        <v>0</v>
      </c>
      <c r="K120" s="611"/>
      <c r="L120" s="612">
        <f t="shared" si="18"/>
        <v>0</v>
      </c>
      <c r="M120" s="641" t="str">
        <f t="shared" si="16"/>
        <v/>
      </c>
      <c r="N120" s="614">
        <f t="shared" ref="N120:N133" si="19">J120-L120</f>
        <v>0</v>
      </c>
      <c r="O120" s="615"/>
    </row>
    <row r="121" spans="1:15" ht="18.75" customHeight="1">
      <c r="A121" s="555"/>
      <c r="B121" s="606"/>
      <c r="C121" s="738"/>
      <c r="D121" s="723"/>
      <c r="E121" s="724"/>
      <c r="F121" s="479"/>
      <c r="G121" s="607"/>
      <c r="H121" s="608"/>
      <c r="I121" s="609"/>
      <c r="J121" s="610">
        <f t="shared" si="17"/>
        <v>0</v>
      </c>
      <c r="K121" s="611"/>
      <c r="L121" s="612">
        <f t="shared" si="18"/>
        <v>0</v>
      </c>
      <c r="M121" s="641" t="str">
        <f t="shared" si="16"/>
        <v/>
      </c>
      <c r="N121" s="614">
        <f t="shared" si="19"/>
        <v>0</v>
      </c>
      <c r="O121" s="615"/>
    </row>
    <row r="122" spans="1:15" ht="18.75" customHeight="1">
      <c r="A122" s="555"/>
      <c r="B122" s="606"/>
      <c r="C122" s="738"/>
      <c r="D122" s="723"/>
      <c r="E122" s="724"/>
      <c r="F122" s="479"/>
      <c r="G122" s="607"/>
      <c r="H122" s="608"/>
      <c r="I122" s="609"/>
      <c r="J122" s="610">
        <f t="shared" si="17"/>
        <v>0</v>
      </c>
      <c r="K122" s="611"/>
      <c r="L122" s="612">
        <f t="shared" si="18"/>
        <v>0</v>
      </c>
      <c r="M122" s="641" t="str">
        <f t="shared" si="16"/>
        <v/>
      </c>
      <c r="N122" s="614">
        <f t="shared" si="19"/>
        <v>0</v>
      </c>
      <c r="O122" s="615"/>
    </row>
    <row r="123" spans="1:15" ht="18.75" customHeight="1">
      <c r="A123" s="555"/>
      <c r="B123" s="606"/>
      <c r="C123" s="738"/>
      <c r="D123" s="723"/>
      <c r="E123" s="724"/>
      <c r="F123" s="479"/>
      <c r="G123" s="607"/>
      <c r="H123" s="608"/>
      <c r="I123" s="609"/>
      <c r="J123" s="610">
        <f t="shared" si="17"/>
        <v>0</v>
      </c>
      <c r="K123" s="611"/>
      <c r="L123" s="612">
        <f t="shared" si="18"/>
        <v>0</v>
      </c>
      <c r="M123" s="641" t="str">
        <f t="shared" si="16"/>
        <v/>
      </c>
      <c r="N123" s="614">
        <f t="shared" si="19"/>
        <v>0</v>
      </c>
      <c r="O123" s="615"/>
    </row>
    <row r="124" spans="1:15" ht="18.75" customHeight="1">
      <c r="A124" s="555"/>
      <c r="B124" s="606"/>
      <c r="C124" s="738"/>
      <c r="D124" s="723"/>
      <c r="E124" s="724"/>
      <c r="F124" s="479"/>
      <c r="G124" s="607"/>
      <c r="H124" s="608"/>
      <c r="I124" s="609"/>
      <c r="J124" s="610">
        <f t="shared" si="17"/>
        <v>0</v>
      </c>
      <c r="K124" s="611"/>
      <c r="L124" s="612">
        <f t="shared" si="18"/>
        <v>0</v>
      </c>
      <c r="M124" s="641" t="str">
        <f t="shared" si="16"/>
        <v/>
      </c>
      <c r="N124" s="614">
        <f t="shared" si="19"/>
        <v>0</v>
      </c>
      <c r="O124" s="615"/>
    </row>
    <row r="125" spans="1:15" ht="18.75" customHeight="1">
      <c r="A125" s="555"/>
      <c r="B125" s="606"/>
      <c r="C125" s="738"/>
      <c r="D125" s="723"/>
      <c r="E125" s="724"/>
      <c r="F125" s="479"/>
      <c r="G125" s="607"/>
      <c r="H125" s="608"/>
      <c r="I125" s="609"/>
      <c r="J125" s="610">
        <f t="shared" si="17"/>
        <v>0</v>
      </c>
      <c r="K125" s="611"/>
      <c r="L125" s="612">
        <f t="shared" si="18"/>
        <v>0</v>
      </c>
      <c r="M125" s="641" t="str">
        <f t="shared" si="16"/>
        <v/>
      </c>
      <c r="N125" s="614">
        <f t="shared" si="19"/>
        <v>0</v>
      </c>
      <c r="O125" s="615"/>
    </row>
    <row r="126" spans="1:15" ht="18.75" customHeight="1">
      <c r="A126" s="555"/>
      <c r="B126" s="606"/>
      <c r="C126" s="738"/>
      <c r="D126" s="723"/>
      <c r="E126" s="724"/>
      <c r="F126" s="479"/>
      <c r="G126" s="607"/>
      <c r="H126" s="608"/>
      <c r="I126" s="609"/>
      <c r="J126" s="610">
        <f t="shared" si="17"/>
        <v>0</v>
      </c>
      <c r="K126" s="611"/>
      <c r="L126" s="612">
        <f t="shared" si="18"/>
        <v>0</v>
      </c>
      <c r="M126" s="641" t="str">
        <f t="shared" si="16"/>
        <v/>
      </c>
      <c r="N126" s="614">
        <f t="shared" si="19"/>
        <v>0</v>
      </c>
      <c r="O126" s="615"/>
    </row>
    <row r="127" spans="1:15" ht="18.75" customHeight="1">
      <c r="A127" s="555"/>
      <c r="B127" s="606"/>
      <c r="C127" s="738"/>
      <c r="D127" s="723"/>
      <c r="E127" s="724"/>
      <c r="F127" s="479"/>
      <c r="G127" s="607"/>
      <c r="H127" s="608"/>
      <c r="I127" s="609"/>
      <c r="J127" s="610">
        <f t="shared" si="17"/>
        <v>0</v>
      </c>
      <c r="K127" s="611"/>
      <c r="L127" s="612">
        <f t="shared" si="18"/>
        <v>0</v>
      </c>
      <c r="M127" s="641" t="str">
        <f t="shared" si="16"/>
        <v/>
      </c>
      <c r="N127" s="614">
        <f t="shared" si="19"/>
        <v>0</v>
      </c>
      <c r="O127" s="615"/>
    </row>
    <row r="128" spans="1:15" ht="18.75" customHeight="1">
      <c r="A128" s="555"/>
      <c r="B128" s="606"/>
      <c r="C128" s="738"/>
      <c r="D128" s="723"/>
      <c r="E128" s="724"/>
      <c r="F128" s="479"/>
      <c r="G128" s="607"/>
      <c r="H128" s="608"/>
      <c r="I128" s="609"/>
      <c r="J128" s="610">
        <f t="shared" si="17"/>
        <v>0</v>
      </c>
      <c r="K128" s="611"/>
      <c r="L128" s="612">
        <f t="shared" si="18"/>
        <v>0</v>
      </c>
      <c r="M128" s="641" t="str">
        <f t="shared" si="16"/>
        <v/>
      </c>
      <c r="N128" s="614">
        <f t="shared" si="19"/>
        <v>0</v>
      </c>
      <c r="O128" s="615"/>
    </row>
    <row r="129" spans="1:15" ht="18.75" customHeight="1">
      <c r="A129" s="555"/>
      <c r="B129" s="606"/>
      <c r="C129" s="738"/>
      <c r="D129" s="723"/>
      <c r="E129" s="724"/>
      <c r="F129" s="479"/>
      <c r="G129" s="607"/>
      <c r="H129" s="608"/>
      <c r="I129" s="609"/>
      <c r="J129" s="610">
        <f t="shared" si="17"/>
        <v>0</v>
      </c>
      <c r="K129" s="611"/>
      <c r="L129" s="612">
        <f t="shared" si="18"/>
        <v>0</v>
      </c>
      <c r="M129" s="641" t="str">
        <f t="shared" si="16"/>
        <v/>
      </c>
      <c r="N129" s="614">
        <f>J129-L129</f>
        <v>0</v>
      </c>
      <c r="O129" s="615"/>
    </row>
    <row r="130" spans="1:15" ht="18.75" customHeight="1">
      <c r="A130" s="555"/>
      <c r="B130" s="606"/>
      <c r="C130" s="738"/>
      <c r="D130" s="723"/>
      <c r="E130" s="724"/>
      <c r="F130" s="479"/>
      <c r="G130" s="607"/>
      <c r="H130" s="608"/>
      <c r="I130" s="609"/>
      <c r="J130" s="610">
        <f t="shared" si="17"/>
        <v>0</v>
      </c>
      <c r="K130" s="611"/>
      <c r="L130" s="612">
        <f t="shared" si="18"/>
        <v>0</v>
      </c>
      <c r="M130" s="641" t="str">
        <f t="shared" si="16"/>
        <v/>
      </c>
      <c r="N130" s="614">
        <f t="shared" si="19"/>
        <v>0</v>
      </c>
      <c r="O130" s="615"/>
    </row>
    <row r="131" spans="1:15" ht="18.75" customHeight="1">
      <c r="A131" s="555"/>
      <c r="B131" s="606"/>
      <c r="C131" s="738"/>
      <c r="D131" s="723"/>
      <c r="E131" s="724"/>
      <c r="F131" s="479"/>
      <c r="G131" s="607"/>
      <c r="H131" s="608"/>
      <c r="I131" s="609"/>
      <c r="J131" s="610">
        <f t="shared" si="17"/>
        <v>0</v>
      </c>
      <c r="K131" s="611"/>
      <c r="L131" s="612">
        <f t="shared" si="18"/>
        <v>0</v>
      </c>
      <c r="M131" s="641" t="str">
        <f t="shared" si="16"/>
        <v/>
      </c>
      <c r="N131" s="614">
        <f t="shared" si="19"/>
        <v>0</v>
      </c>
      <c r="O131" s="615"/>
    </row>
    <row r="132" spans="1:15" ht="18.75" customHeight="1">
      <c r="A132" s="555"/>
      <c r="B132" s="606"/>
      <c r="C132" s="738"/>
      <c r="D132" s="723"/>
      <c r="E132" s="724"/>
      <c r="F132" s="479"/>
      <c r="G132" s="607"/>
      <c r="H132" s="608"/>
      <c r="I132" s="609"/>
      <c r="J132" s="610">
        <f t="shared" si="17"/>
        <v>0</v>
      </c>
      <c r="K132" s="611"/>
      <c r="L132" s="612">
        <f t="shared" si="18"/>
        <v>0</v>
      </c>
      <c r="M132" s="641" t="str">
        <f t="shared" si="16"/>
        <v/>
      </c>
      <c r="N132" s="614">
        <f t="shared" si="19"/>
        <v>0</v>
      </c>
      <c r="O132" s="615"/>
    </row>
    <row r="133" spans="1:15" ht="18.75" customHeight="1">
      <c r="A133" s="555"/>
      <c r="B133" s="606"/>
      <c r="C133" s="738"/>
      <c r="D133" s="723"/>
      <c r="E133" s="724"/>
      <c r="F133" s="479"/>
      <c r="G133" s="607"/>
      <c r="H133" s="608"/>
      <c r="I133" s="609"/>
      <c r="J133" s="610">
        <f t="shared" si="17"/>
        <v>0</v>
      </c>
      <c r="K133" s="611"/>
      <c r="L133" s="612">
        <f t="shared" si="18"/>
        <v>0</v>
      </c>
      <c r="M133" s="641" t="str">
        <f t="shared" si="16"/>
        <v/>
      </c>
      <c r="N133" s="614">
        <f t="shared" si="19"/>
        <v>0</v>
      </c>
      <c r="O133" s="615"/>
    </row>
    <row r="134" spans="1:15" ht="18.75" customHeight="1">
      <c r="A134" s="555"/>
      <c r="B134" s="606"/>
      <c r="C134" s="738"/>
      <c r="D134" s="723"/>
      <c r="E134" s="724"/>
      <c r="F134" s="479"/>
      <c r="G134" s="607"/>
      <c r="H134" s="608"/>
      <c r="I134" s="609"/>
      <c r="J134" s="610">
        <f t="shared" si="17"/>
        <v>0</v>
      </c>
      <c r="K134" s="611"/>
      <c r="L134" s="612">
        <f t="shared" si="18"/>
        <v>0</v>
      </c>
      <c r="M134" s="641" t="str">
        <f t="shared" si="16"/>
        <v/>
      </c>
      <c r="N134" s="614">
        <f>J134-L134</f>
        <v>0</v>
      </c>
      <c r="O134" s="615"/>
    </row>
    <row r="135" spans="1:15" ht="18.75" customHeight="1">
      <c r="A135" s="555"/>
      <c r="B135" s="606"/>
      <c r="C135" s="738"/>
      <c r="D135" s="723"/>
      <c r="E135" s="724"/>
      <c r="F135" s="479"/>
      <c r="G135" s="607"/>
      <c r="H135" s="608"/>
      <c r="I135" s="609"/>
      <c r="J135" s="610">
        <f t="shared" si="17"/>
        <v>0</v>
      </c>
      <c r="K135" s="611"/>
      <c r="L135" s="612">
        <f t="shared" si="18"/>
        <v>0</v>
      </c>
      <c r="M135" s="641" t="str">
        <f t="shared" si="16"/>
        <v/>
      </c>
      <c r="N135" s="614">
        <f t="shared" ref="N135:N138" si="20">J135-L135</f>
        <v>0</v>
      </c>
      <c r="O135" s="615"/>
    </row>
    <row r="136" spans="1:15" ht="18.75" customHeight="1">
      <c r="A136" s="555"/>
      <c r="B136" s="606"/>
      <c r="C136" s="738"/>
      <c r="D136" s="723"/>
      <c r="E136" s="724"/>
      <c r="F136" s="479"/>
      <c r="G136" s="607"/>
      <c r="H136" s="608"/>
      <c r="I136" s="609"/>
      <c r="J136" s="610">
        <f t="shared" si="17"/>
        <v>0</v>
      </c>
      <c r="K136" s="611"/>
      <c r="L136" s="612">
        <f t="shared" si="18"/>
        <v>0</v>
      </c>
      <c r="M136" s="641" t="str">
        <f t="shared" si="16"/>
        <v/>
      </c>
      <c r="N136" s="614">
        <f t="shared" si="20"/>
        <v>0</v>
      </c>
      <c r="O136" s="615"/>
    </row>
    <row r="137" spans="1:15" ht="18.75" customHeight="1">
      <c r="A137" s="555"/>
      <c r="B137" s="606"/>
      <c r="C137" s="738"/>
      <c r="D137" s="723"/>
      <c r="E137" s="724"/>
      <c r="F137" s="479"/>
      <c r="G137" s="607"/>
      <c r="H137" s="608"/>
      <c r="I137" s="609"/>
      <c r="J137" s="610">
        <f t="shared" si="17"/>
        <v>0</v>
      </c>
      <c r="K137" s="611"/>
      <c r="L137" s="612">
        <f t="shared" si="18"/>
        <v>0</v>
      </c>
      <c r="M137" s="641" t="str">
        <f t="shared" si="16"/>
        <v/>
      </c>
      <c r="N137" s="614">
        <f t="shared" si="20"/>
        <v>0</v>
      </c>
      <c r="O137" s="615"/>
    </row>
    <row r="138" spans="1:15" ht="18.75" customHeight="1" thickBot="1">
      <c r="A138" s="555"/>
      <c r="B138" s="726"/>
      <c r="C138" s="512"/>
      <c r="D138" s="513"/>
      <c r="E138" s="514"/>
      <c r="F138" s="515"/>
      <c r="G138" s="516"/>
      <c r="H138" s="517"/>
      <c r="I138" s="518"/>
      <c r="J138" s="710">
        <f t="shared" si="17"/>
        <v>0</v>
      </c>
      <c r="K138" s="519"/>
      <c r="L138" s="712">
        <f t="shared" si="18"/>
        <v>0</v>
      </c>
      <c r="M138" s="714" t="str">
        <f t="shared" si="16"/>
        <v/>
      </c>
      <c r="N138" s="520">
        <f t="shared" si="20"/>
        <v>0</v>
      </c>
      <c r="O138" s="571"/>
    </row>
    <row r="139" spans="1:15" ht="18.75" customHeight="1">
      <c r="A139" s="555"/>
      <c r="B139" s="616"/>
      <c r="C139" s="511" t="s">
        <v>1016</v>
      </c>
      <c r="D139" s="494" t="s">
        <v>1064</v>
      </c>
      <c r="E139" s="495" t="s">
        <v>978</v>
      </c>
      <c r="F139" s="496"/>
      <c r="G139" s="720"/>
      <c r="H139" s="721"/>
      <c r="I139" s="621"/>
      <c r="J139" s="497">
        <f>SUMIFS(J119:J138,B119:B138,"設備")</f>
        <v>0</v>
      </c>
      <c r="K139" s="623"/>
      <c r="L139" s="498">
        <f>SUMIFS(L119:L138,B119:B138,"設備")</f>
        <v>0</v>
      </c>
      <c r="M139" s="722"/>
      <c r="N139" s="499">
        <f>J139-L139</f>
        <v>0</v>
      </c>
      <c r="O139" s="626"/>
    </row>
    <row r="140" spans="1:15" ht="18.75" customHeight="1">
      <c r="A140" s="555"/>
      <c r="B140" s="606"/>
      <c r="C140" s="511" t="s">
        <v>1016</v>
      </c>
      <c r="D140" s="725" t="s">
        <v>1065</v>
      </c>
      <c r="E140" s="646" t="s">
        <v>978</v>
      </c>
      <c r="F140" s="478"/>
      <c r="G140" s="637"/>
      <c r="H140" s="638"/>
      <c r="I140" s="610"/>
      <c r="J140" s="639">
        <f>SUMIFS(J119:J138,B119:B138,"工事")</f>
        <v>0</v>
      </c>
      <c r="K140" s="612"/>
      <c r="L140" s="640">
        <f>SUMIFS(L119:L138,B119:B138,"工事")</f>
        <v>0</v>
      </c>
      <c r="M140" s="641"/>
      <c r="N140" s="642">
        <f>J140-L140</f>
        <v>0</v>
      </c>
      <c r="O140" s="615"/>
    </row>
    <row r="141" spans="1:15" ht="18.75" customHeight="1" thickBot="1">
      <c r="A141" s="555"/>
      <c r="B141" s="726"/>
      <c r="C141" s="705"/>
      <c r="D141" s="507" t="s">
        <v>1016</v>
      </c>
      <c r="E141" s="727" t="s">
        <v>1008</v>
      </c>
      <c r="F141" s="505"/>
      <c r="G141" s="708"/>
      <c r="H141" s="709"/>
      <c r="I141" s="710"/>
      <c r="J141" s="711">
        <f>J139+J140</f>
        <v>0</v>
      </c>
      <c r="K141" s="712"/>
      <c r="L141" s="713">
        <f>L139+L140</f>
        <v>0</v>
      </c>
      <c r="M141" s="714"/>
      <c r="N141" s="715">
        <f>J141-L141</f>
        <v>0</v>
      </c>
      <c r="O141" s="571"/>
    </row>
    <row r="142" spans="1:15" ht="18.75" customHeight="1">
      <c r="A142" s="555"/>
      <c r="B142" s="606"/>
      <c r="C142" s="3049" t="s">
        <v>1015</v>
      </c>
      <c r="D142" s="3050"/>
      <c r="E142" s="3051"/>
      <c r="F142" s="479"/>
      <c r="G142" s="607"/>
      <c r="H142" s="608"/>
      <c r="I142" s="609"/>
      <c r="J142" s="621"/>
      <c r="K142" s="728"/>
      <c r="L142" s="700">
        <f t="shared" si="18"/>
        <v>0</v>
      </c>
      <c r="M142" s="722" t="str">
        <f t="shared" ref="M142:M162" si="21">IF(I142-K142=0,"",I142-K142)</f>
        <v/>
      </c>
      <c r="N142" s="625"/>
      <c r="O142" s="615"/>
    </row>
    <row r="143" spans="1:15" ht="18.75" customHeight="1">
      <c r="A143" s="555"/>
      <c r="B143" s="606"/>
      <c r="C143" s="738"/>
      <c r="D143" s="723"/>
      <c r="E143" s="529"/>
      <c r="F143" s="479"/>
      <c r="G143" s="607"/>
      <c r="H143" s="608"/>
      <c r="I143" s="609"/>
      <c r="J143" s="610">
        <f t="shared" ref="J143:J162" si="22">ROUNDDOWN(H143*I143,0)</f>
        <v>0</v>
      </c>
      <c r="K143" s="611"/>
      <c r="L143" s="612">
        <f t="shared" si="18"/>
        <v>0</v>
      </c>
      <c r="M143" s="641" t="str">
        <f t="shared" si="21"/>
        <v/>
      </c>
      <c r="N143" s="614">
        <f t="shared" ref="N143" si="23">J143-L143</f>
        <v>0</v>
      </c>
      <c r="O143" s="615"/>
    </row>
    <row r="144" spans="1:15" ht="18.75" customHeight="1">
      <c r="A144" s="555"/>
      <c r="B144" s="606"/>
      <c r="C144" s="738"/>
      <c r="D144" s="723"/>
      <c r="E144" s="724"/>
      <c r="F144" s="479"/>
      <c r="G144" s="607"/>
      <c r="H144" s="608"/>
      <c r="I144" s="609"/>
      <c r="J144" s="610">
        <f t="shared" si="22"/>
        <v>0</v>
      </c>
      <c r="K144" s="611"/>
      <c r="L144" s="612">
        <f t="shared" si="18"/>
        <v>0</v>
      </c>
      <c r="M144" s="641" t="str">
        <f t="shared" si="21"/>
        <v/>
      </c>
      <c r="N144" s="614">
        <f>J144-L144</f>
        <v>0</v>
      </c>
      <c r="O144" s="615"/>
    </row>
    <row r="145" spans="1:15" ht="18.75" customHeight="1">
      <c r="A145" s="555"/>
      <c r="B145" s="606"/>
      <c r="C145" s="738"/>
      <c r="D145" s="723"/>
      <c r="E145" s="724"/>
      <c r="F145" s="479"/>
      <c r="G145" s="607"/>
      <c r="H145" s="608"/>
      <c r="I145" s="609"/>
      <c r="J145" s="610">
        <f t="shared" si="22"/>
        <v>0</v>
      </c>
      <c r="K145" s="611"/>
      <c r="L145" s="612">
        <f t="shared" si="18"/>
        <v>0</v>
      </c>
      <c r="M145" s="641" t="str">
        <f t="shared" si="21"/>
        <v/>
      </c>
      <c r="N145" s="614">
        <f t="shared" ref="N145:N154" si="24">J145-L145</f>
        <v>0</v>
      </c>
      <c r="O145" s="615"/>
    </row>
    <row r="146" spans="1:15" ht="18.75" customHeight="1">
      <c r="A146" s="555"/>
      <c r="B146" s="606"/>
      <c r="C146" s="738"/>
      <c r="D146" s="723"/>
      <c r="E146" s="724"/>
      <c r="F146" s="479"/>
      <c r="G146" s="607"/>
      <c r="H146" s="608"/>
      <c r="I146" s="609"/>
      <c r="J146" s="610">
        <f t="shared" si="22"/>
        <v>0</v>
      </c>
      <c r="K146" s="611"/>
      <c r="L146" s="612">
        <f t="shared" si="18"/>
        <v>0</v>
      </c>
      <c r="M146" s="641" t="str">
        <f t="shared" si="21"/>
        <v/>
      </c>
      <c r="N146" s="614">
        <f t="shared" si="24"/>
        <v>0</v>
      </c>
      <c r="O146" s="615"/>
    </row>
    <row r="147" spans="1:15" ht="18.75" customHeight="1">
      <c r="A147" s="555"/>
      <c r="B147" s="606"/>
      <c r="C147" s="738"/>
      <c r="D147" s="723"/>
      <c r="E147" s="724"/>
      <c r="F147" s="479"/>
      <c r="G147" s="607"/>
      <c r="H147" s="608"/>
      <c r="I147" s="609"/>
      <c r="J147" s="610">
        <f t="shared" si="22"/>
        <v>0</v>
      </c>
      <c r="K147" s="611"/>
      <c r="L147" s="612">
        <f t="shared" si="18"/>
        <v>0</v>
      </c>
      <c r="M147" s="641" t="str">
        <f t="shared" si="21"/>
        <v/>
      </c>
      <c r="N147" s="614">
        <f t="shared" si="24"/>
        <v>0</v>
      </c>
      <c r="O147" s="615"/>
    </row>
    <row r="148" spans="1:15" ht="18.75" customHeight="1">
      <c r="A148" s="555"/>
      <c r="B148" s="606"/>
      <c r="C148" s="738"/>
      <c r="D148" s="723"/>
      <c r="E148" s="724"/>
      <c r="F148" s="479"/>
      <c r="G148" s="607"/>
      <c r="H148" s="608"/>
      <c r="I148" s="609"/>
      <c r="J148" s="610">
        <f t="shared" si="22"/>
        <v>0</v>
      </c>
      <c r="K148" s="611"/>
      <c r="L148" s="612">
        <f t="shared" si="18"/>
        <v>0</v>
      </c>
      <c r="M148" s="641" t="str">
        <f t="shared" si="21"/>
        <v/>
      </c>
      <c r="N148" s="614">
        <f t="shared" si="24"/>
        <v>0</v>
      </c>
      <c r="O148" s="615"/>
    </row>
    <row r="149" spans="1:15" ht="18.75" customHeight="1">
      <c r="A149" s="555"/>
      <c r="B149" s="606"/>
      <c r="C149" s="738"/>
      <c r="D149" s="723"/>
      <c r="E149" s="724"/>
      <c r="F149" s="479"/>
      <c r="G149" s="607"/>
      <c r="H149" s="608"/>
      <c r="I149" s="609"/>
      <c r="J149" s="610">
        <f t="shared" si="22"/>
        <v>0</v>
      </c>
      <c r="K149" s="611"/>
      <c r="L149" s="612">
        <f t="shared" si="18"/>
        <v>0</v>
      </c>
      <c r="M149" s="641" t="str">
        <f t="shared" si="21"/>
        <v/>
      </c>
      <c r="N149" s="614">
        <f t="shared" si="24"/>
        <v>0</v>
      </c>
      <c r="O149" s="615"/>
    </row>
    <row r="150" spans="1:15" ht="18.75" customHeight="1">
      <c r="A150" s="555"/>
      <c r="B150" s="606"/>
      <c r="C150" s="738"/>
      <c r="D150" s="723"/>
      <c r="E150" s="724"/>
      <c r="F150" s="479"/>
      <c r="G150" s="607"/>
      <c r="H150" s="608"/>
      <c r="I150" s="609"/>
      <c r="J150" s="610">
        <f t="shared" si="22"/>
        <v>0</v>
      </c>
      <c r="K150" s="611"/>
      <c r="L150" s="612">
        <f t="shared" si="18"/>
        <v>0</v>
      </c>
      <c r="M150" s="641" t="str">
        <f t="shared" si="21"/>
        <v/>
      </c>
      <c r="N150" s="614">
        <f t="shared" si="24"/>
        <v>0</v>
      </c>
      <c r="O150" s="615"/>
    </row>
    <row r="151" spans="1:15" ht="18.75" customHeight="1">
      <c r="A151" s="555"/>
      <c r="B151" s="606"/>
      <c r="C151" s="738"/>
      <c r="D151" s="723"/>
      <c r="E151" s="724"/>
      <c r="F151" s="479"/>
      <c r="G151" s="607"/>
      <c r="H151" s="608"/>
      <c r="I151" s="609"/>
      <c r="J151" s="610">
        <f t="shared" si="22"/>
        <v>0</v>
      </c>
      <c r="K151" s="611"/>
      <c r="L151" s="612">
        <f t="shared" si="18"/>
        <v>0</v>
      </c>
      <c r="M151" s="641" t="str">
        <f t="shared" si="21"/>
        <v/>
      </c>
      <c r="N151" s="614">
        <f t="shared" si="24"/>
        <v>0</v>
      </c>
      <c r="O151" s="615"/>
    </row>
    <row r="152" spans="1:15" ht="18.75" customHeight="1">
      <c r="A152" s="555"/>
      <c r="B152" s="606"/>
      <c r="C152" s="738"/>
      <c r="D152" s="723"/>
      <c r="E152" s="724"/>
      <c r="F152" s="479"/>
      <c r="G152" s="607"/>
      <c r="H152" s="608"/>
      <c r="I152" s="609"/>
      <c r="J152" s="610">
        <f t="shared" si="22"/>
        <v>0</v>
      </c>
      <c r="K152" s="611"/>
      <c r="L152" s="612">
        <f t="shared" si="18"/>
        <v>0</v>
      </c>
      <c r="M152" s="641" t="str">
        <f t="shared" si="21"/>
        <v/>
      </c>
      <c r="N152" s="614">
        <f t="shared" si="24"/>
        <v>0</v>
      </c>
      <c r="O152" s="615"/>
    </row>
    <row r="153" spans="1:15" ht="18.75" customHeight="1">
      <c r="A153" s="555"/>
      <c r="B153" s="606"/>
      <c r="C153" s="738"/>
      <c r="D153" s="723"/>
      <c r="E153" s="724"/>
      <c r="F153" s="479"/>
      <c r="G153" s="607"/>
      <c r="H153" s="608"/>
      <c r="I153" s="609"/>
      <c r="J153" s="610">
        <f t="shared" si="22"/>
        <v>0</v>
      </c>
      <c r="K153" s="611"/>
      <c r="L153" s="612">
        <f t="shared" si="18"/>
        <v>0</v>
      </c>
      <c r="M153" s="641" t="str">
        <f t="shared" si="21"/>
        <v/>
      </c>
      <c r="N153" s="614">
        <f t="shared" si="24"/>
        <v>0</v>
      </c>
      <c r="O153" s="615"/>
    </row>
    <row r="154" spans="1:15" ht="18.75" customHeight="1">
      <c r="A154" s="555"/>
      <c r="B154" s="606"/>
      <c r="C154" s="738"/>
      <c r="D154" s="723"/>
      <c r="E154" s="724"/>
      <c r="F154" s="479"/>
      <c r="G154" s="607"/>
      <c r="H154" s="608"/>
      <c r="I154" s="609"/>
      <c r="J154" s="610">
        <f t="shared" si="22"/>
        <v>0</v>
      </c>
      <c r="K154" s="611"/>
      <c r="L154" s="612">
        <f t="shared" si="18"/>
        <v>0</v>
      </c>
      <c r="M154" s="641" t="str">
        <f t="shared" si="21"/>
        <v/>
      </c>
      <c r="N154" s="614">
        <f t="shared" si="24"/>
        <v>0</v>
      </c>
      <c r="O154" s="615"/>
    </row>
    <row r="155" spans="1:15" ht="18.75" customHeight="1">
      <c r="A155" s="555"/>
      <c r="B155" s="606"/>
      <c r="C155" s="738"/>
      <c r="D155" s="723"/>
      <c r="E155" s="724"/>
      <c r="F155" s="479"/>
      <c r="G155" s="607"/>
      <c r="H155" s="608"/>
      <c r="I155" s="609"/>
      <c r="J155" s="610">
        <f t="shared" si="22"/>
        <v>0</v>
      </c>
      <c r="K155" s="611"/>
      <c r="L155" s="612">
        <f t="shared" si="18"/>
        <v>0</v>
      </c>
      <c r="M155" s="641" t="str">
        <f t="shared" si="21"/>
        <v/>
      </c>
      <c r="N155" s="614">
        <f>J155-L155</f>
        <v>0</v>
      </c>
      <c r="O155" s="615"/>
    </row>
    <row r="156" spans="1:15" ht="18.75" customHeight="1">
      <c r="A156" s="555"/>
      <c r="B156" s="606"/>
      <c r="C156" s="738"/>
      <c r="D156" s="723"/>
      <c r="E156" s="724"/>
      <c r="F156" s="479"/>
      <c r="G156" s="607"/>
      <c r="H156" s="608"/>
      <c r="I156" s="609"/>
      <c r="J156" s="610">
        <f t="shared" si="22"/>
        <v>0</v>
      </c>
      <c r="K156" s="611"/>
      <c r="L156" s="612">
        <f t="shared" si="18"/>
        <v>0</v>
      </c>
      <c r="M156" s="641" t="str">
        <f t="shared" si="21"/>
        <v/>
      </c>
      <c r="N156" s="614">
        <f t="shared" ref="N156" si="25">J156-L156</f>
        <v>0</v>
      </c>
      <c r="O156" s="615"/>
    </row>
    <row r="157" spans="1:15" ht="18.75" customHeight="1">
      <c r="A157" s="555"/>
      <c r="B157" s="606"/>
      <c r="C157" s="738"/>
      <c r="D157" s="723"/>
      <c r="E157" s="724"/>
      <c r="F157" s="479"/>
      <c r="G157" s="607"/>
      <c r="H157" s="608"/>
      <c r="I157" s="609"/>
      <c r="J157" s="610">
        <f t="shared" si="22"/>
        <v>0</v>
      </c>
      <c r="K157" s="611"/>
      <c r="L157" s="612">
        <f t="shared" si="18"/>
        <v>0</v>
      </c>
      <c r="M157" s="641" t="str">
        <f t="shared" si="21"/>
        <v/>
      </c>
      <c r="N157" s="614">
        <f>J157-L157</f>
        <v>0</v>
      </c>
      <c r="O157" s="615"/>
    </row>
    <row r="158" spans="1:15" ht="18.75" customHeight="1">
      <c r="A158" s="555"/>
      <c r="B158" s="606"/>
      <c r="C158" s="738"/>
      <c r="D158" s="723"/>
      <c r="E158" s="724"/>
      <c r="F158" s="479"/>
      <c r="G158" s="607"/>
      <c r="H158" s="608"/>
      <c r="I158" s="609"/>
      <c r="J158" s="610">
        <f t="shared" si="22"/>
        <v>0</v>
      </c>
      <c r="K158" s="611"/>
      <c r="L158" s="612">
        <f t="shared" si="18"/>
        <v>0</v>
      </c>
      <c r="M158" s="641" t="str">
        <f t="shared" si="21"/>
        <v/>
      </c>
      <c r="N158" s="614">
        <f t="shared" ref="N158:N160" si="26">J158-L158</f>
        <v>0</v>
      </c>
      <c r="O158" s="615"/>
    </row>
    <row r="159" spans="1:15" ht="18.75" customHeight="1">
      <c r="A159" s="555"/>
      <c r="B159" s="606"/>
      <c r="C159" s="738"/>
      <c r="D159" s="723"/>
      <c r="E159" s="724"/>
      <c r="F159" s="479"/>
      <c r="G159" s="607"/>
      <c r="H159" s="608"/>
      <c r="I159" s="609"/>
      <c r="J159" s="610">
        <f t="shared" si="22"/>
        <v>0</v>
      </c>
      <c r="K159" s="611"/>
      <c r="L159" s="612">
        <f t="shared" si="18"/>
        <v>0</v>
      </c>
      <c r="M159" s="641" t="str">
        <f t="shared" si="21"/>
        <v/>
      </c>
      <c r="N159" s="614">
        <f t="shared" si="26"/>
        <v>0</v>
      </c>
      <c r="O159" s="615"/>
    </row>
    <row r="160" spans="1:15" ht="18.75" customHeight="1">
      <c r="A160" s="555"/>
      <c r="B160" s="606"/>
      <c r="C160" s="738"/>
      <c r="D160" s="723"/>
      <c r="E160" s="724"/>
      <c r="F160" s="479"/>
      <c r="G160" s="607"/>
      <c r="H160" s="608"/>
      <c r="I160" s="609"/>
      <c r="J160" s="610">
        <f t="shared" si="22"/>
        <v>0</v>
      </c>
      <c r="K160" s="611"/>
      <c r="L160" s="612">
        <f t="shared" si="18"/>
        <v>0</v>
      </c>
      <c r="M160" s="641" t="str">
        <f t="shared" si="21"/>
        <v/>
      </c>
      <c r="N160" s="614">
        <f t="shared" si="26"/>
        <v>0</v>
      </c>
      <c r="O160" s="615"/>
    </row>
    <row r="161" spans="1:15" ht="18.75" customHeight="1">
      <c r="A161" s="555"/>
      <c r="B161" s="606"/>
      <c r="C161" s="738"/>
      <c r="D161" s="723"/>
      <c r="E161" s="724"/>
      <c r="F161" s="479"/>
      <c r="G161" s="607"/>
      <c r="H161" s="608"/>
      <c r="I161" s="609"/>
      <c r="J161" s="610">
        <f t="shared" si="22"/>
        <v>0</v>
      </c>
      <c r="K161" s="611"/>
      <c r="L161" s="612">
        <f t="shared" si="18"/>
        <v>0</v>
      </c>
      <c r="M161" s="641" t="str">
        <f t="shared" si="21"/>
        <v/>
      </c>
      <c r="N161" s="614">
        <f>J161-L161</f>
        <v>0</v>
      </c>
      <c r="O161" s="615"/>
    </row>
    <row r="162" spans="1:15" ht="18.75" customHeight="1" thickBot="1">
      <c r="A162" s="555"/>
      <c r="B162" s="726"/>
      <c r="C162" s="512"/>
      <c r="D162" s="513"/>
      <c r="E162" s="514"/>
      <c r="F162" s="515"/>
      <c r="G162" s="516"/>
      <c r="H162" s="517"/>
      <c r="I162" s="518"/>
      <c r="J162" s="710">
        <f t="shared" si="22"/>
        <v>0</v>
      </c>
      <c r="K162" s="519"/>
      <c r="L162" s="712">
        <f t="shared" si="18"/>
        <v>0</v>
      </c>
      <c r="M162" s="714" t="str">
        <f t="shared" si="21"/>
        <v/>
      </c>
      <c r="N162" s="520">
        <f t="shared" ref="N162:N168" si="27">J162-L162</f>
        <v>0</v>
      </c>
      <c r="O162" s="571"/>
    </row>
    <row r="163" spans="1:15" ht="18.75" customHeight="1">
      <c r="A163" s="555"/>
      <c r="B163" s="616"/>
      <c r="C163" s="511" t="s">
        <v>1017</v>
      </c>
      <c r="D163" s="494" t="s">
        <v>1064</v>
      </c>
      <c r="E163" s="495" t="s">
        <v>978</v>
      </c>
      <c r="F163" s="496"/>
      <c r="G163" s="720"/>
      <c r="H163" s="721"/>
      <c r="I163" s="621"/>
      <c r="J163" s="497">
        <f>SUMIFS(J143:J162,B143:B162,"設備")</f>
        <v>0</v>
      </c>
      <c r="K163" s="623"/>
      <c r="L163" s="498">
        <f>SUMIFS(L143:L162,B143:B162,"設備")</f>
        <v>0</v>
      </c>
      <c r="M163" s="722"/>
      <c r="N163" s="499">
        <f t="shared" si="27"/>
        <v>0</v>
      </c>
      <c r="O163" s="626"/>
    </row>
    <row r="164" spans="1:15" ht="18.75" customHeight="1">
      <c r="A164" s="555"/>
      <c r="B164" s="606"/>
      <c r="C164" s="506" t="s">
        <v>1017</v>
      </c>
      <c r="D164" s="725" t="s">
        <v>1065</v>
      </c>
      <c r="E164" s="646" t="s">
        <v>978</v>
      </c>
      <c r="F164" s="478"/>
      <c r="G164" s="637"/>
      <c r="H164" s="638"/>
      <c r="I164" s="610"/>
      <c r="J164" s="639">
        <f>SUMIFS(J143:J162,B143:B162,"工事")</f>
        <v>0</v>
      </c>
      <c r="K164" s="612"/>
      <c r="L164" s="640">
        <f>SUMIFS(L143:L162,B143:B162,"工事")</f>
        <v>0</v>
      </c>
      <c r="M164" s="641"/>
      <c r="N164" s="642">
        <f t="shared" si="27"/>
        <v>0</v>
      </c>
      <c r="O164" s="615"/>
    </row>
    <row r="165" spans="1:15" ht="18.75" customHeight="1" thickBot="1">
      <c r="A165" s="555"/>
      <c r="B165" s="500"/>
      <c r="C165" s="521"/>
      <c r="D165" s="522" t="s">
        <v>1017</v>
      </c>
      <c r="E165" s="523" t="s">
        <v>1008</v>
      </c>
      <c r="F165" s="524"/>
      <c r="G165" s="525"/>
      <c r="H165" s="526"/>
      <c r="I165" s="501"/>
      <c r="J165" s="508">
        <f>J163+J164</f>
        <v>0</v>
      </c>
      <c r="K165" s="502"/>
      <c r="L165" s="509">
        <f>L163+L164</f>
        <v>0</v>
      </c>
      <c r="M165" s="503"/>
      <c r="N165" s="510">
        <f t="shared" si="27"/>
        <v>0</v>
      </c>
      <c r="O165" s="504"/>
    </row>
    <row r="166" spans="1:15" ht="18.75" customHeight="1" thickTop="1">
      <c r="A166" s="555"/>
      <c r="B166" s="616"/>
      <c r="C166" s="493" t="s">
        <v>868</v>
      </c>
      <c r="D166" s="494" t="s">
        <v>973</v>
      </c>
      <c r="E166" s="495" t="s">
        <v>975</v>
      </c>
      <c r="F166" s="496"/>
      <c r="G166" s="720"/>
      <c r="H166" s="721"/>
      <c r="I166" s="621"/>
      <c r="J166" s="497">
        <f>SUMIFS(J119:J165,D119:D165,"設備費2")</f>
        <v>0</v>
      </c>
      <c r="K166" s="623"/>
      <c r="L166" s="498">
        <f>SUMIFS(L119:L165,D119:D165,"設備費2")</f>
        <v>0</v>
      </c>
      <c r="M166" s="722"/>
      <c r="N166" s="499">
        <f t="shared" si="27"/>
        <v>0</v>
      </c>
      <c r="O166" s="626"/>
    </row>
    <row r="167" spans="1:15" ht="18.75" customHeight="1">
      <c r="A167" s="555"/>
      <c r="B167" s="606"/>
      <c r="C167" s="644" t="s">
        <v>868</v>
      </c>
      <c r="D167" s="725" t="s">
        <v>979</v>
      </c>
      <c r="E167" s="646" t="s">
        <v>975</v>
      </c>
      <c r="F167" s="478"/>
      <c r="G167" s="637"/>
      <c r="H167" s="638"/>
      <c r="I167" s="610"/>
      <c r="J167" s="639">
        <f>SUMIFS(J119:J165,D119:D165,"工事費2")</f>
        <v>0</v>
      </c>
      <c r="K167" s="612"/>
      <c r="L167" s="640">
        <f>SUMIFS(L119:L165,D119:D165,"工事費2")</f>
        <v>0</v>
      </c>
      <c r="M167" s="641"/>
      <c r="N167" s="642">
        <f t="shared" si="27"/>
        <v>0</v>
      </c>
      <c r="O167" s="615"/>
    </row>
    <row r="168" spans="1:15" ht="18.75" customHeight="1" thickBot="1">
      <c r="A168" s="555"/>
      <c r="B168" s="500"/>
      <c r="C168" s="521"/>
      <c r="D168" s="528" t="s">
        <v>980</v>
      </c>
      <c r="E168" s="523" t="s">
        <v>975</v>
      </c>
      <c r="F168" s="524"/>
      <c r="G168" s="525"/>
      <c r="H168" s="526"/>
      <c r="I168" s="501"/>
      <c r="J168" s="508">
        <f>J166+J167</f>
        <v>0</v>
      </c>
      <c r="K168" s="502"/>
      <c r="L168" s="509">
        <f>L166+L167</f>
        <v>0</v>
      </c>
      <c r="M168" s="503"/>
      <c r="N168" s="510">
        <f t="shared" si="27"/>
        <v>0</v>
      </c>
      <c r="O168" s="504"/>
    </row>
    <row r="169" spans="1:15" ht="18.75" customHeight="1" thickTop="1">
      <c r="A169" s="555"/>
      <c r="B169" s="606"/>
      <c r="C169" s="3057" t="s">
        <v>983</v>
      </c>
      <c r="D169" s="3058"/>
      <c r="E169" s="3059"/>
      <c r="F169" s="479"/>
      <c r="G169" s="607"/>
      <c r="H169" s="608"/>
      <c r="I169" s="610"/>
      <c r="J169" s="610"/>
      <c r="K169" s="611"/>
      <c r="L169" s="612"/>
      <c r="M169" s="641"/>
      <c r="N169" s="614"/>
      <c r="O169" s="615"/>
    </row>
    <row r="170" spans="1:15" ht="18.75" customHeight="1">
      <c r="A170" s="555"/>
      <c r="B170" s="606"/>
      <c r="C170" s="3060" t="s">
        <v>1021</v>
      </c>
      <c r="D170" s="3061"/>
      <c r="E170" s="3062"/>
      <c r="F170" s="479"/>
      <c r="G170" s="607"/>
      <c r="H170" s="608"/>
      <c r="I170" s="609"/>
      <c r="J170" s="610"/>
      <c r="K170" s="611"/>
      <c r="L170" s="612"/>
      <c r="M170" s="641" t="str">
        <f t="shared" ref="M170:M190" si="28">IF(I170-K170=0,"",I170-K170)</f>
        <v/>
      </c>
      <c r="N170" s="614"/>
      <c r="O170" s="615"/>
    </row>
    <row r="171" spans="1:15" ht="18.75" customHeight="1">
      <c r="A171" s="555"/>
      <c r="B171" s="606"/>
      <c r="C171" s="738"/>
      <c r="D171" s="723"/>
      <c r="E171" s="724"/>
      <c r="F171" s="479"/>
      <c r="G171" s="607"/>
      <c r="H171" s="608"/>
      <c r="I171" s="609"/>
      <c r="J171" s="610">
        <f t="shared" ref="J171:J190" si="29">ROUNDDOWN(H171*I171,0)</f>
        <v>0</v>
      </c>
      <c r="K171" s="611"/>
      <c r="L171" s="612">
        <f t="shared" ref="L171:L214" si="30">ROUNDDOWN(H171*K171,0)</f>
        <v>0</v>
      </c>
      <c r="M171" s="641" t="str">
        <f t="shared" si="28"/>
        <v/>
      </c>
      <c r="N171" s="614">
        <f>J171-L171</f>
        <v>0</v>
      </c>
      <c r="O171" s="615"/>
    </row>
    <row r="172" spans="1:15" ht="18.75" customHeight="1">
      <c r="A172" s="555"/>
      <c r="B172" s="606"/>
      <c r="C172" s="738"/>
      <c r="D172" s="723"/>
      <c r="E172" s="724"/>
      <c r="F172" s="479"/>
      <c r="G172" s="607"/>
      <c r="H172" s="608"/>
      <c r="I172" s="609"/>
      <c r="J172" s="610">
        <f t="shared" si="29"/>
        <v>0</v>
      </c>
      <c r="K172" s="611"/>
      <c r="L172" s="612">
        <f t="shared" si="30"/>
        <v>0</v>
      </c>
      <c r="M172" s="641" t="str">
        <f t="shared" si="28"/>
        <v/>
      </c>
      <c r="N172" s="614">
        <f t="shared" ref="N172:N185" si="31">J172-L172</f>
        <v>0</v>
      </c>
      <c r="O172" s="615"/>
    </row>
    <row r="173" spans="1:15" ht="18.75" customHeight="1">
      <c r="A173" s="555"/>
      <c r="B173" s="606"/>
      <c r="C173" s="738"/>
      <c r="D173" s="723"/>
      <c r="E173" s="724"/>
      <c r="F173" s="479"/>
      <c r="G173" s="607"/>
      <c r="H173" s="608"/>
      <c r="I173" s="609"/>
      <c r="J173" s="610">
        <f t="shared" si="29"/>
        <v>0</v>
      </c>
      <c r="K173" s="611"/>
      <c r="L173" s="612">
        <f t="shared" si="30"/>
        <v>0</v>
      </c>
      <c r="M173" s="641" t="str">
        <f t="shared" si="28"/>
        <v/>
      </c>
      <c r="N173" s="614">
        <f t="shared" si="31"/>
        <v>0</v>
      </c>
      <c r="O173" s="615"/>
    </row>
    <row r="174" spans="1:15" ht="18.75" customHeight="1">
      <c r="A174" s="555"/>
      <c r="B174" s="606"/>
      <c r="C174" s="738"/>
      <c r="D174" s="723"/>
      <c r="E174" s="724"/>
      <c r="F174" s="479"/>
      <c r="G174" s="607"/>
      <c r="H174" s="608"/>
      <c r="I174" s="609"/>
      <c r="J174" s="610">
        <f t="shared" si="29"/>
        <v>0</v>
      </c>
      <c r="K174" s="611"/>
      <c r="L174" s="612">
        <f t="shared" si="30"/>
        <v>0</v>
      </c>
      <c r="M174" s="641" t="str">
        <f t="shared" si="28"/>
        <v/>
      </c>
      <c r="N174" s="614">
        <f t="shared" si="31"/>
        <v>0</v>
      </c>
      <c r="O174" s="615"/>
    </row>
    <row r="175" spans="1:15" ht="18.75" customHeight="1">
      <c r="A175" s="555"/>
      <c r="B175" s="606"/>
      <c r="C175" s="738"/>
      <c r="D175" s="723"/>
      <c r="E175" s="724"/>
      <c r="F175" s="479"/>
      <c r="G175" s="607"/>
      <c r="H175" s="608"/>
      <c r="I175" s="609"/>
      <c r="J175" s="610">
        <f t="shared" si="29"/>
        <v>0</v>
      </c>
      <c r="K175" s="611"/>
      <c r="L175" s="612">
        <f t="shared" si="30"/>
        <v>0</v>
      </c>
      <c r="M175" s="641" t="str">
        <f t="shared" si="28"/>
        <v/>
      </c>
      <c r="N175" s="614">
        <f t="shared" si="31"/>
        <v>0</v>
      </c>
      <c r="O175" s="615"/>
    </row>
    <row r="176" spans="1:15" ht="18.75" customHeight="1">
      <c r="A176" s="555"/>
      <c r="B176" s="606"/>
      <c r="C176" s="738"/>
      <c r="D176" s="723"/>
      <c r="E176" s="724"/>
      <c r="F176" s="479"/>
      <c r="G176" s="607"/>
      <c r="H176" s="608"/>
      <c r="I176" s="609"/>
      <c r="J176" s="610">
        <f t="shared" si="29"/>
        <v>0</v>
      </c>
      <c r="K176" s="611"/>
      <c r="L176" s="612">
        <f t="shared" si="30"/>
        <v>0</v>
      </c>
      <c r="M176" s="641" t="str">
        <f t="shared" si="28"/>
        <v/>
      </c>
      <c r="N176" s="614">
        <f t="shared" si="31"/>
        <v>0</v>
      </c>
      <c r="O176" s="615"/>
    </row>
    <row r="177" spans="1:15" ht="18.75" customHeight="1">
      <c r="A177" s="555"/>
      <c r="B177" s="606"/>
      <c r="C177" s="738"/>
      <c r="D177" s="723"/>
      <c r="E177" s="724"/>
      <c r="F177" s="479"/>
      <c r="G177" s="607"/>
      <c r="H177" s="608"/>
      <c r="I177" s="609"/>
      <c r="J177" s="610">
        <f t="shared" si="29"/>
        <v>0</v>
      </c>
      <c r="K177" s="611"/>
      <c r="L177" s="612">
        <f t="shared" si="30"/>
        <v>0</v>
      </c>
      <c r="M177" s="641" t="str">
        <f t="shared" si="28"/>
        <v/>
      </c>
      <c r="N177" s="614">
        <f t="shared" si="31"/>
        <v>0</v>
      </c>
      <c r="O177" s="615"/>
    </row>
    <row r="178" spans="1:15" ht="18.75" customHeight="1">
      <c r="A178" s="555"/>
      <c r="B178" s="606"/>
      <c r="C178" s="738"/>
      <c r="D178" s="723"/>
      <c r="E178" s="724"/>
      <c r="F178" s="479"/>
      <c r="G178" s="607"/>
      <c r="H178" s="608"/>
      <c r="I178" s="609"/>
      <c r="J178" s="610">
        <f t="shared" si="29"/>
        <v>0</v>
      </c>
      <c r="K178" s="611"/>
      <c r="L178" s="612">
        <f t="shared" si="30"/>
        <v>0</v>
      </c>
      <c r="M178" s="641" t="str">
        <f t="shared" si="28"/>
        <v/>
      </c>
      <c r="N178" s="614">
        <f t="shared" si="31"/>
        <v>0</v>
      </c>
      <c r="O178" s="615"/>
    </row>
    <row r="179" spans="1:15" ht="18.75" customHeight="1">
      <c r="A179" s="555"/>
      <c r="B179" s="606"/>
      <c r="C179" s="738"/>
      <c r="D179" s="723"/>
      <c r="E179" s="724"/>
      <c r="F179" s="479"/>
      <c r="G179" s="607"/>
      <c r="H179" s="608"/>
      <c r="I179" s="609"/>
      <c r="J179" s="610">
        <f t="shared" si="29"/>
        <v>0</v>
      </c>
      <c r="K179" s="611"/>
      <c r="L179" s="612">
        <f t="shared" si="30"/>
        <v>0</v>
      </c>
      <c r="M179" s="641" t="str">
        <f t="shared" si="28"/>
        <v/>
      </c>
      <c r="N179" s="614">
        <f t="shared" si="31"/>
        <v>0</v>
      </c>
      <c r="O179" s="615"/>
    </row>
    <row r="180" spans="1:15" ht="18.75" customHeight="1">
      <c r="A180" s="555"/>
      <c r="B180" s="606"/>
      <c r="C180" s="738"/>
      <c r="D180" s="723"/>
      <c r="E180" s="724"/>
      <c r="F180" s="479"/>
      <c r="G180" s="607"/>
      <c r="H180" s="608"/>
      <c r="I180" s="609"/>
      <c r="J180" s="610">
        <f t="shared" si="29"/>
        <v>0</v>
      </c>
      <c r="K180" s="611"/>
      <c r="L180" s="612">
        <f t="shared" si="30"/>
        <v>0</v>
      </c>
      <c r="M180" s="641" t="str">
        <f t="shared" si="28"/>
        <v/>
      </c>
      <c r="N180" s="614">
        <f t="shared" si="31"/>
        <v>0</v>
      </c>
      <c r="O180" s="615"/>
    </row>
    <row r="181" spans="1:15" ht="18.75" customHeight="1">
      <c r="A181" s="555"/>
      <c r="B181" s="606"/>
      <c r="C181" s="738"/>
      <c r="D181" s="723"/>
      <c r="E181" s="724"/>
      <c r="F181" s="479"/>
      <c r="G181" s="607"/>
      <c r="H181" s="608"/>
      <c r="I181" s="609"/>
      <c r="J181" s="610">
        <f t="shared" si="29"/>
        <v>0</v>
      </c>
      <c r="K181" s="611"/>
      <c r="L181" s="612">
        <f t="shared" si="30"/>
        <v>0</v>
      </c>
      <c r="M181" s="641" t="str">
        <f t="shared" si="28"/>
        <v/>
      </c>
      <c r="N181" s="614">
        <f t="shared" si="31"/>
        <v>0</v>
      </c>
      <c r="O181" s="615"/>
    </row>
    <row r="182" spans="1:15" ht="18.75" customHeight="1">
      <c r="A182" s="555"/>
      <c r="B182" s="606"/>
      <c r="C182" s="738"/>
      <c r="D182" s="723"/>
      <c r="E182" s="724"/>
      <c r="F182" s="479"/>
      <c r="G182" s="607"/>
      <c r="H182" s="608"/>
      <c r="I182" s="609"/>
      <c r="J182" s="610">
        <f t="shared" si="29"/>
        <v>0</v>
      </c>
      <c r="K182" s="611"/>
      <c r="L182" s="612">
        <f t="shared" si="30"/>
        <v>0</v>
      </c>
      <c r="M182" s="641" t="str">
        <f t="shared" si="28"/>
        <v/>
      </c>
      <c r="N182" s="614">
        <f t="shared" si="31"/>
        <v>0</v>
      </c>
      <c r="O182" s="615"/>
    </row>
    <row r="183" spans="1:15" ht="18.75" customHeight="1">
      <c r="A183" s="555"/>
      <c r="B183" s="606"/>
      <c r="C183" s="738"/>
      <c r="D183" s="723"/>
      <c r="E183" s="724"/>
      <c r="F183" s="479"/>
      <c r="G183" s="607"/>
      <c r="H183" s="608"/>
      <c r="I183" s="609"/>
      <c r="J183" s="610">
        <f t="shared" si="29"/>
        <v>0</v>
      </c>
      <c r="K183" s="611"/>
      <c r="L183" s="612">
        <f t="shared" si="30"/>
        <v>0</v>
      </c>
      <c r="M183" s="641" t="str">
        <f t="shared" si="28"/>
        <v/>
      </c>
      <c r="N183" s="614">
        <f t="shared" si="31"/>
        <v>0</v>
      </c>
      <c r="O183" s="615"/>
    </row>
    <row r="184" spans="1:15" ht="18.75" customHeight="1">
      <c r="A184" s="555"/>
      <c r="B184" s="606"/>
      <c r="C184" s="738"/>
      <c r="D184" s="723"/>
      <c r="E184" s="724"/>
      <c r="F184" s="479"/>
      <c r="G184" s="607"/>
      <c r="H184" s="608"/>
      <c r="I184" s="609"/>
      <c r="J184" s="610">
        <f t="shared" si="29"/>
        <v>0</v>
      </c>
      <c r="K184" s="611"/>
      <c r="L184" s="612">
        <f t="shared" si="30"/>
        <v>0</v>
      </c>
      <c r="M184" s="641" t="str">
        <f t="shared" si="28"/>
        <v/>
      </c>
      <c r="N184" s="614">
        <f t="shared" si="31"/>
        <v>0</v>
      </c>
      <c r="O184" s="615"/>
    </row>
    <row r="185" spans="1:15" ht="18.75" customHeight="1">
      <c r="A185" s="555"/>
      <c r="B185" s="606"/>
      <c r="C185" s="738"/>
      <c r="D185" s="723"/>
      <c r="E185" s="724"/>
      <c r="F185" s="479"/>
      <c r="G185" s="607"/>
      <c r="H185" s="608"/>
      <c r="I185" s="609"/>
      <c r="J185" s="610">
        <f t="shared" si="29"/>
        <v>0</v>
      </c>
      <c r="K185" s="611"/>
      <c r="L185" s="612">
        <f t="shared" si="30"/>
        <v>0</v>
      </c>
      <c r="M185" s="641" t="str">
        <f t="shared" si="28"/>
        <v/>
      </c>
      <c r="N185" s="614">
        <f t="shared" si="31"/>
        <v>0</v>
      </c>
      <c r="O185" s="615"/>
    </row>
    <row r="186" spans="1:15" ht="18.75" customHeight="1">
      <c r="A186" s="555"/>
      <c r="B186" s="606"/>
      <c r="C186" s="738"/>
      <c r="D186" s="723"/>
      <c r="E186" s="724"/>
      <c r="F186" s="479"/>
      <c r="G186" s="607"/>
      <c r="H186" s="608"/>
      <c r="I186" s="609"/>
      <c r="J186" s="610">
        <f t="shared" si="29"/>
        <v>0</v>
      </c>
      <c r="K186" s="611"/>
      <c r="L186" s="612">
        <f t="shared" si="30"/>
        <v>0</v>
      </c>
      <c r="M186" s="641" t="str">
        <f t="shared" si="28"/>
        <v/>
      </c>
      <c r="N186" s="614">
        <f>J186-L186</f>
        <v>0</v>
      </c>
      <c r="O186" s="615"/>
    </row>
    <row r="187" spans="1:15" ht="18.75" customHeight="1">
      <c r="A187" s="555"/>
      <c r="B187" s="606"/>
      <c r="C187" s="738"/>
      <c r="D187" s="723"/>
      <c r="E187" s="724"/>
      <c r="F187" s="479"/>
      <c r="G187" s="607"/>
      <c r="H187" s="608"/>
      <c r="I187" s="609"/>
      <c r="J187" s="610">
        <f t="shared" si="29"/>
        <v>0</v>
      </c>
      <c r="K187" s="611"/>
      <c r="L187" s="612">
        <f t="shared" si="30"/>
        <v>0</v>
      </c>
      <c r="M187" s="641" t="str">
        <f t="shared" si="28"/>
        <v/>
      </c>
      <c r="N187" s="614">
        <f t="shared" ref="N187:N190" si="32">J187-L187</f>
        <v>0</v>
      </c>
      <c r="O187" s="615"/>
    </row>
    <row r="188" spans="1:15" ht="18.75" customHeight="1">
      <c r="A188" s="555"/>
      <c r="B188" s="606"/>
      <c r="C188" s="738"/>
      <c r="D188" s="723"/>
      <c r="E188" s="724"/>
      <c r="F188" s="479"/>
      <c r="G188" s="607"/>
      <c r="H188" s="608"/>
      <c r="I188" s="609"/>
      <c r="J188" s="610">
        <f t="shared" si="29"/>
        <v>0</v>
      </c>
      <c r="K188" s="611"/>
      <c r="L188" s="612">
        <f t="shared" si="30"/>
        <v>0</v>
      </c>
      <c r="M188" s="641" t="str">
        <f t="shared" si="28"/>
        <v/>
      </c>
      <c r="N188" s="614">
        <f t="shared" si="32"/>
        <v>0</v>
      </c>
      <c r="O188" s="615"/>
    </row>
    <row r="189" spans="1:15" ht="18.75" customHeight="1">
      <c r="A189" s="555"/>
      <c r="B189" s="606"/>
      <c r="C189" s="738"/>
      <c r="D189" s="723"/>
      <c r="E189" s="724"/>
      <c r="F189" s="479"/>
      <c r="G189" s="607"/>
      <c r="H189" s="608"/>
      <c r="I189" s="609"/>
      <c r="J189" s="610">
        <f t="shared" si="29"/>
        <v>0</v>
      </c>
      <c r="K189" s="611"/>
      <c r="L189" s="612">
        <f t="shared" si="30"/>
        <v>0</v>
      </c>
      <c r="M189" s="641" t="str">
        <f t="shared" si="28"/>
        <v/>
      </c>
      <c r="N189" s="614">
        <f t="shared" si="32"/>
        <v>0</v>
      </c>
      <c r="O189" s="615"/>
    </row>
    <row r="190" spans="1:15" ht="18.75" customHeight="1" thickBot="1">
      <c r="A190" s="555"/>
      <c r="B190" s="726"/>
      <c r="C190" s="512"/>
      <c r="D190" s="513"/>
      <c r="E190" s="514"/>
      <c r="F190" s="515"/>
      <c r="G190" s="516"/>
      <c r="H190" s="517"/>
      <c r="I190" s="518"/>
      <c r="J190" s="710">
        <f t="shared" si="29"/>
        <v>0</v>
      </c>
      <c r="K190" s="519"/>
      <c r="L190" s="712">
        <f t="shared" si="30"/>
        <v>0</v>
      </c>
      <c r="M190" s="714" t="str">
        <f t="shared" si="28"/>
        <v/>
      </c>
      <c r="N190" s="520">
        <f t="shared" si="32"/>
        <v>0</v>
      </c>
      <c r="O190" s="571"/>
    </row>
    <row r="191" spans="1:15" ht="18.75" customHeight="1">
      <c r="A191" s="555"/>
      <c r="B191" s="616"/>
      <c r="C191" s="511" t="s">
        <v>1022</v>
      </c>
      <c r="D191" s="494" t="s">
        <v>1066</v>
      </c>
      <c r="E191" s="495" t="s">
        <v>978</v>
      </c>
      <c r="F191" s="496"/>
      <c r="G191" s="720"/>
      <c r="H191" s="721"/>
      <c r="I191" s="621"/>
      <c r="J191" s="497">
        <f>SUMIFS(J171:J190,B171:B190,"設備")</f>
        <v>0</v>
      </c>
      <c r="K191" s="623"/>
      <c r="L191" s="498">
        <f>SUMIFS(L171:L190,B171:B190,"設備")</f>
        <v>0</v>
      </c>
      <c r="M191" s="722"/>
      <c r="N191" s="499">
        <f>J191-L191</f>
        <v>0</v>
      </c>
      <c r="O191" s="626"/>
    </row>
    <row r="192" spans="1:15" ht="18.75" customHeight="1">
      <c r="A192" s="555"/>
      <c r="B192" s="606"/>
      <c r="C192" s="511" t="s">
        <v>1022</v>
      </c>
      <c r="D192" s="725" t="s">
        <v>1067</v>
      </c>
      <c r="E192" s="646" t="s">
        <v>978</v>
      </c>
      <c r="F192" s="478"/>
      <c r="G192" s="637"/>
      <c r="H192" s="638"/>
      <c r="I192" s="610"/>
      <c r="J192" s="639">
        <f>SUMIFS(J171:J190,B171:B190,"工事")</f>
        <v>0</v>
      </c>
      <c r="K192" s="612"/>
      <c r="L192" s="640">
        <f>SUMIFS(L171:L190,B171:B190,"工事")</f>
        <v>0</v>
      </c>
      <c r="M192" s="641"/>
      <c r="N192" s="642">
        <f>J192-L192</f>
        <v>0</v>
      </c>
      <c r="O192" s="615"/>
    </row>
    <row r="193" spans="1:15" ht="18.75" customHeight="1" thickBot="1">
      <c r="A193" s="555"/>
      <c r="B193" s="726"/>
      <c r="C193" s="705"/>
      <c r="D193" s="507" t="s">
        <v>1022</v>
      </c>
      <c r="E193" s="727" t="s">
        <v>1008</v>
      </c>
      <c r="F193" s="505"/>
      <c r="G193" s="708"/>
      <c r="H193" s="709"/>
      <c r="I193" s="710"/>
      <c r="J193" s="711">
        <f>J191+J192</f>
        <v>0</v>
      </c>
      <c r="K193" s="712"/>
      <c r="L193" s="713">
        <f>L191+L192</f>
        <v>0</v>
      </c>
      <c r="M193" s="714"/>
      <c r="N193" s="715">
        <f>J193-L193</f>
        <v>0</v>
      </c>
      <c r="O193" s="571"/>
    </row>
    <row r="194" spans="1:15" ht="18.75" customHeight="1">
      <c r="A194" s="555"/>
      <c r="B194" s="606"/>
      <c r="C194" s="3049" t="s">
        <v>1023</v>
      </c>
      <c r="D194" s="3050"/>
      <c r="E194" s="3051"/>
      <c r="F194" s="479"/>
      <c r="G194" s="607"/>
      <c r="H194" s="608"/>
      <c r="I194" s="609"/>
      <c r="J194" s="621"/>
      <c r="K194" s="728"/>
      <c r="L194" s="700">
        <f t="shared" si="30"/>
        <v>0</v>
      </c>
      <c r="M194" s="722" t="str">
        <f t="shared" ref="M194:M214" si="33">IF(I194-K194=0,"",I194-K194)</f>
        <v/>
      </c>
      <c r="N194" s="625"/>
      <c r="O194" s="615"/>
    </row>
    <row r="195" spans="1:15" ht="18.75" customHeight="1">
      <c r="A195" s="555"/>
      <c r="B195" s="606"/>
      <c r="C195" s="738"/>
      <c r="D195" s="723"/>
      <c r="E195" s="529"/>
      <c r="F195" s="479"/>
      <c r="G195" s="607"/>
      <c r="H195" s="608"/>
      <c r="I195" s="609"/>
      <c r="J195" s="610">
        <f t="shared" ref="J195:J214" si="34">ROUNDDOWN(H195*I195,0)</f>
        <v>0</v>
      </c>
      <c r="K195" s="611"/>
      <c r="L195" s="612">
        <f t="shared" si="30"/>
        <v>0</v>
      </c>
      <c r="M195" s="641" t="str">
        <f t="shared" si="33"/>
        <v/>
      </c>
      <c r="N195" s="614">
        <f t="shared" ref="N195" si="35">J195-L195</f>
        <v>0</v>
      </c>
      <c r="O195" s="615"/>
    </row>
    <row r="196" spans="1:15" ht="18.75" customHeight="1">
      <c r="A196" s="555"/>
      <c r="B196" s="606"/>
      <c r="C196" s="738"/>
      <c r="D196" s="723"/>
      <c r="E196" s="724"/>
      <c r="F196" s="479"/>
      <c r="G196" s="607"/>
      <c r="H196" s="608"/>
      <c r="I196" s="609"/>
      <c r="J196" s="610">
        <f t="shared" si="34"/>
        <v>0</v>
      </c>
      <c r="K196" s="611"/>
      <c r="L196" s="612">
        <f t="shared" si="30"/>
        <v>0</v>
      </c>
      <c r="M196" s="641" t="str">
        <f t="shared" si="33"/>
        <v/>
      </c>
      <c r="N196" s="614">
        <f>J196-L196</f>
        <v>0</v>
      </c>
      <c r="O196" s="615"/>
    </row>
    <row r="197" spans="1:15" ht="18.75" customHeight="1">
      <c r="A197" s="555"/>
      <c r="B197" s="606"/>
      <c r="C197" s="738"/>
      <c r="D197" s="723"/>
      <c r="E197" s="724"/>
      <c r="F197" s="479"/>
      <c r="G197" s="607"/>
      <c r="H197" s="608"/>
      <c r="I197" s="609"/>
      <c r="J197" s="610">
        <f t="shared" si="34"/>
        <v>0</v>
      </c>
      <c r="K197" s="611"/>
      <c r="L197" s="612">
        <f t="shared" si="30"/>
        <v>0</v>
      </c>
      <c r="M197" s="641" t="str">
        <f t="shared" si="33"/>
        <v/>
      </c>
      <c r="N197" s="614">
        <f t="shared" ref="N197:N206" si="36">J197-L197</f>
        <v>0</v>
      </c>
      <c r="O197" s="615"/>
    </row>
    <row r="198" spans="1:15" ht="18.75" customHeight="1">
      <c r="A198" s="555"/>
      <c r="B198" s="606"/>
      <c r="C198" s="738"/>
      <c r="D198" s="723"/>
      <c r="E198" s="724"/>
      <c r="F198" s="479"/>
      <c r="G198" s="607"/>
      <c r="H198" s="608"/>
      <c r="I198" s="609"/>
      <c r="J198" s="610">
        <f t="shared" si="34"/>
        <v>0</v>
      </c>
      <c r="K198" s="611"/>
      <c r="L198" s="612">
        <f t="shared" si="30"/>
        <v>0</v>
      </c>
      <c r="M198" s="641" t="str">
        <f t="shared" si="33"/>
        <v/>
      </c>
      <c r="N198" s="614">
        <f t="shared" si="36"/>
        <v>0</v>
      </c>
      <c r="O198" s="615"/>
    </row>
    <row r="199" spans="1:15" ht="18.75" customHeight="1">
      <c r="A199" s="555"/>
      <c r="B199" s="606"/>
      <c r="C199" s="738"/>
      <c r="D199" s="723"/>
      <c r="E199" s="724"/>
      <c r="F199" s="479"/>
      <c r="G199" s="607"/>
      <c r="H199" s="608"/>
      <c r="I199" s="609"/>
      <c r="J199" s="610">
        <f t="shared" si="34"/>
        <v>0</v>
      </c>
      <c r="K199" s="611"/>
      <c r="L199" s="612">
        <f t="shared" si="30"/>
        <v>0</v>
      </c>
      <c r="M199" s="641" t="str">
        <f t="shared" si="33"/>
        <v/>
      </c>
      <c r="N199" s="614">
        <f t="shared" si="36"/>
        <v>0</v>
      </c>
      <c r="O199" s="615"/>
    </row>
    <row r="200" spans="1:15" ht="18.75" customHeight="1">
      <c r="A200" s="555"/>
      <c r="B200" s="606"/>
      <c r="C200" s="738"/>
      <c r="D200" s="723"/>
      <c r="E200" s="724"/>
      <c r="F200" s="479"/>
      <c r="G200" s="607"/>
      <c r="H200" s="608"/>
      <c r="I200" s="609"/>
      <c r="J200" s="610">
        <f t="shared" si="34"/>
        <v>0</v>
      </c>
      <c r="K200" s="611"/>
      <c r="L200" s="612">
        <f t="shared" si="30"/>
        <v>0</v>
      </c>
      <c r="M200" s="641" t="str">
        <f t="shared" si="33"/>
        <v/>
      </c>
      <c r="N200" s="614">
        <f t="shared" si="36"/>
        <v>0</v>
      </c>
      <c r="O200" s="615"/>
    </row>
    <row r="201" spans="1:15" ht="18.75" customHeight="1">
      <c r="A201" s="555"/>
      <c r="B201" s="606"/>
      <c r="C201" s="738"/>
      <c r="D201" s="723"/>
      <c r="E201" s="724"/>
      <c r="F201" s="479"/>
      <c r="G201" s="607"/>
      <c r="H201" s="608"/>
      <c r="I201" s="609"/>
      <c r="J201" s="610">
        <f t="shared" si="34"/>
        <v>0</v>
      </c>
      <c r="K201" s="611"/>
      <c r="L201" s="612">
        <f t="shared" si="30"/>
        <v>0</v>
      </c>
      <c r="M201" s="641" t="str">
        <f t="shared" si="33"/>
        <v/>
      </c>
      <c r="N201" s="614">
        <f t="shared" si="36"/>
        <v>0</v>
      </c>
      <c r="O201" s="615"/>
    </row>
    <row r="202" spans="1:15" ht="18.75" customHeight="1">
      <c r="A202" s="555"/>
      <c r="B202" s="606"/>
      <c r="C202" s="738"/>
      <c r="D202" s="723"/>
      <c r="E202" s="724"/>
      <c r="F202" s="479"/>
      <c r="G202" s="607"/>
      <c r="H202" s="608"/>
      <c r="I202" s="609"/>
      <c r="J202" s="610">
        <f t="shared" si="34"/>
        <v>0</v>
      </c>
      <c r="K202" s="611"/>
      <c r="L202" s="612">
        <f t="shared" si="30"/>
        <v>0</v>
      </c>
      <c r="M202" s="641" t="str">
        <f t="shared" si="33"/>
        <v/>
      </c>
      <c r="N202" s="614">
        <f t="shared" si="36"/>
        <v>0</v>
      </c>
      <c r="O202" s="615"/>
    </row>
    <row r="203" spans="1:15" ht="18.75" customHeight="1">
      <c r="A203" s="555"/>
      <c r="B203" s="606"/>
      <c r="C203" s="738"/>
      <c r="D203" s="723"/>
      <c r="E203" s="724"/>
      <c r="F203" s="479"/>
      <c r="G203" s="607"/>
      <c r="H203" s="608"/>
      <c r="I203" s="609"/>
      <c r="J203" s="610">
        <f t="shared" si="34"/>
        <v>0</v>
      </c>
      <c r="K203" s="611"/>
      <c r="L203" s="612">
        <f t="shared" si="30"/>
        <v>0</v>
      </c>
      <c r="M203" s="641" t="str">
        <f t="shared" si="33"/>
        <v/>
      </c>
      <c r="N203" s="614">
        <f t="shared" si="36"/>
        <v>0</v>
      </c>
      <c r="O203" s="615"/>
    </row>
    <row r="204" spans="1:15" ht="18.75" customHeight="1">
      <c r="A204" s="555"/>
      <c r="B204" s="606"/>
      <c r="C204" s="738"/>
      <c r="D204" s="723"/>
      <c r="E204" s="724"/>
      <c r="F204" s="479"/>
      <c r="G204" s="607"/>
      <c r="H204" s="608"/>
      <c r="I204" s="609"/>
      <c r="J204" s="610">
        <f t="shared" si="34"/>
        <v>0</v>
      </c>
      <c r="K204" s="611"/>
      <c r="L204" s="612">
        <f t="shared" si="30"/>
        <v>0</v>
      </c>
      <c r="M204" s="641" t="str">
        <f t="shared" si="33"/>
        <v/>
      </c>
      <c r="N204" s="614">
        <f t="shared" si="36"/>
        <v>0</v>
      </c>
      <c r="O204" s="615"/>
    </row>
    <row r="205" spans="1:15" ht="18.75" customHeight="1">
      <c r="A205" s="555"/>
      <c r="B205" s="606"/>
      <c r="C205" s="738"/>
      <c r="D205" s="723"/>
      <c r="E205" s="724"/>
      <c r="F205" s="479"/>
      <c r="G205" s="607"/>
      <c r="H205" s="608"/>
      <c r="I205" s="609"/>
      <c r="J205" s="610">
        <f t="shared" si="34"/>
        <v>0</v>
      </c>
      <c r="K205" s="611"/>
      <c r="L205" s="612">
        <f t="shared" si="30"/>
        <v>0</v>
      </c>
      <c r="M205" s="641" t="str">
        <f t="shared" si="33"/>
        <v/>
      </c>
      <c r="N205" s="614">
        <f t="shared" si="36"/>
        <v>0</v>
      </c>
      <c r="O205" s="615"/>
    </row>
    <row r="206" spans="1:15" ht="18.75" customHeight="1">
      <c r="A206" s="555"/>
      <c r="B206" s="606"/>
      <c r="C206" s="738"/>
      <c r="D206" s="723"/>
      <c r="E206" s="724"/>
      <c r="F206" s="479"/>
      <c r="G206" s="607"/>
      <c r="H206" s="608"/>
      <c r="I206" s="609"/>
      <c r="J206" s="610">
        <f t="shared" si="34"/>
        <v>0</v>
      </c>
      <c r="K206" s="611"/>
      <c r="L206" s="612">
        <f t="shared" si="30"/>
        <v>0</v>
      </c>
      <c r="M206" s="641" t="str">
        <f t="shared" si="33"/>
        <v/>
      </c>
      <c r="N206" s="614">
        <f t="shared" si="36"/>
        <v>0</v>
      </c>
      <c r="O206" s="615"/>
    </row>
    <row r="207" spans="1:15" ht="18.75" customHeight="1">
      <c r="A207" s="555"/>
      <c r="B207" s="606"/>
      <c r="C207" s="738"/>
      <c r="D207" s="723"/>
      <c r="E207" s="724"/>
      <c r="F207" s="479"/>
      <c r="G207" s="607"/>
      <c r="H207" s="608"/>
      <c r="I207" s="609"/>
      <c r="J207" s="610">
        <f t="shared" si="34"/>
        <v>0</v>
      </c>
      <c r="K207" s="611"/>
      <c r="L207" s="612">
        <f t="shared" si="30"/>
        <v>0</v>
      </c>
      <c r="M207" s="641" t="str">
        <f t="shared" si="33"/>
        <v/>
      </c>
      <c r="N207" s="614">
        <f>J207-L207</f>
        <v>0</v>
      </c>
      <c r="O207" s="615"/>
    </row>
    <row r="208" spans="1:15" ht="18.75" customHeight="1">
      <c r="A208" s="555"/>
      <c r="B208" s="606"/>
      <c r="C208" s="738"/>
      <c r="D208" s="723"/>
      <c r="E208" s="724"/>
      <c r="F208" s="479"/>
      <c r="G208" s="607"/>
      <c r="H208" s="608"/>
      <c r="I208" s="609"/>
      <c r="J208" s="610">
        <f t="shared" si="34"/>
        <v>0</v>
      </c>
      <c r="K208" s="611"/>
      <c r="L208" s="612">
        <f t="shared" si="30"/>
        <v>0</v>
      </c>
      <c r="M208" s="641" t="str">
        <f t="shared" si="33"/>
        <v/>
      </c>
      <c r="N208" s="614">
        <f t="shared" ref="N208" si="37">J208-L208</f>
        <v>0</v>
      </c>
      <c r="O208" s="615"/>
    </row>
    <row r="209" spans="1:15" ht="18.75" customHeight="1">
      <c r="A209" s="555"/>
      <c r="B209" s="606"/>
      <c r="C209" s="738"/>
      <c r="D209" s="723"/>
      <c r="E209" s="724"/>
      <c r="F209" s="479"/>
      <c r="G209" s="607"/>
      <c r="H209" s="608"/>
      <c r="I209" s="609"/>
      <c r="J209" s="610">
        <f t="shared" si="34"/>
        <v>0</v>
      </c>
      <c r="K209" s="611"/>
      <c r="L209" s="612">
        <f t="shared" si="30"/>
        <v>0</v>
      </c>
      <c r="M209" s="641" t="str">
        <f t="shared" si="33"/>
        <v/>
      </c>
      <c r="N209" s="614">
        <f>J209-L209</f>
        <v>0</v>
      </c>
      <c r="O209" s="615"/>
    </row>
    <row r="210" spans="1:15" ht="18.75" customHeight="1">
      <c r="A210" s="555"/>
      <c r="B210" s="606"/>
      <c r="C210" s="738"/>
      <c r="D210" s="723"/>
      <c r="E210" s="724"/>
      <c r="F210" s="479"/>
      <c r="G210" s="607"/>
      <c r="H210" s="608"/>
      <c r="I210" s="609"/>
      <c r="J210" s="610">
        <f t="shared" si="34"/>
        <v>0</v>
      </c>
      <c r="K210" s="611"/>
      <c r="L210" s="612">
        <f t="shared" si="30"/>
        <v>0</v>
      </c>
      <c r="M210" s="641" t="str">
        <f t="shared" si="33"/>
        <v/>
      </c>
      <c r="N210" s="614">
        <f t="shared" ref="N210:N212" si="38">J210-L210</f>
        <v>0</v>
      </c>
      <c r="O210" s="615"/>
    </row>
    <row r="211" spans="1:15" ht="18.75" customHeight="1">
      <c r="A211" s="555"/>
      <c r="B211" s="606"/>
      <c r="C211" s="738"/>
      <c r="D211" s="723"/>
      <c r="E211" s="724"/>
      <c r="F211" s="479"/>
      <c r="G211" s="607"/>
      <c r="H211" s="608"/>
      <c r="I211" s="609"/>
      <c r="J211" s="610">
        <f t="shared" si="34"/>
        <v>0</v>
      </c>
      <c r="K211" s="611"/>
      <c r="L211" s="612">
        <f t="shared" si="30"/>
        <v>0</v>
      </c>
      <c r="M211" s="641" t="str">
        <f t="shared" si="33"/>
        <v/>
      </c>
      <c r="N211" s="614">
        <f t="shared" si="38"/>
        <v>0</v>
      </c>
      <c r="O211" s="615"/>
    </row>
    <row r="212" spans="1:15" ht="18.75" customHeight="1">
      <c r="A212" s="555"/>
      <c r="B212" s="606"/>
      <c r="C212" s="738"/>
      <c r="D212" s="723"/>
      <c r="E212" s="724"/>
      <c r="F212" s="479"/>
      <c r="G212" s="607"/>
      <c r="H212" s="608"/>
      <c r="I212" s="609"/>
      <c r="J212" s="610">
        <f t="shared" si="34"/>
        <v>0</v>
      </c>
      <c r="K212" s="611"/>
      <c r="L212" s="612">
        <f t="shared" si="30"/>
        <v>0</v>
      </c>
      <c r="M212" s="641" t="str">
        <f t="shared" si="33"/>
        <v/>
      </c>
      <c r="N212" s="614">
        <f t="shared" si="38"/>
        <v>0</v>
      </c>
      <c r="O212" s="615"/>
    </row>
    <row r="213" spans="1:15" ht="18.75" customHeight="1">
      <c r="A213" s="555"/>
      <c r="B213" s="606"/>
      <c r="C213" s="738"/>
      <c r="D213" s="723"/>
      <c r="E213" s="724"/>
      <c r="F213" s="479"/>
      <c r="G213" s="607"/>
      <c r="H213" s="608"/>
      <c r="I213" s="609"/>
      <c r="J213" s="610">
        <f t="shared" si="34"/>
        <v>0</v>
      </c>
      <c r="K213" s="611"/>
      <c r="L213" s="612">
        <f t="shared" si="30"/>
        <v>0</v>
      </c>
      <c r="M213" s="641" t="str">
        <f t="shared" si="33"/>
        <v/>
      </c>
      <c r="N213" s="614">
        <f>J213-L213</f>
        <v>0</v>
      </c>
      <c r="O213" s="615"/>
    </row>
    <row r="214" spans="1:15" ht="18.75" customHeight="1" thickBot="1">
      <c r="A214" s="555"/>
      <c r="B214" s="726"/>
      <c r="C214" s="512"/>
      <c r="D214" s="513"/>
      <c r="E214" s="514"/>
      <c r="F214" s="515"/>
      <c r="G214" s="516"/>
      <c r="H214" s="517"/>
      <c r="I214" s="518"/>
      <c r="J214" s="710">
        <f t="shared" si="34"/>
        <v>0</v>
      </c>
      <c r="K214" s="519"/>
      <c r="L214" s="712">
        <f t="shared" si="30"/>
        <v>0</v>
      </c>
      <c r="M214" s="714" t="str">
        <f t="shared" si="33"/>
        <v/>
      </c>
      <c r="N214" s="520">
        <f t="shared" ref="N214:N220" si="39">J214-L214</f>
        <v>0</v>
      </c>
      <c r="O214" s="571"/>
    </row>
    <row r="215" spans="1:15" ht="18.75" customHeight="1">
      <c r="A215" s="555"/>
      <c r="B215" s="616"/>
      <c r="C215" s="511" t="s">
        <v>1024</v>
      </c>
      <c r="D215" s="494" t="s">
        <v>1066</v>
      </c>
      <c r="E215" s="495" t="s">
        <v>978</v>
      </c>
      <c r="F215" s="496"/>
      <c r="G215" s="720"/>
      <c r="H215" s="721"/>
      <c r="I215" s="621"/>
      <c r="J215" s="497">
        <f>SUMIFS(J195:J214,B195:B214,"設備")</f>
        <v>0</v>
      </c>
      <c r="K215" s="623"/>
      <c r="L215" s="498">
        <f>SUMIFS(L195:L214,B195:B214,"設備")</f>
        <v>0</v>
      </c>
      <c r="M215" s="722"/>
      <c r="N215" s="499">
        <f t="shared" si="39"/>
        <v>0</v>
      </c>
      <c r="O215" s="626"/>
    </row>
    <row r="216" spans="1:15" ht="18.75" customHeight="1">
      <c r="A216" s="555"/>
      <c r="B216" s="606"/>
      <c r="C216" s="506" t="s">
        <v>1024</v>
      </c>
      <c r="D216" s="725" t="s">
        <v>1067</v>
      </c>
      <c r="E216" s="646" t="s">
        <v>978</v>
      </c>
      <c r="F216" s="478"/>
      <c r="G216" s="637"/>
      <c r="H216" s="638"/>
      <c r="I216" s="610"/>
      <c r="J216" s="639">
        <f>SUMIFS(J195:J214,B195:B214,"工事")</f>
        <v>0</v>
      </c>
      <c r="K216" s="612"/>
      <c r="L216" s="640">
        <f>SUMIFS(L195:L214,B195:B214,"工事")</f>
        <v>0</v>
      </c>
      <c r="M216" s="641"/>
      <c r="N216" s="642">
        <f t="shared" si="39"/>
        <v>0</v>
      </c>
      <c r="O216" s="615"/>
    </row>
    <row r="217" spans="1:15" ht="18.75" customHeight="1" thickBot="1">
      <c r="A217" s="555"/>
      <c r="B217" s="500"/>
      <c r="C217" s="521"/>
      <c r="D217" s="522" t="s">
        <v>1024</v>
      </c>
      <c r="E217" s="523" t="s">
        <v>1008</v>
      </c>
      <c r="F217" s="524"/>
      <c r="G217" s="525"/>
      <c r="H217" s="526"/>
      <c r="I217" s="501"/>
      <c r="J217" s="508">
        <f>J215+J216</f>
        <v>0</v>
      </c>
      <c r="K217" s="502"/>
      <c r="L217" s="509">
        <f>L215+L216</f>
        <v>0</v>
      </c>
      <c r="M217" s="503"/>
      <c r="N217" s="510">
        <f t="shared" si="39"/>
        <v>0</v>
      </c>
      <c r="O217" s="504"/>
    </row>
    <row r="218" spans="1:15" ht="18.75" customHeight="1" thickTop="1">
      <c r="A218" s="555"/>
      <c r="B218" s="616"/>
      <c r="C218" s="493" t="s">
        <v>868</v>
      </c>
      <c r="D218" s="494" t="s">
        <v>973</v>
      </c>
      <c r="E218" s="495" t="s">
        <v>975</v>
      </c>
      <c r="F218" s="496"/>
      <c r="G218" s="720"/>
      <c r="H218" s="721"/>
      <c r="I218" s="621"/>
      <c r="J218" s="497">
        <f>SUMIFS(J171:J217,D171:D217,"設備費3")</f>
        <v>0</v>
      </c>
      <c r="K218" s="623"/>
      <c r="L218" s="498">
        <f>SUMIFS(L171:L217,D171:D217,"設備費3")</f>
        <v>0</v>
      </c>
      <c r="M218" s="722"/>
      <c r="N218" s="499">
        <f t="shared" si="39"/>
        <v>0</v>
      </c>
      <c r="O218" s="626"/>
    </row>
    <row r="219" spans="1:15" ht="18.75" customHeight="1">
      <c r="A219" s="555"/>
      <c r="B219" s="606"/>
      <c r="C219" s="644" t="s">
        <v>868</v>
      </c>
      <c r="D219" s="725" t="s">
        <v>979</v>
      </c>
      <c r="E219" s="646" t="s">
        <v>975</v>
      </c>
      <c r="F219" s="478"/>
      <c r="G219" s="637"/>
      <c r="H219" s="638"/>
      <c r="I219" s="610"/>
      <c r="J219" s="639">
        <f>SUMIFS(J171:J217,D171:D217,"工事費3")</f>
        <v>0</v>
      </c>
      <c r="K219" s="612"/>
      <c r="L219" s="640">
        <f>SUMIFS(L171:L217,D171:D217,"工事費3")</f>
        <v>0</v>
      </c>
      <c r="M219" s="641"/>
      <c r="N219" s="642">
        <f t="shared" si="39"/>
        <v>0</v>
      </c>
      <c r="O219" s="615"/>
    </row>
    <row r="220" spans="1:15" ht="18.75" customHeight="1" thickBot="1">
      <c r="A220" s="555"/>
      <c r="B220" s="500"/>
      <c r="C220" s="521"/>
      <c r="D220" s="528" t="s">
        <v>980</v>
      </c>
      <c r="E220" s="523" t="s">
        <v>975</v>
      </c>
      <c r="F220" s="524"/>
      <c r="G220" s="525"/>
      <c r="H220" s="526"/>
      <c r="I220" s="501"/>
      <c r="J220" s="508">
        <f>J218+J219</f>
        <v>0</v>
      </c>
      <c r="K220" s="502"/>
      <c r="L220" s="509">
        <f>L218+L219</f>
        <v>0</v>
      </c>
      <c r="M220" s="503"/>
      <c r="N220" s="510">
        <f t="shared" si="39"/>
        <v>0</v>
      </c>
      <c r="O220" s="504"/>
    </row>
    <row r="221" spans="1:15" ht="18.75" customHeight="1" thickTop="1">
      <c r="A221" s="555"/>
      <c r="B221" s="606"/>
      <c r="C221" s="3057" t="s">
        <v>984</v>
      </c>
      <c r="D221" s="3058"/>
      <c r="E221" s="3059"/>
      <c r="F221" s="479"/>
      <c r="G221" s="607"/>
      <c r="H221" s="608"/>
      <c r="I221" s="610"/>
      <c r="J221" s="610"/>
      <c r="K221" s="611"/>
      <c r="L221" s="612"/>
      <c r="M221" s="641"/>
      <c r="N221" s="614"/>
      <c r="O221" s="615"/>
    </row>
    <row r="222" spans="1:15" ht="18.75" customHeight="1">
      <c r="A222" s="555"/>
      <c r="B222" s="606"/>
      <c r="C222" s="3060" t="s">
        <v>1026</v>
      </c>
      <c r="D222" s="3061"/>
      <c r="E222" s="3062"/>
      <c r="F222" s="479"/>
      <c r="G222" s="607"/>
      <c r="H222" s="608"/>
      <c r="I222" s="609"/>
      <c r="J222" s="610"/>
      <c r="K222" s="611"/>
      <c r="L222" s="612"/>
      <c r="M222" s="641" t="str">
        <f t="shared" ref="M222:M242" si="40">IF(I222-K222=0,"",I222-K222)</f>
        <v/>
      </c>
      <c r="N222" s="614"/>
      <c r="O222" s="615"/>
    </row>
    <row r="223" spans="1:15" ht="18.75" customHeight="1">
      <c r="A223" s="555"/>
      <c r="B223" s="606"/>
      <c r="C223" s="738"/>
      <c r="D223" s="723"/>
      <c r="E223" s="724"/>
      <c r="F223" s="479"/>
      <c r="G223" s="607"/>
      <c r="H223" s="608"/>
      <c r="I223" s="609"/>
      <c r="J223" s="610">
        <f t="shared" ref="J223:J242" si="41">ROUNDDOWN(H223*I223,0)</f>
        <v>0</v>
      </c>
      <c r="K223" s="611"/>
      <c r="L223" s="612">
        <f t="shared" ref="L223:L242" si="42">ROUNDDOWN(H223*K223,0)</f>
        <v>0</v>
      </c>
      <c r="M223" s="641" t="str">
        <f t="shared" si="40"/>
        <v/>
      </c>
      <c r="N223" s="614">
        <f>J223-L223</f>
        <v>0</v>
      </c>
      <c r="O223" s="615"/>
    </row>
    <row r="224" spans="1:15" ht="18.75" customHeight="1">
      <c r="A224" s="555"/>
      <c r="B224" s="606"/>
      <c r="C224" s="738"/>
      <c r="D224" s="723"/>
      <c r="E224" s="724"/>
      <c r="F224" s="479"/>
      <c r="G224" s="607"/>
      <c r="H224" s="608"/>
      <c r="I224" s="609"/>
      <c r="J224" s="610">
        <f t="shared" si="41"/>
        <v>0</v>
      </c>
      <c r="K224" s="611"/>
      <c r="L224" s="612">
        <f t="shared" si="42"/>
        <v>0</v>
      </c>
      <c r="M224" s="641" t="str">
        <f t="shared" si="40"/>
        <v/>
      </c>
      <c r="N224" s="614">
        <f t="shared" ref="N224:N237" si="43">J224-L224</f>
        <v>0</v>
      </c>
      <c r="O224" s="615"/>
    </row>
    <row r="225" spans="1:15" ht="18.75" customHeight="1">
      <c r="A225" s="555"/>
      <c r="B225" s="606"/>
      <c r="C225" s="738"/>
      <c r="D225" s="723"/>
      <c r="E225" s="724"/>
      <c r="F225" s="479"/>
      <c r="G225" s="607"/>
      <c r="H225" s="608"/>
      <c r="I225" s="609"/>
      <c r="J225" s="610">
        <f t="shared" si="41"/>
        <v>0</v>
      </c>
      <c r="K225" s="611"/>
      <c r="L225" s="612">
        <f t="shared" si="42"/>
        <v>0</v>
      </c>
      <c r="M225" s="641" t="str">
        <f t="shared" si="40"/>
        <v/>
      </c>
      <c r="N225" s="614">
        <f t="shared" si="43"/>
        <v>0</v>
      </c>
      <c r="O225" s="615"/>
    </row>
    <row r="226" spans="1:15" ht="18.75" customHeight="1">
      <c r="A226" s="555"/>
      <c r="B226" s="606"/>
      <c r="C226" s="738"/>
      <c r="D226" s="723"/>
      <c r="E226" s="724"/>
      <c r="F226" s="479"/>
      <c r="G226" s="607"/>
      <c r="H226" s="608"/>
      <c r="I226" s="609"/>
      <c r="J226" s="610">
        <f t="shared" si="41"/>
        <v>0</v>
      </c>
      <c r="K226" s="611"/>
      <c r="L226" s="612">
        <f t="shared" si="42"/>
        <v>0</v>
      </c>
      <c r="M226" s="641" t="str">
        <f t="shared" si="40"/>
        <v/>
      </c>
      <c r="N226" s="614">
        <f t="shared" si="43"/>
        <v>0</v>
      </c>
      <c r="O226" s="615"/>
    </row>
    <row r="227" spans="1:15" ht="18.75" customHeight="1">
      <c r="A227" s="555"/>
      <c r="B227" s="606"/>
      <c r="C227" s="738"/>
      <c r="D227" s="723"/>
      <c r="E227" s="724"/>
      <c r="F227" s="479"/>
      <c r="G227" s="607"/>
      <c r="H227" s="608"/>
      <c r="I227" s="609"/>
      <c r="J227" s="610">
        <f t="shared" si="41"/>
        <v>0</v>
      </c>
      <c r="K227" s="611"/>
      <c r="L227" s="612">
        <f t="shared" si="42"/>
        <v>0</v>
      </c>
      <c r="M227" s="641" t="str">
        <f t="shared" si="40"/>
        <v/>
      </c>
      <c r="N227" s="614">
        <f t="shared" si="43"/>
        <v>0</v>
      </c>
      <c r="O227" s="615"/>
    </row>
    <row r="228" spans="1:15" ht="18.75" customHeight="1">
      <c r="A228" s="555"/>
      <c r="B228" s="606"/>
      <c r="C228" s="738"/>
      <c r="D228" s="723"/>
      <c r="E228" s="724"/>
      <c r="F228" s="479"/>
      <c r="G228" s="607"/>
      <c r="H228" s="608"/>
      <c r="I228" s="609"/>
      <c r="J228" s="610">
        <f t="shared" si="41"/>
        <v>0</v>
      </c>
      <c r="K228" s="611"/>
      <c r="L228" s="612">
        <f t="shared" si="42"/>
        <v>0</v>
      </c>
      <c r="M228" s="641" t="str">
        <f t="shared" si="40"/>
        <v/>
      </c>
      <c r="N228" s="614">
        <f t="shared" si="43"/>
        <v>0</v>
      </c>
      <c r="O228" s="615"/>
    </row>
    <row r="229" spans="1:15" ht="18.75" customHeight="1">
      <c r="A229" s="555"/>
      <c r="B229" s="606"/>
      <c r="C229" s="738"/>
      <c r="D229" s="723"/>
      <c r="E229" s="724"/>
      <c r="F229" s="479"/>
      <c r="G229" s="607"/>
      <c r="H229" s="608"/>
      <c r="I229" s="609"/>
      <c r="J229" s="610">
        <f t="shared" si="41"/>
        <v>0</v>
      </c>
      <c r="K229" s="611"/>
      <c r="L229" s="612">
        <f t="shared" si="42"/>
        <v>0</v>
      </c>
      <c r="M229" s="641" t="str">
        <f t="shared" si="40"/>
        <v/>
      </c>
      <c r="N229" s="614">
        <f t="shared" si="43"/>
        <v>0</v>
      </c>
      <c r="O229" s="615"/>
    </row>
    <row r="230" spans="1:15" ht="18.75" customHeight="1">
      <c r="A230" s="555"/>
      <c r="B230" s="606"/>
      <c r="C230" s="738"/>
      <c r="D230" s="723"/>
      <c r="E230" s="724"/>
      <c r="F230" s="479"/>
      <c r="G230" s="607"/>
      <c r="H230" s="608"/>
      <c r="I230" s="609"/>
      <c r="J230" s="610">
        <f t="shared" si="41"/>
        <v>0</v>
      </c>
      <c r="K230" s="611"/>
      <c r="L230" s="612">
        <f t="shared" si="42"/>
        <v>0</v>
      </c>
      <c r="M230" s="641" t="str">
        <f t="shared" si="40"/>
        <v/>
      </c>
      <c r="N230" s="614">
        <f t="shared" si="43"/>
        <v>0</v>
      </c>
      <c r="O230" s="615"/>
    </row>
    <row r="231" spans="1:15" ht="18.75" customHeight="1">
      <c r="A231" s="555"/>
      <c r="B231" s="606"/>
      <c r="C231" s="738"/>
      <c r="D231" s="723"/>
      <c r="E231" s="724"/>
      <c r="F231" s="479"/>
      <c r="G231" s="607"/>
      <c r="H231" s="608"/>
      <c r="I231" s="609"/>
      <c r="J231" s="610">
        <f t="shared" si="41"/>
        <v>0</v>
      </c>
      <c r="K231" s="611"/>
      <c r="L231" s="612">
        <f t="shared" si="42"/>
        <v>0</v>
      </c>
      <c r="M231" s="641" t="str">
        <f t="shared" si="40"/>
        <v/>
      </c>
      <c r="N231" s="614">
        <f t="shared" si="43"/>
        <v>0</v>
      </c>
      <c r="O231" s="615"/>
    </row>
    <row r="232" spans="1:15" ht="18.75" customHeight="1">
      <c r="A232" s="555"/>
      <c r="B232" s="606"/>
      <c r="C232" s="738"/>
      <c r="D232" s="723"/>
      <c r="E232" s="724"/>
      <c r="F232" s="479"/>
      <c r="G232" s="607"/>
      <c r="H232" s="608"/>
      <c r="I232" s="609"/>
      <c r="J232" s="610">
        <f t="shared" si="41"/>
        <v>0</v>
      </c>
      <c r="K232" s="611"/>
      <c r="L232" s="612">
        <f t="shared" si="42"/>
        <v>0</v>
      </c>
      <c r="M232" s="641" t="str">
        <f t="shared" si="40"/>
        <v/>
      </c>
      <c r="N232" s="614">
        <f t="shared" si="43"/>
        <v>0</v>
      </c>
      <c r="O232" s="615"/>
    </row>
    <row r="233" spans="1:15" ht="18.75" customHeight="1">
      <c r="A233" s="555"/>
      <c r="B233" s="606"/>
      <c r="C233" s="738"/>
      <c r="D233" s="723"/>
      <c r="E233" s="724"/>
      <c r="F233" s="479"/>
      <c r="G233" s="607"/>
      <c r="H233" s="608"/>
      <c r="I233" s="609"/>
      <c r="J233" s="610">
        <f t="shared" si="41"/>
        <v>0</v>
      </c>
      <c r="K233" s="611"/>
      <c r="L233" s="612">
        <f t="shared" si="42"/>
        <v>0</v>
      </c>
      <c r="M233" s="641" t="str">
        <f t="shared" si="40"/>
        <v/>
      </c>
      <c r="N233" s="614">
        <f t="shared" si="43"/>
        <v>0</v>
      </c>
      <c r="O233" s="615"/>
    </row>
    <row r="234" spans="1:15" ht="18.75" customHeight="1">
      <c r="A234" s="555"/>
      <c r="B234" s="606"/>
      <c r="C234" s="738"/>
      <c r="D234" s="723"/>
      <c r="E234" s="724"/>
      <c r="F234" s="479"/>
      <c r="G234" s="607"/>
      <c r="H234" s="608"/>
      <c r="I234" s="609"/>
      <c r="J234" s="610">
        <f t="shared" si="41"/>
        <v>0</v>
      </c>
      <c r="K234" s="611"/>
      <c r="L234" s="612">
        <f t="shared" si="42"/>
        <v>0</v>
      </c>
      <c r="M234" s="641" t="str">
        <f t="shared" si="40"/>
        <v/>
      </c>
      <c r="N234" s="614">
        <f t="shared" si="43"/>
        <v>0</v>
      </c>
      <c r="O234" s="615"/>
    </row>
    <row r="235" spans="1:15" ht="18.75" customHeight="1">
      <c r="A235" s="555"/>
      <c r="B235" s="606"/>
      <c r="C235" s="738"/>
      <c r="D235" s="723"/>
      <c r="E235" s="724"/>
      <c r="F235" s="479"/>
      <c r="G235" s="607"/>
      <c r="H235" s="608"/>
      <c r="I235" s="609"/>
      <c r="J235" s="610">
        <f t="shared" si="41"/>
        <v>0</v>
      </c>
      <c r="K235" s="611"/>
      <c r="L235" s="612">
        <f t="shared" si="42"/>
        <v>0</v>
      </c>
      <c r="M235" s="641" t="str">
        <f t="shared" si="40"/>
        <v/>
      </c>
      <c r="N235" s="614">
        <f t="shared" si="43"/>
        <v>0</v>
      </c>
      <c r="O235" s="615"/>
    </row>
    <row r="236" spans="1:15" ht="18.75" customHeight="1">
      <c r="A236" s="555"/>
      <c r="B236" s="606"/>
      <c r="C236" s="738"/>
      <c r="D236" s="723"/>
      <c r="E236" s="724"/>
      <c r="F236" s="479"/>
      <c r="G236" s="607"/>
      <c r="H236" s="608"/>
      <c r="I236" s="609"/>
      <c r="J236" s="610">
        <f t="shared" si="41"/>
        <v>0</v>
      </c>
      <c r="K236" s="611"/>
      <c r="L236" s="612">
        <f t="shared" si="42"/>
        <v>0</v>
      </c>
      <c r="M236" s="641" t="str">
        <f t="shared" si="40"/>
        <v/>
      </c>
      <c r="N236" s="614">
        <f t="shared" si="43"/>
        <v>0</v>
      </c>
      <c r="O236" s="615"/>
    </row>
    <row r="237" spans="1:15" ht="18.75" customHeight="1">
      <c r="A237" s="555"/>
      <c r="B237" s="606"/>
      <c r="C237" s="738"/>
      <c r="D237" s="723"/>
      <c r="E237" s="724"/>
      <c r="F237" s="479"/>
      <c r="G237" s="607"/>
      <c r="H237" s="608"/>
      <c r="I237" s="609"/>
      <c r="J237" s="610">
        <f t="shared" si="41"/>
        <v>0</v>
      </c>
      <c r="K237" s="611"/>
      <c r="L237" s="612">
        <f t="shared" si="42"/>
        <v>0</v>
      </c>
      <c r="M237" s="641" t="str">
        <f t="shared" si="40"/>
        <v/>
      </c>
      <c r="N237" s="614">
        <f t="shared" si="43"/>
        <v>0</v>
      </c>
      <c r="O237" s="615"/>
    </row>
    <row r="238" spans="1:15" ht="18.75" customHeight="1">
      <c r="A238" s="555"/>
      <c r="B238" s="606"/>
      <c r="C238" s="738"/>
      <c r="D238" s="723"/>
      <c r="E238" s="724"/>
      <c r="F238" s="479"/>
      <c r="G238" s="607"/>
      <c r="H238" s="608"/>
      <c r="I238" s="609"/>
      <c r="J238" s="610">
        <f t="shared" si="41"/>
        <v>0</v>
      </c>
      <c r="K238" s="611"/>
      <c r="L238" s="612">
        <f t="shared" si="42"/>
        <v>0</v>
      </c>
      <c r="M238" s="641" t="str">
        <f t="shared" si="40"/>
        <v/>
      </c>
      <c r="N238" s="614">
        <f>J238-L238</f>
        <v>0</v>
      </c>
      <c r="O238" s="615"/>
    </row>
    <row r="239" spans="1:15" ht="18.75" customHeight="1">
      <c r="A239" s="555"/>
      <c r="B239" s="606"/>
      <c r="C239" s="738"/>
      <c r="D239" s="723"/>
      <c r="E239" s="724"/>
      <c r="F239" s="479"/>
      <c r="G239" s="607"/>
      <c r="H239" s="608"/>
      <c r="I239" s="609"/>
      <c r="J239" s="610">
        <f t="shared" si="41"/>
        <v>0</v>
      </c>
      <c r="K239" s="611"/>
      <c r="L239" s="612">
        <f t="shared" si="42"/>
        <v>0</v>
      </c>
      <c r="M239" s="641" t="str">
        <f t="shared" si="40"/>
        <v/>
      </c>
      <c r="N239" s="614">
        <f t="shared" ref="N239:N242" si="44">J239-L239</f>
        <v>0</v>
      </c>
      <c r="O239" s="615"/>
    </row>
    <row r="240" spans="1:15" ht="18.75" customHeight="1">
      <c r="A240" s="555"/>
      <c r="B240" s="606"/>
      <c r="C240" s="738"/>
      <c r="D240" s="723"/>
      <c r="E240" s="724"/>
      <c r="F240" s="479"/>
      <c r="G240" s="607"/>
      <c r="H240" s="608"/>
      <c r="I240" s="609"/>
      <c r="J240" s="610">
        <f t="shared" si="41"/>
        <v>0</v>
      </c>
      <c r="K240" s="611"/>
      <c r="L240" s="612">
        <f t="shared" si="42"/>
        <v>0</v>
      </c>
      <c r="M240" s="641" t="str">
        <f t="shared" si="40"/>
        <v/>
      </c>
      <c r="N240" s="614">
        <f t="shared" si="44"/>
        <v>0</v>
      </c>
      <c r="O240" s="615"/>
    </row>
    <row r="241" spans="1:15" ht="18.75" customHeight="1">
      <c r="A241" s="555"/>
      <c r="B241" s="606"/>
      <c r="C241" s="738"/>
      <c r="D241" s="723"/>
      <c r="E241" s="724"/>
      <c r="F241" s="479"/>
      <c r="G241" s="607"/>
      <c r="H241" s="608"/>
      <c r="I241" s="609"/>
      <c r="J241" s="610">
        <f t="shared" si="41"/>
        <v>0</v>
      </c>
      <c r="K241" s="611"/>
      <c r="L241" s="612">
        <f t="shared" si="42"/>
        <v>0</v>
      </c>
      <c r="M241" s="641" t="str">
        <f t="shared" si="40"/>
        <v/>
      </c>
      <c r="N241" s="614">
        <f t="shared" si="44"/>
        <v>0</v>
      </c>
      <c r="O241" s="615"/>
    </row>
    <row r="242" spans="1:15" ht="18.75" customHeight="1" thickBot="1">
      <c r="A242" s="555"/>
      <c r="B242" s="726"/>
      <c r="C242" s="512"/>
      <c r="D242" s="513"/>
      <c r="E242" s="514"/>
      <c r="F242" s="515"/>
      <c r="G242" s="516"/>
      <c r="H242" s="517"/>
      <c r="I242" s="518"/>
      <c r="J242" s="710">
        <f t="shared" si="41"/>
        <v>0</v>
      </c>
      <c r="K242" s="519"/>
      <c r="L242" s="712">
        <f t="shared" si="42"/>
        <v>0</v>
      </c>
      <c r="M242" s="714" t="str">
        <f t="shared" si="40"/>
        <v/>
      </c>
      <c r="N242" s="520">
        <f t="shared" si="44"/>
        <v>0</v>
      </c>
      <c r="O242" s="571"/>
    </row>
    <row r="243" spans="1:15" ht="18.75" customHeight="1">
      <c r="A243" s="555"/>
      <c r="B243" s="616"/>
      <c r="C243" s="511" t="s">
        <v>1027</v>
      </c>
      <c r="D243" s="494" t="s">
        <v>1068</v>
      </c>
      <c r="E243" s="495" t="s">
        <v>978</v>
      </c>
      <c r="F243" s="496"/>
      <c r="G243" s="720"/>
      <c r="H243" s="721"/>
      <c r="I243" s="621"/>
      <c r="J243" s="497">
        <f>SUMIFS(J223:J242,B223:B242,"設備")</f>
        <v>0</v>
      </c>
      <c r="K243" s="623"/>
      <c r="L243" s="498">
        <f>SUMIFS(L223:L242,B223:B242,"設備")</f>
        <v>0</v>
      </c>
      <c r="M243" s="722"/>
      <c r="N243" s="499">
        <f>J243-L243</f>
        <v>0</v>
      </c>
      <c r="O243" s="626"/>
    </row>
    <row r="244" spans="1:15" ht="18.75" customHeight="1">
      <c r="A244" s="555"/>
      <c r="B244" s="606"/>
      <c r="C244" s="511" t="s">
        <v>1027</v>
      </c>
      <c r="D244" s="725" t="s">
        <v>1069</v>
      </c>
      <c r="E244" s="646" t="s">
        <v>978</v>
      </c>
      <c r="F244" s="478"/>
      <c r="G244" s="637"/>
      <c r="H244" s="638"/>
      <c r="I244" s="610"/>
      <c r="J244" s="639">
        <f>SUMIFS(J223:J242,B223:B242,"工事")</f>
        <v>0</v>
      </c>
      <c r="K244" s="612"/>
      <c r="L244" s="640">
        <f>SUMIFS(L223:L242,B223:B242,"工事")</f>
        <v>0</v>
      </c>
      <c r="M244" s="641"/>
      <c r="N244" s="642">
        <f>J244-L244</f>
        <v>0</v>
      </c>
      <c r="O244" s="615"/>
    </row>
    <row r="245" spans="1:15" ht="18.75" customHeight="1" thickBot="1">
      <c r="A245" s="555"/>
      <c r="B245" s="726"/>
      <c r="C245" s="705"/>
      <c r="D245" s="507" t="s">
        <v>1027</v>
      </c>
      <c r="E245" s="727" t="s">
        <v>1008</v>
      </c>
      <c r="F245" s="505"/>
      <c r="G245" s="708"/>
      <c r="H245" s="709"/>
      <c r="I245" s="710"/>
      <c r="J245" s="711">
        <f>J243+J244</f>
        <v>0</v>
      </c>
      <c r="K245" s="712"/>
      <c r="L245" s="713">
        <f>L243+L244</f>
        <v>0</v>
      </c>
      <c r="M245" s="714"/>
      <c r="N245" s="715">
        <f>J245-L245</f>
        <v>0</v>
      </c>
      <c r="O245" s="571"/>
    </row>
    <row r="246" spans="1:15" ht="18.75" customHeight="1">
      <c r="A246" s="555"/>
      <c r="B246" s="606"/>
      <c r="C246" s="3049" t="s">
        <v>1028</v>
      </c>
      <c r="D246" s="3050"/>
      <c r="E246" s="3051"/>
      <c r="F246" s="479"/>
      <c r="G246" s="607"/>
      <c r="H246" s="608"/>
      <c r="I246" s="609"/>
      <c r="J246" s="621"/>
      <c r="K246" s="728"/>
      <c r="L246" s="700"/>
      <c r="M246" s="722" t="str">
        <f t="shared" ref="M246:M266" si="45">IF(I246-K246=0,"",I246-K246)</f>
        <v/>
      </c>
      <c r="N246" s="625"/>
      <c r="O246" s="615"/>
    </row>
    <row r="247" spans="1:15" ht="18.75" customHeight="1">
      <c r="A247" s="555"/>
      <c r="B247" s="606"/>
      <c r="C247" s="738"/>
      <c r="D247" s="723"/>
      <c r="E247" s="529"/>
      <c r="F247" s="479"/>
      <c r="G247" s="607"/>
      <c r="H247" s="608"/>
      <c r="I247" s="609"/>
      <c r="J247" s="610">
        <f t="shared" ref="J247:J266" si="46">ROUNDDOWN(H247*I247,0)</f>
        <v>0</v>
      </c>
      <c r="K247" s="611"/>
      <c r="L247" s="612">
        <f t="shared" ref="L247:L266" si="47">ROUNDDOWN(H247*K247,0)</f>
        <v>0</v>
      </c>
      <c r="M247" s="641" t="str">
        <f t="shared" si="45"/>
        <v/>
      </c>
      <c r="N247" s="614">
        <f t="shared" ref="N247" si="48">J247-L247</f>
        <v>0</v>
      </c>
      <c r="O247" s="615"/>
    </row>
    <row r="248" spans="1:15" ht="18.75" customHeight="1">
      <c r="A248" s="555"/>
      <c r="B248" s="606"/>
      <c r="C248" s="738"/>
      <c r="D248" s="723"/>
      <c r="E248" s="724"/>
      <c r="F248" s="479"/>
      <c r="G248" s="607"/>
      <c r="H248" s="608"/>
      <c r="I248" s="609"/>
      <c r="J248" s="610">
        <f t="shared" si="46"/>
        <v>0</v>
      </c>
      <c r="K248" s="611"/>
      <c r="L248" s="612">
        <f t="shared" si="47"/>
        <v>0</v>
      </c>
      <c r="M248" s="641" t="str">
        <f t="shared" si="45"/>
        <v/>
      </c>
      <c r="N248" s="614">
        <f>J248-L248</f>
        <v>0</v>
      </c>
      <c r="O248" s="615"/>
    </row>
    <row r="249" spans="1:15" ht="18.75" customHeight="1">
      <c r="A249" s="555"/>
      <c r="B249" s="606"/>
      <c r="C249" s="738"/>
      <c r="D249" s="723"/>
      <c r="E249" s="724"/>
      <c r="F249" s="479"/>
      <c r="G249" s="607"/>
      <c r="H249" s="608"/>
      <c r="I249" s="609"/>
      <c r="J249" s="610">
        <f t="shared" si="46"/>
        <v>0</v>
      </c>
      <c r="K249" s="611"/>
      <c r="L249" s="612">
        <f t="shared" si="47"/>
        <v>0</v>
      </c>
      <c r="M249" s="641" t="str">
        <f t="shared" si="45"/>
        <v/>
      </c>
      <c r="N249" s="614">
        <f t="shared" ref="N249:N257" si="49">J249-L249</f>
        <v>0</v>
      </c>
      <c r="O249" s="615"/>
    </row>
    <row r="250" spans="1:15" ht="18.75" customHeight="1">
      <c r="A250" s="555"/>
      <c r="B250" s="606"/>
      <c r="C250" s="738"/>
      <c r="D250" s="723"/>
      <c r="E250" s="724"/>
      <c r="F250" s="479"/>
      <c r="G250" s="607"/>
      <c r="H250" s="608"/>
      <c r="I250" s="609"/>
      <c r="J250" s="610">
        <f t="shared" si="46"/>
        <v>0</v>
      </c>
      <c r="K250" s="611"/>
      <c r="L250" s="612">
        <f t="shared" si="47"/>
        <v>0</v>
      </c>
      <c r="M250" s="641" t="str">
        <f t="shared" si="45"/>
        <v/>
      </c>
      <c r="N250" s="614">
        <f t="shared" si="49"/>
        <v>0</v>
      </c>
      <c r="O250" s="615"/>
    </row>
    <row r="251" spans="1:15" ht="18.75" customHeight="1">
      <c r="A251" s="555"/>
      <c r="B251" s="606"/>
      <c r="C251" s="738"/>
      <c r="D251" s="723"/>
      <c r="E251" s="724"/>
      <c r="F251" s="479"/>
      <c r="G251" s="607"/>
      <c r="H251" s="608"/>
      <c r="I251" s="609"/>
      <c r="J251" s="610">
        <f t="shared" si="46"/>
        <v>0</v>
      </c>
      <c r="K251" s="611"/>
      <c r="L251" s="612">
        <f t="shared" si="47"/>
        <v>0</v>
      </c>
      <c r="M251" s="641" t="str">
        <f t="shared" si="45"/>
        <v/>
      </c>
      <c r="N251" s="614">
        <f t="shared" si="49"/>
        <v>0</v>
      </c>
      <c r="O251" s="615"/>
    </row>
    <row r="252" spans="1:15" ht="18.75" customHeight="1">
      <c r="A252" s="555"/>
      <c r="B252" s="606"/>
      <c r="C252" s="738"/>
      <c r="D252" s="723"/>
      <c r="E252" s="724"/>
      <c r="F252" s="479"/>
      <c r="G252" s="607"/>
      <c r="H252" s="608"/>
      <c r="I252" s="609"/>
      <c r="J252" s="610">
        <f t="shared" si="46"/>
        <v>0</v>
      </c>
      <c r="K252" s="611"/>
      <c r="L252" s="612">
        <f t="shared" si="47"/>
        <v>0</v>
      </c>
      <c r="M252" s="641" t="str">
        <f t="shared" si="45"/>
        <v/>
      </c>
      <c r="N252" s="614">
        <f t="shared" si="49"/>
        <v>0</v>
      </c>
      <c r="O252" s="615"/>
    </row>
    <row r="253" spans="1:15" ht="18.75" customHeight="1">
      <c r="A253" s="555"/>
      <c r="B253" s="606"/>
      <c r="C253" s="738"/>
      <c r="D253" s="723"/>
      <c r="E253" s="724"/>
      <c r="F253" s="479"/>
      <c r="G253" s="607"/>
      <c r="H253" s="608"/>
      <c r="I253" s="609"/>
      <c r="J253" s="610">
        <f t="shared" si="46"/>
        <v>0</v>
      </c>
      <c r="K253" s="611"/>
      <c r="L253" s="612">
        <f t="shared" si="47"/>
        <v>0</v>
      </c>
      <c r="M253" s="641" t="str">
        <f t="shared" si="45"/>
        <v/>
      </c>
      <c r="N253" s="614">
        <f t="shared" si="49"/>
        <v>0</v>
      </c>
      <c r="O253" s="615"/>
    </row>
    <row r="254" spans="1:15" ht="18.75" customHeight="1">
      <c r="A254" s="555"/>
      <c r="B254" s="606"/>
      <c r="C254" s="738"/>
      <c r="D254" s="723"/>
      <c r="E254" s="724"/>
      <c r="F254" s="479"/>
      <c r="G254" s="607"/>
      <c r="H254" s="608"/>
      <c r="I254" s="609"/>
      <c r="J254" s="610">
        <f t="shared" si="46"/>
        <v>0</v>
      </c>
      <c r="K254" s="611"/>
      <c r="L254" s="612">
        <f t="shared" si="47"/>
        <v>0</v>
      </c>
      <c r="M254" s="641" t="str">
        <f t="shared" si="45"/>
        <v/>
      </c>
      <c r="N254" s="614">
        <f t="shared" si="49"/>
        <v>0</v>
      </c>
      <c r="O254" s="615"/>
    </row>
    <row r="255" spans="1:15" ht="18.75" customHeight="1">
      <c r="A255" s="555"/>
      <c r="B255" s="606"/>
      <c r="C255" s="738"/>
      <c r="D255" s="723"/>
      <c r="E255" s="724"/>
      <c r="F255" s="479"/>
      <c r="G255" s="607"/>
      <c r="H255" s="608"/>
      <c r="I255" s="609"/>
      <c r="J255" s="610">
        <f t="shared" si="46"/>
        <v>0</v>
      </c>
      <c r="K255" s="611"/>
      <c r="L255" s="612">
        <f t="shared" si="47"/>
        <v>0</v>
      </c>
      <c r="M255" s="641" t="str">
        <f t="shared" si="45"/>
        <v/>
      </c>
      <c r="N255" s="614">
        <f t="shared" si="49"/>
        <v>0</v>
      </c>
      <c r="O255" s="615"/>
    </row>
    <row r="256" spans="1:15" ht="18.75" customHeight="1">
      <c r="A256" s="555"/>
      <c r="B256" s="606"/>
      <c r="C256" s="738"/>
      <c r="D256" s="723"/>
      <c r="E256" s="724"/>
      <c r="F256" s="479"/>
      <c r="G256" s="607"/>
      <c r="H256" s="608"/>
      <c r="I256" s="609"/>
      <c r="J256" s="610">
        <f t="shared" si="46"/>
        <v>0</v>
      </c>
      <c r="K256" s="611"/>
      <c r="L256" s="612">
        <f t="shared" si="47"/>
        <v>0</v>
      </c>
      <c r="M256" s="641" t="str">
        <f t="shared" si="45"/>
        <v/>
      </c>
      <c r="N256" s="614">
        <f t="shared" si="49"/>
        <v>0</v>
      </c>
      <c r="O256" s="615"/>
    </row>
    <row r="257" spans="1:15" ht="18.75" customHeight="1">
      <c r="A257" s="555"/>
      <c r="B257" s="606"/>
      <c r="C257" s="738"/>
      <c r="D257" s="723"/>
      <c r="E257" s="724"/>
      <c r="F257" s="479"/>
      <c r="G257" s="607"/>
      <c r="H257" s="608"/>
      <c r="I257" s="609"/>
      <c r="J257" s="610">
        <f t="shared" si="46"/>
        <v>0</v>
      </c>
      <c r="K257" s="611"/>
      <c r="L257" s="612">
        <f t="shared" si="47"/>
        <v>0</v>
      </c>
      <c r="M257" s="641" t="str">
        <f t="shared" si="45"/>
        <v/>
      </c>
      <c r="N257" s="614">
        <f t="shared" si="49"/>
        <v>0</v>
      </c>
      <c r="O257" s="615"/>
    </row>
    <row r="258" spans="1:15" ht="18.75" customHeight="1">
      <c r="A258" s="555"/>
      <c r="B258" s="606"/>
      <c r="C258" s="738"/>
      <c r="D258" s="723"/>
      <c r="E258" s="724"/>
      <c r="F258" s="479"/>
      <c r="G258" s="607"/>
      <c r="H258" s="608"/>
      <c r="I258" s="609"/>
      <c r="J258" s="610">
        <f t="shared" si="46"/>
        <v>0</v>
      </c>
      <c r="K258" s="611"/>
      <c r="L258" s="612">
        <f t="shared" si="47"/>
        <v>0</v>
      </c>
      <c r="M258" s="641" t="str">
        <f t="shared" si="45"/>
        <v/>
      </c>
      <c r="N258" s="614">
        <f>J258-L258</f>
        <v>0</v>
      </c>
      <c r="O258" s="615"/>
    </row>
    <row r="259" spans="1:15" ht="18.75" customHeight="1">
      <c r="A259" s="555"/>
      <c r="B259" s="606"/>
      <c r="C259" s="738"/>
      <c r="D259" s="723"/>
      <c r="E259" s="724"/>
      <c r="F259" s="479"/>
      <c r="G259" s="607"/>
      <c r="H259" s="608"/>
      <c r="I259" s="609"/>
      <c r="J259" s="610">
        <f t="shared" si="46"/>
        <v>0</v>
      </c>
      <c r="K259" s="611"/>
      <c r="L259" s="612">
        <f t="shared" si="47"/>
        <v>0</v>
      </c>
      <c r="M259" s="641" t="str">
        <f t="shared" si="45"/>
        <v/>
      </c>
      <c r="N259" s="614">
        <f>J259-L259</f>
        <v>0</v>
      </c>
      <c r="O259" s="615"/>
    </row>
    <row r="260" spans="1:15" ht="18.75" customHeight="1">
      <c r="A260" s="555"/>
      <c r="B260" s="606"/>
      <c r="C260" s="738"/>
      <c r="D260" s="723"/>
      <c r="E260" s="724"/>
      <c r="F260" s="479"/>
      <c r="G260" s="607"/>
      <c r="H260" s="608"/>
      <c r="I260" s="609"/>
      <c r="J260" s="610">
        <f t="shared" si="46"/>
        <v>0</v>
      </c>
      <c r="K260" s="611"/>
      <c r="L260" s="612">
        <f t="shared" si="47"/>
        <v>0</v>
      </c>
      <c r="M260" s="641" t="str">
        <f t="shared" si="45"/>
        <v/>
      </c>
      <c r="N260" s="614">
        <f t="shared" ref="N260" si="50">J260-L260</f>
        <v>0</v>
      </c>
      <c r="O260" s="615"/>
    </row>
    <row r="261" spans="1:15" ht="18.75" customHeight="1">
      <c r="A261" s="555"/>
      <c r="B261" s="606"/>
      <c r="C261" s="738"/>
      <c r="D261" s="723"/>
      <c r="E261" s="724"/>
      <c r="F261" s="479"/>
      <c r="G261" s="607"/>
      <c r="H261" s="608"/>
      <c r="I261" s="609"/>
      <c r="J261" s="610">
        <f t="shared" si="46"/>
        <v>0</v>
      </c>
      <c r="K261" s="611"/>
      <c r="L261" s="612">
        <f t="shared" si="47"/>
        <v>0</v>
      </c>
      <c r="M261" s="641" t="str">
        <f t="shared" si="45"/>
        <v/>
      </c>
      <c r="N261" s="614">
        <f>J261-L261</f>
        <v>0</v>
      </c>
      <c r="O261" s="615"/>
    </row>
    <row r="262" spans="1:15" ht="18.75" customHeight="1">
      <c r="A262" s="555"/>
      <c r="B262" s="606"/>
      <c r="C262" s="738"/>
      <c r="D262" s="723"/>
      <c r="E262" s="724"/>
      <c r="F262" s="479"/>
      <c r="G262" s="607"/>
      <c r="H262" s="608"/>
      <c r="I262" s="609"/>
      <c r="J262" s="610">
        <f t="shared" si="46"/>
        <v>0</v>
      </c>
      <c r="K262" s="611"/>
      <c r="L262" s="612">
        <f t="shared" si="47"/>
        <v>0</v>
      </c>
      <c r="M262" s="641" t="str">
        <f t="shared" si="45"/>
        <v/>
      </c>
      <c r="N262" s="614">
        <f t="shared" ref="N262:N264" si="51">J262-L262</f>
        <v>0</v>
      </c>
      <c r="O262" s="615"/>
    </row>
    <row r="263" spans="1:15" ht="18.75" customHeight="1">
      <c r="A263" s="555"/>
      <c r="B263" s="606"/>
      <c r="C263" s="738"/>
      <c r="D263" s="723"/>
      <c r="E263" s="724"/>
      <c r="F263" s="479"/>
      <c r="G263" s="607"/>
      <c r="H263" s="608"/>
      <c r="I263" s="609"/>
      <c r="J263" s="610">
        <f t="shared" si="46"/>
        <v>0</v>
      </c>
      <c r="K263" s="611"/>
      <c r="L263" s="612">
        <f t="shared" si="47"/>
        <v>0</v>
      </c>
      <c r="M263" s="641" t="str">
        <f t="shared" si="45"/>
        <v/>
      </c>
      <c r="N263" s="614">
        <f t="shared" si="51"/>
        <v>0</v>
      </c>
      <c r="O263" s="615"/>
    </row>
    <row r="264" spans="1:15" ht="18.75" customHeight="1">
      <c r="A264" s="555"/>
      <c r="B264" s="606"/>
      <c r="C264" s="738"/>
      <c r="D264" s="723"/>
      <c r="E264" s="724"/>
      <c r="F264" s="479"/>
      <c r="G264" s="607"/>
      <c r="H264" s="608"/>
      <c r="I264" s="609"/>
      <c r="J264" s="610">
        <f t="shared" si="46"/>
        <v>0</v>
      </c>
      <c r="K264" s="611"/>
      <c r="L264" s="612">
        <f t="shared" si="47"/>
        <v>0</v>
      </c>
      <c r="M264" s="641" t="str">
        <f t="shared" si="45"/>
        <v/>
      </c>
      <c r="N264" s="614">
        <f t="shared" si="51"/>
        <v>0</v>
      </c>
      <c r="O264" s="615"/>
    </row>
    <row r="265" spans="1:15" ht="18.75" customHeight="1">
      <c r="A265" s="555"/>
      <c r="B265" s="606"/>
      <c r="C265" s="738"/>
      <c r="D265" s="723"/>
      <c r="E265" s="724"/>
      <c r="F265" s="479"/>
      <c r="G265" s="607"/>
      <c r="H265" s="608"/>
      <c r="I265" s="609"/>
      <c r="J265" s="610">
        <f t="shared" si="46"/>
        <v>0</v>
      </c>
      <c r="K265" s="611"/>
      <c r="L265" s="612">
        <f t="shared" si="47"/>
        <v>0</v>
      </c>
      <c r="M265" s="641" t="str">
        <f t="shared" si="45"/>
        <v/>
      </c>
      <c r="N265" s="614">
        <f>J265-L265</f>
        <v>0</v>
      </c>
      <c r="O265" s="615"/>
    </row>
    <row r="266" spans="1:15" ht="18.75" customHeight="1" thickBot="1">
      <c r="A266" s="555"/>
      <c r="B266" s="726"/>
      <c r="C266" s="512"/>
      <c r="D266" s="513"/>
      <c r="E266" s="514"/>
      <c r="F266" s="515"/>
      <c r="G266" s="516"/>
      <c r="H266" s="517"/>
      <c r="I266" s="518"/>
      <c r="J266" s="710">
        <f t="shared" si="46"/>
        <v>0</v>
      </c>
      <c r="K266" s="519"/>
      <c r="L266" s="712">
        <f t="shared" si="47"/>
        <v>0</v>
      </c>
      <c r="M266" s="714" t="str">
        <f t="shared" si="45"/>
        <v/>
      </c>
      <c r="N266" s="520">
        <f t="shared" ref="N266:N272" si="52">J266-L266</f>
        <v>0</v>
      </c>
      <c r="O266" s="571"/>
    </row>
    <row r="267" spans="1:15" ht="18.75" customHeight="1">
      <c r="A267" s="555"/>
      <c r="B267" s="616"/>
      <c r="C267" s="511" t="s">
        <v>1029</v>
      </c>
      <c r="D267" s="494" t="s">
        <v>1068</v>
      </c>
      <c r="E267" s="495" t="s">
        <v>978</v>
      </c>
      <c r="F267" s="496"/>
      <c r="G267" s="720"/>
      <c r="H267" s="721"/>
      <c r="I267" s="621"/>
      <c r="J267" s="497">
        <f>SUMIFS(J247:J266,B247:B266,"設備")</f>
        <v>0</v>
      </c>
      <c r="K267" s="623"/>
      <c r="L267" s="498">
        <f>SUMIFS(L247:L266,B247:B266,"設備")</f>
        <v>0</v>
      </c>
      <c r="M267" s="722"/>
      <c r="N267" s="499">
        <f t="shared" si="52"/>
        <v>0</v>
      </c>
      <c r="O267" s="626"/>
    </row>
    <row r="268" spans="1:15" ht="18.75" customHeight="1">
      <c r="A268" s="555"/>
      <c r="B268" s="606"/>
      <c r="C268" s="506" t="s">
        <v>1029</v>
      </c>
      <c r="D268" s="725" t="s">
        <v>1069</v>
      </c>
      <c r="E268" s="646" t="s">
        <v>978</v>
      </c>
      <c r="F268" s="478"/>
      <c r="G268" s="637"/>
      <c r="H268" s="638"/>
      <c r="I268" s="610"/>
      <c r="J268" s="639">
        <f>SUMIFS(J247:J266,B247:B266,"工事")</f>
        <v>0</v>
      </c>
      <c r="K268" s="612"/>
      <c r="L268" s="640">
        <f>SUMIFS(L247:L266,B247:B266,"工事")</f>
        <v>0</v>
      </c>
      <c r="M268" s="641"/>
      <c r="N268" s="642">
        <f t="shared" si="52"/>
        <v>0</v>
      </c>
      <c r="O268" s="615"/>
    </row>
    <row r="269" spans="1:15" ht="18.75" customHeight="1" thickBot="1">
      <c r="A269" s="555"/>
      <c r="B269" s="500"/>
      <c r="C269" s="521"/>
      <c r="D269" s="522" t="s">
        <v>1029</v>
      </c>
      <c r="E269" s="523" t="s">
        <v>1008</v>
      </c>
      <c r="F269" s="524"/>
      <c r="G269" s="525"/>
      <c r="H269" s="526"/>
      <c r="I269" s="501"/>
      <c r="J269" s="508">
        <f>J267+J268</f>
        <v>0</v>
      </c>
      <c r="K269" s="502"/>
      <c r="L269" s="509">
        <f>L267+L268</f>
        <v>0</v>
      </c>
      <c r="M269" s="503"/>
      <c r="N269" s="510">
        <f t="shared" si="52"/>
        <v>0</v>
      </c>
      <c r="O269" s="504"/>
    </row>
    <row r="270" spans="1:15" ht="18.75" customHeight="1" thickTop="1">
      <c r="A270" s="555"/>
      <c r="B270" s="616"/>
      <c r="C270" s="493" t="s">
        <v>868</v>
      </c>
      <c r="D270" s="494" t="s">
        <v>973</v>
      </c>
      <c r="E270" s="495" t="s">
        <v>975</v>
      </c>
      <c r="F270" s="496"/>
      <c r="G270" s="720"/>
      <c r="H270" s="721"/>
      <c r="I270" s="621"/>
      <c r="J270" s="497">
        <f>SUMIFS(J223:J269,D223:D269,"設備費4")</f>
        <v>0</v>
      </c>
      <c r="K270" s="623"/>
      <c r="L270" s="498">
        <f>SUMIFS(L223:L269,D223:D269,"設備費4")</f>
        <v>0</v>
      </c>
      <c r="M270" s="722"/>
      <c r="N270" s="499">
        <f t="shared" si="52"/>
        <v>0</v>
      </c>
      <c r="O270" s="626"/>
    </row>
    <row r="271" spans="1:15" ht="18.75" customHeight="1">
      <c r="A271" s="555"/>
      <c r="B271" s="606"/>
      <c r="C271" s="644" t="s">
        <v>868</v>
      </c>
      <c r="D271" s="725" t="s">
        <v>979</v>
      </c>
      <c r="E271" s="646" t="s">
        <v>975</v>
      </c>
      <c r="F271" s="478"/>
      <c r="G271" s="637"/>
      <c r="H271" s="638"/>
      <c r="I271" s="610"/>
      <c r="J271" s="639">
        <f>SUMIFS(J223:J269,D223:D269,"工事費4")</f>
        <v>0</v>
      </c>
      <c r="K271" s="612"/>
      <c r="L271" s="640">
        <f>SUMIFS(L223:L269,D223:D269,"工事費4")</f>
        <v>0</v>
      </c>
      <c r="M271" s="641"/>
      <c r="N271" s="642">
        <f t="shared" si="52"/>
        <v>0</v>
      </c>
      <c r="O271" s="615"/>
    </row>
    <row r="272" spans="1:15" ht="18.75" customHeight="1" thickBot="1">
      <c r="A272" s="555"/>
      <c r="B272" s="500"/>
      <c r="C272" s="521"/>
      <c r="D272" s="528" t="s">
        <v>980</v>
      </c>
      <c r="E272" s="523" t="s">
        <v>975</v>
      </c>
      <c r="F272" s="524"/>
      <c r="G272" s="525"/>
      <c r="H272" s="526"/>
      <c r="I272" s="501"/>
      <c r="J272" s="508">
        <f>J270+J271</f>
        <v>0</v>
      </c>
      <c r="K272" s="502"/>
      <c r="L272" s="509">
        <f>L270+L271</f>
        <v>0</v>
      </c>
      <c r="M272" s="503"/>
      <c r="N272" s="510">
        <f t="shared" si="52"/>
        <v>0</v>
      </c>
      <c r="O272" s="504"/>
    </row>
    <row r="273" spans="1:15" ht="18.75" customHeight="1" thickTop="1">
      <c r="A273" s="555"/>
      <c r="B273" s="606"/>
      <c r="C273" s="3057" t="s">
        <v>985</v>
      </c>
      <c r="D273" s="3058"/>
      <c r="E273" s="3059"/>
      <c r="F273" s="479"/>
      <c r="G273" s="607"/>
      <c r="H273" s="608"/>
      <c r="I273" s="610"/>
      <c r="J273" s="610"/>
      <c r="K273" s="611"/>
      <c r="L273" s="612"/>
      <c r="M273" s="641"/>
      <c r="N273" s="614"/>
      <c r="O273" s="615"/>
    </row>
    <row r="274" spans="1:15" ht="18.75" customHeight="1">
      <c r="A274" s="555"/>
      <c r="B274" s="606"/>
      <c r="C274" s="3060" t="s">
        <v>1031</v>
      </c>
      <c r="D274" s="3061"/>
      <c r="E274" s="3062"/>
      <c r="F274" s="479"/>
      <c r="G274" s="607"/>
      <c r="H274" s="608"/>
      <c r="I274" s="609"/>
      <c r="J274" s="610"/>
      <c r="K274" s="611"/>
      <c r="L274" s="612"/>
      <c r="M274" s="641" t="str">
        <f t="shared" ref="M274:M294" si="53">IF(I274-K274=0,"",I274-K274)</f>
        <v/>
      </c>
      <c r="N274" s="614"/>
      <c r="O274" s="615"/>
    </row>
    <row r="275" spans="1:15" ht="18.75" customHeight="1">
      <c r="A275" s="555"/>
      <c r="B275" s="606"/>
      <c r="C275" s="738"/>
      <c r="D275" s="723"/>
      <c r="E275" s="724"/>
      <c r="F275" s="479"/>
      <c r="G275" s="607"/>
      <c r="H275" s="608"/>
      <c r="I275" s="609"/>
      <c r="J275" s="610">
        <f t="shared" ref="J275:J294" si="54">ROUNDDOWN(H275*I275,0)</f>
        <v>0</v>
      </c>
      <c r="K275" s="611"/>
      <c r="L275" s="612">
        <f t="shared" ref="L275:L318" si="55">ROUNDDOWN(H275*K275,0)</f>
        <v>0</v>
      </c>
      <c r="M275" s="641" t="str">
        <f t="shared" si="53"/>
        <v/>
      </c>
      <c r="N275" s="614">
        <f>J275-L275</f>
        <v>0</v>
      </c>
      <c r="O275" s="615"/>
    </row>
    <row r="276" spans="1:15" ht="18.75" customHeight="1">
      <c r="A276" s="555"/>
      <c r="B276" s="606"/>
      <c r="C276" s="738"/>
      <c r="D276" s="723"/>
      <c r="E276" s="724"/>
      <c r="F276" s="479"/>
      <c r="G276" s="607"/>
      <c r="H276" s="608"/>
      <c r="I276" s="609"/>
      <c r="J276" s="610">
        <f t="shared" si="54"/>
        <v>0</v>
      </c>
      <c r="K276" s="611"/>
      <c r="L276" s="612">
        <f t="shared" si="55"/>
        <v>0</v>
      </c>
      <c r="M276" s="641" t="str">
        <f t="shared" si="53"/>
        <v/>
      </c>
      <c r="N276" s="614">
        <f t="shared" ref="N276:N289" si="56">J276-L276</f>
        <v>0</v>
      </c>
      <c r="O276" s="615"/>
    </row>
    <row r="277" spans="1:15" ht="18.75" customHeight="1">
      <c r="A277" s="555"/>
      <c r="B277" s="606"/>
      <c r="C277" s="738"/>
      <c r="D277" s="723"/>
      <c r="E277" s="724"/>
      <c r="F277" s="479"/>
      <c r="G277" s="607"/>
      <c r="H277" s="608"/>
      <c r="I277" s="609"/>
      <c r="J277" s="610">
        <f t="shared" si="54"/>
        <v>0</v>
      </c>
      <c r="K277" s="611"/>
      <c r="L277" s="612">
        <f t="shared" si="55"/>
        <v>0</v>
      </c>
      <c r="M277" s="641" t="str">
        <f t="shared" si="53"/>
        <v/>
      </c>
      <c r="N277" s="614">
        <f t="shared" si="56"/>
        <v>0</v>
      </c>
      <c r="O277" s="615"/>
    </row>
    <row r="278" spans="1:15" ht="18.75" customHeight="1">
      <c r="A278" s="555"/>
      <c r="B278" s="606"/>
      <c r="C278" s="738"/>
      <c r="D278" s="723"/>
      <c r="E278" s="724"/>
      <c r="F278" s="479"/>
      <c r="G278" s="607"/>
      <c r="H278" s="608"/>
      <c r="I278" s="609"/>
      <c r="J278" s="610">
        <f t="shared" si="54"/>
        <v>0</v>
      </c>
      <c r="K278" s="611"/>
      <c r="L278" s="612">
        <f t="shared" si="55"/>
        <v>0</v>
      </c>
      <c r="M278" s="641" t="str">
        <f t="shared" si="53"/>
        <v/>
      </c>
      <c r="N278" s="614">
        <f t="shared" si="56"/>
        <v>0</v>
      </c>
      <c r="O278" s="615"/>
    </row>
    <row r="279" spans="1:15" ht="18.75" customHeight="1">
      <c r="A279" s="555"/>
      <c r="B279" s="606"/>
      <c r="C279" s="738"/>
      <c r="D279" s="723"/>
      <c r="E279" s="724"/>
      <c r="F279" s="479"/>
      <c r="G279" s="607"/>
      <c r="H279" s="608"/>
      <c r="I279" s="609"/>
      <c r="J279" s="610">
        <f t="shared" si="54"/>
        <v>0</v>
      </c>
      <c r="K279" s="611"/>
      <c r="L279" s="612">
        <f t="shared" si="55"/>
        <v>0</v>
      </c>
      <c r="M279" s="641" t="str">
        <f t="shared" si="53"/>
        <v/>
      </c>
      <c r="N279" s="614">
        <f t="shared" si="56"/>
        <v>0</v>
      </c>
      <c r="O279" s="615"/>
    </row>
    <row r="280" spans="1:15" ht="18.75" customHeight="1">
      <c r="A280" s="555"/>
      <c r="B280" s="606"/>
      <c r="C280" s="738"/>
      <c r="D280" s="723"/>
      <c r="E280" s="724"/>
      <c r="F280" s="479"/>
      <c r="G280" s="607"/>
      <c r="H280" s="608"/>
      <c r="I280" s="609"/>
      <c r="J280" s="610">
        <f t="shared" si="54"/>
        <v>0</v>
      </c>
      <c r="K280" s="611"/>
      <c r="L280" s="612">
        <f t="shared" si="55"/>
        <v>0</v>
      </c>
      <c r="M280" s="641" t="str">
        <f t="shared" si="53"/>
        <v/>
      </c>
      <c r="N280" s="614">
        <f t="shared" si="56"/>
        <v>0</v>
      </c>
      <c r="O280" s="615"/>
    </row>
    <row r="281" spans="1:15" ht="18.75" customHeight="1">
      <c r="A281" s="555"/>
      <c r="B281" s="606"/>
      <c r="C281" s="738"/>
      <c r="D281" s="723"/>
      <c r="E281" s="724"/>
      <c r="F281" s="479"/>
      <c r="G281" s="607"/>
      <c r="H281" s="608"/>
      <c r="I281" s="609"/>
      <c r="J281" s="610">
        <f t="shared" si="54"/>
        <v>0</v>
      </c>
      <c r="K281" s="611"/>
      <c r="L281" s="612">
        <f t="shared" si="55"/>
        <v>0</v>
      </c>
      <c r="M281" s="641" t="str">
        <f t="shared" si="53"/>
        <v/>
      </c>
      <c r="N281" s="614">
        <f t="shared" si="56"/>
        <v>0</v>
      </c>
      <c r="O281" s="615"/>
    </row>
    <row r="282" spans="1:15" ht="18.75" customHeight="1">
      <c r="A282" s="555"/>
      <c r="B282" s="606"/>
      <c r="C282" s="738"/>
      <c r="D282" s="723"/>
      <c r="E282" s="724"/>
      <c r="F282" s="479"/>
      <c r="G282" s="607"/>
      <c r="H282" s="608"/>
      <c r="I282" s="609"/>
      <c r="J282" s="610">
        <f t="shared" si="54"/>
        <v>0</v>
      </c>
      <c r="K282" s="611"/>
      <c r="L282" s="612">
        <f t="shared" si="55"/>
        <v>0</v>
      </c>
      <c r="M282" s="641" t="str">
        <f t="shared" si="53"/>
        <v/>
      </c>
      <c r="N282" s="614">
        <f t="shared" si="56"/>
        <v>0</v>
      </c>
      <c r="O282" s="615"/>
    </row>
    <row r="283" spans="1:15" ht="18.75" customHeight="1">
      <c r="A283" s="555"/>
      <c r="B283" s="606"/>
      <c r="C283" s="738"/>
      <c r="D283" s="723"/>
      <c r="E283" s="724"/>
      <c r="F283" s="479"/>
      <c r="G283" s="607"/>
      <c r="H283" s="608"/>
      <c r="I283" s="609"/>
      <c r="J283" s="610">
        <f t="shared" si="54"/>
        <v>0</v>
      </c>
      <c r="K283" s="611"/>
      <c r="L283" s="612">
        <f t="shared" si="55"/>
        <v>0</v>
      </c>
      <c r="M283" s="641" t="str">
        <f t="shared" si="53"/>
        <v/>
      </c>
      <c r="N283" s="614">
        <f t="shared" si="56"/>
        <v>0</v>
      </c>
      <c r="O283" s="615"/>
    </row>
    <row r="284" spans="1:15" ht="18.75" customHeight="1">
      <c r="A284" s="555"/>
      <c r="B284" s="606"/>
      <c r="C284" s="738"/>
      <c r="D284" s="723"/>
      <c r="E284" s="724"/>
      <c r="F284" s="479"/>
      <c r="G284" s="607"/>
      <c r="H284" s="608"/>
      <c r="I284" s="609"/>
      <c r="J284" s="610">
        <f t="shared" si="54"/>
        <v>0</v>
      </c>
      <c r="K284" s="611"/>
      <c r="L284" s="612">
        <f t="shared" si="55"/>
        <v>0</v>
      </c>
      <c r="M284" s="641" t="str">
        <f t="shared" si="53"/>
        <v/>
      </c>
      <c r="N284" s="614">
        <f t="shared" si="56"/>
        <v>0</v>
      </c>
      <c r="O284" s="615"/>
    </row>
    <row r="285" spans="1:15" ht="18.75" customHeight="1">
      <c r="A285" s="555"/>
      <c r="B285" s="606"/>
      <c r="C285" s="738"/>
      <c r="D285" s="723"/>
      <c r="E285" s="724"/>
      <c r="F285" s="479"/>
      <c r="G285" s="607"/>
      <c r="H285" s="608"/>
      <c r="I285" s="609"/>
      <c r="J285" s="610">
        <f t="shared" si="54"/>
        <v>0</v>
      </c>
      <c r="K285" s="611"/>
      <c r="L285" s="612">
        <f t="shared" si="55"/>
        <v>0</v>
      </c>
      <c r="M285" s="641" t="str">
        <f t="shared" si="53"/>
        <v/>
      </c>
      <c r="N285" s="614">
        <f t="shared" si="56"/>
        <v>0</v>
      </c>
      <c r="O285" s="615"/>
    </row>
    <row r="286" spans="1:15" ht="18.75" customHeight="1">
      <c r="A286" s="555"/>
      <c r="B286" s="606"/>
      <c r="C286" s="738"/>
      <c r="D286" s="723"/>
      <c r="E286" s="724"/>
      <c r="F286" s="479"/>
      <c r="G286" s="607"/>
      <c r="H286" s="608"/>
      <c r="I286" s="609"/>
      <c r="J286" s="610">
        <f t="shared" si="54"/>
        <v>0</v>
      </c>
      <c r="K286" s="611"/>
      <c r="L286" s="612">
        <f t="shared" si="55"/>
        <v>0</v>
      </c>
      <c r="M286" s="641" t="str">
        <f t="shared" si="53"/>
        <v/>
      </c>
      <c r="N286" s="614">
        <f t="shared" si="56"/>
        <v>0</v>
      </c>
      <c r="O286" s="615"/>
    </row>
    <row r="287" spans="1:15" ht="18.75" customHeight="1">
      <c r="A287" s="555"/>
      <c r="B287" s="606"/>
      <c r="C287" s="738"/>
      <c r="D287" s="723"/>
      <c r="E287" s="724"/>
      <c r="F287" s="479"/>
      <c r="G287" s="607"/>
      <c r="H287" s="608"/>
      <c r="I287" s="609"/>
      <c r="J287" s="610">
        <f t="shared" si="54"/>
        <v>0</v>
      </c>
      <c r="K287" s="611"/>
      <c r="L287" s="612">
        <f t="shared" si="55"/>
        <v>0</v>
      </c>
      <c r="M287" s="641" t="str">
        <f t="shared" si="53"/>
        <v/>
      </c>
      <c r="N287" s="614">
        <f t="shared" si="56"/>
        <v>0</v>
      </c>
      <c r="O287" s="615"/>
    </row>
    <row r="288" spans="1:15" ht="18.75" customHeight="1">
      <c r="A288" s="555"/>
      <c r="B288" s="606"/>
      <c r="C288" s="738"/>
      <c r="D288" s="723"/>
      <c r="E288" s="724"/>
      <c r="F288" s="479"/>
      <c r="G288" s="607"/>
      <c r="H288" s="608"/>
      <c r="I288" s="609"/>
      <c r="J288" s="610">
        <f t="shared" si="54"/>
        <v>0</v>
      </c>
      <c r="K288" s="611"/>
      <c r="L288" s="612">
        <f t="shared" si="55"/>
        <v>0</v>
      </c>
      <c r="M288" s="641" t="str">
        <f t="shared" si="53"/>
        <v/>
      </c>
      <c r="N288" s="614">
        <f t="shared" si="56"/>
        <v>0</v>
      </c>
      <c r="O288" s="615"/>
    </row>
    <row r="289" spans="1:15" ht="18.75" customHeight="1">
      <c r="A289" s="555"/>
      <c r="B289" s="606"/>
      <c r="C289" s="738"/>
      <c r="D289" s="723"/>
      <c r="E289" s="724"/>
      <c r="F289" s="479"/>
      <c r="G289" s="607"/>
      <c r="H289" s="608"/>
      <c r="I289" s="609"/>
      <c r="J289" s="610">
        <f t="shared" si="54"/>
        <v>0</v>
      </c>
      <c r="K289" s="611"/>
      <c r="L289" s="612">
        <f t="shared" si="55"/>
        <v>0</v>
      </c>
      <c r="M289" s="641" t="str">
        <f t="shared" si="53"/>
        <v/>
      </c>
      <c r="N289" s="614">
        <f t="shared" si="56"/>
        <v>0</v>
      </c>
      <c r="O289" s="615"/>
    </row>
    <row r="290" spans="1:15" ht="18.75" customHeight="1">
      <c r="A290" s="555"/>
      <c r="B290" s="606"/>
      <c r="C290" s="738"/>
      <c r="D290" s="723"/>
      <c r="E290" s="724"/>
      <c r="F290" s="479"/>
      <c r="G290" s="607"/>
      <c r="H290" s="608"/>
      <c r="I290" s="609"/>
      <c r="J290" s="610">
        <f t="shared" si="54"/>
        <v>0</v>
      </c>
      <c r="K290" s="611"/>
      <c r="L290" s="612">
        <f t="shared" si="55"/>
        <v>0</v>
      </c>
      <c r="M290" s="641" t="str">
        <f t="shared" si="53"/>
        <v/>
      </c>
      <c r="N290" s="614">
        <f>J290-L290</f>
        <v>0</v>
      </c>
      <c r="O290" s="615"/>
    </row>
    <row r="291" spans="1:15" ht="18.75" customHeight="1">
      <c r="A291" s="555"/>
      <c r="B291" s="606"/>
      <c r="C291" s="738"/>
      <c r="D291" s="723"/>
      <c r="E291" s="724"/>
      <c r="F291" s="479"/>
      <c r="G291" s="607"/>
      <c r="H291" s="608"/>
      <c r="I291" s="609"/>
      <c r="J291" s="610">
        <f t="shared" si="54"/>
        <v>0</v>
      </c>
      <c r="K291" s="611"/>
      <c r="L291" s="612">
        <f t="shared" si="55"/>
        <v>0</v>
      </c>
      <c r="M291" s="641" t="str">
        <f t="shared" si="53"/>
        <v/>
      </c>
      <c r="N291" s="614">
        <f t="shared" ref="N291:N294" si="57">J291-L291</f>
        <v>0</v>
      </c>
      <c r="O291" s="615"/>
    </row>
    <row r="292" spans="1:15" ht="18.75" customHeight="1">
      <c r="A292" s="555"/>
      <c r="B292" s="606"/>
      <c r="C292" s="738"/>
      <c r="D292" s="723"/>
      <c r="E292" s="724"/>
      <c r="F292" s="479"/>
      <c r="G292" s="607"/>
      <c r="H292" s="608"/>
      <c r="I292" s="609"/>
      <c r="J292" s="610">
        <f t="shared" si="54"/>
        <v>0</v>
      </c>
      <c r="K292" s="611"/>
      <c r="L292" s="612">
        <f t="shared" si="55"/>
        <v>0</v>
      </c>
      <c r="M292" s="641" t="str">
        <f t="shared" si="53"/>
        <v/>
      </c>
      <c r="N292" s="614">
        <f t="shared" si="57"/>
        <v>0</v>
      </c>
      <c r="O292" s="615"/>
    </row>
    <row r="293" spans="1:15" ht="18.75" customHeight="1">
      <c r="A293" s="555"/>
      <c r="B293" s="606"/>
      <c r="C293" s="738"/>
      <c r="D293" s="723"/>
      <c r="E293" s="724"/>
      <c r="F293" s="479"/>
      <c r="G293" s="607"/>
      <c r="H293" s="608"/>
      <c r="I293" s="609"/>
      <c r="J293" s="610">
        <f t="shared" si="54"/>
        <v>0</v>
      </c>
      <c r="K293" s="611"/>
      <c r="L293" s="612">
        <f t="shared" si="55"/>
        <v>0</v>
      </c>
      <c r="M293" s="641" t="str">
        <f t="shared" si="53"/>
        <v/>
      </c>
      <c r="N293" s="614">
        <f t="shared" si="57"/>
        <v>0</v>
      </c>
      <c r="O293" s="615"/>
    </row>
    <row r="294" spans="1:15" ht="18.75" customHeight="1" thickBot="1">
      <c r="A294" s="555"/>
      <c r="B294" s="726"/>
      <c r="C294" s="512"/>
      <c r="D294" s="513"/>
      <c r="E294" s="514"/>
      <c r="F294" s="515"/>
      <c r="G294" s="516"/>
      <c r="H294" s="517"/>
      <c r="I294" s="518"/>
      <c r="J294" s="710">
        <f t="shared" si="54"/>
        <v>0</v>
      </c>
      <c r="K294" s="519"/>
      <c r="L294" s="712">
        <f t="shared" si="55"/>
        <v>0</v>
      </c>
      <c r="M294" s="714" t="str">
        <f t="shared" si="53"/>
        <v/>
      </c>
      <c r="N294" s="520">
        <f t="shared" si="57"/>
        <v>0</v>
      </c>
      <c r="O294" s="571"/>
    </row>
    <row r="295" spans="1:15" ht="18.75" customHeight="1">
      <c r="A295" s="555"/>
      <c r="B295" s="616"/>
      <c r="C295" s="511" t="s">
        <v>1032</v>
      </c>
      <c r="D295" s="494" t="s">
        <v>1070</v>
      </c>
      <c r="E295" s="495" t="s">
        <v>978</v>
      </c>
      <c r="F295" s="496"/>
      <c r="G295" s="720"/>
      <c r="H295" s="721"/>
      <c r="I295" s="621"/>
      <c r="J295" s="497">
        <f>SUMIFS(J275:J294,B275:B294,"設備")</f>
        <v>0</v>
      </c>
      <c r="K295" s="623"/>
      <c r="L295" s="498">
        <f>SUMIFS(L275:L294,B275:B294,"設備")</f>
        <v>0</v>
      </c>
      <c r="M295" s="722"/>
      <c r="N295" s="499">
        <f>J295-L295</f>
        <v>0</v>
      </c>
      <c r="O295" s="626"/>
    </row>
    <row r="296" spans="1:15" ht="18.75" customHeight="1">
      <c r="A296" s="555"/>
      <c r="B296" s="606"/>
      <c r="C296" s="511" t="s">
        <v>1032</v>
      </c>
      <c r="D296" s="725" t="s">
        <v>1071</v>
      </c>
      <c r="E296" s="646" t="s">
        <v>978</v>
      </c>
      <c r="F296" s="478"/>
      <c r="G296" s="637"/>
      <c r="H296" s="638"/>
      <c r="I296" s="610"/>
      <c r="J296" s="639">
        <f>SUMIFS(J275:J294,B275:B294,"工事")</f>
        <v>0</v>
      </c>
      <c r="K296" s="612"/>
      <c r="L296" s="640">
        <f>SUMIFS(L275:L294,B275:B294,"工事")</f>
        <v>0</v>
      </c>
      <c r="M296" s="641"/>
      <c r="N296" s="642">
        <f>J296-L296</f>
        <v>0</v>
      </c>
      <c r="O296" s="615"/>
    </row>
    <row r="297" spans="1:15" ht="18.75" customHeight="1" thickBot="1">
      <c r="A297" s="555"/>
      <c r="B297" s="726"/>
      <c r="C297" s="705"/>
      <c r="D297" s="507" t="s">
        <v>1032</v>
      </c>
      <c r="E297" s="727" t="s">
        <v>1008</v>
      </c>
      <c r="F297" s="505"/>
      <c r="G297" s="708"/>
      <c r="H297" s="709"/>
      <c r="I297" s="710"/>
      <c r="J297" s="711">
        <f>J295+J296</f>
        <v>0</v>
      </c>
      <c r="K297" s="712"/>
      <c r="L297" s="713">
        <f>L295+L296</f>
        <v>0</v>
      </c>
      <c r="M297" s="714"/>
      <c r="N297" s="715">
        <f>J297-L297</f>
        <v>0</v>
      </c>
      <c r="O297" s="571"/>
    </row>
    <row r="298" spans="1:15" ht="18.75" customHeight="1">
      <c r="A298" s="555"/>
      <c r="B298" s="606"/>
      <c r="C298" s="3049" t="s">
        <v>1033</v>
      </c>
      <c r="D298" s="3050"/>
      <c r="E298" s="3051"/>
      <c r="F298" s="479"/>
      <c r="G298" s="607"/>
      <c r="H298" s="608"/>
      <c r="I298" s="609"/>
      <c r="J298" s="621"/>
      <c r="K298" s="728"/>
      <c r="L298" s="700">
        <f t="shared" si="55"/>
        <v>0</v>
      </c>
      <c r="M298" s="722" t="str">
        <f t="shared" ref="M298:M318" si="58">IF(I298-K298=0,"",I298-K298)</f>
        <v/>
      </c>
      <c r="N298" s="625"/>
      <c r="O298" s="615"/>
    </row>
    <row r="299" spans="1:15" ht="18.75" customHeight="1">
      <c r="A299" s="555"/>
      <c r="B299" s="606"/>
      <c r="C299" s="738"/>
      <c r="D299" s="723"/>
      <c r="E299" s="529"/>
      <c r="F299" s="479"/>
      <c r="G299" s="607"/>
      <c r="H299" s="608"/>
      <c r="I299" s="609"/>
      <c r="J299" s="610">
        <f t="shared" ref="J299:J318" si="59">ROUNDDOWN(H299*I299,0)</f>
        <v>0</v>
      </c>
      <c r="K299" s="611"/>
      <c r="L299" s="612">
        <f t="shared" si="55"/>
        <v>0</v>
      </c>
      <c r="M299" s="641" t="str">
        <f t="shared" si="58"/>
        <v/>
      </c>
      <c r="N299" s="614">
        <f t="shared" ref="N299" si="60">J299-L299</f>
        <v>0</v>
      </c>
      <c r="O299" s="615"/>
    </row>
    <row r="300" spans="1:15" ht="18.75" customHeight="1">
      <c r="A300" s="555"/>
      <c r="B300" s="606"/>
      <c r="C300" s="738"/>
      <c r="D300" s="723"/>
      <c r="E300" s="724"/>
      <c r="F300" s="479"/>
      <c r="G300" s="607"/>
      <c r="H300" s="608"/>
      <c r="I300" s="609"/>
      <c r="J300" s="610">
        <f t="shared" si="59"/>
        <v>0</v>
      </c>
      <c r="K300" s="611"/>
      <c r="L300" s="612">
        <f t="shared" si="55"/>
        <v>0</v>
      </c>
      <c r="M300" s="641" t="str">
        <f t="shared" si="58"/>
        <v/>
      </c>
      <c r="N300" s="614">
        <f>J300-L300</f>
        <v>0</v>
      </c>
      <c r="O300" s="615"/>
    </row>
    <row r="301" spans="1:15" ht="18.75" customHeight="1">
      <c r="A301" s="555"/>
      <c r="B301" s="606"/>
      <c r="C301" s="738"/>
      <c r="D301" s="723"/>
      <c r="E301" s="724"/>
      <c r="F301" s="479"/>
      <c r="G301" s="607"/>
      <c r="H301" s="608"/>
      <c r="I301" s="609"/>
      <c r="J301" s="610">
        <f t="shared" si="59"/>
        <v>0</v>
      </c>
      <c r="K301" s="611"/>
      <c r="L301" s="612">
        <f t="shared" si="55"/>
        <v>0</v>
      </c>
      <c r="M301" s="641" t="str">
        <f t="shared" si="58"/>
        <v/>
      </c>
      <c r="N301" s="614">
        <f t="shared" ref="N301:N310" si="61">J301-L301</f>
        <v>0</v>
      </c>
      <c r="O301" s="615"/>
    </row>
    <row r="302" spans="1:15" ht="18.75" customHeight="1">
      <c r="A302" s="555"/>
      <c r="B302" s="606"/>
      <c r="C302" s="738"/>
      <c r="D302" s="723"/>
      <c r="E302" s="724"/>
      <c r="F302" s="479"/>
      <c r="G302" s="607"/>
      <c r="H302" s="608"/>
      <c r="I302" s="609"/>
      <c r="J302" s="610">
        <f t="shared" si="59"/>
        <v>0</v>
      </c>
      <c r="K302" s="611"/>
      <c r="L302" s="612">
        <f t="shared" si="55"/>
        <v>0</v>
      </c>
      <c r="M302" s="641" t="str">
        <f t="shared" si="58"/>
        <v/>
      </c>
      <c r="N302" s="614">
        <f t="shared" si="61"/>
        <v>0</v>
      </c>
      <c r="O302" s="615"/>
    </row>
    <row r="303" spans="1:15" ht="18.75" customHeight="1">
      <c r="A303" s="555"/>
      <c r="B303" s="606"/>
      <c r="C303" s="738"/>
      <c r="D303" s="723"/>
      <c r="E303" s="724"/>
      <c r="F303" s="479"/>
      <c r="G303" s="607"/>
      <c r="H303" s="608"/>
      <c r="I303" s="609"/>
      <c r="J303" s="610">
        <f t="shared" si="59"/>
        <v>0</v>
      </c>
      <c r="K303" s="611"/>
      <c r="L303" s="612">
        <f t="shared" si="55"/>
        <v>0</v>
      </c>
      <c r="M303" s="641" t="str">
        <f t="shared" si="58"/>
        <v/>
      </c>
      <c r="N303" s="614">
        <f t="shared" si="61"/>
        <v>0</v>
      </c>
      <c r="O303" s="615"/>
    </row>
    <row r="304" spans="1:15" ht="18.75" customHeight="1">
      <c r="A304" s="555"/>
      <c r="B304" s="606"/>
      <c r="C304" s="738"/>
      <c r="D304" s="723"/>
      <c r="E304" s="724"/>
      <c r="F304" s="479"/>
      <c r="G304" s="607"/>
      <c r="H304" s="608"/>
      <c r="I304" s="609"/>
      <c r="J304" s="610">
        <f t="shared" si="59"/>
        <v>0</v>
      </c>
      <c r="K304" s="611"/>
      <c r="L304" s="612">
        <f t="shared" si="55"/>
        <v>0</v>
      </c>
      <c r="M304" s="641" t="str">
        <f t="shared" si="58"/>
        <v/>
      </c>
      <c r="N304" s="614">
        <f t="shared" si="61"/>
        <v>0</v>
      </c>
      <c r="O304" s="615"/>
    </row>
    <row r="305" spans="1:15" ht="18.75" customHeight="1">
      <c r="A305" s="555"/>
      <c r="B305" s="606"/>
      <c r="C305" s="738"/>
      <c r="D305" s="723"/>
      <c r="E305" s="724"/>
      <c r="F305" s="479"/>
      <c r="G305" s="607"/>
      <c r="H305" s="608"/>
      <c r="I305" s="609"/>
      <c r="J305" s="610">
        <f t="shared" si="59"/>
        <v>0</v>
      </c>
      <c r="K305" s="611"/>
      <c r="L305" s="612">
        <f t="shared" si="55"/>
        <v>0</v>
      </c>
      <c r="M305" s="641" t="str">
        <f t="shared" si="58"/>
        <v/>
      </c>
      <c r="N305" s="614">
        <f t="shared" si="61"/>
        <v>0</v>
      </c>
      <c r="O305" s="615"/>
    </row>
    <row r="306" spans="1:15" ht="18.75" customHeight="1">
      <c r="A306" s="555"/>
      <c r="B306" s="606"/>
      <c r="C306" s="738"/>
      <c r="D306" s="723"/>
      <c r="E306" s="724"/>
      <c r="F306" s="479"/>
      <c r="G306" s="607"/>
      <c r="H306" s="608"/>
      <c r="I306" s="609"/>
      <c r="J306" s="610">
        <f t="shared" si="59"/>
        <v>0</v>
      </c>
      <c r="K306" s="611"/>
      <c r="L306" s="612">
        <f t="shared" si="55"/>
        <v>0</v>
      </c>
      <c r="M306" s="641" t="str">
        <f t="shared" si="58"/>
        <v/>
      </c>
      <c r="N306" s="614">
        <f t="shared" si="61"/>
        <v>0</v>
      </c>
      <c r="O306" s="615"/>
    </row>
    <row r="307" spans="1:15" ht="18.75" customHeight="1">
      <c r="A307" s="555"/>
      <c r="B307" s="606"/>
      <c r="C307" s="738"/>
      <c r="D307" s="723"/>
      <c r="E307" s="724"/>
      <c r="F307" s="479"/>
      <c r="G307" s="607"/>
      <c r="H307" s="608"/>
      <c r="I307" s="609"/>
      <c r="J307" s="610">
        <f t="shared" si="59"/>
        <v>0</v>
      </c>
      <c r="K307" s="611"/>
      <c r="L307" s="612">
        <f t="shared" si="55"/>
        <v>0</v>
      </c>
      <c r="M307" s="641" t="str">
        <f t="shared" si="58"/>
        <v/>
      </c>
      <c r="N307" s="614">
        <f t="shared" si="61"/>
        <v>0</v>
      </c>
      <c r="O307" s="615"/>
    </row>
    <row r="308" spans="1:15" ht="18.75" customHeight="1">
      <c r="A308" s="555"/>
      <c r="B308" s="606"/>
      <c r="C308" s="738"/>
      <c r="D308" s="723"/>
      <c r="E308" s="724"/>
      <c r="F308" s="479"/>
      <c r="G308" s="607"/>
      <c r="H308" s="608"/>
      <c r="I308" s="609"/>
      <c r="J308" s="610">
        <f t="shared" si="59"/>
        <v>0</v>
      </c>
      <c r="K308" s="611"/>
      <c r="L308" s="612">
        <f t="shared" si="55"/>
        <v>0</v>
      </c>
      <c r="M308" s="641" t="str">
        <f t="shared" si="58"/>
        <v/>
      </c>
      <c r="N308" s="614">
        <f t="shared" si="61"/>
        <v>0</v>
      </c>
      <c r="O308" s="615"/>
    </row>
    <row r="309" spans="1:15" ht="18.75" customHeight="1">
      <c r="A309" s="555"/>
      <c r="B309" s="606"/>
      <c r="C309" s="738"/>
      <c r="D309" s="723"/>
      <c r="E309" s="724"/>
      <c r="F309" s="479"/>
      <c r="G309" s="607"/>
      <c r="H309" s="608"/>
      <c r="I309" s="609"/>
      <c r="J309" s="610">
        <f t="shared" si="59"/>
        <v>0</v>
      </c>
      <c r="K309" s="611"/>
      <c r="L309" s="612">
        <f t="shared" si="55"/>
        <v>0</v>
      </c>
      <c r="M309" s="641" t="str">
        <f t="shared" si="58"/>
        <v/>
      </c>
      <c r="N309" s="614">
        <f t="shared" si="61"/>
        <v>0</v>
      </c>
      <c r="O309" s="615"/>
    </row>
    <row r="310" spans="1:15" ht="18.75" customHeight="1">
      <c r="A310" s="555"/>
      <c r="B310" s="606"/>
      <c r="C310" s="738"/>
      <c r="D310" s="723"/>
      <c r="E310" s="724"/>
      <c r="F310" s="479"/>
      <c r="G310" s="607"/>
      <c r="H310" s="608"/>
      <c r="I310" s="609"/>
      <c r="J310" s="610">
        <f t="shared" si="59"/>
        <v>0</v>
      </c>
      <c r="K310" s="611"/>
      <c r="L310" s="612">
        <f t="shared" si="55"/>
        <v>0</v>
      </c>
      <c r="M310" s="641" t="str">
        <f t="shared" si="58"/>
        <v/>
      </c>
      <c r="N310" s="614">
        <f t="shared" si="61"/>
        <v>0</v>
      </c>
      <c r="O310" s="615"/>
    </row>
    <row r="311" spans="1:15" ht="18.75" customHeight="1">
      <c r="A311" s="555"/>
      <c r="B311" s="606"/>
      <c r="C311" s="738"/>
      <c r="D311" s="723"/>
      <c r="E311" s="724"/>
      <c r="F311" s="479"/>
      <c r="G311" s="607"/>
      <c r="H311" s="608"/>
      <c r="I311" s="609"/>
      <c r="J311" s="610">
        <f t="shared" si="59"/>
        <v>0</v>
      </c>
      <c r="K311" s="611"/>
      <c r="L311" s="612">
        <f t="shared" si="55"/>
        <v>0</v>
      </c>
      <c r="M311" s="641" t="str">
        <f t="shared" si="58"/>
        <v/>
      </c>
      <c r="N311" s="614">
        <f>J311-L311</f>
        <v>0</v>
      </c>
      <c r="O311" s="615"/>
    </row>
    <row r="312" spans="1:15" ht="18.75" customHeight="1">
      <c r="A312" s="555"/>
      <c r="B312" s="606"/>
      <c r="C312" s="738"/>
      <c r="D312" s="723"/>
      <c r="E312" s="724"/>
      <c r="F312" s="479"/>
      <c r="G312" s="607"/>
      <c r="H312" s="608"/>
      <c r="I312" s="609"/>
      <c r="J312" s="610">
        <f t="shared" si="59"/>
        <v>0</v>
      </c>
      <c r="K312" s="611"/>
      <c r="L312" s="612">
        <f t="shared" si="55"/>
        <v>0</v>
      </c>
      <c r="M312" s="641" t="str">
        <f t="shared" si="58"/>
        <v/>
      </c>
      <c r="N312" s="614">
        <f t="shared" ref="N312" si="62">J312-L312</f>
        <v>0</v>
      </c>
      <c r="O312" s="615"/>
    </row>
    <row r="313" spans="1:15" ht="18.75" customHeight="1">
      <c r="A313" s="555"/>
      <c r="B313" s="606"/>
      <c r="C313" s="738"/>
      <c r="D313" s="723"/>
      <c r="E313" s="724"/>
      <c r="F313" s="479"/>
      <c r="G313" s="607"/>
      <c r="H313" s="608"/>
      <c r="I313" s="609"/>
      <c r="J313" s="610">
        <f t="shared" si="59"/>
        <v>0</v>
      </c>
      <c r="K313" s="611"/>
      <c r="L313" s="612">
        <f t="shared" si="55"/>
        <v>0</v>
      </c>
      <c r="M313" s="641" t="str">
        <f t="shared" si="58"/>
        <v/>
      </c>
      <c r="N313" s="614">
        <f>J313-L313</f>
        <v>0</v>
      </c>
      <c r="O313" s="615"/>
    </row>
    <row r="314" spans="1:15" ht="18.75" customHeight="1">
      <c r="A314" s="555"/>
      <c r="B314" s="606"/>
      <c r="C314" s="738"/>
      <c r="D314" s="723"/>
      <c r="E314" s="724"/>
      <c r="F314" s="479"/>
      <c r="G314" s="607"/>
      <c r="H314" s="608"/>
      <c r="I314" s="609"/>
      <c r="J314" s="610">
        <f t="shared" si="59"/>
        <v>0</v>
      </c>
      <c r="K314" s="611"/>
      <c r="L314" s="612">
        <f t="shared" si="55"/>
        <v>0</v>
      </c>
      <c r="M314" s="641" t="str">
        <f t="shared" si="58"/>
        <v/>
      </c>
      <c r="N314" s="614">
        <f t="shared" ref="N314:N316" si="63">J314-L314</f>
        <v>0</v>
      </c>
      <c r="O314" s="615"/>
    </row>
    <row r="315" spans="1:15" ht="18.75" customHeight="1">
      <c r="A315" s="555"/>
      <c r="B315" s="606"/>
      <c r="C315" s="738"/>
      <c r="D315" s="723"/>
      <c r="E315" s="724"/>
      <c r="F315" s="479"/>
      <c r="G315" s="607"/>
      <c r="H315" s="608"/>
      <c r="I315" s="609"/>
      <c r="J315" s="610">
        <f t="shared" si="59"/>
        <v>0</v>
      </c>
      <c r="K315" s="611"/>
      <c r="L315" s="612">
        <f t="shared" si="55"/>
        <v>0</v>
      </c>
      <c r="M315" s="641" t="str">
        <f t="shared" si="58"/>
        <v/>
      </c>
      <c r="N315" s="614">
        <f t="shared" si="63"/>
        <v>0</v>
      </c>
      <c r="O315" s="615"/>
    </row>
    <row r="316" spans="1:15" ht="18.75" customHeight="1">
      <c r="A316" s="555"/>
      <c r="B316" s="606"/>
      <c r="C316" s="738"/>
      <c r="D316" s="723"/>
      <c r="E316" s="724"/>
      <c r="F316" s="479"/>
      <c r="G316" s="607"/>
      <c r="H316" s="608"/>
      <c r="I316" s="609"/>
      <c r="J316" s="610">
        <f t="shared" si="59"/>
        <v>0</v>
      </c>
      <c r="K316" s="611"/>
      <c r="L316" s="612">
        <f t="shared" si="55"/>
        <v>0</v>
      </c>
      <c r="M316" s="641" t="str">
        <f t="shared" si="58"/>
        <v/>
      </c>
      <c r="N316" s="614">
        <f t="shared" si="63"/>
        <v>0</v>
      </c>
      <c r="O316" s="615"/>
    </row>
    <row r="317" spans="1:15" ht="18.75" customHeight="1">
      <c r="A317" s="555"/>
      <c r="B317" s="606"/>
      <c r="C317" s="738"/>
      <c r="D317" s="723"/>
      <c r="E317" s="724"/>
      <c r="F317" s="479"/>
      <c r="G317" s="607"/>
      <c r="H317" s="608"/>
      <c r="I317" s="609"/>
      <c r="J317" s="610">
        <f t="shared" si="59"/>
        <v>0</v>
      </c>
      <c r="K317" s="611"/>
      <c r="L317" s="612">
        <f t="shared" si="55"/>
        <v>0</v>
      </c>
      <c r="M317" s="641" t="str">
        <f t="shared" si="58"/>
        <v/>
      </c>
      <c r="N317" s="614">
        <f>J317-L317</f>
        <v>0</v>
      </c>
      <c r="O317" s="615"/>
    </row>
    <row r="318" spans="1:15" ht="18.75" customHeight="1" thickBot="1">
      <c r="A318" s="555"/>
      <c r="B318" s="726"/>
      <c r="C318" s="512"/>
      <c r="D318" s="513"/>
      <c r="E318" s="514"/>
      <c r="F318" s="515"/>
      <c r="G318" s="516"/>
      <c r="H318" s="517"/>
      <c r="I318" s="518"/>
      <c r="J318" s="710">
        <f t="shared" si="59"/>
        <v>0</v>
      </c>
      <c r="K318" s="519"/>
      <c r="L318" s="712">
        <f t="shared" si="55"/>
        <v>0</v>
      </c>
      <c r="M318" s="714" t="str">
        <f t="shared" si="58"/>
        <v/>
      </c>
      <c r="N318" s="520">
        <f t="shared" ref="N318:N324" si="64">J318-L318</f>
        <v>0</v>
      </c>
      <c r="O318" s="571"/>
    </row>
    <row r="319" spans="1:15" ht="18.75" customHeight="1">
      <c r="A319" s="555"/>
      <c r="B319" s="616"/>
      <c r="C319" s="511" t="s">
        <v>1034</v>
      </c>
      <c r="D319" s="494" t="s">
        <v>1070</v>
      </c>
      <c r="E319" s="495" t="s">
        <v>978</v>
      </c>
      <c r="F319" s="496"/>
      <c r="G319" s="720"/>
      <c r="H319" s="721"/>
      <c r="I319" s="621"/>
      <c r="J319" s="497">
        <f>SUMIFS(J299:J318,B299:B318,"設備")</f>
        <v>0</v>
      </c>
      <c r="K319" s="623"/>
      <c r="L319" s="498">
        <f>SUMIFS(L299:L318,B299:B318,"設備")</f>
        <v>0</v>
      </c>
      <c r="M319" s="722"/>
      <c r="N319" s="499">
        <f t="shared" si="64"/>
        <v>0</v>
      </c>
      <c r="O319" s="626"/>
    </row>
    <row r="320" spans="1:15" ht="18.75" customHeight="1">
      <c r="A320" s="555"/>
      <c r="B320" s="606"/>
      <c r="C320" s="511" t="s">
        <v>1034</v>
      </c>
      <c r="D320" s="725" t="s">
        <v>1071</v>
      </c>
      <c r="E320" s="646" t="s">
        <v>978</v>
      </c>
      <c r="F320" s="478"/>
      <c r="G320" s="637"/>
      <c r="H320" s="638"/>
      <c r="I320" s="610"/>
      <c r="J320" s="639">
        <f>SUMIFS(J299:J318,B299:B318,"工事")</f>
        <v>0</v>
      </c>
      <c r="K320" s="612"/>
      <c r="L320" s="640">
        <f>SUMIFS(L299:L318,B299:B318,"工事")</f>
        <v>0</v>
      </c>
      <c r="M320" s="641"/>
      <c r="N320" s="642">
        <f t="shared" si="64"/>
        <v>0</v>
      </c>
      <c r="O320" s="615"/>
    </row>
    <row r="321" spans="1:15" ht="18.75" customHeight="1" thickBot="1">
      <c r="A321" s="555"/>
      <c r="B321" s="500"/>
      <c r="C321" s="521"/>
      <c r="D321" s="522" t="s">
        <v>1034</v>
      </c>
      <c r="E321" s="523" t="s">
        <v>1008</v>
      </c>
      <c r="F321" s="524"/>
      <c r="G321" s="525"/>
      <c r="H321" s="526"/>
      <c r="I321" s="501"/>
      <c r="J321" s="508">
        <f>J319+J320</f>
        <v>0</v>
      </c>
      <c r="K321" s="502"/>
      <c r="L321" s="509">
        <f>L319+L320</f>
        <v>0</v>
      </c>
      <c r="M321" s="503"/>
      <c r="N321" s="510">
        <f t="shared" si="64"/>
        <v>0</v>
      </c>
      <c r="O321" s="504"/>
    </row>
    <row r="322" spans="1:15" ht="18.75" customHeight="1" thickTop="1">
      <c r="A322" s="555"/>
      <c r="B322" s="616"/>
      <c r="C322" s="493" t="s">
        <v>868</v>
      </c>
      <c r="D322" s="494" t="s">
        <v>973</v>
      </c>
      <c r="E322" s="495" t="s">
        <v>975</v>
      </c>
      <c r="F322" s="496"/>
      <c r="G322" s="720"/>
      <c r="H322" s="721"/>
      <c r="I322" s="621"/>
      <c r="J322" s="497">
        <f>SUMIFS(J275:J321,D275:D321,"設備費5")</f>
        <v>0</v>
      </c>
      <c r="K322" s="623"/>
      <c r="L322" s="498">
        <f>SUMIFS(L275:L321,D275:D321,"設備費5")</f>
        <v>0</v>
      </c>
      <c r="M322" s="722"/>
      <c r="N322" s="499">
        <f t="shared" si="64"/>
        <v>0</v>
      </c>
      <c r="O322" s="626"/>
    </row>
    <row r="323" spans="1:15" ht="18.75" customHeight="1">
      <c r="A323" s="555"/>
      <c r="B323" s="606"/>
      <c r="C323" s="644" t="s">
        <v>868</v>
      </c>
      <c r="D323" s="725" t="s">
        <v>979</v>
      </c>
      <c r="E323" s="646" t="s">
        <v>975</v>
      </c>
      <c r="F323" s="478"/>
      <c r="G323" s="637"/>
      <c r="H323" s="638"/>
      <c r="I323" s="610"/>
      <c r="J323" s="639">
        <f>SUMIFS(J275:J321,D275:D321,"工事費5")</f>
        <v>0</v>
      </c>
      <c r="K323" s="612"/>
      <c r="L323" s="640">
        <f>SUMIFS(L275:L321,D275:D321,"工事費5")</f>
        <v>0</v>
      </c>
      <c r="M323" s="641"/>
      <c r="N323" s="642">
        <f t="shared" si="64"/>
        <v>0</v>
      </c>
      <c r="O323" s="615"/>
    </row>
    <row r="324" spans="1:15" ht="18.75" customHeight="1" thickBot="1">
      <c r="A324" s="555"/>
      <c r="B324" s="500"/>
      <c r="C324" s="521"/>
      <c r="D324" s="528" t="s">
        <v>980</v>
      </c>
      <c r="E324" s="523" t="s">
        <v>975</v>
      </c>
      <c r="F324" s="524"/>
      <c r="G324" s="525"/>
      <c r="H324" s="526"/>
      <c r="I324" s="501"/>
      <c r="J324" s="508">
        <f>J322+J323</f>
        <v>0</v>
      </c>
      <c r="K324" s="502"/>
      <c r="L324" s="509">
        <f>L322+L323</f>
        <v>0</v>
      </c>
      <c r="M324" s="503"/>
      <c r="N324" s="510">
        <f t="shared" si="64"/>
        <v>0</v>
      </c>
      <c r="O324" s="504"/>
    </row>
    <row r="325" spans="1:15" ht="18.75" customHeight="1" thickTop="1">
      <c r="A325" s="555"/>
      <c r="B325" s="606"/>
      <c r="C325" s="3057" t="s">
        <v>986</v>
      </c>
      <c r="D325" s="3058"/>
      <c r="E325" s="3059"/>
      <c r="F325" s="479"/>
      <c r="G325" s="607"/>
      <c r="H325" s="608"/>
      <c r="I325" s="610"/>
      <c r="J325" s="610"/>
      <c r="K325" s="611"/>
      <c r="L325" s="612"/>
      <c r="M325" s="641"/>
      <c r="N325" s="614"/>
      <c r="O325" s="615"/>
    </row>
    <row r="326" spans="1:15" ht="18.75" customHeight="1">
      <c r="A326" s="555"/>
      <c r="B326" s="606"/>
      <c r="C326" s="3060" t="s">
        <v>1036</v>
      </c>
      <c r="D326" s="3061"/>
      <c r="E326" s="3062"/>
      <c r="F326" s="479"/>
      <c r="G326" s="607"/>
      <c r="H326" s="608"/>
      <c r="I326" s="609"/>
      <c r="J326" s="610"/>
      <c r="K326" s="611"/>
      <c r="L326" s="612"/>
      <c r="M326" s="641" t="str">
        <f t="shared" ref="M326:M334" si="65">IF(I326-K326=0,"",I326-K326)</f>
        <v/>
      </c>
      <c r="N326" s="614"/>
      <c r="O326" s="615"/>
    </row>
    <row r="327" spans="1:15" ht="18.75" customHeight="1">
      <c r="A327" s="555"/>
      <c r="B327" s="606"/>
      <c r="C327" s="738"/>
      <c r="D327" s="723"/>
      <c r="E327" s="724"/>
      <c r="F327" s="479"/>
      <c r="G327" s="607"/>
      <c r="H327" s="608"/>
      <c r="I327" s="609"/>
      <c r="J327" s="610">
        <f t="shared" ref="J327:J334" si="66">ROUNDDOWN(H327*I327,0)</f>
        <v>0</v>
      </c>
      <c r="K327" s="611"/>
      <c r="L327" s="612">
        <f t="shared" ref="L327:L334" si="67">ROUNDDOWN(H327*K327,0)</f>
        <v>0</v>
      </c>
      <c r="M327" s="641" t="str">
        <f t="shared" si="65"/>
        <v/>
      </c>
      <c r="N327" s="614">
        <f>J327-L327</f>
        <v>0</v>
      </c>
      <c r="O327" s="615"/>
    </row>
    <row r="328" spans="1:15" ht="18.75" customHeight="1">
      <c r="A328" s="555"/>
      <c r="B328" s="606"/>
      <c r="C328" s="738"/>
      <c r="D328" s="723"/>
      <c r="E328" s="724"/>
      <c r="F328" s="479"/>
      <c r="G328" s="607"/>
      <c r="H328" s="608"/>
      <c r="I328" s="609"/>
      <c r="J328" s="610">
        <f t="shared" si="66"/>
        <v>0</v>
      </c>
      <c r="K328" s="611"/>
      <c r="L328" s="612">
        <f t="shared" si="67"/>
        <v>0</v>
      </c>
      <c r="M328" s="641" t="str">
        <f t="shared" si="65"/>
        <v/>
      </c>
      <c r="N328" s="614">
        <f t="shared" ref="N328:N330" si="68">J328-L328</f>
        <v>0</v>
      </c>
      <c r="O328" s="615"/>
    </row>
    <row r="329" spans="1:15" ht="18.75" customHeight="1">
      <c r="A329" s="555"/>
      <c r="B329" s="606"/>
      <c r="C329" s="738"/>
      <c r="D329" s="723"/>
      <c r="E329" s="724"/>
      <c r="F329" s="479"/>
      <c r="G329" s="607"/>
      <c r="H329" s="608"/>
      <c r="I329" s="609"/>
      <c r="J329" s="610">
        <f t="shared" si="66"/>
        <v>0</v>
      </c>
      <c r="K329" s="611"/>
      <c r="L329" s="612">
        <f t="shared" si="67"/>
        <v>0</v>
      </c>
      <c r="M329" s="641" t="str">
        <f t="shared" si="65"/>
        <v/>
      </c>
      <c r="N329" s="614">
        <f t="shared" si="68"/>
        <v>0</v>
      </c>
      <c r="O329" s="615"/>
    </row>
    <row r="330" spans="1:15" ht="18.75" customHeight="1">
      <c r="A330" s="555"/>
      <c r="B330" s="606"/>
      <c r="C330" s="738"/>
      <c r="D330" s="723"/>
      <c r="E330" s="724"/>
      <c r="F330" s="479"/>
      <c r="G330" s="607"/>
      <c r="H330" s="608"/>
      <c r="I330" s="609"/>
      <c r="J330" s="610">
        <f t="shared" si="66"/>
        <v>0</v>
      </c>
      <c r="K330" s="611"/>
      <c r="L330" s="612">
        <f t="shared" si="67"/>
        <v>0</v>
      </c>
      <c r="M330" s="641" t="str">
        <f t="shared" si="65"/>
        <v/>
      </c>
      <c r="N330" s="614">
        <f t="shared" si="68"/>
        <v>0</v>
      </c>
      <c r="O330" s="615"/>
    </row>
    <row r="331" spans="1:15" ht="18.75" customHeight="1">
      <c r="A331" s="555"/>
      <c r="B331" s="606"/>
      <c r="C331" s="738"/>
      <c r="D331" s="723"/>
      <c r="E331" s="724"/>
      <c r="F331" s="479"/>
      <c r="G331" s="607"/>
      <c r="H331" s="608"/>
      <c r="I331" s="609"/>
      <c r="J331" s="610">
        <f t="shared" si="66"/>
        <v>0</v>
      </c>
      <c r="K331" s="611"/>
      <c r="L331" s="612">
        <f t="shared" si="67"/>
        <v>0</v>
      </c>
      <c r="M331" s="641" t="str">
        <f t="shared" si="65"/>
        <v/>
      </c>
      <c r="N331" s="614">
        <f>J331-L331</f>
        <v>0</v>
      </c>
      <c r="O331" s="615"/>
    </row>
    <row r="332" spans="1:15" ht="18.75" customHeight="1">
      <c r="A332" s="555"/>
      <c r="B332" s="606"/>
      <c r="C332" s="738"/>
      <c r="D332" s="723"/>
      <c r="E332" s="724"/>
      <c r="F332" s="479"/>
      <c r="G332" s="607"/>
      <c r="H332" s="608"/>
      <c r="I332" s="609"/>
      <c r="J332" s="610">
        <f t="shared" si="66"/>
        <v>0</v>
      </c>
      <c r="K332" s="611"/>
      <c r="L332" s="612">
        <f t="shared" si="67"/>
        <v>0</v>
      </c>
      <c r="M332" s="641" t="str">
        <f t="shared" si="65"/>
        <v/>
      </c>
      <c r="N332" s="614">
        <f t="shared" ref="N332:N334" si="69">J332-L332</f>
        <v>0</v>
      </c>
      <c r="O332" s="615"/>
    </row>
    <row r="333" spans="1:15" ht="18.75" customHeight="1">
      <c r="A333" s="555"/>
      <c r="B333" s="606"/>
      <c r="C333" s="738"/>
      <c r="D333" s="723"/>
      <c r="E333" s="724"/>
      <c r="F333" s="479"/>
      <c r="G333" s="607"/>
      <c r="H333" s="608"/>
      <c r="I333" s="609"/>
      <c r="J333" s="610">
        <f t="shared" si="66"/>
        <v>0</v>
      </c>
      <c r="K333" s="611"/>
      <c r="L333" s="612">
        <f t="shared" si="67"/>
        <v>0</v>
      </c>
      <c r="M333" s="641" t="str">
        <f t="shared" si="65"/>
        <v/>
      </c>
      <c r="N333" s="614">
        <f t="shared" si="69"/>
        <v>0</v>
      </c>
      <c r="O333" s="615"/>
    </row>
    <row r="334" spans="1:15" ht="18.75" customHeight="1" thickBot="1">
      <c r="A334" s="555"/>
      <c r="B334" s="726"/>
      <c r="C334" s="512"/>
      <c r="D334" s="513"/>
      <c r="E334" s="514"/>
      <c r="F334" s="515"/>
      <c r="G334" s="516"/>
      <c r="H334" s="517"/>
      <c r="I334" s="518"/>
      <c r="J334" s="710">
        <f t="shared" si="66"/>
        <v>0</v>
      </c>
      <c r="K334" s="519"/>
      <c r="L334" s="712">
        <f t="shared" si="67"/>
        <v>0</v>
      </c>
      <c r="M334" s="714" t="str">
        <f t="shared" si="65"/>
        <v/>
      </c>
      <c r="N334" s="520">
        <f t="shared" si="69"/>
        <v>0</v>
      </c>
      <c r="O334" s="571"/>
    </row>
    <row r="335" spans="1:15" ht="18.75" customHeight="1">
      <c r="A335" s="555"/>
      <c r="B335" s="616"/>
      <c r="C335" s="511" t="s">
        <v>1037</v>
      </c>
      <c r="D335" s="494" t="s">
        <v>1072</v>
      </c>
      <c r="E335" s="495" t="s">
        <v>978</v>
      </c>
      <c r="F335" s="496"/>
      <c r="G335" s="720"/>
      <c r="H335" s="721"/>
      <c r="I335" s="621"/>
      <c r="J335" s="497">
        <f>SUMIFS(J327:J334,B327:B334,"設備")</f>
        <v>0</v>
      </c>
      <c r="K335" s="623"/>
      <c r="L335" s="498">
        <f>SUMIFS(L327:L334,B327:B334,"設備")</f>
        <v>0</v>
      </c>
      <c r="M335" s="722"/>
      <c r="N335" s="499">
        <f>J335-L335</f>
        <v>0</v>
      </c>
      <c r="O335" s="626"/>
    </row>
    <row r="336" spans="1:15" ht="18.75" customHeight="1">
      <c r="A336" s="555"/>
      <c r="B336" s="606"/>
      <c r="C336" s="511" t="s">
        <v>1037</v>
      </c>
      <c r="D336" s="725" t="s">
        <v>1073</v>
      </c>
      <c r="E336" s="646" t="s">
        <v>978</v>
      </c>
      <c r="F336" s="478"/>
      <c r="G336" s="637"/>
      <c r="H336" s="638"/>
      <c r="I336" s="610"/>
      <c r="J336" s="639">
        <f>SUMIFS(J327:J334,B327:B334,"工事")</f>
        <v>0</v>
      </c>
      <c r="K336" s="612"/>
      <c r="L336" s="640">
        <f>SUMIFS(L327:L334,B327:B334,"工事")</f>
        <v>0</v>
      </c>
      <c r="M336" s="641"/>
      <c r="N336" s="642">
        <f>J336-L336</f>
        <v>0</v>
      </c>
      <c r="O336" s="615"/>
    </row>
    <row r="337" spans="1:15" ht="18.75" customHeight="1" thickBot="1">
      <c r="A337" s="555"/>
      <c r="B337" s="726"/>
      <c r="C337" s="705"/>
      <c r="D337" s="507" t="s">
        <v>1037</v>
      </c>
      <c r="E337" s="727" t="s">
        <v>1008</v>
      </c>
      <c r="F337" s="505"/>
      <c r="G337" s="708"/>
      <c r="H337" s="709"/>
      <c r="I337" s="710"/>
      <c r="J337" s="711">
        <f>J335+J336</f>
        <v>0</v>
      </c>
      <c r="K337" s="712"/>
      <c r="L337" s="713">
        <f>L335+L336</f>
        <v>0</v>
      </c>
      <c r="M337" s="714"/>
      <c r="N337" s="715">
        <f>J337-L337</f>
        <v>0</v>
      </c>
      <c r="O337" s="571"/>
    </row>
    <row r="338" spans="1:15" ht="18.75" customHeight="1">
      <c r="A338" s="555"/>
      <c r="B338" s="606"/>
      <c r="C338" s="3049" t="s">
        <v>1039</v>
      </c>
      <c r="D338" s="3050"/>
      <c r="E338" s="3051"/>
      <c r="F338" s="479"/>
      <c r="G338" s="607"/>
      <c r="H338" s="608"/>
      <c r="I338" s="609"/>
      <c r="J338" s="621"/>
      <c r="K338" s="728"/>
      <c r="L338" s="700"/>
      <c r="M338" s="722" t="str">
        <f t="shared" ref="M338:M346" si="70">IF(I338-K338=0,"",I338-K338)</f>
        <v/>
      </c>
      <c r="N338" s="625"/>
      <c r="O338" s="615"/>
    </row>
    <row r="339" spans="1:15" ht="18.75" customHeight="1">
      <c r="A339" s="555"/>
      <c r="B339" s="606"/>
      <c r="C339" s="738"/>
      <c r="D339" s="723"/>
      <c r="E339" s="529"/>
      <c r="F339" s="479"/>
      <c r="G339" s="607"/>
      <c r="H339" s="608"/>
      <c r="I339" s="609"/>
      <c r="J339" s="610">
        <f t="shared" ref="J339:J346" si="71">ROUNDDOWN(H339*I339,0)</f>
        <v>0</v>
      </c>
      <c r="K339" s="611"/>
      <c r="L339" s="612">
        <f t="shared" ref="L339:L346" si="72">ROUNDDOWN(H339*K339,0)</f>
        <v>0</v>
      </c>
      <c r="M339" s="641" t="str">
        <f t="shared" si="70"/>
        <v/>
      </c>
      <c r="N339" s="614">
        <f t="shared" ref="N339" si="73">J339-L339</f>
        <v>0</v>
      </c>
      <c r="O339" s="615"/>
    </row>
    <row r="340" spans="1:15" ht="18.75" customHeight="1">
      <c r="A340" s="555"/>
      <c r="B340" s="606"/>
      <c r="C340" s="738"/>
      <c r="D340" s="723"/>
      <c r="E340" s="724"/>
      <c r="F340" s="479"/>
      <c r="G340" s="607"/>
      <c r="H340" s="608"/>
      <c r="I340" s="609"/>
      <c r="J340" s="610">
        <f t="shared" si="71"/>
        <v>0</v>
      </c>
      <c r="K340" s="611"/>
      <c r="L340" s="612">
        <f t="shared" si="72"/>
        <v>0</v>
      </c>
      <c r="M340" s="641" t="str">
        <f t="shared" si="70"/>
        <v/>
      </c>
      <c r="N340" s="614">
        <f>J340-L340</f>
        <v>0</v>
      </c>
      <c r="O340" s="615"/>
    </row>
    <row r="341" spans="1:15" ht="18.75" customHeight="1">
      <c r="A341" s="555"/>
      <c r="B341" s="606"/>
      <c r="C341" s="738"/>
      <c r="D341" s="723"/>
      <c r="E341" s="724"/>
      <c r="F341" s="479"/>
      <c r="G341" s="607"/>
      <c r="H341" s="608"/>
      <c r="I341" s="609"/>
      <c r="J341" s="610">
        <f t="shared" si="71"/>
        <v>0</v>
      </c>
      <c r="K341" s="611"/>
      <c r="L341" s="612">
        <f t="shared" si="72"/>
        <v>0</v>
      </c>
      <c r="M341" s="641" t="str">
        <f t="shared" si="70"/>
        <v/>
      </c>
      <c r="N341" s="614">
        <f t="shared" ref="N341:N342" si="74">J341-L341</f>
        <v>0</v>
      </c>
      <c r="O341" s="615"/>
    </row>
    <row r="342" spans="1:15" ht="18.75" customHeight="1">
      <c r="A342" s="555"/>
      <c r="B342" s="606"/>
      <c r="C342" s="738"/>
      <c r="D342" s="723"/>
      <c r="E342" s="724"/>
      <c r="F342" s="479"/>
      <c r="G342" s="607"/>
      <c r="H342" s="608"/>
      <c r="I342" s="609"/>
      <c r="J342" s="610">
        <f t="shared" si="71"/>
        <v>0</v>
      </c>
      <c r="K342" s="611"/>
      <c r="L342" s="612">
        <f t="shared" si="72"/>
        <v>0</v>
      </c>
      <c r="M342" s="641" t="str">
        <f t="shared" si="70"/>
        <v/>
      </c>
      <c r="N342" s="614">
        <f t="shared" si="74"/>
        <v>0</v>
      </c>
      <c r="O342" s="615"/>
    </row>
    <row r="343" spans="1:15" ht="18.75" customHeight="1">
      <c r="A343" s="555"/>
      <c r="B343" s="606"/>
      <c r="C343" s="738"/>
      <c r="D343" s="723"/>
      <c r="E343" s="724"/>
      <c r="F343" s="479"/>
      <c r="G343" s="607"/>
      <c r="H343" s="608"/>
      <c r="I343" s="609"/>
      <c r="J343" s="610">
        <f t="shared" si="71"/>
        <v>0</v>
      </c>
      <c r="K343" s="611"/>
      <c r="L343" s="612">
        <f t="shared" si="72"/>
        <v>0</v>
      </c>
      <c r="M343" s="641" t="str">
        <f t="shared" si="70"/>
        <v/>
      </c>
      <c r="N343" s="614">
        <f>J343-L343</f>
        <v>0</v>
      </c>
      <c r="O343" s="615"/>
    </row>
    <row r="344" spans="1:15" ht="18.75" customHeight="1">
      <c r="A344" s="555"/>
      <c r="B344" s="606"/>
      <c r="C344" s="738"/>
      <c r="D344" s="723"/>
      <c r="E344" s="724"/>
      <c r="F344" s="479"/>
      <c r="G344" s="607"/>
      <c r="H344" s="608"/>
      <c r="I344" s="609"/>
      <c r="J344" s="610">
        <f t="shared" si="71"/>
        <v>0</v>
      </c>
      <c r="K344" s="611"/>
      <c r="L344" s="612">
        <f t="shared" si="72"/>
        <v>0</v>
      </c>
      <c r="M344" s="641" t="str">
        <f t="shared" si="70"/>
        <v/>
      </c>
      <c r="N344" s="614">
        <f t="shared" ref="N344" si="75">J344-L344</f>
        <v>0</v>
      </c>
      <c r="O344" s="615"/>
    </row>
    <row r="345" spans="1:15" ht="18.75" customHeight="1">
      <c r="A345" s="555"/>
      <c r="B345" s="606"/>
      <c r="C345" s="738"/>
      <c r="D345" s="723"/>
      <c r="E345" s="724"/>
      <c r="F345" s="479"/>
      <c r="G345" s="607"/>
      <c r="H345" s="608"/>
      <c r="I345" s="609"/>
      <c r="J345" s="610">
        <f t="shared" si="71"/>
        <v>0</v>
      </c>
      <c r="K345" s="611"/>
      <c r="L345" s="612">
        <f t="shared" si="72"/>
        <v>0</v>
      </c>
      <c r="M345" s="641" t="str">
        <f t="shared" si="70"/>
        <v/>
      </c>
      <c r="N345" s="614">
        <f>J345-L345</f>
        <v>0</v>
      </c>
      <c r="O345" s="615"/>
    </row>
    <row r="346" spans="1:15" ht="18.75" customHeight="1" thickBot="1">
      <c r="A346" s="555"/>
      <c r="B346" s="726"/>
      <c r="C346" s="512"/>
      <c r="D346" s="513"/>
      <c r="E346" s="514"/>
      <c r="F346" s="515"/>
      <c r="G346" s="516"/>
      <c r="H346" s="517"/>
      <c r="I346" s="518"/>
      <c r="J346" s="710">
        <f t="shared" si="71"/>
        <v>0</v>
      </c>
      <c r="K346" s="519"/>
      <c r="L346" s="712">
        <f t="shared" si="72"/>
        <v>0</v>
      </c>
      <c r="M346" s="714" t="str">
        <f t="shared" si="70"/>
        <v/>
      </c>
      <c r="N346" s="520">
        <f t="shared" ref="N346:N352" si="76">J346-L346</f>
        <v>0</v>
      </c>
      <c r="O346" s="571"/>
    </row>
    <row r="347" spans="1:15" ht="18.75" customHeight="1">
      <c r="A347" s="555"/>
      <c r="B347" s="616"/>
      <c r="C347" s="511" t="s">
        <v>1040</v>
      </c>
      <c r="D347" s="494" t="s">
        <v>1072</v>
      </c>
      <c r="E347" s="495" t="s">
        <v>978</v>
      </c>
      <c r="F347" s="496"/>
      <c r="G347" s="720"/>
      <c r="H347" s="721"/>
      <c r="I347" s="621"/>
      <c r="J347" s="497">
        <f>SUMIFS(J339:J346,B339:B346,"設備")</f>
        <v>0</v>
      </c>
      <c r="K347" s="623"/>
      <c r="L347" s="498">
        <f>SUMIFS(L339:L346,B339:B346,"設備")</f>
        <v>0</v>
      </c>
      <c r="M347" s="722"/>
      <c r="N347" s="499">
        <f t="shared" si="76"/>
        <v>0</v>
      </c>
      <c r="O347" s="626"/>
    </row>
    <row r="348" spans="1:15" ht="18.75" customHeight="1">
      <c r="A348" s="555"/>
      <c r="B348" s="606"/>
      <c r="C348" s="511" t="s">
        <v>1040</v>
      </c>
      <c r="D348" s="725" t="s">
        <v>1073</v>
      </c>
      <c r="E348" s="646" t="s">
        <v>978</v>
      </c>
      <c r="F348" s="478"/>
      <c r="G348" s="637"/>
      <c r="H348" s="638"/>
      <c r="I348" s="610"/>
      <c r="J348" s="639">
        <f>SUMIFS(J339:J346,B339:B346,"工事")</f>
        <v>0</v>
      </c>
      <c r="K348" s="612"/>
      <c r="L348" s="640">
        <f>SUMIFS(L339:L346,B339:B346,"工事")</f>
        <v>0</v>
      </c>
      <c r="M348" s="641"/>
      <c r="N348" s="642">
        <f t="shared" si="76"/>
        <v>0</v>
      </c>
      <c r="O348" s="615"/>
    </row>
    <row r="349" spans="1:15" ht="18.75" customHeight="1" thickBot="1">
      <c r="A349" s="555"/>
      <c r="B349" s="500"/>
      <c r="C349" s="521"/>
      <c r="D349" s="522" t="s">
        <v>1040</v>
      </c>
      <c r="E349" s="523" t="s">
        <v>1008</v>
      </c>
      <c r="F349" s="524"/>
      <c r="G349" s="525"/>
      <c r="H349" s="526"/>
      <c r="I349" s="501"/>
      <c r="J349" s="508">
        <f>J347+J348</f>
        <v>0</v>
      </c>
      <c r="K349" s="502"/>
      <c r="L349" s="509">
        <f>L347+L348</f>
        <v>0</v>
      </c>
      <c r="M349" s="503"/>
      <c r="N349" s="510">
        <f t="shared" si="76"/>
        <v>0</v>
      </c>
      <c r="O349" s="504"/>
    </row>
    <row r="350" spans="1:15" ht="18.75" customHeight="1" thickTop="1">
      <c r="A350" s="555"/>
      <c r="B350" s="616"/>
      <c r="C350" s="493" t="s">
        <v>868</v>
      </c>
      <c r="D350" s="494" t="s">
        <v>973</v>
      </c>
      <c r="E350" s="495" t="s">
        <v>975</v>
      </c>
      <c r="F350" s="496"/>
      <c r="G350" s="720"/>
      <c r="H350" s="721"/>
      <c r="I350" s="621"/>
      <c r="J350" s="497">
        <f>SUMIFS(J327:J349,D327:D349,"設備費6")</f>
        <v>0</v>
      </c>
      <c r="K350" s="623"/>
      <c r="L350" s="498">
        <f>SUMIFS(L327:L349,D327:D349,"設備費6")</f>
        <v>0</v>
      </c>
      <c r="M350" s="722"/>
      <c r="N350" s="499">
        <f t="shared" si="76"/>
        <v>0</v>
      </c>
      <c r="O350" s="626"/>
    </row>
    <row r="351" spans="1:15" ht="18.75" customHeight="1">
      <c r="A351" s="555"/>
      <c r="B351" s="606"/>
      <c r="C351" s="644" t="s">
        <v>868</v>
      </c>
      <c r="D351" s="725" t="s">
        <v>979</v>
      </c>
      <c r="E351" s="646" t="s">
        <v>975</v>
      </c>
      <c r="F351" s="478"/>
      <c r="G351" s="637"/>
      <c r="H351" s="638"/>
      <c r="I351" s="610"/>
      <c r="J351" s="639">
        <f>SUMIFS(J327:J349,D327:D349,"工事費6")</f>
        <v>0</v>
      </c>
      <c r="K351" s="612"/>
      <c r="L351" s="640">
        <f>SUMIFS(L327:L349,D327:D349,"工事費6")</f>
        <v>0</v>
      </c>
      <c r="M351" s="641"/>
      <c r="N351" s="642">
        <f t="shared" si="76"/>
        <v>0</v>
      </c>
      <c r="O351" s="615"/>
    </row>
    <row r="352" spans="1:15" ht="18.75" customHeight="1" thickBot="1">
      <c r="A352" s="555"/>
      <c r="B352" s="500"/>
      <c r="C352" s="521"/>
      <c r="D352" s="528" t="s">
        <v>980</v>
      </c>
      <c r="E352" s="523" t="s">
        <v>975</v>
      </c>
      <c r="F352" s="524"/>
      <c r="G352" s="525"/>
      <c r="H352" s="526"/>
      <c r="I352" s="501"/>
      <c r="J352" s="508">
        <f>J350+J351</f>
        <v>0</v>
      </c>
      <c r="K352" s="502"/>
      <c r="L352" s="509">
        <f>L350+L351</f>
        <v>0</v>
      </c>
      <c r="M352" s="503"/>
      <c r="N352" s="510">
        <f t="shared" si="76"/>
        <v>0</v>
      </c>
      <c r="O352" s="504"/>
    </row>
    <row r="353" spans="1:15" ht="18.75" customHeight="1" thickTop="1">
      <c r="A353" s="555"/>
      <c r="B353" s="606"/>
      <c r="C353" s="3057" t="s">
        <v>987</v>
      </c>
      <c r="D353" s="3058"/>
      <c r="E353" s="3059"/>
      <c r="F353" s="479"/>
      <c r="G353" s="607"/>
      <c r="H353" s="608"/>
      <c r="I353" s="610"/>
      <c r="J353" s="610"/>
      <c r="K353" s="611"/>
      <c r="L353" s="612"/>
      <c r="M353" s="641"/>
      <c r="N353" s="614"/>
      <c r="O353" s="615"/>
    </row>
    <row r="354" spans="1:15" ht="18.75" customHeight="1">
      <c r="A354" s="555"/>
      <c r="B354" s="606"/>
      <c r="C354" s="3060" t="s">
        <v>1042</v>
      </c>
      <c r="D354" s="3061"/>
      <c r="E354" s="3062"/>
      <c r="F354" s="479"/>
      <c r="G354" s="607"/>
      <c r="H354" s="608"/>
      <c r="I354" s="609"/>
      <c r="J354" s="610"/>
      <c r="K354" s="611"/>
      <c r="L354" s="612"/>
      <c r="M354" s="641" t="str">
        <f t="shared" ref="M354:M362" si="77">IF(I354-K354=0,"",I354-K354)</f>
        <v/>
      </c>
      <c r="N354" s="614"/>
      <c r="O354" s="615"/>
    </row>
    <row r="355" spans="1:15" ht="18.75" customHeight="1">
      <c r="A355" s="555"/>
      <c r="B355" s="606"/>
      <c r="C355" s="738"/>
      <c r="D355" s="723"/>
      <c r="E355" s="724"/>
      <c r="F355" s="479"/>
      <c r="G355" s="607"/>
      <c r="H355" s="608"/>
      <c r="I355" s="609"/>
      <c r="J355" s="610">
        <f t="shared" ref="J355:J362" si="78">ROUNDDOWN(H355*I355,0)</f>
        <v>0</v>
      </c>
      <c r="K355" s="611"/>
      <c r="L355" s="612">
        <f t="shared" ref="L355:L362" si="79">ROUNDDOWN(H355*K355,0)</f>
        <v>0</v>
      </c>
      <c r="M355" s="641" t="str">
        <f t="shared" si="77"/>
        <v/>
      </c>
      <c r="N355" s="614">
        <f>J355-L355</f>
        <v>0</v>
      </c>
      <c r="O355" s="615"/>
    </row>
    <row r="356" spans="1:15" ht="18.75" customHeight="1">
      <c r="A356" s="555"/>
      <c r="B356" s="606"/>
      <c r="C356" s="738"/>
      <c r="D356" s="723"/>
      <c r="E356" s="724"/>
      <c r="F356" s="479"/>
      <c r="G356" s="607"/>
      <c r="H356" s="608"/>
      <c r="I356" s="609"/>
      <c r="J356" s="610">
        <f t="shared" si="78"/>
        <v>0</v>
      </c>
      <c r="K356" s="611"/>
      <c r="L356" s="612">
        <f t="shared" si="79"/>
        <v>0</v>
      </c>
      <c r="M356" s="641" t="str">
        <f t="shared" si="77"/>
        <v/>
      </c>
      <c r="N356" s="614">
        <f t="shared" ref="N356:N362" si="80">J356-L356</f>
        <v>0</v>
      </c>
      <c r="O356" s="615"/>
    </row>
    <row r="357" spans="1:15" ht="18.75" customHeight="1">
      <c r="A357" s="555"/>
      <c r="B357" s="606"/>
      <c r="C357" s="738"/>
      <c r="D357" s="723"/>
      <c r="E357" s="724"/>
      <c r="F357" s="479"/>
      <c r="G357" s="607"/>
      <c r="H357" s="608"/>
      <c r="I357" s="609"/>
      <c r="J357" s="610">
        <f t="shared" si="78"/>
        <v>0</v>
      </c>
      <c r="K357" s="611"/>
      <c r="L357" s="612">
        <f t="shared" si="79"/>
        <v>0</v>
      </c>
      <c r="M357" s="641" t="str">
        <f t="shared" si="77"/>
        <v/>
      </c>
      <c r="N357" s="614">
        <f t="shared" si="80"/>
        <v>0</v>
      </c>
      <c r="O357" s="615"/>
    </row>
    <row r="358" spans="1:15" ht="18.75" customHeight="1">
      <c r="A358" s="555"/>
      <c r="B358" s="606"/>
      <c r="C358" s="738"/>
      <c r="D358" s="723"/>
      <c r="E358" s="724"/>
      <c r="F358" s="479"/>
      <c r="G358" s="607"/>
      <c r="H358" s="608"/>
      <c r="I358" s="609"/>
      <c r="J358" s="610">
        <f t="shared" si="78"/>
        <v>0</v>
      </c>
      <c r="K358" s="611"/>
      <c r="L358" s="612">
        <f t="shared" si="79"/>
        <v>0</v>
      </c>
      <c r="M358" s="641" t="str">
        <f t="shared" si="77"/>
        <v/>
      </c>
      <c r="N358" s="614">
        <f t="shared" si="80"/>
        <v>0</v>
      </c>
      <c r="O358" s="615"/>
    </row>
    <row r="359" spans="1:15" ht="18.75" customHeight="1">
      <c r="A359" s="555"/>
      <c r="B359" s="606"/>
      <c r="C359" s="738"/>
      <c r="D359" s="723"/>
      <c r="E359" s="724"/>
      <c r="F359" s="479"/>
      <c r="G359" s="607"/>
      <c r="H359" s="608"/>
      <c r="I359" s="609"/>
      <c r="J359" s="610">
        <f t="shared" si="78"/>
        <v>0</v>
      </c>
      <c r="K359" s="611"/>
      <c r="L359" s="612">
        <f t="shared" si="79"/>
        <v>0</v>
      </c>
      <c r="M359" s="641" t="str">
        <f t="shared" si="77"/>
        <v/>
      </c>
      <c r="N359" s="614">
        <f t="shared" si="80"/>
        <v>0</v>
      </c>
      <c r="O359" s="615"/>
    </row>
    <row r="360" spans="1:15" ht="18.75" customHeight="1">
      <c r="A360" s="555"/>
      <c r="B360" s="606"/>
      <c r="C360" s="738"/>
      <c r="D360" s="723"/>
      <c r="E360" s="724"/>
      <c r="F360" s="479"/>
      <c r="G360" s="607"/>
      <c r="H360" s="608"/>
      <c r="I360" s="609"/>
      <c r="J360" s="610">
        <f t="shared" si="78"/>
        <v>0</v>
      </c>
      <c r="K360" s="611"/>
      <c r="L360" s="612">
        <f t="shared" si="79"/>
        <v>0</v>
      </c>
      <c r="M360" s="641" t="str">
        <f t="shared" si="77"/>
        <v/>
      </c>
      <c r="N360" s="614">
        <f t="shared" si="80"/>
        <v>0</v>
      </c>
      <c r="O360" s="615"/>
    </row>
    <row r="361" spans="1:15" ht="18.75" customHeight="1">
      <c r="A361" s="555"/>
      <c r="B361" s="606"/>
      <c r="C361" s="738"/>
      <c r="D361" s="723"/>
      <c r="E361" s="724"/>
      <c r="F361" s="479"/>
      <c r="G361" s="607"/>
      <c r="H361" s="608"/>
      <c r="I361" s="609"/>
      <c r="J361" s="610">
        <f t="shared" si="78"/>
        <v>0</v>
      </c>
      <c r="K361" s="611"/>
      <c r="L361" s="612">
        <f t="shared" si="79"/>
        <v>0</v>
      </c>
      <c r="M361" s="641" t="str">
        <f t="shared" si="77"/>
        <v/>
      </c>
      <c r="N361" s="614">
        <f t="shared" si="80"/>
        <v>0</v>
      </c>
      <c r="O361" s="615"/>
    </row>
    <row r="362" spans="1:15" ht="18.75" customHeight="1" thickBot="1">
      <c r="A362" s="555"/>
      <c r="B362" s="726"/>
      <c r="C362" s="512"/>
      <c r="D362" s="513"/>
      <c r="E362" s="514"/>
      <c r="F362" s="515"/>
      <c r="G362" s="516"/>
      <c r="H362" s="517"/>
      <c r="I362" s="518"/>
      <c r="J362" s="710">
        <f t="shared" si="78"/>
        <v>0</v>
      </c>
      <c r="K362" s="519"/>
      <c r="L362" s="712">
        <f t="shared" si="79"/>
        <v>0</v>
      </c>
      <c r="M362" s="714" t="str">
        <f t="shared" si="77"/>
        <v/>
      </c>
      <c r="N362" s="520">
        <f t="shared" si="80"/>
        <v>0</v>
      </c>
      <c r="O362" s="571"/>
    </row>
    <row r="363" spans="1:15" ht="18.75" customHeight="1">
      <c r="A363" s="555"/>
      <c r="B363" s="616"/>
      <c r="C363" s="511" t="s">
        <v>1043</v>
      </c>
      <c r="D363" s="494" t="s">
        <v>1074</v>
      </c>
      <c r="E363" s="495" t="s">
        <v>978</v>
      </c>
      <c r="F363" s="496"/>
      <c r="G363" s="720"/>
      <c r="H363" s="721"/>
      <c r="I363" s="621"/>
      <c r="J363" s="497">
        <f>SUMIFS(J355:J362,B355:B362,"設備")</f>
        <v>0</v>
      </c>
      <c r="K363" s="623"/>
      <c r="L363" s="498">
        <f>SUMIFS(L355:L362,B355:B362,"設備")</f>
        <v>0</v>
      </c>
      <c r="M363" s="722"/>
      <c r="N363" s="499">
        <f>J363-L363</f>
        <v>0</v>
      </c>
      <c r="O363" s="626"/>
    </row>
    <row r="364" spans="1:15" ht="18.75" customHeight="1">
      <c r="A364" s="555"/>
      <c r="B364" s="606"/>
      <c r="C364" s="511" t="s">
        <v>1043</v>
      </c>
      <c r="D364" s="725" t="s">
        <v>1075</v>
      </c>
      <c r="E364" s="646" t="s">
        <v>978</v>
      </c>
      <c r="F364" s="478"/>
      <c r="G364" s="637"/>
      <c r="H364" s="638"/>
      <c r="I364" s="610"/>
      <c r="J364" s="639">
        <f>SUMIFS(J355:J362,B355:B362,"工事")</f>
        <v>0</v>
      </c>
      <c r="K364" s="612"/>
      <c r="L364" s="640">
        <f>SUMIFS(L355:L362,B355:B362,"工事")</f>
        <v>0</v>
      </c>
      <c r="M364" s="641"/>
      <c r="N364" s="642">
        <f>J364-L364</f>
        <v>0</v>
      </c>
      <c r="O364" s="615"/>
    </row>
    <row r="365" spans="1:15" ht="18.75" customHeight="1" thickBot="1">
      <c r="A365" s="555"/>
      <c r="B365" s="726"/>
      <c r="C365" s="705"/>
      <c r="D365" s="507" t="s">
        <v>1043</v>
      </c>
      <c r="E365" s="727" t="s">
        <v>1008</v>
      </c>
      <c r="F365" s="505"/>
      <c r="G365" s="708"/>
      <c r="H365" s="709"/>
      <c r="I365" s="710"/>
      <c r="J365" s="711">
        <f>J363+J364</f>
        <v>0</v>
      </c>
      <c r="K365" s="712"/>
      <c r="L365" s="713">
        <f>L363+L364</f>
        <v>0</v>
      </c>
      <c r="M365" s="714"/>
      <c r="N365" s="715">
        <f>J365-L365</f>
        <v>0</v>
      </c>
      <c r="O365" s="571"/>
    </row>
    <row r="366" spans="1:15" ht="18.75" customHeight="1">
      <c r="A366" s="555"/>
      <c r="B366" s="606"/>
      <c r="C366" s="3049" t="s">
        <v>1044</v>
      </c>
      <c r="D366" s="3050"/>
      <c r="E366" s="3051"/>
      <c r="F366" s="479"/>
      <c r="G366" s="607"/>
      <c r="H366" s="608"/>
      <c r="I366" s="609"/>
      <c r="J366" s="621"/>
      <c r="K366" s="728"/>
      <c r="L366" s="700"/>
      <c r="M366" s="722" t="str">
        <f t="shared" ref="M366:M374" si="81">IF(I366-K366=0,"",I366-K366)</f>
        <v/>
      </c>
      <c r="N366" s="625"/>
      <c r="O366" s="615"/>
    </row>
    <row r="367" spans="1:15" ht="18.75" customHeight="1">
      <c r="A367" s="555"/>
      <c r="B367" s="606"/>
      <c r="C367" s="738"/>
      <c r="D367" s="723"/>
      <c r="E367" s="529"/>
      <c r="F367" s="479"/>
      <c r="G367" s="607"/>
      <c r="H367" s="608"/>
      <c r="I367" s="609"/>
      <c r="J367" s="610">
        <f t="shared" ref="J367:J374" si="82">ROUNDDOWN(H367*I367,0)</f>
        <v>0</v>
      </c>
      <c r="K367" s="611"/>
      <c r="L367" s="612">
        <f t="shared" ref="L367:L374" si="83">ROUNDDOWN(H367*K367,0)</f>
        <v>0</v>
      </c>
      <c r="M367" s="641" t="str">
        <f t="shared" si="81"/>
        <v/>
      </c>
      <c r="N367" s="614">
        <f t="shared" ref="N367" si="84">J367-L367</f>
        <v>0</v>
      </c>
      <c r="O367" s="615"/>
    </row>
    <row r="368" spans="1:15" ht="18.75" customHeight="1">
      <c r="A368" s="555"/>
      <c r="B368" s="606"/>
      <c r="C368" s="738"/>
      <c r="D368" s="723"/>
      <c r="E368" s="724"/>
      <c r="F368" s="479"/>
      <c r="G368" s="607"/>
      <c r="H368" s="608"/>
      <c r="I368" s="609"/>
      <c r="J368" s="610">
        <f t="shared" si="82"/>
        <v>0</v>
      </c>
      <c r="K368" s="611"/>
      <c r="L368" s="612">
        <f t="shared" si="83"/>
        <v>0</v>
      </c>
      <c r="M368" s="641" t="str">
        <f t="shared" si="81"/>
        <v/>
      </c>
      <c r="N368" s="614">
        <f>J368-L368</f>
        <v>0</v>
      </c>
      <c r="O368" s="615"/>
    </row>
    <row r="369" spans="1:15" ht="18.75" customHeight="1">
      <c r="A369" s="555"/>
      <c r="B369" s="606"/>
      <c r="C369" s="738"/>
      <c r="D369" s="723"/>
      <c r="E369" s="724"/>
      <c r="F369" s="479"/>
      <c r="G369" s="607"/>
      <c r="H369" s="608"/>
      <c r="I369" s="609"/>
      <c r="J369" s="610">
        <f t="shared" si="82"/>
        <v>0</v>
      </c>
      <c r="K369" s="611"/>
      <c r="L369" s="612">
        <f t="shared" si="83"/>
        <v>0</v>
      </c>
      <c r="M369" s="641" t="str">
        <f t="shared" si="81"/>
        <v/>
      </c>
      <c r="N369" s="614">
        <f t="shared" ref="N369:N372" si="85">J369-L369</f>
        <v>0</v>
      </c>
      <c r="O369" s="615"/>
    </row>
    <row r="370" spans="1:15" ht="18.75" customHeight="1">
      <c r="A370" s="555"/>
      <c r="B370" s="606"/>
      <c r="C370" s="738"/>
      <c r="D370" s="723"/>
      <c r="E370" s="724"/>
      <c r="F370" s="479"/>
      <c r="G370" s="607"/>
      <c r="H370" s="608"/>
      <c r="I370" s="609"/>
      <c r="J370" s="610">
        <f t="shared" si="82"/>
        <v>0</v>
      </c>
      <c r="K370" s="611"/>
      <c r="L370" s="612">
        <f t="shared" si="83"/>
        <v>0</v>
      </c>
      <c r="M370" s="641" t="str">
        <f t="shared" si="81"/>
        <v/>
      </c>
      <c r="N370" s="614">
        <f t="shared" si="85"/>
        <v>0</v>
      </c>
      <c r="O370" s="615"/>
    </row>
    <row r="371" spans="1:15" ht="18.75" customHeight="1">
      <c r="A371" s="555"/>
      <c r="B371" s="606"/>
      <c r="C371" s="738"/>
      <c r="D371" s="723"/>
      <c r="E371" s="724"/>
      <c r="F371" s="479"/>
      <c r="G371" s="607"/>
      <c r="H371" s="608"/>
      <c r="I371" s="609"/>
      <c r="J371" s="610">
        <f t="shared" si="82"/>
        <v>0</v>
      </c>
      <c r="K371" s="611"/>
      <c r="L371" s="612">
        <f t="shared" si="83"/>
        <v>0</v>
      </c>
      <c r="M371" s="641" t="str">
        <f t="shared" si="81"/>
        <v/>
      </c>
      <c r="N371" s="614">
        <f t="shared" si="85"/>
        <v>0</v>
      </c>
      <c r="O371" s="615"/>
    </row>
    <row r="372" spans="1:15" ht="18.75" customHeight="1">
      <c r="A372" s="555"/>
      <c r="B372" s="606"/>
      <c r="C372" s="738"/>
      <c r="D372" s="723"/>
      <c r="E372" s="724"/>
      <c r="F372" s="479"/>
      <c r="G372" s="607"/>
      <c r="H372" s="608"/>
      <c r="I372" s="609"/>
      <c r="J372" s="610">
        <f t="shared" si="82"/>
        <v>0</v>
      </c>
      <c r="K372" s="611"/>
      <c r="L372" s="612">
        <f t="shared" si="83"/>
        <v>0</v>
      </c>
      <c r="M372" s="641" t="str">
        <f t="shared" si="81"/>
        <v/>
      </c>
      <c r="N372" s="614">
        <f t="shared" si="85"/>
        <v>0</v>
      </c>
      <c r="O372" s="615"/>
    </row>
    <row r="373" spans="1:15" ht="18.75" customHeight="1">
      <c r="A373" s="555"/>
      <c r="B373" s="606"/>
      <c r="C373" s="738"/>
      <c r="D373" s="723"/>
      <c r="E373" s="724"/>
      <c r="F373" s="479"/>
      <c r="G373" s="607"/>
      <c r="H373" s="608"/>
      <c r="I373" s="609"/>
      <c r="J373" s="610">
        <f t="shared" si="82"/>
        <v>0</v>
      </c>
      <c r="K373" s="611"/>
      <c r="L373" s="612">
        <f t="shared" si="83"/>
        <v>0</v>
      </c>
      <c r="M373" s="641" t="str">
        <f t="shared" si="81"/>
        <v/>
      </c>
      <c r="N373" s="614">
        <f>J373-L373</f>
        <v>0</v>
      </c>
      <c r="O373" s="615"/>
    </row>
    <row r="374" spans="1:15" ht="18.75" customHeight="1" thickBot="1">
      <c r="A374" s="555"/>
      <c r="B374" s="726"/>
      <c r="C374" s="512"/>
      <c r="D374" s="513"/>
      <c r="E374" s="514"/>
      <c r="F374" s="515"/>
      <c r="G374" s="516"/>
      <c r="H374" s="517"/>
      <c r="I374" s="518"/>
      <c r="J374" s="710">
        <f t="shared" si="82"/>
        <v>0</v>
      </c>
      <c r="K374" s="519"/>
      <c r="L374" s="712">
        <f t="shared" si="83"/>
        <v>0</v>
      </c>
      <c r="M374" s="714" t="str">
        <f t="shared" si="81"/>
        <v/>
      </c>
      <c r="N374" s="520">
        <f t="shared" ref="N374:N380" si="86">J374-L374</f>
        <v>0</v>
      </c>
      <c r="O374" s="571"/>
    </row>
    <row r="375" spans="1:15" ht="18.75" customHeight="1">
      <c r="A375" s="555"/>
      <c r="B375" s="616"/>
      <c r="C375" s="511" t="s">
        <v>1045</v>
      </c>
      <c r="D375" s="494" t="s">
        <v>1074</v>
      </c>
      <c r="E375" s="495" t="s">
        <v>978</v>
      </c>
      <c r="F375" s="496"/>
      <c r="G375" s="720"/>
      <c r="H375" s="721"/>
      <c r="I375" s="621"/>
      <c r="J375" s="497">
        <f>SUMIFS(J367:J374,B367:B374,"設備")</f>
        <v>0</v>
      </c>
      <c r="K375" s="623"/>
      <c r="L375" s="498">
        <f>SUMIFS(L367:L374,B367:B374,"設備")</f>
        <v>0</v>
      </c>
      <c r="M375" s="722"/>
      <c r="N375" s="499">
        <f t="shared" si="86"/>
        <v>0</v>
      </c>
      <c r="O375" s="626"/>
    </row>
    <row r="376" spans="1:15" ht="18.75" customHeight="1">
      <c r="A376" s="555"/>
      <c r="B376" s="606"/>
      <c r="C376" s="511" t="s">
        <v>1045</v>
      </c>
      <c r="D376" s="725" t="s">
        <v>1075</v>
      </c>
      <c r="E376" s="646" t="s">
        <v>978</v>
      </c>
      <c r="F376" s="478"/>
      <c r="G376" s="637"/>
      <c r="H376" s="638"/>
      <c r="I376" s="610"/>
      <c r="J376" s="639">
        <f>SUMIFS(J367:J374,B367:B374,"工事")</f>
        <v>0</v>
      </c>
      <c r="K376" s="612"/>
      <c r="L376" s="640">
        <f>SUMIFS(L367:L374,B367:B374,"工事")</f>
        <v>0</v>
      </c>
      <c r="M376" s="641"/>
      <c r="N376" s="642">
        <f t="shared" si="86"/>
        <v>0</v>
      </c>
      <c r="O376" s="615"/>
    </row>
    <row r="377" spans="1:15" ht="18.75" customHeight="1" thickBot="1">
      <c r="A377" s="555"/>
      <c r="B377" s="500"/>
      <c r="C377" s="521"/>
      <c r="D377" s="522" t="s">
        <v>1045</v>
      </c>
      <c r="E377" s="523" t="s">
        <v>1008</v>
      </c>
      <c r="F377" s="524"/>
      <c r="G377" s="525"/>
      <c r="H377" s="526"/>
      <c r="I377" s="501"/>
      <c r="J377" s="508">
        <f>J375+J376</f>
        <v>0</v>
      </c>
      <c r="K377" s="502"/>
      <c r="L377" s="509">
        <f>L375+L376</f>
        <v>0</v>
      </c>
      <c r="M377" s="503"/>
      <c r="N377" s="510">
        <f t="shared" si="86"/>
        <v>0</v>
      </c>
      <c r="O377" s="504"/>
    </row>
    <row r="378" spans="1:15" ht="18.75" customHeight="1" thickTop="1">
      <c r="A378" s="555"/>
      <c r="B378" s="616"/>
      <c r="C378" s="493" t="s">
        <v>868</v>
      </c>
      <c r="D378" s="494" t="s">
        <v>973</v>
      </c>
      <c r="E378" s="495" t="s">
        <v>975</v>
      </c>
      <c r="F378" s="496"/>
      <c r="G378" s="720"/>
      <c r="H378" s="721"/>
      <c r="I378" s="621"/>
      <c r="J378" s="497">
        <f>SUMIFS(J355:J377,D355:D377,"設備費7")</f>
        <v>0</v>
      </c>
      <c r="K378" s="623"/>
      <c r="L378" s="498">
        <f>SUMIFS(L355:L377,D355:D377,"設備費7")</f>
        <v>0</v>
      </c>
      <c r="M378" s="722"/>
      <c r="N378" s="499">
        <f t="shared" si="86"/>
        <v>0</v>
      </c>
      <c r="O378" s="626"/>
    </row>
    <row r="379" spans="1:15" ht="18.75" customHeight="1">
      <c r="A379" s="555"/>
      <c r="B379" s="606"/>
      <c r="C379" s="644" t="s">
        <v>868</v>
      </c>
      <c r="D379" s="725" t="s">
        <v>979</v>
      </c>
      <c r="E379" s="646" t="s">
        <v>975</v>
      </c>
      <c r="F379" s="478"/>
      <c r="G379" s="637"/>
      <c r="H379" s="638"/>
      <c r="I379" s="610"/>
      <c r="J379" s="639">
        <f>SUMIFS(J355:J377,D355:D377,"工事費7")</f>
        <v>0</v>
      </c>
      <c r="K379" s="612"/>
      <c r="L379" s="640">
        <f>SUMIFS(L355:L377,D355:D377,"工事費7")</f>
        <v>0</v>
      </c>
      <c r="M379" s="641"/>
      <c r="N379" s="642">
        <f t="shared" si="86"/>
        <v>0</v>
      </c>
      <c r="O379" s="615"/>
    </row>
    <row r="380" spans="1:15" ht="18.75" customHeight="1" thickBot="1">
      <c r="A380" s="555"/>
      <c r="B380" s="500"/>
      <c r="C380" s="521"/>
      <c r="D380" s="528" t="s">
        <v>980</v>
      </c>
      <c r="E380" s="523" t="s">
        <v>975</v>
      </c>
      <c r="F380" s="524"/>
      <c r="G380" s="525"/>
      <c r="H380" s="526"/>
      <c r="I380" s="501"/>
      <c r="J380" s="508">
        <f>J378+J379</f>
        <v>0</v>
      </c>
      <c r="K380" s="502"/>
      <c r="L380" s="509">
        <f>L378+L379</f>
        <v>0</v>
      </c>
      <c r="M380" s="503"/>
      <c r="N380" s="510">
        <f t="shared" si="86"/>
        <v>0</v>
      </c>
      <c r="O380" s="504"/>
    </row>
    <row r="381" spans="1:15" ht="18.75" customHeight="1" thickTop="1">
      <c r="A381" s="555"/>
      <c r="B381" s="606"/>
      <c r="C381" s="3057" t="s">
        <v>988</v>
      </c>
      <c r="D381" s="3058"/>
      <c r="E381" s="3059"/>
      <c r="F381" s="479"/>
      <c r="G381" s="607"/>
      <c r="H381" s="608"/>
      <c r="I381" s="610"/>
      <c r="J381" s="610"/>
      <c r="K381" s="611"/>
      <c r="L381" s="612"/>
      <c r="M381" s="641"/>
      <c r="N381" s="614"/>
      <c r="O381" s="615"/>
    </row>
    <row r="382" spans="1:15" ht="18.75" customHeight="1">
      <c r="A382" s="555"/>
      <c r="B382" s="606"/>
      <c r="C382" s="3060" t="s">
        <v>1047</v>
      </c>
      <c r="D382" s="3061"/>
      <c r="E382" s="3062"/>
      <c r="F382" s="479"/>
      <c r="G382" s="607"/>
      <c r="H382" s="608"/>
      <c r="I382" s="609"/>
      <c r="J382" s="610"/>
      <c r="K382" s="611"/>
      <c r="L382" s="612"/>
      <c r="M382" s="641" t="str">
        <f t="shared" ref="M382:M390" si="87">IF(I382-K382=0,"",I382-K382)</f>
        <v/>
      </c>
      <c r="N382" s="614"/>
      <c r="O382" s="615"/>
    </row>
    <row r="383" spans="1:15" ht="18.75" customHeight="1">
      <c r="A383" s="555"/>
      <c r="B383" s="606"/>
      <c r="C383" s="738"/>
      <c r="D383" s="723"/>
      <c r="E383" s="724"/>
      <c r="F383" s="479"/>
      <c r="G383" s="607"/>
      <c r="H383" s="608"/>
      <c r="I383" s="609"/>
      <c r="J383" s="610">
        <f t="shared" ref="J383:J390" si="88">ROUNDDOWN(H383*I383,0)</f>
        <v>0</v>
      </c>
      <c r="K383" s="611"/>
      <c r="L383" s="612">
        <f t="shared" ref="L383:L390" si="89">ROUNDDOWN(H383*K383,0)</f>
        <v>0</v>
      </c>
      <c r="M383" s="641" t="str">
        <f t="shared" si="87"/>
        <v/>
      </c>
      <c r="N383" s="614">
        <f>J383-L383</f>
        <v>0</v>
      </c>
      <c r="O383" s="615"/>
    </row>
    <row r="384" spans="1:15" ht="18.75" customHeight="1">
      <c r="A384" s="555"/>
      <c r="B384" s="606"/>
      <c r="C384" s="738"/>
      <c r="D384" s="723"/>
      <c r="E384" s="724"/>
      <c r="F384" s="479"/>
      <c r="G384" s="607"/>
      <c r="H384" s="608"/>
      <c r="I384" s="609"/>
      <c r="J384" s="610">
        <f t="shared" si="88"/>
        <v>0</v>
      </c>
      <c r="K384" s="611"/>
      <c r="L384" s="612">
        <f t="shared" si="89"/>
        <v>0</v>
      </c>
      <c r="M384" s="641" t="str">
        <f t="shared" si="87"/>
        <v/>
      </c>
      <c r="N384" s="614">
        <f t="shared" ref="N384:N390" si="90">J384-L384</f>
        <v>0</v>
      </c>
      <c r="O384" s="615"/>
    </row>
    <row r="385" spans="1:15" ht="18.75" customHeight="1">
      <c r="A385" s="555"/>
      <c r="B385" s="606"/>
      <c r="C385" s="738"/>
      <c r="D385" s="723"/>
      <c r="E385" s="724"/>
      <c r="F385" s="479"/>
      <c r="G385" s="607"/>
      <c r="H385" s="608"/>
      <c r="I385" s="609"/>
      <c r="J385" s="610">
        <f t="shared" si="88"/>
        <v>0</v>
      </c>
      <c r="K385" s="611"/>
      <c r="L385" s="612">
        <f t="shared" si="89"/>
        <v>0</v>
      </c>
      <c r="M385" s="641" t="str">
        <f t="shared" si="87"/>
        <v/>
      </c>
      <c r="N385" s="614">
        <f t="shared" si="90"/>
        <v>0</v>
      </c>
      <c r="O385" s="615"/>
    </row>
    <row r="386" spans="1:15" ht="18.75" customHeight="1">
      <c r="A386" s="555"/>
      <c r="B386" s="606"/>
      <c r="C386" s="738"/>
      <c r="D386" s="723"/>
      <c r="E386" s="724"/>
      <c r="F386" s="479"/>
      <c r="G386" s="607"/>
      <c r="H386" s="608"/>
      <c r="I386" s="609"/>
      <c r="J386" s="610">
        <f t="shared" si="88"/>
        <v>0</v>
      </c>
      <c r="K386" s="611"/>
      <c r="L386" s="612">
        <f t="shared" si="89"/>
        <v>0</v>
      </c>
      <c r="M386" s="641" t="str">
        <f t="shared" si="87"/>
        <v/>
      </c>
      <c r="N386" s="614">
        <f t="shared" si="90"/>
        <v>0</v>
      </c>
      <c r="O386" s="615"/>
    </row>
    <row r="387" spans="1:15" ht="18.75" customHeight="1">
      <c r="A387" s="555"/>
      <c r="B387" s="606"/>
      <c r="C387" s="738"/>
      <c r="D387" s="723"/>
      <c r="E387" s="724"/>
      <c r="F387" s="479"/>
      <c r="G387" s="607"/>
      <c r="H387" s="608"/>
      <c r="I387" s="609"/>
      <c r="J387" s="610">
        <f t="shared" si="88"/>
        <v>0</v>
      </c>
      <c r="K387" s="611"/>
      <c r="L387" s="612">
        <f t="shared" si="89"/>
        <v>0</v>
      </c>
      <c r="M387" s="641" t="str">
        <f t="shared" si="87"/>
        <v/>
      </c>
      <c r="N387" s="614">
        <f t="shared" si="90"/>
        <v>0</v>
      </c>
      <c r="O387" s="615"/>
    </row>
    <row r="388" spans="1:15" ht="18.75" customHeight="1">
      <c r="A388" s="555"/>
      <c r="B388" s="606"/>
      <c r="C388" s="738"/>
      <c r="D388" s="723"/>
      <c r="E388" s="724"/>
      <c r="F388" s="479"/>
      <c r="G388" s="607"/>
      <c r="H388" s="608"/>
      <c r="I388" s="609"/>
      <c r="J388" s="610">
        <f t="shared" si="88"/>
        <v>0</v>
      </c>
      <c r="K388" s="611"/>
      <c r="L388" s="612">
        <f t="shared" si="89"/>
        <v>0</v>
      </c>
      <c r="M388" s="641" t="str">
        <f t="shared" si="87"/>
        <v/>
      </c>
      <c r="N388" s="614">
        <f t="shared" si="90"/>
        <v>0</v>
      </c>
      <c r="O388" s="615"/>
    </row>
    <row r="389" spans="1:15" ht="18.75" customHeight="1">
      <c r="A389" s="555"/>
      <c r="B389" s="606"/>
      <c r="C389" s="738"/>
      <c r="D389" s="723"/>
      <c r="E389" s="724"/>
      <c r="F389" s="479"/>
      <c r="G389" s="607"/>
      <c r="H389" s="608"/>
      <c r="I389" s="609"/>
      <c r="J389" s="610">
        <f t="shared" si="88"/>
        <v>0</v>
      </c>
      <c r="K389" s="611"/>
      <c r="L389" s="612">
        <f t="shared" si="89"/>
        <v>0</v>
      </c>
      <c r="M389" s="641" t="str">
        <f t="shared" si="87"/>
        <v/>
      </c>
      <c r="N389" s="614">
        <f t="shared" si="90"/>
        <v>0</v>
      </c>
      <c r="O389" s="615"/>
    </row>
    <row r="390" spans="1:15" ht="18.75" customHeight="1" thickBot="1">
      <c r="A390" s="555"/>
      <c r="B390" s="726"/>
      <c r="C390" s="512"/>
      <c r="D390" s="513"/>
      <c r="E390" s="514"/>
      <c r="F390" s="515"/>
      <c r="G390" s="516"/>
      <c r="H390" s="517"/>
      <c r="I390" s="518"/>
      <c r="J390" s="710">
        <f t="shared" si="88"/>
        <v>0</v>
      </c>
      <c r="K390" s="519"/>
      <c r="L390" s="712">
        <f t="shared" si="89"/>
        <v>0</v>
      </c>
      <c r="M390" s="714" t="str">
        <f t="shared" si="87"/>
        <v/>
      </c>
      <c r="N390" s="520">
        <f t="shared" si="90"/>
        <v>0</v>
      </c>
      <c r="O390" s="571"/>
    </row>
    <row r="391" spans="1:15" ht="18.75" customHeight="1">
      <c r="A391" s="555"/>
      <c r="B391" s="616"/>
      <c r="C391" s="511" t="s">
        <v>1048</v>
      </c>
      <c r="D391" s="494" t="s">
        <v>1076</v>
      </c>
      <c r="E391" s="495" t="s">
        <v>978</v>
      </c>
      <c r="F391" s="496"/>
      <c r="G391" s="720"/>
      <c r="H391" s="721"/>
      <c r="I391" s="621"/>
      <c r="J391" s="497">
        <f>SUMIFS(J383:J390,B383:B390,"設備")</f>
        <v>0</v>
      </c>
      <c r="K391" s="623"/>
      <c r="L391" s="498">
        <f>SUMIFS(L383:L390,B383:B390,"設備")</f>
        <v>0</v>
      </c>
      <c r="M391" s="722"/>
      <c r="N391" s="499">
        <f>J391-L391</f>
        <v>0</v>
      </c>
      <c r="O391" s="626"/>
    </row>
    <row r="392" spans="1:15" ht="18.75" customHeight="1">
      <c r="A392" s="555"/>
      <c r="B392" s="606"/>
      <c r="C392" s="511" t="s">
        <v>1048</v>
      </c>
      <c r="D392" s="725" t="s">
        <v>1077</v>
      </c>
      <c r="E392" s="646" t="s">
        <v>978</v>
      </c>
      <c r="F392" s="478"/>
      <c r="G392" s="637"/>
      <c r="H392" s="638"/>
      <c r="I392" s="610"/>
      <c r="J392" s="639">
        <f>SUMIFS(J383:J390,B383:B390,"工事")</f>
        <v>0</v>
      </c>
      <c r="K392" s="612"/>
      <c r="L392" s="640">
        <f>SUMIFS(L383:L390,B383:B390,"工事")</f>
        <v>0</v>
      </c>
      <c r="M392" s="641"/>
      <c r="N392" s="642">
        <f>J392-L392</f>
        <v>0</v>
      </c>
      <c r="O392" s="615"/>
    </row>
    <row r="393" spans="1:15" ht="18.75" customHeight="1" thickBot="1">
      <c r="A393" s="555"/>
      <c r="B393" s="726"/>
      <c r="C393" s="705"/>
      <c r="D393" s="507" t="s">
        <v>1048</v>
      </c>
      <c r="E393" s="727" t="s">
        <v>1008</v>
      </c>
      <c r="F393" s="505"/>
      <c r="G393" s="708"/>
      <c r="H393" s="709"/>
      <c r="I393" s="710"/>
      <c r="J393" s="711">
        <f>J391+J392</f>
        <v>0</v>
      </c>
      <c r="K393" s="712"/>
      <c r="L393" s="713">
        <f>L391+L392</f>
        <v>0</v>
      </c>
      <c r="M393" s="714"/>
      <c r="N393" s="715">
        <f>J393-L393</f>
        <v>0</v>
      </c>
      <c r="O393" s="571"/>
    </row>
    <row r="394" spans="1:15" ht="18.75" customHeight="1">
      <c r="A394" s="555"/>
      <c r="B394" s="606"/>
      <c r="C394" s="3049" t="s">
        <v>1050</v>
      </c>
      <c r="D394" s="3050"/>
      <c r="E394" s="3051"/>
      <c r="F394" s="479"/>
      <c r="G394" s="607"/>
      <c r="H394" s="608"/>
      <c r="I394" s="609"/>
      <c r="J394" s="621"/>
      <c r="K394" s="728"/>
      <c r="L394" s="700"/>
      <c r="M394" s="722" t="str">
        <f t="shared" ref="M394:M402" si="91">IF(I394-K394=0,"",I394-K394)</f>
        <v/>
      </c>
      <c r="N394" s="625"/>
      <c r="O394" s="615"/>
    </row>
    <row r="395" spans="1:15" ht="18.75" customHeight="1">
      <c r="A395" s="555"/>
      <c r="B395" s="606"/>
      <c r="C395" s="738"/>
      <c r="D395" s="723"/>
      <c r="E395" s="529"/>
      <c r="F395" s="479"/>
      <c r="G395" s="607"/>
      <c r="H395" s="608"/>
      <c r="I395" s="609"/>
      <c r="J395" s="610">
        <f t="shared" ref="J395:J402" si="92">ROUNDDOWN(H395*I395,0)</f>
        <v>0</v>
      </c>
      <c r="K395" s="611"/>
      <c r="L395" s="612">
        <f t="shared" ref="L395:L402" si="93">ROUNDDOWN(H395*K395,0)</f>
        <v>0</v>
      </c>
      <c r="M395" s="641" t="str">
        <f t="shared" si="91"/>
        <v/>
      </c>
      <c r="N395" s="614">
        <f t="shared" ref="N395" si="94">J395-L395</f>
        <v>0</v>
      </c>
      <c r="O395" s="615"/>
    </row>
    <row r="396" spans="1:15" ht="18.75" customHeight="1">
      <c r="A396" s="555"/>
      <c r="B396" s="606"/>
      <c r="C396" s="738"/>
      <c r="D396" s="723"/>
      <c r="E396" s="724"/>
      <c r="F396" s="479"/>
      <c r="G396" s="607"/>
      <c r="H396" s="608"/>
      <c r="I396" s="609"/>
      <c r="J396" s="610">
        <f t="shared" si="92"/>
        <v>0</v>
      </c>
      <c r="K396" s="611"/>
      <c r="L396" s="612">
        <f t="shared" si="93"/>
        <v>0</v>
      </c>
      <c r="M396" s="641" t="str">
        <f t="shared" si="91"/>
        <v/>
      </c>
      <c r="N396" s="614">
        <f>J396-L396</f>
        <v>0</v>
      </c>
      <c r="O396" s="615"/>
    </row>
    <row r="397" spans="1:15" ht="18.75" customHeight="1">
      <c r="A397" s="555"/>
      <c r="B397" s="606"/>
      <c r="C397" s="738"/>
      <c r="D397" s="723"/>
      <c r="E397" s="724"/>
      <c r="F397" s="479"/>
      <c r="G397" s="607"/>
      <c r="H397" s="608"/>
      <c r="I397" s="609"/>
      <c r="J397" s="610">
        <f t="shared" si="92"/>
        <v>0</v>
      </c>
      <c r="K397" s="611"/>
      <c r="L397" s="612">
        <f t="shared" si="93"/>
        <v>0</v>
      </c>
      <c r="M397" s="641" t="str">
        <f t="shared" si="91"/>
        <v/>
      </c>
      <c r="N397" s="614">
        <f t="shared" ref="N397:N408" si="95">J397-L397</f>
        <v>0</v>
      </c>
      <c r="O397" s="615"/>
    </row>
    <row r="398" spans="1:15" ht="18.75" customHeight="1">
      <c r="A398" s="555"/>
      <c r="B398" s="606"/>
      <c r="C398" s="738"/>
      <c r="D398" s="723"/>
      <c r="E398" s="724"/>
      <c r="F398" s="479"/>
      <c r="G398" s="607"/>
      <c r="H398" s="608"/>
      <c r="I398" s="609"/>
      <c r="J398" s="610">
        <f t="shared" si="92"/>
        <v>0</v>
      </c>
      <c r="K398" s="611"/>
      <c r="L398" s="612">
        <f>ROUNDDOWN(H398*K398,0)</f>
        <v>0</v>
      </c>
      <c r="M398" s="641" t="str">
        <f t="shared" si="91"/>
        <v/>
      </c>
      <c r="N398" s="614">
        <f t="shared" si="95"/>
        <v>0</v>
      </c>
      <c r="O398" s="615"/>
    </row>
    <row r="399" spans="1:15" ht="18.75" customHeight="1">
      <c r="A399" s="555"/>
      <c r="B399" s="606"/>
      <c r="C399" s="738"/>
      <c r="D399" s="723"/>
      <c r="E399" s="724"/>
      <c r="F399" s="479"/>
      <c r="G399" s="607"/>
      <c r="H399" s="608"/>
      <c r="I399" s="609"/>
      <c r="J399" s="610">
        <f t="shared" si="92"/>
        <v>0</v>
      </c>
      <c r="K399" s="611"/>
      <c r="L399" s="612">
        <f t="shared" si="93"/>
        <v>0</v>
      </c>
      <c r="M399" s="641" t="str">
        <f t="shared" si="91"/>
        <v/>
      </c>
      <c r="N399" s="614">
        <f t="shared" si="95"/>
        <v>0</v>
      </c>
      <c r="O399" s="615"/>
    </row>
    <row r="400" spans="1:15" ht="18.75" customHeight="1">
      <c r="A400" s="555"/>
      <c r="B400" s="606"/>
      <c r="C400" s="738"/>
      <c r="D400" s="723"/>
      <c r="E400" s="724"/>
      <c r="F400" s="479"/>
      <c r="G400" s="607"/>
      <c r="H400" s="608"/>
      <c r="I400" s="609"/>
      <c r="J400" s="610">
        <f t="shared" si="92"/>
        <v>0</v>
      </c>
      <c r="K400" s="611"/>
      <c r="L400" s="612">
        <f t="shared" si="93"/>
        <v>0</v>
      </c>
      <c r="M400" s="641" t="str">
        <f t="shared" si="91"/>
        <v/>
      </c>
      <c r="N400" s="614">
        <f t="shared" si="95"/>
        <v>0</v>
      </c>
      <c r="O400" s="615"/>
    </row>
    <row r="401" spans="1:15" ht="18.75" customHeight="1">
      <c r="A401" s="555"/>
      <c r="B401" s="606"/>
      <c r="C401" s="738"/>
      <c r="D401" s="723"/>
      <c r="E401" s="724"/>
      <c r="F401" s="479"/>
      <c r="G401" s="607"/>
      <c r="H401" s="608"/>
      <c r="I401" s="609"/>
      <c r="J401" s="610">
        <f t="shared" si="92"/>
        <v>0</v>
      </c>
      <c r="K401" s="611"/>
      <c r="L401" s="612">
        <f t="shared" si="93"/>
        <v>0</v>
      </c>
      <c r="M401" s="641" t="str">
        <f t="shared" si="91"/>
        <v/>
      </c>
      <c r="N401" s="614">
        <f t="shared" si="95"/>
        <v>0</v>
      </c>
      <c r="O401" s="615"/>
    </row>
    <row r="402" spans="1:15" ht="18.75" customHeight="1" thickBot="1">
      <c r="A402" s="555"/>
      <c r="B402" s="726"/>
      <c r="C402" s="512"/>
      <c r="D402" s="513"/>
      <c r="E402" s="514"/>
      <c r="F402" s="515"/>
      <c r="G402" s="516"/>
      <c r="H402" s="517"/>
      <c r="I402" s="518"/>
      <c r="J402" s="710">
        <f t="shared" si="92"/>
        <v>0</v>
      </c>
      <c r="K402" s="519"/>
      <c r="L402" s="712">
        <f t="shared" si="93"/>
        <v>0</v>
      </c>
      <c r="M402" s="714" t="str">
        <f t="shared" si="91"/>
        <v/>
      </c>
      <c r="N402" s="520">
        <f t="shared" si="95"/>
        <v>0</v>
      </c>
      <c r="O402" s="571"/>
    </row>
    <row r="403" spans="1:15" ht="18.75" customHeight="1">
      <c r="A403" s="555"/>
      <c r="B403" s="616"/>
      <c r="C403" s="511" t="s">
        <v>1049</v>
      </c>
      <c r="D403" s="494" t="s">
        <v>1076</v>
      </c>
      <c r="E403" s="495" t="s">
        <v>978</v>
      </c>
      <c r="F403" s="496"/>
      <c r="G403" s="720"/>
      <c r="H403" s="721"/>
      <c r="I403" s="621"/>
      <c r="J403" s="497">
        <f>SUMIFS(J395:J402,B395:B402,"設備")</f>
        <v>0</v>
      </c>
      <c r="K403" s="623"/>
      <c r="L403" s="498">
        <f>SUMIFS(L395:L402,B395:B402,"設備")</f>
        <v>0</v>
      </c>
      <c r="M403" s="722"/>
      <c r="N403" s="499">
        <f t="shared" si="95"/>
        <v>0</v>
      </c>
      <c r="O403" s="626"/>
    </row>
    <row r="404" spans="1:15" ht="18.75" customHeight="1">
      <c r="A404" s="555"/>
      <c r="B404" s="606"/>
      <c r="C404" s="511" t="s">
        <v>1049</v>
      </c>
      <c r="D404" s="725" t="s">
        <v>1077</v>
      </c>
      <c r="E404" s="646" t="s">
        <v>978</v>
      </c>
      <c r="F404" s="478"/>
      <c r="G404" s="637"/>
      <c r="H404" s="638"/>
      <c r="I404" s="610"/>
      <c r="J404" s="639">
        <f>SUMIFS(J395:J402,B395:B402,"工事")</f>
        <v>0</v>
      </c>
      <c r="K404" s="612"/>
      <c r="L404" s="640">
        <f>SUMIFS(L395:L402,B395:B402,"工事")</f>
        <v>0</v>
      </c>
      <c r="M404" s="641"/>
      <c r="N404" s="642">
        <f t="shared" si="95"/>
        <v>0</v>
      </c>
      <c r="O404" s="615"/>
    </row>
    <row r="405" spans="1:15" ht="18.75" customHeight="1" thickBot="1">
      <c r="A405" s="555"/>
      <c r="B405" s="500"/>
      <c r="C405" s="521"/>
      <c r="D405" s="522" t="s">
        <v>1049</v>
      </c>
      <c r="E405" s="523" t="s">
        <v>1008</v>
      </c>
      <c r="F405" s="524"/>
      <c r="G405" s="525"/>
      <c r="H405" s="526"/>
      <c r="I405" s="501"/>
      <c r="J405" s="508">
        <f>J403+J404</f>
        <v>0</v>
      </c>
      <c r="K405" s="502"/>
      <c r="L405" s="509">
        <f>L403+L404</f>
        <v>0</v>
      </c>
      <c r="M405" s="503"/>
      <c r="N405" s="510">
        <f t="shared" si="95"/>
        <v>0</v>
      </c>
      <c r="O405" s="504"/>
    </row>
    <row r="406" spans="1:15" ht="18.75" customHeight="1" thickTop="1">
      <c r="A406" s="555"/>
      <c r="B406" s="616"/>
      <c r="C406" s="493" t="s">
        <v>868</v>
      </c>
      <c r="D406" s="494" t="s">
        <v>973</v>
      </c>
      <c r="E406" s="495" t="s">
        <v>975</v>
      </c>
      <c r="F406" s="496"/>
      <c r="G406" s="720"/>
      <c r="H406" s="721"/>
      <c r="I406" s="621"/>
      <c r="J406" s="497">
        <f>SUMIFS(J383:J405,D383:D405,"設備費8")</f>
        <v>0</v>
      </c>
      <c r="K406" s="623"/>
      <c r="L406" s="498">
        <f>SUMIFS(L383:L405,D383:D405,"設備費8")</f>
        <v>0</v>
      </c>
      <c r="M406" s="722"/>
      <c r="N406" s="499">
        <f t="shared" si="95"/>
        <v>0</v>
      </c>
      <c r="O406" s="626"/>
    </row>
    <row r="407" spans="1:15" ht="18.75" customHeight="1">
      <c r="A407" s="555"/>
      <c r="B407" s="606"/>
      <c r="C407" s="644" t="s">
        <v>868</v>
      </c>
      <c r="D407" s="725" t="s">
        <v>979</v>
      </c>
      <c r="E407" s="646" t="s">
        <v>975</v>
      </c>
      <c r="F407" s="478"/>
      <c r="G407" s="637"/>
      <c r="H407" s="638"/>
      <c r="I407" s="610"/>
      <c r="J407" s="639">
        <f>SUMIFS(J383:J405,D383:D405,"工事費8")</f>
        <v>0</v>
      </c>
      <c r="K407" s="612"/>
      <c r="L407" s="640">
        <f>SUMIFS(L383:L405,D383:D405,"工事費8")</f>
        <v>0</v>
      </c>
      <c r="M407" s="641"/>
      <c r="N407" s="642">
        <f t="shared" si="95"/>
        <v>0</v>
      </c>
      <c r="O407" s="615"/>
    </row>
    <row r="408" spans="1:15" ht="18.75" customHeight="1" thickBot="1">
      <c r="A408" s="555"/>
      <c r="B408" s="500"/>
      <c r="C408" s="521"/>
      <c r="D408" s="528" t="s">
        <v>980</v>
      </c>
      <c r="E408" s="523" t="s">
        <v>975</v>
      </c>
      <c r="F408" s="524"/>
      <c r="G408" s="525"/>
      <c r="H408" s="526"/>
      <c r="I408" s="501"/>
      <c r="J408" s="508">
        <f>J406+J407</f>
        <v>0</v>
      </c>
      <c r="K408" s="502"/>
      <c r="L408" s="509">
        <f>L406+L407</f>
        <v>0</v>
      </c>
      <c r="M408" s="503"/>
      <c r="N408" s="510">
        <f t="shared" si="95"/>
        <v>0</v>
      </c>
      <c r="O408" s="504"/>
    </row>
    <row r="409" spans="1:15" ht="18.75" customHeight="1" thickTop="1"/>
  </sheetData>
  <mergeCells count="59">
    <mergeCell ref="C381:E381"/>
    <mergeCell ref="C382:E382"/>
    <mergeCell ref="C394:E394"/>
    <mergeCell ref="C325:E325"/>
    <mergeCell ref="C326:E326"/>
    <mergeCell ref="C338:E338"/>
    <mergeCell ref="C353:E353"/>
    <mergeCell ref="C354:E354"/>
    <mergeCell ref="C366:E366"/>
    <mergeCell ref="C298:E298"/>
    <mergeCell ref="C117:E117"/>
    <mergeCell ref="C118:E118"/>
    <mergeCell ref="C142:E142"/>
    <mergeCell ref="C169:E169"/>
    <mergeCell ref="C170:E170"/>
    <mergeCell ref="C194:E194"/>
    <mergeCell ref="C221:E221"/>
    <mergeCell ref="C222:E222"/>
    <mergeCell ref="C246:E246"/>
    <mergeCell ref="C273:E273"/>
    <mergeCell ref="C274:E274"/>
    <mergeCell ref="C90:E90"/>
    <mergeCell ref="C47:E47"/>
    <mergeCell ref="C48:E48"/>
    <mergeCell ref="C49:E49"/>
    <mergeCell ref="C50:E50"/>
    <mergeCell ref="C51:E51"/>
    <mergeCell ref="C52:E52"/>
    <mergeCell ref="C53:E53"/>
    <mergeCell ref="B56:G56"/>
    <mergeCell ref="E64:G64"/>
    <mergeCell ref="C65:E65"/>
    <mergeCell ref="C66:E66"/>
    <mergeCell ref="C46:E46"/>
    <mergeCell ref="C25:E25"/>
    <mergeCell ref="C26:E26"/>
    <mergeCell ref="C27:E27"/>
    <mergeCell ref="C32:E32"/>
    <mergeCell ref="C33:E33"/>
    <mergeCell ref="C34:E34"/>
    <mergeCell ref="C35:E35"/>
    <mergeCell ref="C36:E36"/>
    <mergeCell ref="C37:E37"/>
    <mergeCell ref="C38:E38"/>
    <mergeCell ref="C39:E39"/>
    <mergeCell ref="C24:E24"/>
    <mergeCell ref="B13:B15"/>
    <mergeCell ref="F13:F15"/>
    <mergeCell ref="G13:G15"/>
    <mergeCell ref="H13:N13"/>
    <mergeCell ref="H14:H15"/>
    <mergeCell ref="I14:J14"/>
    <mergeCell ref="K14:L14"/>
    <mergeCell ref="M14:N14"/>
    <mergeCell ref="B16:G16"/>
    <mergeCell ref="C20:E20"/>
    <mergeCell ref="C21:E21"/>
    <mergeCell ref="C22:E22"/>
    <mergeCell ref="C23:E23"/>
  </mergeCells>
  <phoneticPr fontId="19"/>
  <dataValidations count="5">
    <dataValidation type="list" allowBlank="1" showInputMessage="1" sqref="G58:G61 G90:G110 G118:G138 G354:G362 G298:G318 G326:G334 G246:G266 G274:G294 G194:G214 G222:G242 G142:G162 G170:G190 G382:G390 G394:G402 G366:G374 G338:G346 G66:G86" xr:uid="{00000000-0002-0000-1000-000000000000}">
      <formula1>"式,台,個,本,ｍ,面,ヶ所"</formula1>
    </dataValidation>
    <dataValidation allowBlank="1" showInputMessage="1" sqref="G65 G17:G54 G325 G273 G221 G169 G117 G381 G353" xr:uid="{00000000-0002-0000-1000-000001000000}"/>
    <dataValidation type="list" allowBlank="1" showInputMessage="1" showErrorMessage="1" sqref="B119:B138 B90:B110 B355:B362 B327:B334 B298:B318 B275:B294 B246:B266 B223:B242 B194:B214 B171:B190 B142:B162 B383:B390 B394:B402 B366:B374 B338:B346 B67:B86" xr:uid="{00000000-0002-0000-1000-000002000000}">
      <formula1>"設備,工事"</formula1>
    </dataValidation>
    <dataValidation allowBlank="1" showInputMessage="1" showErrorMessage="1" promptTitle="▼-------------------------" prompt="１ページ目（集計）の_x000a_番号．名称と一致させてください。" sqref="C65:E65 C91 E91 C325:E325 C339 E339 C273:E273 C299 E299 C221:E221 C247 E247 C169:E169 C195 E195 C117:E117 C143 E143 C381:E381 C395 E395 C353:E353 C367 E367" xr:uid="{00000000-0002-0000-1000-000003000000}"/>
    <dataValidation type="list" allowBlank="1" showInputMessage="1" showErrorMessage="1" sqref="B58:B61" xr:uid="{F93777E0-F2A6-4650-88DD-09FEA53F0AC2}">
      <formula1>"設計"</formula1>
    </dataValidation>
  </dataValidations>
  <printOptions horizontalCentered="1"/>
  <pageMargins left="0.59055118110236227" right="0" top="0.35433070866141736" bottom="0.15748031496062992" header="0.11811023622047245" footer="0"/>
  <pageSetup paperSize="9" scale="70" fitToHeight="0" orientation="portrait" r:id="rId1"/>
  <headerFooter>
    <oddHeader>&amp;R&amp;"HGPｺﾞｼｯｸM,ﾒﾃﾞｨｳﾑ"&amp;12 2年目（&amp;"Arial Unicode MS,標準"&amp;P&amp;"HGPｺﾞｼｯｸM,ﾒﾃﾞｨｳﾑ"/&amp;"Arial Unicode MS,標準"&amp;N&amp;"HGPｺﾞｼｯｸM,ﾒﾃﾞｨｳﾑ"）</oddHeader>
  </headerFooter>
  <rowBreaks count="1" manualBreakCount="1">
    <brk id="55" min="1" max="14"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4000000}">
          <x14:formula1>
            <xm:f>date1!$AI$3:$AI$17</xm:f>
          </x14:formula1>
          <xm:sqref>F395:F402 F67:F86 F91:F110 F119:F138 F143:F162 F171:F190 F195:F214 F223:F242 F247:F266 F275:F294 F299:F318 F327:F334 F339:F346 F355:F362 F367:F374 F383:F390</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59999389629810485"/>
  </sheetPr>
  <dimension ref="A1:Y409"/>
  <sheetViews>
    <sheetView showGridLines="0" view="pageBreakPreview" zoomScale="85" zoomScaleNormal="85" zoomScaleSheetLayoutView="85" workbookViewId="0">
      <pane ySplit="15" topLeftCell="A16" activePane="bottomLeft" state="frozen"/>
      <selection sqref="A1:AH1"/>
      <selection pane="bottomLeft" activeCell="B12" sqref="B12"/>
    </sheetView>
  </sheetViews>
  <sheetFormatPr defaultColWidth="9" defaultRowHeight="18.75" customHeight="1"/>
  <cols>
    <col min="1" max="1" width="2.75" style="547" customWidth="1"/>
    <col min="2" max="2" width="5" style="730" customWidth="1"/>
    <col min="3" max="3" width="27.5" style="547" customWidth="1"/>
    <col min="4" max="5" width="11.25" style="547" customWidth="1"/>
    <col min="6" max="6" width="9.25" style="729" customWidth="1"/>
    <col min="7" max="7" width="4.375" style="729" customWidth="1"/>
    <col min="8" max="8" width="7.5" style="731" customWidth="1"/>
    <col min="9" max="9" width="5" style="731" customWidth="1"/>
    <col min="10" max="10" width="12.625" style="732" customWidth="1"/>
    <col min="11" max="11" width="5" style="731" customWidth="1"/>
    <col min="12" max="12" width="12.625" style="732" customWidth="1"/>
    <col min="13" max="13" width="5" style="731" customWidth="1"/>
    <col min="14" max="14" width="12.625" style="732" customWidth="1"/>
    <col min="15" max="15" width="11.25" style="733" customWidth="1"/>
    <col min="16" max="17" width="9" style="547"/>
    <col min="18" max="20" width="13.875" style="547" customWidth="1"/>
    <col min="21" max="22" width="9" style="547"/>
    <col min="23" max="25" width="13.875" style="547" customWidth="1"/>
    <col min="26" max="16384" width="9" style="547"/>
  </cols>
  <sheetData>
    <row r="1" spans="1:25" ht="18.75" customHeight="1">
      <c r="A1" s="541"/>
      <c r="B1" s="542" t="s">
        <v>959</v>
      </c>
      <c r="C1" s="541"/>
      <c r="D1" s="541"/>
      <c r="E1" s="541"/>
      <c r="F1" s="543"/>
      <c r="G1" s="543"/>
      <c r="H1" s="544"/>
      <c r="I1" s="544"/>
      <c r="J1" s="545"/>
      <c r="K1" s="544"/>
      <c r="L1" s="545"/>
      <c r="M1" s="544"/>
      <c r="N1" s="545"/>
      <c r="O1" s="546"/>
      <c r="P1" s="541"/>
      <c r="Q1" s="541"/>
      <c r="R1" s="541"/>
      <c r="S1" s="541"/>
      <c r="T1" s="541"/>
      <c r="U1" s="541"/>
      <c r="V1" s="541"/>
      <c r="W1" s="541"/>
      <c r="X1" s="541"/>
      <c r="Y1" s="541"/>
    </row>
    <row r="2" spans="1:25" ht="18.75" customHeight="1">
      <c r="A2" s="541"/>
      <c r="B2" s="548"/>
      <c r="C2" s="549" t="s">
        <v>960</v>
      </c>
      <c r="D2" s="541"/>
      <c r="E2" s="541"/>
      <c r="F2" s="543"/>
      <c r="G2" s="543"/>
      <c r="H2" s="544"/>
      <c r="I2" s="544"/>
      <c r="J2" s="545"/>
      <c r="K2" s="544"/>
      <c r="L2" s="545"/>
      <c r="M2" s="544"/>
      <c r="N2" s="545"/>
      <c r="O2" s="546"/>
      <c r="P2" s="541"/>
      <c r="Q2" s="541"/>
      <c r="R2" s="541"/>
      <c r="S2" s="541"/>
      <c r="T2" s="541"/>
      <c r="U2" s="541"/>
      <c r="V2" s="541"/>
      <c r="W2" s="541"/>
      <c r="X2" s="541"/>
      <c r="Y2" s="541"/>
    </row>
    <row r="3" spans="1:25" ht="18.75" customHeight="1">
      <c r="A3" s="541"/>
      <c r="B3" s="548"/>
      <c r="C3" s="549" t="s">
        <v>961</v>
      </c>
      <c r="D3" s="541"/>
      <c r="E3" s="541"/>
      <c r="F3" s="543"/>
      <c r="G3" s="543"/>
      <c r="H3" s="544"/>
      <c r="I3" s="544"/>
      <c r="J3" s="545"/>
      <c r="K3" s="544"/>
      <c r="L3" s="545"/>
      <c r="M3" s="544"/>
      <c r="N3" s="545"/>
      <c r="O3" s="546"/>
      <c r="P3" s="541"/>
      <c r="Q3" s="541"/>
      <c r="R3" s="541"/>
      <c r="S3" s="541"/>
      <c r="T3" s="541"/>
      <c r="U3" s="541"/>
      <c r="V3" s="541"/>
      <c r="W3" s="541"/>
      <c r="X3" s="541"/>
      <c r="Y3" s="541"/>
    </row>
    <row r="4" spans="1:25" ht="18.75" customHeight="1">
      <c r="A4" s="541"/>
      <c r="B4" s="548"/>
      <c r="C4" s="549" t="s">
        <v>962</v>
      </c>
      <c r="D4" s="541"/>
      <c r="E4" s="541"/>
      <c r="F4" s="543"/>
      <c r="G4" s="543"/>
      <c r="H4" s="544"/>
      <c r="I4" s="544"/>
      <c r="J4" s="545"/>
      <c r="K4" s="544"/>
      <c r="L4" s="545"/>
      <c r="M4" s="544"/>
      <c r="N4" s="545"/>
      <c r="O4" s="546"/>
      <c r="P4" s="541"/>
      <c r="Q4" s="541"/>
      <c r="R4" s="541"/>
      <c r="S4" s="541"/>
      <c r="T4" s="541"/>
      <c r="U4" s="541"/>
      <c r="V4" s="541"/>
      <c r="W4" s="541"/>
      <c r="X4" s="541"/>
      <c r="Y4" s="541"/>
    </row>
    <row r="5" spans="1:25" ht="18.75" customHeight="1">
      <c r="A5" s="541"/>
      <c r="B5" s="548"/>
      <c r="C5" s="549" t="s">
        <v>963</v>
      </c>
      <c r="D5" s="541"/>
      <c r="E5" s="541"/>
      <c r="F5" s="543"/>
      <c r="G5" s="543"/>
      <c r="H5" s="544"/>
      <c r="I5" s="544"/>
      <c r="J5" s="545"/>
      <c r="K5" s="544"/>
      <c r="L5" s="545"/>
      <c r="M5" s="544"/>
      <c r="N5" s="545"/>
      <c r="O5" s="546"/>
      <c r="P5" s="541"/>
      <c r="Q5" s="541"/>
      <c r="R5" s="541"/>
      <c r="S5" s="541"/>
      <c r="T5" s="541"/>
      <c r="U5" s="541"/>
      <c r="V5" s="541"/>
      <c r="W5" s="541"/>
      <c r="X5" s="541"/>
      <c r="Y5" s="541"/>
    </row>
    <row r="6" spans="1:25" ht="18.75" customHeight="1">
      <c r="A6" s="541"/>
      <c r="B6" s="542" t="s">
        <v>964</v>
      </c>
      <c r="C6" s="541"/>
      <c r="D6" s="541"/>
      <c r="E6" s="541"/>
      <c r="F6" s="543"/>
      <c r="G6" s="543"/>
      <c r="H6" s="544"/>
      <c r="I6" s="544"/>
      <c r="J6" s="545"/>
      <c r="K6" s="544"/>
      <c r="L6" s="545"/>
      <c r="M6" s="544"/>
      <c r="N6" s="545"/>
      <c r="O6" s="546"/>
      <c r="P6" s="541"/>
      <c r="Q6" s="541"/>
      <c r="R6" s="541"/>
      <c r="S6" s="541"/>
      <c r="T6" s="541"/>
      <c r="U6" s="541"/>
      <c r="V6" s="541"/>
      <c r="W6" s="541"/>
      <c r="X6" s="541"/>
      <c r="Y6" s="541"/>
    </row>
    <row r="7" spans="1:25" ht="18.75" customHeight="1">
      <c r="A7" s="541"/>
      <c r="B7" s="548"/>
      <c r="C7" s="549" t="s">
        <v>965</v>
      </c>
      <c r="D7" s="541"/>
      <c r="E7" s="541"/>
      <c r="F7" s="543"/>
      <c r="G7" s="543"/>
      <c r="H7" s="544"/>
      <c r="I7" s="544"/>
      <c r="J7" s="545"/>
      <c r="K7" s="544"/>
      <c r="L7" s="545"/>
      <c r="M7" s="544"/>
      <c r="N7" s="545"/>
      <c r="O7" s="546"/>
      <c r="P7" s="541"/>
      <c r="Q7" s="541"/>
      <c r="R7" s="541"/>
      <c r="S7" s="541"/>
      <c r="T7" s="541"/>
      <c r="U7" s="541"/>
      <c r="V7" s="541"/>
      <c r="W7" s="541"/>
      <c r="X7" s="541"/>
      <c r="Y7" s="541"/>
    </row>
    <row r="8" spans="1:25" ht="18.75" customHeight="1">
      <c r="A8" s="541"/>
      <c r="B8" s="541"/>
      <c r="C8" s="549" t="s">
        <v>1914</v>
      </c>
      <c r="D8" s="541"/>
      <c r="E8" s="541"/>
      <c r="F8" s="543"/>
      <c r="G8" s="543"/>
      <c r="H8" s="544"/>
      <c r="I8" s="544"/>
      <c r="J8" s="545"/>
      <c r="K8" s="544"/>
      <c r="L8" s="545"/>
      <c r="M8" s="544"/>
      <c r="N8" s="545"/>
      <c r="O8" s="546"/>
      <c r="P8" s="541"/>
      <c r="Q8" s="541"/>
      <c r="R8" s="541"/>
      <c r="S8" s="541"/>
      <c r="T8" s="541"/>
      <c r="U8" s="541"/>
      <c r="V8" s="541"/>
      <c r="W8" s="541"/>
      <c r="X8" s="541"/>
      <c r="Y8" s="541"/>
    </row>
    <row r="9" spans="1:25" ht="18.75" customHeight="1">
      <c r="A9" s="541"/>
      <c r="B9" s="541"/>
      <c r="C9" s="549" t="s">
        <v>1916</v>
      </c>
      <c r="D9" s="541"/>
      <c r="E9" s="541"/>
      <c r="F9" s="543"/>
      <c r="G9" s="543"/>
      <c r="H9" s="544"/>
      <c r="I9" s="544"/>
      <c r="J9" s="545"/>
      <c r="K9" s="544"/>
      <c r="L9" s="545"/>
      <c r="M9" s="544"/>
      <c r="N9" s="545"/>
      <c r="O9" s="546"/>
      <c r="P9" s="541"/>
      <c r="Q9" s="541"/>
      <c r="R9" s="541"/>
      <c r="S9" s="541"/>
      <c r="T9" s="541"/>
      <c r="U9" s="541"/>
      <c r="V9" s="541"/>
      <c r="W9" s="541"/>
      <c r="X9" s="541"/>
      <c r="Y9" s="541"/>
    </row>
    <row r="10" spans="1:25" ht="18.75" customHeight="1">
      <c r="A10" s="541"/>
      <c r="B10" s="541"/>
      <c r="C10" s="549" t="s">
        <v>1806</v>
      </c>
      <c r="D10" s="541"/>
      <c r="E10" s="541"/>
      <c r="F10" s="543"/>
      <c r="G10" s="543"/>
      <c r="H10" s="544"/>
      <c r="I10" s="544"/>
      <c r="J10" s="545"/>
      <c r="K10" s="544"/>
      <c r="L10" s="545"/>
      <c r="M10" s="544"/>
      <c r="N10" s="545"/>
      <c r="O10" s="546"/>
      <c r="P10" s="541"/>
      <c r="Q10" s="541"/>
      <c r="R10" s="541"/>
      <c r="S10" s="541"/>
      <c r="T10" s="541"/>
      <c r="U10" s="541"/>
      <c r="V10" s="541"/>
      <c r="W10" s="541"/>
      <c r="X10" s="541"/>
      <c r="Y10" s="541"/>
    </row>
    <row r="11" spans="1:25" ht="18.75" customHeight="1">
      <c r="A11" s="541"/>
      <c r="B11" s="549" t="s">
        <v>966</v>
      </c>
      <c r="C11" s="541"/>
      <c r="D11" s="541"/>
      <c r="E11" s="541"/>
      <c r="F11" s="543"/>
      <c r="G11" s="543"/>
      <c r="H11" s="544"/>
      <c r="I11" s="544"/>
      <c r="J11" s="545"/>
      <c r="K11" s="544"/>
      <c r="L11" s="545"/>
      <c r="M11" s="544"/>
      <c r="N11" s="545"/>
      <c r="O11" s="546"/>
      <c r="P11" s="541"/>
      <c r="Q11" s="541"/>
      <c r="R11" s="541"/>
      <c r="S11" s="541"/>
      <c r="T11" s="541"/>
      <c r="U11" s="541"/>
      <c r="V11" s="541"/>
      <c r="W11" s="541"/>
      <c r="X11" s="541"/>
      <c r="Y11" s="541"/>
    </row>
    <row r="12" spans="1:25" ht="22.5" customHeight="1" thickBot="1">
      <c r="B12" s="744" t="s">
        <v>1241</v>
      </c>
      <c r="C12" s="745" t="s">
        <v>1242</v>
      </c>
      <c r="D12" s="550"/>
      <c r="E12" s="550"/>
      <c r="F12" s="551"/>
      <c r="G12" s="551"/>
      <c r="H12" s="552"/>
      <c r="I12" s="552"/>
      <c r="J12" s="553"/>
      <c r="K12" s="552"/>
      <c r="L12" s="553"/>
      <c r="M12" s="552"/>
      <c r="N12" s="553"/>
      <c r="O12" s="554"/>
      <c r="P12" s="541"/>
      <c r="Q12" s="541"/>
      <c r="R12" s="541"/>
      <c r="S12" s="541"/>
      <c r="T12" s="541"/>
      <c r="U12" s="541"/>
      <c r="V12" s="541"/>
      <c r="W12" s="541"/>
      <c r="X12" s="541"/>
      <c r="Y12" s="541"/>
    </row>
    <row r="13" spans="1:25" ht="18.75" customHeight="1">
      <c r="A13" s="555"/>
      <c r="B13" s="3024" t="s">
        <v>22</v>
      </c>
      <c r="C13" s="556" t="s">
        <v>764</v>
      </c>
      <c r="D13" s="557"/>
      <c r="E13" s="558"/>
      <c r="F13" s="3043" t="s">
        <v>1701</v>
      </c>
      <c r="G13" s="3027" t="s">
        <v>19</v>
      </c>
      <c r="H13" s="3030" t="s">
        <v>968</v>
      </c>
      <c r="I13" s="3031"/>
      <c r="J13" s="3031"/>
      <c r="K13" s="3031"/>
      <c r="L13" s="3031"/>
      <c r="M13" s="3031"/>
      <c r="N13" s="3032"/>
      <c r="O13" s="559" t="s">
        <v>0</v>
      </c>
      <c r="P13" s="541"/>
      <c r="Q13" s="541"/>
      <c r="R13" s="541"/>
      <c r="S13" s="541"/>
      <c r="T13" s="541"/>
      <c r="U13" s="541"/>
      <c r="V13" s="541"/>
      <c r="W13" s="541"/>
      <c r="X13" s="541"/>
      <c r="Y13" s="541"/>
    </row>
    <row r="14" spans="1:25" ht="18.75" customHeight="1">
      <c r="A14" s="555"/>
      <c r="B14" s="3025"/>
      <c r="C14" s="560" t="s">
        <v>16</v>
      </c>
      <c r="D14" s="561" t="s">
        <v>23</v>
      </c>
      <c r="E14" s="562" t="s">
        <v>969</v>
      </c>
      <c r="F14" s="3044"/>
      <c r="G14" s="3028"/>
      <c r="H14" s="3033" t="s">
        <v>17</v>
      </c>
      <c r="I14" s="3035" t="s">
        <v>24</v>
      </c>
      <c r="J14" s="3035"/>
      <c r="K14" s="3036" t="s">
        <v>25</v>
      </c>
      <c r="L14" s="3037"/>
      <c r="M14" s="3038" t="s">
        <v>26</v>
      </c>
      <c r="N14" s="3039"/>
      <c r="O14" s="563"/>
      <c r="P14" s="541"/>
      <c r="Q14" s="541"/>
      <c r="R14" s="541"/>
      <c r="S14" s="541"/>
      <c r="T14" s="541"/>
      <c r="U14" s="541"/>
      <c r="V14" s="541"/>
      <c r="W14" s="541"/>
      <c r="X14" s="541"/>
      <c r="Y14" s="541"/>
    </row>
    <row r="15" spans="1:25" ht="18.75" customHeight="1" thickBot="1">
      <c r="A15" s="555"/>
      <c r="B15" s="3026"/>
      <c r="C15" s="564"/>
      <c r="D15" s="565"/>
      <c r="E15" s="566"/>
      <c r="F15" s="3045"/>
      <c r="G15" s="3029"/>
      <c r="H15" s="3034"/>
      <c r="I15" s="567" t="s">
        <v>18</v>
      </c>
      <c r="J15" s="567" t="s">
        <v>13</v>
      </c>
      <c r="K15" s="568" t="s">
        <v>18</v>
      </c>
      <c r="L15" s="568" t="s">
        <v>13</v>
      </c>
      <c r="M15" s="569" t="s">
        <v>18</v>
      </c>
      <c r="N15" s="570" t="s">
        <v>13</v>
      </c>
      <c r="O15" s="571"/>
      <c r="P15" s="541"/>
      <c r="Q15" s="541"/>
      <c r="R15" s="541"/>
      <c r="S15" s="541"/>
      <c r="T15" s="541"/>
      <c r="U15" s="541"/>
      <c r="V15" s="541"/>
      <c r="W15" s="541"/>
      <c r="X15" s="541"/>
      <c r="Y15" s="541"/>
    </row>
    <row r="16" spans="1:25" ht="24.75" customHeight="1" thickBot="1">
      <c r="A16" s="555"/>
      <c r="B16" s="3040" t="s">
        <v>27</v>
      </c>
      <c r="C16" s="3041"/>
      <c r="D16" s="3041"/>
      <c r="E16" s="3041"/>
      <c r="F16" s="3041"/>
      <c r="G16" s="3042"/>
      <c r="H16" s="572"/>
      <c r="I16" s="573"/>
      <c r="J16" s="573"/>
      <c r="K16" s="574"/>
      <c r="L16" s="574"/>
      <c r="M16" s="575"/>
      <c r="N16" s="576"/>
      <c r="O16" s="577"/>
      <c r="P16" s="541"/>
      <c r="Q16" s="783" t="s">
        <v>1060</v>
      </c>
      <c r="R16" s="783"/>
      <c r="S16" s="783"/>
      <c r="T16" s="783"/>
      <c r="U16" s="783"/>
      <c r="V16" s="783" t="s">
        <v>1059</v>
      </c>
      <c r="W16" s="783"/>
      <c r="X16" s="783"/>
      <c r="Y16" s="783"/>
    </row>
    <row r="17" spans="1:25" ht="36.75" thickTop="1">
      <c r="A17" s="555"/>
      <c r="B17" s="578"/>
      <c r="C17" s="579" t="s">
        <v>970</v>
      </c>
      <c r="D17" s="580"/>
      <c r="E17" s="581" t="s">
        <v>12</v>
      </c>
      <c r="F17" s="476"/>
      <c r="G17" s="582" t="s">
        <v>20</v>
      </c>
      <c r="H17" s="583"/>
      <c r="I17" s="584"/>
      <c r="J17" s="584">
        <f>J62</f>
        <v>0</v>
      </c>
      <c r="K17" s="585"/>
      <c r="L17" s="585">
        <f>L62</f>
        <v>0</v>
      </c>
      <c r="M17" s="586"/>
      <c r="N17" s="587">
        <f>N62</f>
        <v>0</v>
      </c>
      <c r="O17" s="588"/>
      <c r="P17" s="541"/>
      <c r="Q17" s="784" t="s">
        <v>1701</v>
      </c>
      <c r="R17" s="785" t="s">
        <v>194</v>
      </c>
      <c r="S17" s="785" t="s">
        <v>195</v>
      </c>
      <c r="T17" s="785" t="s">
        <v>1058</v>
      </c>
      <c r="U17" s="783"/>
      <c r="V17" s="784" t="s">
        <v>1701</v>
      </c>
      <c r="W17" s="785" t="s">
        <v>194</v>
      </c>
      <c r="X17" s="785" t="s">
        <v>195</v>
      </c>
      <c r="Y17" s="785" t="s">
        <v>1058</v>
      </c>
    </row>
    <row r="18" spans="1:25" ht="18.75" customHeight="1" thickBot="1">
      <c r="A18" s="555"/>
      <c r="B18" s="589"/>
      <c r="C18" s="590"/>
      <c r="D18" s="591"/>
      <c r="E18" s="592"/>
      <c r="F18" s="477"/>
      <c r="G18" s="593"/>
      <c r="H18" s="594"/>
      <c r="I18" s="595"/>
      <c r="J18" s="596"/>
      <c r="K18" s="597"/>
      <c r="L18" s="598"/>
      <c r="M18" s="599"/>
      <c r="N18" s="600"/>
      <c r="O18" s="601"/>
      <c r="P18" s="541"/>
      <c r="Q18" s="786" t="s">
        <v>856</v>
      </c>
      <c r="R18" s="787">
        <f>SUMIFS('４-６．（３年目）'!J64:J408,'４-６．（３年目）'!B64:B408,"設備",'４-６．（３年目）'!F64:F408,"①")</f>
        <v>0</v>
      </c>
      <c r="S18" s="787">
        <f>SUMIFS('４-６．（３年目）'!L64:L408,'４-６．（３年目）'!B64:B408,"設備",'４-６．（３年目）'!F64:F408,"①")</f>
        <v>0</v>
      </c>
      <c r="T18" s="787">
        <f>SUMIFS('４-６．（３年目）'!N64:N408,'４-６．（３年目）'!B64:B408,"設備",'４-６．（３年目）'!F64:F408,"①")</f>
        <v>0</v>
      </c>
      <c r="U18" s="788"/>
      <c r="V18" s="789" t="s">
        <v>856</v>
      </c>
      <c r="W18" s="787">
        <f>SUMIFS('４-６．（３年目）'!L64:L408,'４-６．（３年目）'!B64:B408,"工事",'４-６．（３年目）'!F64:F408,"①")</f>
        <v>0</v>
      </c>
      <c r="X18" s="787">
        <f>SUMIFS('４-６．（３年目）'!L64:L408,'４-６．（３年目）'!B64:B408,"工事",'４-６．（３年目）'!F64:F408,"①")</f>
        <v>0</v>
      </c>
      <c r="Y18" s="787">
        <f>SUMIFS('４-６．（３年目）'!N64:N408,'４-６．（３年目）'!B64:B408,"工事",'４-６．（３年目）'!F64:F408,"①")</f>
        <v>0</v>
      </c>
    </row>
    <row r="19" spans="1:25" ht="18.75" customHeight="1" thickTop="1">
      <c r="A19" s="555"/>
      <c r="B19" s="578"/>
      <c r="C19" s="579" t="s">
        <v>28</v>
      </c>
      <c r="D19" s="580"/>
      <c r="E19" s="581"/>
      <c r="F19" s="476"/>
      <c r="G19" s="582"/>
      <c r="H19" s="602"/>
      <c r="I19" s="603"/>
      <c r="J19" s="603"/>
      <c r="K19" s="604"/>
      <c r="L19" s="604"/>
      <c r="M19" s="586"/>
      <c r="N19" s="605"/>
      <c r="O19" s="588"/>
      <c r="P19" s="541"/>
      <c r="Q19" s="786" t="s">
        <v>857</v>
      </c>
      <c r="R19" s="787">
        <f>SUMIFS('４-６．（３年目）'!J64:J408,'４-６．（３年目）'!B64:B408,"設備",'４-６．（３年目）'!F64:F408,"②")</f>
        <v>0</v>
      </c>
      <c r="S19" s="787">
        <f>SUMIFS('４-６．（３年目）'!L64:L408,'４-６．（３年目）'!B64:B408,"設備",'４-６．（３年目）'!F64:F408,"②")</f>
        <v>0</v>
      </c>
      <c r="T19" s="787">
        <f>SUMIFS('４-６．（３年目）'!N64:N408,'４-６．（３年目）'!B64:B408,"設備",'４-６．（３年目）'!F64:F408,"②")</f>
        <v>0</v>
      </c>
      <c r="U19" s="788"/>
      <c r="V19" s="789" t="s">
        <v>857</v>
      </c>
      <c r="W19" s="787">
        <f>SUMIFS('４-６．（３年目）'!J64:J408,'４-６．（３年目）'!B64:B408,"工事",'４-６．（３年目）'!F64:F408,"②")</f>
        <v>0</v>
      </c>
      <c r="X19" s="787">
        <f>SUMIFS('４-６．（３年目）'!L64:L408,'４-６．（３年目）'!B64:B408,"工事",'４-６．（３年目）'!F64:F408,"②")</f>
        <v>0</v>
      </c>
      <c r="Y19" s="787">
        <f>SUMIFS('４-６．（３年目）'!N64:N408,'４-６．（３年目）'!B64:B408,"工事",'４-６．（３年目）'!F64:F408,"②")</f>
        <v>0</v>
      </c>
    </row>
    <row r="20" spans="1:25" ht="18.75" customHeight="1">
      <c r="A20" s="555"/>
      <c r="B20" s="606"/>
      <c r="C20" s="3021" t="s">
        <v>34</v>
      </c>
      <c r="D20" s="3022"/>
      <c r="E20" s="3023"/>
      <c r="F20" s="478"/>
      <c r="G20" s="607" t="s">
        <v>971</v>
      </c>
      <c r="H20" s="608"/>
      <c r="I20" s="609"/>
      <c r="J20" s="610">
        <f>J114</f>
        <v>0</v>
      </c>
      <c r="K20" s="611"/>
      <c r="L20" s="612">
        <f>L114</f>
        <v>0</v>
      </c>
      <c r="M20" s="613"/>
      <c r="N20" s="614">
        <f>N114</f>
        <v>0</v>
      </c>
      <c r="O20" s="615"/>
      <c r="P20" s="541"/>
      <c r="Q20" s="786" t="s">
        <v>1833</v>
      </c>
      <c r="R20" s="787">
        <f>SUMIFS('４-６．（３年目）'!J64:J408,'４-６．（３年目）'!B64:B408,"設備",'４-６．（３年目）'!F64:F408,"③")</f>
        <v>0</v>
      </c>
      <c r="S20" s="787">
        <f>SUMIFS('４-６．（３年目）'!L64:L408,'４-６．（３年目）'!B64:B408,"設備",'４-６．（３年目）'!F64:F408,"③")</f>
        <v>0</v>
      </c>
      <c r="T20" s="787">
        <f>SUMIFS('４-６．（３年目）'!N64:N408,'４-６．（３年目）'!B64:B408,"設備",'４-６．（３年目）'!F64:F408,"③")</f>
        <v>0</v>
      </c>
      <c r="U20" s="788"/>
      <c r="V20" s="789" t="s">
        <v>1833</v>
      </c>
      <c r="W20" s="787">
        <f>SUMIFS('４-６．（３年目）'!J64:J408,'４-６．（３年目）'!B64:B408,"工事",'４-６．（３年目）'!F64:F408,"③")</f>
        <v>0</v>
      </c>
      <c r="X20" s="787">
        <f>SUMIFS('４-６．（３年目）'!L64:L408,'４-６．（３年目）'!B64:B408,"工事",'４-６．（３年目）'!F64:F408,"③")</f>
        <v>0</v>
      </c>
      <c r="Y20" s="787">
        <f>SUMIFS('４-６．（３年目）'!N64:N408,'４-６．（３年目）'!B64:B408,"工事",'４-６．（３年目）'!F64:F408,"③")</f>
        <v>0</v>
      </c>
    </row>
    <row r="21" spans="1:25" ht="18.75" customHeight="1">
      <c r="A21" s="555"/>
      <c r="B21" s="606"/>
      <c r="C21" s="3021" t="s">
        <v>972</v>
      </c>
      <c r="D21" s="3022"/>
      <c r="E21" s="3023"/>
      <c r="F21" s="478"/>
      <c r="G21" s="607" t="s">
        <v>971</v>
      </c>
      <c r="H21" s="608"/>
      <c r="I21" s="609"/>
      <c r="J21" s="610">
        <f>J166</f>
        <v>0</v>
      </c>
      <c r="K21" s="611"/>
      <c r="L21" s="612">
        <f>L166</f>
        <v>0</v>
      </c>
      <c r="M21" s="613"/>
      <c r="N21" s="614">
        <f>N166</f>
        <v>0</v>
      </c>
      <c r="O21" s="615"/>
      <c r="P21" s="541"/>
      <c r="Q21" s="786" t="s">
        <v>1834</v>
      </c>
      <c r="R21" s="787">
        <f>SUMIFS('４-６．（３年目）'!J64:J408,'４-６．（３年目）'!B64:B408,"設備",'４-６．（３年目）'!F64:F408,"④")</f>
        <v>0</v>
      </c>
      <c r="S21" s="787">
        <f>SUMIFS('４-６．（３年目）'!L64:L408,'４-６．（３年目）'!B64:B408,"設備",'４-６．（３年目）'!F64:F408,"④")</f>
        <v>0</v>
      </c>
      <c r="T21" s="787">
        <f>SUMIFS('４-６．（３年目）'!N64:N408,'４-６．（３年目）'!B64:B408,"設備",'４-６．（３年目）'!F64:F408,"④")</f>
        <v>0</v>
      </c>
      <c r="U21" s="788"/>
      <c r="V21" s="789" t="s">
        <v>1834</v>
      </c>
      <c r="W21" s="787">
        <f>SUMIFS('４-６．（３年目）'!J64:J408,'４-６．（３年目）'!B64:B408,"工事",'４-６．（３年目）'!F64:F408,"④")</f>
        <v>0</v>
      </c>
      <c r="X21" s="787">
        <f>SUMIFS('４-６．（３年目）'!L64:L408,'４-６．（３年目）'!B64:B408,"工事",'４-６．（３年目）'!F64:F408,"④")</f>
        <v>0</v>
      </c>
      <c r="Y21" s="787">
        <f>SUMIFS('４-６．（３年目）'!N64:N408,'４-６．（３年目）'!B64:B408,"工事",'４-６．（３年目）'!F64:F408,"④")</f>
        <v>0</v>
      </c>
    </row>
    <row r="22" spans="1:25" ht="18.75" customHeight="1">
      <c r="A22" s="555"/>
      <c r="B22" s="606"/>
      <c r="C22" s="3021" t="s">
        <v>35</v>
      </c>
      <c r="D22" s="3022"/>
      <c r="E22" s="3023"/>
      <c r="F22" s="478"/>
      <c r="G22" s="607" t="s">
        <v>971</v>
      </c>
      <c r="H22" s="608"/>
      <c r="I22" s="609"/>
      <c r="J22" s="610">
        <f>J218</f>
        <v>0</v>
      </c>
      <c r="K22" s="611"/>
      <c r="L22" s="612">
        <f>L218</f>
        <v>0</v>
      </c>
      <c r="M22" s="613"/>
      <c r="N22" s="614">
        <f>N218</f>
        <v>0</v>
      </c>
      <c r="O22" s="615"/>
      <c r="P22" s="541"/>
      <c r="Q22" s="786" t="s">
        <v>858</v>
      </c>
      <c r="R22" s="787">
        <f>SUMIFS('４-６．（３年目）'!J64:J408,'４-６．（３年目）'!B64:B408,"設備",'４-６．（３年目）'!F64:F408,"⑤")</f>
        <v>0</v>
      </c>
      <c r="S22" s="787">
        <f>SUMIFS('４-６．（３年目）'!L64:L408,'４-６．（３年目）'!B64:B408,"設備",'４-６．（３年目）'!F64:F408,"⑤")</f>
        <v>0</v>
      </c>
      <c r="T22" s="787">
        <f>SUMIFS('４-６．（３年目）'!N64:N408,'４-６．（３年目）'!B64:B408,"設備",'４-６．（３年目）'!F64:F408,"⑤")</f>
        <v>0</v>
      </c>
      <c r="U22" s="788"/>
      <c r="V22" s="789" t="s">
        <v>858</v>
      </c>
      <c r="W22" s="787">
        <f>SUMIFS('４-６．（３年目）'!J64:J408,'４-６．（３年目）'!B64:B408,"工事",'４-６．（３年目）'!F64:F408,"⑤")</f>
        <v>0</v>
      </c>
      <c r="X22" s="787">
        <f>SUMIFS('４-６．（３年目）'!L64:L408,'４-６．（３年目）'!B64:B408,"工事",'４-６．（３年目）'!F64:F408,"⑤")</f>
        <v>0</v>
      </c>
      <c r="Y22" s="787">
        <f>SUMIFS('４-６．（３年目）'!N64:N408,'４-６．（３年目）'!B64:B408,"工事",'４-６．（３年目）'!F64:F408,"⑤")</f>
        <v>0</v>
      </c>
    </row>
    <row r="23" spans="1:25" ht="18.75" customHeight="1">
      <c r="A23" s="555"/>
      <c r="B23" s="606"/>
      <c r="C23" s="3021" t="s">
        <v>36</v>
      </c>
      <c r="D23" s="3022"/>
      <c r="E23" s="3023"/>
      <c r="F23" s="478"/>
      <c r="G23" s="607" t="s">
        <v>971</v>
      </c>
      <c r="H23" s="608"/>
      <c r="I23" s="609"/>
      <c r="J23" s="610">
        <f>J270</f>
        <v>0</v>
      </c>
      <c r="K23" s="611"/>
      <c r="L23" s="612">
        <f>L270</f>
        <v>0</v>
      </c>
      <c r="M23" s="613"/>
      <c r="N23" s="614">
        <f>N270</f>
        <v>0</v>
      </c>
      <c r="O23" s="615"/>
      <c r="P23" s="541"/>
      <c r="Q23" s="786" t="s">
        <v>859</v>
      </c>
      <c r="R23" s="787">
        <f>SUMIFS('４-６．（３年目）'!J64:J408,'４-６．（３年目）'!B64:B408,"設備",'４-６．（３年目）'!F64:F408,"⑥")</f>
        <v>0</v>
      </c>
      <c r="S23" s="787">
        <f>SUMIFS('４-６．（３年目）'!L64:L408,'４-６．（３年目）'!B64:B408,"設備",'４-６．（３年目）'!F64:F408,"⑥")</f>
        <v>0</v>
      </c>
      <c r="T23" s="787">
        <f>SUMIFS('４-６．（３年目）'!N64:N408,'４-６．（３年目）'!B64:B408,"設備",'４-６．（３年目）'!F64:F408,"⑥")</f>
        <v>0</v>
      </c>
      <c r="U23" s="788"/>
      <c r="V23" s="789" t="s">
        <v>859</v>
      </c>
      <c r="W23" s="787">
        <f>SUMIFS('４-６．（３年目）'!J64:J408,'４-６．（３年目）'!B64:B408,"工事",'４-６．（３年目）'!F64:F408,"⑥")</f>
        <v>0</v>
      </c>
      <c r="X23" s="787">
        <f>SUMIFS('４-６．（３年目）'!L64:L408,'４-６．（３年目）'!B64:B408,"工事",'４-６．（３年目）'!F64:F408,"⑥")</f>
        <v>0</v>
      </c>
      <c r="Y23" s="787">
        <f>SUMIFS('４-６．（３年目）'!N64:N408,'４-６．（３年目）'!B64:B408,"工事",'４-６．（３年目）'!F64:F408,"⑥")</f>
        <v>0</v>
      </c>
    </row>
    <row r="24" spans="1:25" ht="18.75" customHeight="1">
      <c r="A24" s="555"/>
      <c r="B24" s="606"/>
      <c r="C24" s="3021" t="s">
        <v>37</v>
      </c>
      <c r="D24" s="3022"/>
      <c r="E24" s="3023"/>
      <c r="F24" s="478"/>
      <c r="G24" s="607" t="s">
        <v>971</v>
      </c>
      <c r="H24" s="608"/>
      <c r="I24" s="609"/>
      <c r="J24" s="610">
        <f>J322</f>
        <v>0</v>
      </c>
      <c r="K24" s="611"/>
      <c r="L24" s="612">
        <f>L322</f>
        <v>0</v>
      </c>
      <c r="M24" s="613"/>
      <c r="N24" s="614">
        <f>N322</f>
        <v>0</v>
      </c>
      <c r="O24" s="615"/>
      <c r="P24" s="541"/>
      <c r="Q24" s="786" t="s">
        <v>860</v>
      </c>
      <c r="R24" s="787">
        <f>SUMIFS('４-６．（３年目）'!J64:J408,'４-６．（３年目）'!B64:B408,"設備",'４-６．（３年目）'!F64:F408,"⑦")</f>
        <v>0</v>
      </c>
      <c r="S24" s="787">
        <f>SUMIFS('４-６．（３年目）'!L64:L408,'４-６．（３年目）'!B64:B408,"設備",'４-６．（３年目）'!F64:F408,"⑦")</f>
        <v>0</v>
      </c>
      <c r="T24" s="787">
        <f>SUMIFS('４-６．（３年目）'!N64:N408,'４-６．（３年目）'!B64:B408,"設備",'４-６．（３年目）'!F64:F408,"⑦")</f>
        <v>0</v>
      </c>
      <c r="U24" s="788"/>
      <c r="V24" s="789" t="s">
        <v>860</v>
      </c>
      <c r="W24" s="787">
        <f>SUMIFS('４-６．（３年目）'!J64:J408,'４-６．（３年目）'!B64:B408,"工事",'４-６．（３年目）'!F64:F408,"⑦")</f>
        <v>0</v>
      </c>
      <c r="X24" s="787">
        <f>SUMIFS('４-６．（３年目）'!L64:L408,'４-６．（３年目）'!B64:B408,"工事",'４-６．（３年目）'!F64:F408,"⑦")</f>
        <v>0</v>
      </c>
      <c r="Y24" s="787">
        <f>SUMIFS('４-６．（３年目）'!N64:N408,'４-６．（３年目）'!B64:B408,"工事",'４-６．（３年目）'!F64:F408,"⑦")</f>
        <v>0</v>
      </c>
    </row>
    <row r="25" spans="1:25" ht="18.75" customHeight="1">
      <c r="A25" s="555"/>
      <c r="B25" s="606"/>
      <c r="C25" s="3021" t="s">
        <v>38</v>
      </c>
      <c r="D25" s="3022"/>
      <c r="E25" s="3023"/>
      <c r="F25" s="478"/>
      <c r="G25" s="607" t="s">
        <v>971</v>
      </c>
      <c r="H25" s="608"/>
      <c r="I25" s="609"/>
      <c r="J25" s="610">
        <f>J350</f>
        <v>0</v>
      </c>
      <c r="K25" s="611"/>
      <c r="L25" s="612">
        <f>L350</f>
        <v>0</v>
      </c>
      <c r="M25" s="613"/>
      <c r="N25" s="614">
        <f>N350</f>
        <v>0</v>
      </c>
      <c r="O25" s="615"/>
      <c r="P25" s="541"/>
      <c r="Q25" s="786" t="s">
        <v>861</v>
      </c>
      <c r="R25" s="787">
        <f>SUMIFS('４-６．（３年目）'!J64:J408,'４-６．（３年目）'!B64:B408,"設備",'４-６．（３年目）'!F64:F408,"⑧")</f>
        <v>0</v>
      </c>
      <c r="S25" s="787">
        <f>SUMIFS('４-６．（３年目）'!L64:L408,'４-６．（３年目）'!B64:B408,"設備",'４-６．（３年目）'!F64:F408,"⑧")</f>
        <v>0</v>
      </c>
      <c r="T25" s="787">
        <f>SUMIFS('４-６．（３年目）'!N64:N408,'４-６．（３年目）'!B64:B408,"設備",'４-６．（３年目）'!F64:F408,"⑧")</f>
        <v>0</v>
      </c>
      <c r="U25" s="788"/>
      <c r="V25" s="789" t="s">
        <v>861</v>
      </c>
      <c r="W25" s="787">
        <f>SUMIFS('４-６．（３年目）'!J64:J408,'４-６．（３年目）'!B64:B408,"工事",'４-６．（３年目）'!F64:F408,"⑧")</f>
        <v>0</v>
      </c>
      <c r="X25" s="787">
        <f>SUMIFS('４-６．（３年目）'!L64:L408,'４-６．（３年目）'!B64:B408,"工事",'４-６．（３年目）'!F64:F408,"⑧")</f>
        <v>0</v>
      </c>
      <c r="Y25" s="787">
        <f>SUMIFS('４-６．（３年目）'!N64:N408,'４-６．（３年目）'!B64:B408,"工事",'４-６．（３年目）'!F64:F408,"⑧")</f>
        <v>0</v>
      </c>
    </row>
    <row r="26" spans="1:25" ht="18.75" customHeight="1">
      <c r="A26" s="555"/>
      <c r="B26" s="606"/>
      <c r="C26" s="3021" t="s">
        <v>39</v>
      </c>
      <c r="D26" s="3022"/>
      <c r="E26" s="3023"/>
      <c r="F26" s="478"/>
      <c r="G26" s="607" t="s">
        <v>971</v>
      </c>
      <c r="H26" s="608"/>
      <c r="I26" s="609"/>
      <c r="J26" s="610">
        <f>J378</f>
        <v>0</v>
      </c>
      <c r="K26" s="611"/>
      <c r="L26" s="612">
        <f>L378</f>
        <v>0</v>
      </c>
      <c r="M26" s="613"/>
      <c r="N26" s="614">
        <f>N378</f>
        <v>0</v>
      </c>
      <c r="O26" s="615"/>
      <c r="P26" s="541"/>
      <c r="Q26" s="786" t="s">
        <v>862</v>
      </c>
      <c r="R26" s="787">
        <f>SUMIFS('４-６．（３年目）'!J64:J408,'４-６．（３年目）'!B64:B408,"設備",'４-６．（３年目）'!F64:F408,"⑨")</f>
        <v>0</v>
      </c>
      <c r="S26" s="787">
        <f>SUMIFS('４-６．（３年目）'!L64:L408,'４-６．（３年目）'!B64:B408,"設備",'４-６．（３年目）'!F64:F408,"⑨")</f>
        <v>0</v>
      </c>
      <c r="T26" s="787">
        <f>SUMIFS('４-６．（３年目）'!N64:N408,'４-６．（３年目）'!B64:B408,"設備",'４-６．（３年目）'!F64:F408,"⑨")</f>
        <v>0</v>
      </c>
      <c r="U26" s="788"/>
      <c r="V26" s="789" t="s">
        <v>862</v>
      </c>
      <c r="W26" s="787">
        <f>SUMIFS('４-６．（３年目）'!J64:J408,'４-６．（３年目）'!B64:B408,"工事",'４-６．（３年目）'!F64:F408,"⑨")</f>
        <v>0</v>
      </c>
      <c r="X26" s="787">
        <f>SUMIFS('４-６．（３年目）'!L64:L408,'４-６．（３年目）'!B64:B408,"工事",'４-６．（３年目）'!F64:F408,"⑨")</f>
        <v>0</v>
      </c>
      <c r="Y26" s="787">
        <f>SUMIFS('４-６．（３年目）'!N64:N408,'４-６．（３年目）'!B64:B408,"工事",'４-６．（３年目）'!F64:F408,"⑨")</f>
        <v>0</v>
      </c>
    </row>
    <row r="27" spans="1:25" ht="18.75" customHeight="1">
      <c r="A27" s="555"/>
      <c r="B27" s="606"/>
      <c r="C27" s="3021" t="s">
        <v>40</v>
      </c>
      <c r="D27" s="3022"/>
      <c r="E27" s="3023"/>
      <c r="F27" s="478"/>
      <c r="G27" s="607" t="s">
        <v>971</v>
      </c>
      <c r="H27" s="608"/>
      <c r="I27" s="609"/>
      <c r="J27" s="610">
        <f>J406</f>
        <v>0</v>
      </c>
      <c r="K27" s="611"/>
      <c r="L27" s="612">
        <f>L406</f>
        <v>0</v>
      </c>
      <c r="M27" s="613"/>
      <c r="N27" s="614">
        <f>N406</f>
        <v>0</v>
      </c>
      <c r="O27" s="615"/>
      <c r="P27" s="541"/>
      <c r="Q27" s="786" t="s">
        <v>1824</v>
      </c>
      <c r="R27" s="1402">
        <f>SUMIFS('４-６．（３年目）'!J64:J408,'４-６．（３年目）'!B64:B408,"設備",'４-６．（３年目）'!F64:F408,"⑩")</f>
        <v>0</v>
      </c>
      <c r="S27" s="1402">
        <f>SUMIFS('４-６．（３年目）'!L64:L408,'４-６．（３年目）'!B64:B408,"設備",'４-６．（３年目）'!F64:F408,"⑩")</f>
        <v>0</v>
      </c>
      <c r="T27" s="1402">
        <f>SUMIFS('４-６．（３年目）'!N64:N408,'４-６．（３年目）'!B64:B408,"設備",'４-６．（３年目）'!F64:F408,"⑩")</f>
        <v>0</v>
      </c>
      <c r="U27" s="788"/>
      <c r="V27" s="786" t="s">
        <v>1824</v>
      </c>
      <c r="W27" s="1402">
        <f>SUMIFS('４-６．（３年目）'!J64:J408,'４-６．（３年目）'!B64:B408,"工事",'４-６．（３年目）'!F64:F408,"⑩")</f>
        <v>0</v>
      </c>
      <c r="X27" s="1402">
        <f>SUMIFS('４-６．（３年目）'!L64:L408,'４-６．（３年目）'!B64:B408,"工事",'４-６．（３年目）'!F64:F408,"⑩")</f>
        <v>0</v>
      </c>
      <c r="Y27" s="1402">
        <f>SUMIFS('４-６．（３年目）'!N64:N408,'４-６．（３年目）'!B64:B408,"工事",'４-６．（３年目）'!F64:F408,"⑩")</f>
        <v>0</v>
      </c>
    </row>
    <row r="28" spans="1:25" ht="18.75" customHeight="1" thickBot="1">
      <c r="A28" s="555"/>
      <c r="B28" s="616"/>
      <c r="C28" s="617"/>
      <c r="D28" s="617"/>
      <c r="E28" s="473"/>
      <c r="F28" s="489"/>
      <c r="G28" s="618"/>
      <c r="H28" s="619"/>
      <c r="I28" s="620"/>
      <c r="J28" s="621"/>
      <c r="K28" s="622"/>
      <c r="L28" s="623"/>
      <c r="M28" s="624"/>
      <c r="N28" s="625"/>
      <c r="O28" s="626"/>
      <c r="P28" s="541"/>
      <c r="Q28" s="786" t="s">
        <v>1825</v>
      </c>
      <c r="R28" s="1402">
        <f>SUMIFS('４-６．（３年目）'!J64:J408,'４-６．（３年目）'!B64:B408,"設備",'４-６．（３年目）'!F64:F408,"⑪")</f>
        <v>0</v>
      </c>
      <c r="S28" s="1402">
        <f>SUMIFS('４-６．（３年目）'!L64:L408,'４-６．（３年目）'!B64:B408,"設備",'４-６．（３年目）'!F64:F408,"⑪")</f>
        <v>0</v>
      </c>
      <c r="T28" s="1402">
        <f>SUMIFS('４-６．（３年目）'!N64:N408,'４-６．（３年目）'!B64:B408,"設備",'４-６．（３年目）'!F64:F408,"⑪")</f>
        <v>0</v>
      </c>
      <c r="U28" s="788"/>
      <c r="V28" s="786" t="s">
        <v>1825</v>
      </c>
      <c r="W28" s="1402">
        <f>SUMIFS('４-６．（３年目）'!J64:J408,'４-６．（３年目）'!B64:B408,"工事",'４-６．（３年目）'!F64:F408,"⑪")</f>
        <v>0</v>
      </c>
      <c r="X28" s="1402">
        <f>SUMIFS('４-６．（３年目）'!L64:L408,'４-６．（３年目）'!B64:B408,"工事",'４-６．（３年目）'!F64:F408,"⑪")</f>
        <v>0</v>
      </c>
      <c r="Y28" s="1402">
        <f>SUMIFS('４-６．（３年目）'!N64:N408,'４-６．（３年目）'!B64:B408,"工事",'４-６．（３年目）'!F64:F408,"⑪")</f>
        <v>0</v>
      </c>
    </row>
    <row r="29" spans="1:25" ht="30" customHeight="1" thickTop="1">
      <c r="A29" s="555"/>
      <c r="B29" s="578"/>
      <c r="C29" s="627"/>
      <c r="D29" s="627" t="s">
        <v>973</v>
      </c>
      <c r="E29" s="581" t="s">
        <v>12</v>
      </c>
      <c r="F29" s="476"/>
      <c r="G29" s="628"/>
      <c r="H29" s="629"/>
      <c r="I29" s="584"/>
      <c r="J29" s="584">
        <f>SUM(J20:J27)</f>
        <v>0</v>
      </c>
      <c r="K29" s="585"/>
      <c r="L29" s="585">
        <f>SUM(L20:L27)</f>
        <v>0</v>
      </c>
      <c r="M29" s="630"/>
      <c r="N29" s="587">
        <f>SUM(N20:N27)</f>
        <v>0</v>
      </c>
      <c r="O29" s="588"/>
      <c r="P29" s="541"/>
      <c r="Q29" s="786" t="s">
        <v>1826</v>
      </c>
      <c r="R29" s="1402">
        <f>SUMIFS('４-６．（３年目）'!J64:J408,'４-６．（３年目）'!B64:B408,"設備",'４-６．（３年目）'!F64:F408,"⑫")</f>
        <v>0</v>
      </c>
      <c r="S29" s="1402">
        <f>SUMIFS('４-６．（３年目）'!L64:L408,'４-６．（３年目）'!B64:B408,"設備",'４-６．（３年目）'!F64:F408,"⑫")</f>
        <v>0</v>
      </c>
      <c r="T29" s="1402">
        <f>SUMIFS('４-６．（３年目）'!N64:N408,'４-６．（３年目）'!B64:B408,"設備",'４-６．（３年目）'!F64:F408,"⑫")</f>
        <v>0</v>
      </c>
      <c r="U29" s="788"/>
      <c r="V29" s="786" t="s">
        <v>1826</v>
      </c>
      <c r="W29" s="1402">
        <f>SUMIFS('４-６．（３年目）'!J64:J408,'４-６．（３年目）'!B64:B408,"工事",'４-６．（３年目）'!F64:F408,"⑫")</f>
        <v>0</v>
      </c>
      <c r="X29" s="1402">
        <f>SUMIFS('４-６．（３年目）'!L64:L408,'４-６．（３年目）'!B64:B408,"工事",'４-６．（３年目）'!F64:F408,"⑫")</f>
        <v>0</v>
      </c>
      <c r="Y29" s="1402">
        <f>SUMIFS('４-６．（３年目）'!N64:N408,'４-６．（３年目）'!B64:B408,"工事",'４-６．（３年目）'!F64:F408,"⑫")</f>
        <v>0</v>
      </c>
    </row>
    <row r="30" spans="1:25" ht="18.75" customHeight="1" thickBot="1">
      <c r="A30" s="555"/>
      <c r="B30" s="589"/>
      <c r="C30" s="590"/>
      <c r="D30" s="591"/>
      <c r="E30" s="592"/>
      <c r="F30" s="477"/>
      <c r="G30" s="631"/>
      <c r="H30" s="632"/>
      <c r="I30" s="596"/>
      <c r="J30" s="596"/>
      <c r="K30" s="598"/>
      <c r="L30" s="598"/>
      <c r="M30" s="633"/>
      <c r="N30" s="600"/>
      <c r="O30" s="601"/>
      <c r="P30" s="541"/>
      <c r="Q30" s="786" t="s">
        <v>1827</v>
      </c>
      <c r="R30" s="1402">
        <f>SUMIFS('４-６．（３年目）'!J64:J408,'４-６．（３年目）'!B64:B408,"設備",'４-６．（３年目）'!F64:F408,"⑬")</f>
        <v>0</v>
      </c>
      <c r="S30" s="1402">
        <f>SUMIFS('４-６．（３年目）'!L64:L408,'４-６．（３年目）'!B64:B408,"設備",'４-６．（３年目）'!F64:F408,"⑬")</f>
        <v>0</v>
      </c>
      <c r="T30" s="1402">
        <f>SUMIFS('４-６．（３年目）'!N64:N408,'４-６．（３年目）'!B64:B408,"設備",'４-６．（３年目）'!F64:F408,"⑬")</f>
        <v>0</v>
      </c>
      <c r="U30" s="788"/>
      <c r="V30" s="786" t="s">
        <v>1827</v>
      </c>
      <c r="W30" s="1402">
        <f>SUMIFS('４-６．（３年目）'!J64:J408,'４-６．（３年目）'!B64:B408,"工事",'４-６．（３年目）'!F64:F408,"⑬")</f>
        <v>0</v>
      </c>
      <c r="X30" s="1402">
        <f>SUMIFS('４-６．（３年目）'!L64:L408,'４-６．（３年目）'!B64:B408,"工事",'４-６．（３年目）'!F64:F408,"⑬")</f>
        <v>0</v>
      </c>
      <c r="Y30" s="1402">
        <f>SUMIFS('４-６．（３年目）'!N64:N408,'４-６．（３年目）'!B64:B408,"工事",'４-６．（３年目）'!F64:F408,"⑬")</f>
        <v>0</v>
      </c>
    </row>
    <row r="31" spans="1:25" ht="18.75" customHeight="1" thickTop="1">
      <c r="A31" s="555"/>
      <c r="B31" s="578"/>
      <c r="C31" s="579" t="s">
        <v>29</v>
      </c>
      <c r="D31" s="580"/>
      <c r="E31" s="581"/>
      <c r="F31" s="476"/>
      <c r="G31" s="582"/>
      <c r="H31" s="629"/>
      <c r="I31" s="584"/>
      <c r="J31" s="584"/>
      <c r="K31" s="585"/>
      <c r="L31" s="585"/>
      <c r="M31" s="630"/>
      <c r="N31" s="587"/>
      <c r="O31" s="588"/>
      <c r="P31" s="541"/>
      <c r="Q31" s="786" t="s">
        <v>1828</v>
      </c>
      <c r="R31" s="1402">
        <f>SUMIFS('４-６．（３年目）'!J64:J408,'４-６．（３年目）'!B64:B408,"設備",'４-６．（３年目）'!F64:F408,"⑭")</f>
        <v>0</v>
      </c>
      <c r="S31" s="1402">
        <f>SUMIFS('４-６．（３年目）'!L64:L408,'４-６．（３年目）'!B64:B408,"設備",'４-６．（３年目）'!F64:F408,"⑭")</f>
        <v>0</v>
      </c>
      <c r="T31" s="1402">
        <f>SUMIFS('４-６．（３年目）'!N64:N408,'４-６．（３年目）'!B64:B408,"設備",'４-６．（３年目）'!F64:F408,"⑭")</f>
        <v>0</v>
      </c>
      <c r="U31" s="788"/>
      <c r="V31" s="786" t="s">
        <v>1828</v>
      </c>
      <c r="W31" s="1402">
        <f>SUMIFS('４-６．（３年目）'!J64:J408,'４-６．（３年目）'!B64:B408,"工事",'４-６．（３年目）'!F64:F408,"⑭")</f>
        <v>0</v>
      </c>
      <c r="X31" s="1402">
        <f>SUMIFS('４-６．（３年目）'!L64:L408,'４-６．（３年目）'!B64:B408,"工事",'４-６．（３年目）'!F64:F408,"⑭")</f>
        <v>0</v>
      </c>
      <c r="Y31" s="1402">
        <f>SUMIFS('４-６．（３年目）'!N64:N408,'４-６．（３年目）'!B64:B408,"工事",'４-６．（３年目）'!F64:F408,"⑭")</f>
        <v>0</v>
      </c>
    </row>
    <row r="32" spans="1:25" ht="18.75" customHeight="1">
      <c r="A32" s="555"/>
      <c r="B32" s="606"/>
      <c r="C32" s="3021" t="s">
        <v>34</v>
      </c>
      <c r="D32" s="3022"/>
      <c r="E32" s="3023"/>
      <c r="F32" s="478"/>
      <c r="G32" s="607" t="s">
        <v>971</v>
      </c>
      <c r="H32" s="634"/>
      <c r="I32" s="609"/>
      <c r="J32" s="610">
        <f>J115</f>
        <v>0</v>
      </c>
      <c r="K32" s="611"/>
      <c r="L32" s="612">
        <f>L115</f>
        <v>0</v>
      </c>
      <c r="M32" s="613"/>
      <c r="N32" s="614">
        <f>N115</f>
        <v>0</v>
      </c>
      <c r="O32" s="615"/>
      <c r="Q32" s="786" t="s">
        <v>1829</v>
      </c>
      <c r="R32" s="1402">
        <f>SUMIFS('４-６．（３年目）'!J64:J408,'４-６．（３年目）'!B64:B408,"設備",'４-６．（３年目）'!F64:F408,"⑮")</f>
        <v>0</v>
      </c>
      <c r="S32" s="1402">
        <f>SUMIFS('４-６．（３年目）'!L64:L408,'４-６．（３年目）'!B64:B408,"設備",'４-６．（３年目）'!F64:F408,"⑮")</f>
        <v>0</v>
      </c>
      <c r="T32" s="1402">
        <f>SUMIFS('４-６．（３年目）'!N64:N408,'４-６．（３年目）'!B64:B408,"設備",'４-６．（３年目）'!F64:F408,"⑮")</f>
        <v>0</v>
      </c>
      <c r="U32" s="168"/>
      <c r="V32" s="786" t="s">
        <v>1829</v>
      </c>
      <c r="W32" s="1402">
        <f>SUMIFS('４-６．（３年目）'!J64:J408,'４-６．（３年目）'!B64:B408,"工事",'４-６．（３年目）'!F64:F408,"⑮")</f>
        <v>0</v>
      </c>
      <c r="X32" s="1402">
        <f>SUMIFS('４-６．（３年目）'!L64:L408,'４-６．（３年目）'!B64:B408,"工事",'４-６．（３年目）'!F64:F408,"⑮")</f>
        <v>0</v>
      </c>
      <c r="Y32" s="1402">
        <f>SUMIFS('４-６．（３年目）'!N64:N408,'４-６．（３年目）'!B64:B408,"工事",'４-６．（３年目）'!F64:F408,"⑮")</f>
        <v>0</v>
      </c>
    </row>
    <row r="33" spans="1:15" ht="18.75" customHeight="1">
      <c r="A33" s="555"/>
      <c r="B33" s="606"/>
      <c r="C33" s="3021" t="s">
        <v>33</v>
      </c>
      <c r="D33" s="3022"/>
      <c r="E33" s="3023"/>
      <c r="F33" s="478"/>
      <c r="G33" s="607" t="s">
        <v>971</v>
      </c>
      <c r="H33" s="634"/>
      <c r="I33" s="609"/>
      <c r="J33" s="610">
        <f>J167</f>
        <v>0</v>
      </c>
      <c r="K33" s="611"/>
      <c r="L33" s="612">
        <f>L167</f>
        <v>0</v>
      </c>
      <c r="M33" s="613"/>
      <c r="N33" s="614">
        <f>N167</f>
        <v>0</v>
      </c>
      <c r="O33" s="615"/>
    </row>
    <row r="34" spans="1:15" ht="18.75" customHeight="1">
      <c r="A34" s="555"/>
      <c r="B34" s="606"/>
      <c r="C34" s="3021" t="s">
        <v>35</v>
      </c>
      <c r="D34" s="3022"/>
      <c r="E34" s="3023"/>
      <c r="F34" s="478"/>
      <c r="G34" s="607" t="s">
        <v>971</v>
      </c>
      <c r="H34" s="634"/>
      <c r="I34" s="609"/>
      <c r="J34" s="610">
        <f>J219</f>
        <v>0</v>
      </c>
      <c r="K34" s="611"/>
      <c r="L34" s="612">
        <f>L219</f>
        <v>0</v>
      </c>
      <c r="M34" s="613"/>
      <c r="N34" s="614">
        <f>N219</f>
        <v>0</v>
      </c>
      <c r="O34" s="615"/>
    </row>
    <row r="35" spans="1:15" ht="18.75" customHeight="1">
      <c r="A35" s="555"/>
      <c r="B35" s="606"/>
      <c r="C35" s="3021" t="s">
        <v>36</v>
      </c>
      <c r="D35" s="3022"/>
      <c r="E35" s="3023"/>
      <c r="F35" s="478"/>
      <c r="G35" s="607" t="s">
        <v>971</v>
      </c>
      <c r="H35" s="634"/>
      <c r="I35" s="609"/>
      <c r="J35" s="610">
        <f>J271</f>
        <v>0</v>
      </c>
      <c r="K35" s="611"/>
      <c r="L35" s="612">
        <f>L271</f>
        <v>0</v>
      </c>
      <c r="M35" s="613"/>
      <c r="N35" s="614">
        <f>N271</f>
        <v>0</v>
      </c>
      <c r="O35" s="615"/>
    </row>
    <row r="36" spans="1:15" ht="18.75" customHeight="1">
      <c r="A36" s="555"/>
      <c r="B36" s="606"/>
      <c r="C36" s="3021" t="s">
        <v>37</v>
      </c>
      <c r="D36" s="3022"/>
      <c r="E36" s="3023"/>
      <c r="F36" s="478"/>
      <c r="G36" s="607" t="s">
        <v>971</v>
      </c>
      <c r="H36" s="634"/>
      <c r="I36" s="609"/>
      <c r="J36" s="610">
        <f>J323</f>
        <v>0</v>
      </c>
      <c r="K36" s="611"/>
      <c r="L36" s="612">
        <f>L323</f>
        <v>0</v>
      </c>
      <c r="M36" s="613"/>
      <c r="N36" s="614">
        <f>N323</f>
        <v>0</v>
      </c>
      <c r="O36" s="615"/>
    </row>
    <row r="37" spans="1:15" ht="18.75" customHeight="1">
      <c r="A37" s="555"/>
      <c r="B37" s="606"/>
      <c r="C37" s="3021" t="s">
        <v>38</v>
      </c>
      <c r="D37" s="3022"/>
      <c r="E37" s="3023"/>
      <c r="F37" s="478"/>
      <c r="G37" s="607" t="s">
        <v>971</v>
      </c>
      <c r="H37" s="634"/>
      <c r="I37" s="609"/>
      <c r="J37" s="610">
        <f>J351</f>
        <v>0</v>
      </c>
      <c r="K37" s="611"/>
      <c r="L37" s="612">
        <f>L351</f>
        <v>0</v>
      </c>
      <c r="M37" s="613"/>
      <c r="N37" s="614">
        <f>N351</f>
        <v>0</v>
      </c>
      <c r="O37" s="615"/>
    </row>
    <row r="38" spans="1:15" ht="18.75" customHeight="1">
      <c r="A38" s="555"/>
      <c r="B38" s="606"/>
      <c r="C38" s="3021" t="s">
        <v>39</v>
      </c>
      <c r="D38" s="3022"/>
      <c r="E38" s="3023"/>
      <c r="F38" s="478"/>
      <c r="G38" s="607" t="s">
        <v>971</v>
      </c>
      <c r="H38" s="634"/>
      <c r="I38" s="609"/>
      <c r="J38" s="610">
        <f>J379</f>
        <v>0</v>
      </c>
      <c r="K38" s="611"/>
      <c r="L38" s="612">
        <f>L379</f>
        <v>0</v>
      </c>
      <c r="M38" s="613"/>
      <c r="N38" s="614">
        <f>N379</f>
        <v>0</v>
      </c>
      <c r="O38" s="615"/>
    </row>
    <row r="39" spans="1:15" ht="18.75" customHeight="1">
      <c r="A39" s="555"/>
      <c r="B39" s="606"/>
      <c r="C39" s="3021" t="s">
        <v>40</v>
      </c>
      <c r="D39" s="3022"/>
      <c r="E39" s="3023"/>
      <c r="F39" s="478"/>
      <c r="G39" s="607" t="s">
        <v>971</v>
      </c>
      <c r="H39" s="634"/>
      <c r="I39" s="609"/>
      <c r="J39" s="610">
        <f>J407</f>
        <v>0</v>
      </c>
      <c r="K39" s="611"/>
      <c r="L39" s="612">
        <f>L407</f>
        <v>0</v>
      </c>
      <c r="M39" s="613"/>
      <c r="N39" s="614">
        <f>N407</f>
        <v>0</v>
      </c>
      <c r="O39" s="615"/>
    </row>
    <row r="40" spans="1:15" ht="18.75" customHeight="1" thickBot="1">
      <c r="A40" s="555"/>
      <c r="B40" s="739"/>
      <c r="C40" s="635"/>
      <c r="D40" s="737"/>
      <c r="E40" s="636"/>
      <c r="F40" s="479"/>
      <c r="G40" s="637"/>
      <c r="H40" s="638"/>
      <c r="I40" s="610"/>
      <c r="J40" s="639"/>
      <c r="K40" s="612"/>
      <c r="L40" s="640"/>
      <c r="M40" s="641"/>
      <c r="N40" s="642"/>
      <c r="O40" s="615"/>
    </row>
    <row r="41" spans="1:15" ht="30" customHeight="1" thickTop="1">
      <c r="A41" s="555"/>
      <c r="B41" s="578"/>
      <c r="C41" s="627"/>
      <c r="D41" s="627" t="s">
        <v>69</v>
      </c>
      <c r="E41" s="581" t="s">
        <v>12</v>
      </c>
      <c r="F41" s="476"/>
      <c r="G41" s="628"/>
      <c r="H41" s="629"/>
      <c r="I41" s="584"/>
      <c r="J41" s="584">
        <f>SUM(J32:J40)</f>
        <v>0</v>
      </c>
      <c r="K41" s="585"/>
      <c r="L41" s="585">
        <f>SUM(L32:L40)</f>
        <v>0</v>
      </c>
      <c r="M41" s="630"/>
      <c r="N41" s="587">
        <f>SUM(N32:N40)</f>
        <v>0</v>
      </c>
      <c r="O41" s="643"/>
    </row>
    <row r="42" spans="1:15" ht="18.75" customHeight="1" thickBot="1">
      <c r="A42" s="555"/>
      <c r="B42" s="739"/>
      <c r="C42" s="644"/>
      <c r="D42" s="645"/>
      <c r="E42" s="646"/>
      <c r="F42" s="480"/>
      <c r="G42" s="647"/>
      <c r="H42" s="648"/>
      <c r="I42" s="639"/>
      <c r="J42" s="639"/>
      <c r="K42" s="640"/>
      <c r="L42" s="640"/>
      <c r="M42" s="649"/>
      <c r="N42" s="642"/>
      <c r="O42" s="650"/>
    </row>
    <row r="43" spans="1:15" ht="30" customHeight="1" thickTop="1" thickBot="1">
      <c r="A43" s="555"/>
      <c r="B43" s="651"/>
      <c r="C43" s="652"/>
      <c r="D43" s="653"/>
      <c r="E43" s="654" t="s">
        <v>30</v>
      </c>
      <c r="F43" s="481"/>
      <c r="G43" s="655"/>
      <c r="H43" s="656"/>
      <c r="I43" s="657"/>
      <c r="J43" s="657">
        <f>SUM(J17,J29,J41)</f>
        <v>0</v>
      </c>
      <c r="K43" s="658"/>
      <c r="L43" s="658">
        <f>SUM(L17,L29,L41)</f>
        <v>0</v>
      </c>
      <c r="M43" s="659"/>
      <c r="N43" s="660">
        <f>SUM(N17,N29,N41)</f>
        <v>0</v>
      </c>
      <c r="O43" s="661"/>
    </row>
    <row r="44" spans="1:15" ht="8.25" customHeight="1" thickBot="1">
      <c r="B44" s="662"/>
      <c r="C44" s="663"/>
      <c r="D44" s="663"/>
      <c r="E44" s="663"/>
      <c r="F44" s="662"/>
      <c r="G44" s="664"/>
      <c r="H44" s="599"/>
      <c r="I44" s="599"/>
      <c r="J44" s="599"/>
      <c r="K44" s="599"/>
      <c r="L44" s="599"/>
      <c r="M44" s="599"/>
      <c r="N44" s="599"/>
      <c r="O44" s="663"/>
    </row>
    <row r="45" spans="1:15" ht="18.75" customHeight="1">
      <c r="A45" s="555"/>
      <c r="B45" s="665"/>
      <c r="C45" s="666" t="s">
        <v>31</v>
      </c>
      <c r="D45" s="667"/>
      <c r="E45" s="668"/>
      <c r="F45" s="482"/>
      <c r="G45" s="669"/>
      <c r="H45" s="670"/>
      <c r="I45" s="671"/>
      <c r="J45" s="671"/>
      <c r="K45" s="671"/>
      <c r="L45" s="671"/>
      <c r="M45" s="671"/>
      <c r="N45" s="672"/>
      <c r="O45" s="673"/>
    </row>
    <row r="46" spans="1:15" ht="18.75" customHeight="1">
      <c r="A46" s="555"/>
      <c r="B46" s="674"/>
      <c r="C46" s="3046" t="s">
        <v>34</v>
      </c>
      <c r="D46" s="3047"/>
      <c r="E46" s="3048"/>
      <c r="F46" s="483"/>
      <c r="G46" s="675" t="s">
        <v>20</v>
      </c>
      <c r="H46" s="676"/>
      <c r="I46" s="677"/>
      <c r="J46" s="678">
        <f t="shared" ref="J46:J53" si="0">SUM(J20,J32)</f>
        <v>0</v>
      </c>
      <c r="K46" s="677"/>
      <c r="L46" s="678">
        <f t="shared" ref="L46:L53" si="1">SUM(L20,L32)</f>
        <v>0</v>
      </c>
      <c r="M46" s="677"/>
      <c r="N46" s="679">
        <f t="shared" ref="N46:N53" si="2">SUM(N20,N32)</f>
        <v>0</v>
      </c>
      <c r="O46" s="680"/>
    </row>
    <row r="47" spans="1:15" ht="18.75" customHeight="1">
      <c r="A47" s="555"/>
      <c r="B47" s="674"/>
      <c r="C47" s="3046" t="s">
        <v>33</v>
      </c>
      <c r="D47" s="3047"/>
      <c r="E47" s="3048"/>
      <c r="F47" s="483"/>
      <c r="G47" s="675" t="s">
        <v>20</v>
      </c>
      <c r="H47" s="676"/>
      <c r="I47" s="677"/>
      <c r="J47" s="678">
        <f t="shared" si="0"/>
        <v>0</v>
      </c>
      <c r="K47" s="677"/>
      <c r="L47" s="678">
        <f t="shared" si="1"/>
        <v>0</v>
      </c>
      <c r="M47" s="677"/>
      <c r="N47" s="679">
        <f t="shared" si="2"/>
        <v>0</v>
      </c>
      <c r="O47" s="680"/>
    </row>
    <row r="48" spans="1:15" ht="18.75" customHeight="1">
      <c r="A48" s="555"/>
      <c r="B48" s="674"/>
      <c r="C48" s="3046" t="s">
        <v>35</v>
      </c>
      <c r="D48" s="3047"/>
      <c r="E48" s="3048"/>
      <c r="F48" s="483"/>
      <c r="G48" s="675" t="s">
        <v>20</v>
      </c>
      <c r="H48" s="676"/>
      <c r="I48" s="677"/>
      <c r="J48" s="678">
        <f t="shared" si="0"/>
        <v>0</v>
      </c>
      <c r="K48" s="677"/>
      <c r="L48" s="678">
        <f t="shared" si="1"/>
        <v>0</v>
      </c>
      <c r="M48" s="677"/>
      <c r="N48" s="679">
        <f t="shared" si="2"/>
        <v>0</v>
      </c>
      <c r="O48" s="680"/>
    </row>
    <row r="49" spans="1:15" ht="18.75" customHeight="1">
      <c r="A49" s="555"/>
      <c r="B49" s="674"/>
      <c r="C49" s="3046" t="s">
        <v>36</v>
      </c>
      <c r="D49" s="3047"/>
      <c r="E49" s="3048"/>
      <c r="F49" s="483"/>
      <c r="G49" s="675" t="s">
        <v>20</v>
      </c>
      <c r="H49" s="676"/>
      <c r="I49" s="677"/>
      <c r="J49" s="678">
        <f t="shared" si="0"/>
        <v>0</v>
      </c>
      <c r="K49" s="677"/>
      <c r="L49" s="678">
        <f t="shared" si="1"/>
        <v>0</v>
      </c>
      <c r="M49" s="677"/>
      <c r="N49" s="679">
        <f t="shared" si="2"/>
        <v>0</v>
      </c>
      <c r="O49" s="680"/>
    </row>
    <row r="50" spans="1:15" ht="18.75" customHeight="1">
      <c r="A50" s="555"/>
      <c r="B50" s="674"/>
      <c r="C50" s="3046" t="s">
        <v>37</v>
      </c>
      <c r="D50" s="3047"/>
      <c r="E50" s="3048"/>
      <c r="F50" s="483"/>
      <c r="G50" s="675" t="s">
        <v>20</v>
      </c>
      <c r="H50" s="676"/>
      <c r="I50" s="677"/>
      <c r="J50" s="678">
        <f t="shared" si="0"/>
        <v>0</v>
      </c>
      <c r="K50" s="677"/>
      <c r="L50" s="678">
        <f t="shared" si="1"/>
        <v>0</v>
      </c>
      <c r="M50" s="677"/>
      <c r="N50" s="679">
        <f t="shared" si="2"/>
        <v>0</v>
      </c>
      <c r="O50" s="680"/>
    </row>
    <row r="51" spans="1:15" ht="18.75" customHeight="1">
      <c r="A51" s="555"/>
      <c r="B51" s="674"/>
      <c r="C51" s="3046" t="s">
        <v>38</v>
      </c>
      <c r="D51" s="3047"/>
      <c r="E51" s="3048"/>
      <c r="F51" s="483"/>
      <c r="G51" s="675" t="s">
        <v>20</v>
      </c>
      <c r="H51" s="676"/>
      <c r="I51" s="677"/>
      <c r="J51" s="678">
        <f t="shared" si="0"/>
        <v>0</v>
      </c>
      <c r="K51" s="677"/>
      <c r="L51" s="678">
        <f t="shared" si="1"/>
        <v>0</v>
      </c>
      <c r="M51" s="677"/>
      <c r="N51" s="679">
        <f t="shared" si="2"/>
        <v>0</v>
      </c>
      <c r="O51" s="680"/>
    </row>
    <row r="52" spans="1:15" ht="18.75" customHeight="1">
      <c r="A52" s="555"/>
      <c r="B52" s="674"/>
      <c r="C52" s="3046" t="s">
        <v>39</v>
      </c>
      <c r="D52" s="3047"/>
      <c r="E52" s="3048"/>
      <c r="F52" s="483"/>
      <c r="G52" s="675" t="s">
        <v>20</v>
      </c>
      <c r="H52" s="676"/>
      <c r="I52" s="677"/>
      <c r="J52" s="678">
        <f t="shared" si="0"/>
        <v>0</v>
      </c>
      <c r="K52" s="677"/>
      <c r="L52" s="678">
        <f t="shared" si="1"/>
        <v>0</v>
      </c>
      <c r="M52" s="677"/>
      <c r="N52" s="679">
        <f t="shared" si="2"/>
        <v>0</v>
      </c>
      <c r="O52" s="680"/>
    </row>
    <row r="53" spans="1:15" ht="18.75" customHeight="1">
      <c r="A53" s="555"/>
      <c r="B53" s="674"/>
      <c r="C53" s="3046" t="s">
        <v>40</v>
      </c>
      <c r="D53" s="3047"/>
      <c r="E53" s="3048"/>
      <c r="F53" s="483"/>
      <c r="G53" s="675" t="s">
        <v>20</v>
      </c>
      <c r="H53" s="676"/>
      <c r="I53" s="677"/>
      <c r="J53" s="678">
        <f t="shared" si="0"/>
        <v>0</v>
      </c>
      <c r="K53" s="677"/>
      <c r="L53" s="678">
        <f t="shared" si="1"/>
        <v>0</v>
      </c>
      <c r="M53" s="677"/>
      <c r="N53" s="679">
        <f t="shared" si="2"/>
        <v>0</v>
      </c>
      <c r="O53" s="680"/>
    </row>
    <row r="54" spans="1:15" ht="18.75" customHeight="1" thickBot="1">
      <c r="A54" s="555"/>
      <c r="B54" s="681"/>
      <c r="C54" s="682"/>
      <c r="D54" s="683"/>
      <c r="E54" s="684"/>
      <c r="F54" s="484"/>
      <c r="G54" s="685"/>
      <c r="H54" s="686"/>
      <c r="I54" s="678"/>
      <c r="J54" s="687"/>
      <c r="K54" s="687"/>
      <c r="L54" s="687"/>
      <c r="M54" s="687"/>
      <c r="N54" s="688"/>
      <c r="O54" s="680"/>
    </row>
    <row r="55" spans="1:15" ht="30" customHeight="1" thickTop="1" thickBot="1">
      <c r="A55" s="555"/>
      <c r="B55" s="689"/>
      <c r="C55" s="690"/>
      <c r="D55" s="691" t="s">
        <v>32</v>
      </c>
      <c r="E55" s="692" t="s">
        <v>12</v>
      </c>
      <c r="F55" s="485"/>
      <c r="G55" s="693"/>
      <c r="H55" s="694"/>
      <c r="I55" s="695"/>
      <c r="J55" s="695">
        <f>SUM(J46:J54)</f>
        <v>0</v>
      </c>
      <c r="K55" s="695"/>
      <c r="L55" s="695">
        <f>SUM(L46:L54)</f>
        <v>0</v>
      </c>
      <c r="M55" s="695"/>
      <c r="N55" s="696">
        <f>SUM(N46:N54)</f>
        <v>0</v>
      </c>
      <c r="O55" s="697"/>
    </row>
    <row r="56" spans="1:15" ht="24.75" customHeight="1">
      <c r="A56" s="555"/>
      <c r="B56" s="3052" t="s">
        <v>407</v>
      </c>
      <c r="C56" s="3053"/>
      <c r="D56" s="3053"/>
      <c r="E56" s="3053"/>
      <c r="F56" s="3053"/>
      <c r="G56" s="3054"/>
      <c r="H56" s="698"/>
      <c r="I56" s="699"/>
      <c r="J56" s="699"/>
      <c r="K56" s="700"/>
      <c r="L56" s="700"/>
      <c r="M56" s="701"/>
      <c r="N56" s="702"/>
      <c r="O56" s="703"/>
    </row>
    <row r="57" spans="1:15" ht="18.75" customHeight="1">
      <c r="A57" s="555"/>
      <c r="B57" s="739"/>
      <c r="C57" s="704" t="s">
        <v>408</v>
      </c>
      <c r="D57" s="737"/>
      <c r="E57" s="636"/>
      <c r="F57" s="486"/>
      <c r="G57" s="637"/>
      <c r="H57" s="638"/>
      <c r="I57" s="610"/>
      <c r="J57" s="610"/>
      <c r="K57" s="612"/>
      <c r="L57" s="612"/>
      <c r="M57" s="641"/>
      <c r="N57" s="614"/>
      <c r="O57" s="615"/>
    </row>
    <row r="58" spans="1:15" ht="18.75" customHeight="1">
      <c r="A58" s="555"/>
      <c r="B58" s="606" t="s">
        <v>678</v>
      </c>
      <c r="C58" s="734"/>
      <c r="D58" s="735"/>
      <c r="E58" s="736"/>
      <c r="F58" s="479"/>
      <c r="G58" s="607"/>
      <c r="H58" s="608"/>
      <c r="I58" s="609"/>
      <c r="J58" s="610">
        <f>ROUNDDOWN(H58*I58,0)</f>
        <v>0</v>
      </c>
      <c r="K58" s="611"/>
      <c r="L58" s="612">
        <f>ROUNDDOWN(H58*K58,0)</f>
        <v>0</v>
      </c>
      <c r="M58" s="641" t="str">
        <f>IF(I58-K58=0,"",I58-K58)</f>
        <v/>
      </c>
      <c r="N58" s="614">
        <f>J58-L58</f>
        <v>0</v>
      </c>
      <c r="O58" s="615"/>
    </row>
    <row r="59" spans="1:15" ht="18.75" customHeight="1">
      <c r="A59" s="555"/>
      <c r="B59" s="606"/>
      <c r="C59" s="734"/>
      <c r="D59" s="735"/>
      <c r="E59" s="736"/>
      <c r="F59" s="479"/>
      <c r="G59" s="607"/>
      <c r="H59" s="608"/>
      <c r="I59" s="609"/>
      <c r="J59" s="610">
        <f t="shared" ref="J59:J61" si="3">ROUNDDOWN(H59*I59,0)</f>
        <v>0</v>
      </c>
      <c r="K59" s="611"/>
      <c r="L59" s="612">
        <f t="shared" ref="L59:L61" si="4">ROUNDDOWN(H59*K59,0)</f>
        <v>0</v>
      </c>
      <c r="M59" s="641" t="str">
        <f t="shared" ref="M59:M61" si="5">IF(I59-K59=0,"",I59-K59)</f>
        <v/>
      </c>
      <c r="N59" s="614">
        <f t="shared" ref="N59" si="6">J59-L59</f>
        <v>0</v>
      </c>
      <c r="O59" s="615"/>
    </row>
    <row r="60" spans="1:15" ht="18.75" customHeight="1">
      <c r="A60" s="555"/>
      <c r="B60" s="606"/>
      <c r="C60" s="734"/>
      <c r="D60" s="735"/>
      <c r="E60" s="736"/>
      <c r="F60" s="479"/>
      <c r="G60" s="607"/>
      <c r="H60" s="608"/>
      <c r="I60" s="609"/>
      <c r="J60" s="610">
        <f t="shared" si="3"/>
        <v>0</v>
      </c>
      <c r="K60" s="611"/>
      <c r="L60" s="612">
        <f t="shared" si="4"/>
        <v>0</v>
      </c>
      <c r="M60" s="641" t="str">
        <f t="shared" si="5"/>
        <v/>
      </c>
      <c r="N60" s="614">
        <f>J60-L60</f>
        <v>0</v>
      </c>
      <c r="O60" s="615"/>
    </row>
    <row r="61" spans="1:15" ht="18.75" customHeight="1">
      <c r="A61" s="555"/>
      <c r="B61" s="606"/>
      <c r="C61" s="734"/>
      <c r="D61" s="735"/>
      <c r="E61" s="736"/>
      <c r="F61" s="479"/>
      <c r="G61" s="607"/>
      <c r="H61" s="608"/>
      <c r="I61" s="609"/>
      <c r="J61" s="610">
        <f t="shared" si="3"/>
        <v>0</v>
      </c>
      <c r="K61" s="611"/>
      <c r="L61" s="612">
        <f t="shared" si="4"/>
        <v>0</v>
      </c>
      <c r="M61" s="641" t="str">
        <f t="shared" si="5"/>
        <v/>
      </c>
      <c r="N61" s="614">
        <f>J61-L61</f>
        <v>0</v>
      </c>
      <c r="O61" s="615"/>
    </row>
    <row r="62" spans="1:15" ht="18.75" customHeight="1" thickBot="1">
      <c r="A62" s="555"/>
      <c r="B62" s="740"/>
      <c r="C62" s="705"/>
      <c r="D62" s="706" t="s">
        <v>974</v>
      </c>
      <c r="E62" s="707" t="s">
        <v>975</v>
      </c>
      <c r="F62" s="487"/>
      <c r="G62" s="708"/>
      <c r="H62" s="709"/>
      <c r="I62" s="710"/>
      <c r="J62" s="711">
        <f>SUM(J58:J61)</f>
        <v>0</v>
      </c>
      <c r="K62" s="712"/>
      <c r="L62" s="713">
        <f>SUM(L58:L61)</f>
        <v>0</v>
      </c>
      <c r="M62" s="714"/>
      <c r="N62" s="715">
        <f>SUM(N58:N61)</f>
        <v>0</v>
      </c>
      <c r="O62" s="571"/>
    </row>
    <row r="63" spans="1:15" ht="18.75" customHeight="1">
      <c r="A63" s="555"/>
      <c r="B63" s="716"/>
      <c r="C63" s="717"/>
      <c r="D63" s="718"/>
      <c r="E63" s="719"/>
      <c r="F63" s="488"/>
      <c r="G63" s="720"/>
      <c r="H63" s="721"/>
      <c r="I63" s="621"/>
      <c r="J63" s="621"/>
      <c r="K63" s="623"/>
      <c r="L63" s="623"/>
      <c r="M63" s="722"/>
      <c r="N63" s="625"/>
      <c r="O63" s="626"/>
    </row>
    <row r="64" spans="1:15" ht="18.75" customHeight="1">
      <c r="A64" s="555"/>
      <c r="B64" s="739"/>
      <c r="C64" s="704" t="s">
        <v>976</v>
      </c>
      <c r="D64" s="645"/>
      <c r="E64" s="3055"/>
      <c r="F64" s="3055"/>
      <c r="G64" s="3056"/>
      <c r="H64" s="638"/>
      <c r="I64" s="610"/>
      <c r="J64" s="610"/>
      <c r="K64" s="612"/>
      <c r="L64" s="612"/>
      <c r="M64" s="641"/>
      <c r="N64" s="614"/>
      <c r="O64" s="615"/>
    </row>
    <row r="65" spans="1:15" ht="18.75" customHeight="1">
      <c r="A65" s="555"/>
      <c r="B65" s="606"/>
      <c r="C65" s="3057" t="s">
        <v>977</v>
      </c>
      <c r="D65" s="3058"/>
      <c r="E65" s="3059"/>
      <c r="F65" s="479"/>
      <c r="G65" s="607"/>
      <c r="H65" s="608"/>
      <c r="I65" s="610"/>
      <c r="J65" s="610"/>
      <c r="K65" s="611"/>
      <c r="L65" s="612"/>
      <c r="M65" s="641"/>
      <c r="N65" s="614"/>
      <c r="O65" s="615"/>
    </row>
    <row r="66" spans="1:15" ht="18.75" customHeight="1">
      <c r="A66" s="555"/>
      <c r="B66" s="606"/>
      <c r="C66" s="3060" t="s">
        <v>1010</v>
      </c>
      <c r="D66" s="3061"/>
      <c r="E66" s="3062"/>
      <c r="F66" s="479"/>
      <c r="G66" s="607"/>
      <c r="H66" s="608"/>
      <c r="I66" s="609"/>
      <c r="J66" s="610"/>
      <c r="K66" s="611"/>
      <c r="L66" s="612"/>
      <c r="M66" s="641" t="str">
        <f t="shared" ref="M66:M110" si="7">IF(I66-K66=0,"",I66-K66)</f>
        <v/>
      </c>
      <c r="N66" s="614"/>
      <c r="O66" s="615"/>
    </row>
    <row r="67" spans="1:15" ht="18.75" customHeight="1">
      <c r="A67" s="555"/>
      <c r="B67" s="606" t="s">
        <v>989</v>
      </c>
      <c r="C67" s="738"/>
      <c r="D67" s="723"/>
      <c r="E67" s="724"/>
      <c r="F67" s="479"/>
      <c r="G67" s="607"/>
      <c r="H67" s="608"/>
      <c r="I67" s="609"/>
      <c r="J67" s="610">
        <f t="shared" ref="J67:J86" si="8">ROUNDDOWN(H67*I67,0)</f>
        <v>0</v>
      </c>
      <c r="K67" s="611"/>
      <c r="L67" s="612">
        <f t="shared" ref="L67:L86" si="9">ROUNDDOWN(H67*K67,0)</f>
        <v>0</v>
      </c>
      <c r="M67" s="641" t="str">
        <f t="shared" si="7"/>
        <v/>
      </c>
      <c r="N67" s="614">
        <f>J67-L67</f>
        <v>0</v>
      </c>
      <c r="O67" s="615"/>
    </row>
    <row r="68" spans="1:15" ht="18.75" customHeight="1">
      <c r="A68" s="555"/>
      <c r="B68" s="606"/>
      <c r="C68" s="738"/>
      <c r="D68" s="723"/>
      <c r="E68" s="724"/>
      <c r="F68" s="479"/>
      <c r="G68" s="607"/>
      <c r="H68" s="608"/>
      <c r="I68" s="609"/>
      <c r="J68" s="610">
        <f t="shared" si="8"/>
        <v>0</v>
      </c>
      <c r="K68" s="611"/>
      <c r="L68" s="612">
        <f t="shared" si="9"/>
        <v>0</v>
      </c>
      <c r="M68" s="641" t="str">
        <f t="shared" si="7"/>
        <v/>
      </c>
      <c r="N68" s="614">
        <f t="shared" ref="N68:N116" si="10">J68-L68</f>
        <v>0</v>
      </c>
      <c r="O68" s="615"/>
    </row>
    <row r="69" spans="1:15" ht="18.75" customHeight="1">
      <c r="A69" s="555"/>
      <c r="B69" s="606"/>
      <c r="C69" s="738"/>
      <c r="D69" s="723"/>
      <c r="E69" s="724"/>
      <c r="F69" s="479"/>
      <c r="G69" s="607"/>
      <c r="H69" s="608"/>
      <c r="I69" s="609"/>
      <c r="J69" s="610">
        <f t="shared" si="8"/>
        <v>0</v>
      </c>
      <c r="K69" s="611"/>
      <c r="L69" s="612">
        <f t="shared" si="9"/>
        <v>0</v>
      </c>
      <c r="M69" s="641" t="str">
        <f t="shared" si="7"/>
        <v/>
      </c>
      <c r="N69" s="614">
        <f t="shared" si="10"/>
        <v>0</v>
      </c>
      <c r="O69" s="615"/>
    </row>
    <row r="70" spans="1:15" ht="18.75" customHeight="1">
      <c r="A70" s="555"/>
      <c r="B70" s="606"/>
      <c r="C70" s="738"/>
      <c r="D70" s="723"/>
      <c r="E70" s="724"/>
      <c r="F70" s="479"/>
      <c r="G70" s="607"/>
      <c r="H70" s="608"/>
      <c r="I70" s="609"/>
      <c r="J70" s="610">
        <f t="shared" si="8"/>
        <v>0</v>
      </c>
      <c r="K70" s="611"/>
      <c r="L70" s="612">
        <f t="shared" si="9"/>
        <v>0</v>
      </c>
      <c r="M70" s="641" t="str">
        <f t="shared" si="7"/>
        <v/>
      </c>
      <c r="N70" s="614">
        <f t="shared" si="10"/>
        <v>0</v>
      </c>
      <c r="O70" s="615"/>
    </row>
    <row r="71" spans="1:15" ht="18.75" customHeight="1">
      <c r="A71" s="555"/>
      <c r="B71" s="606"/>
      <c r="C71" s="738"/>
      <c r="D71" s="723"/>
      <c r="E71" s="724"/>
      <c r="F71" s="479"/>
      <c r="G71" s="607"/>
      <c r="H71" s="608"/>
      <c r="I71" s="609"/>
      <c r="J71" s="610">
        <f t="shared" si="8"/>
        <v>0</v>
      </c>
      <c r="K71" s="611"/>
      <c r="L71" s="612">
        <f t="shared" si="9"/>
        <v>0</v>
      </c>
      <c r="M71" s="641" t="str">
        <f t="shared" si="7"/>
        <v/>
      </c>
      <c r="N71" s="614">
        <f t="shared" si="10"/>
        <v>0</v>
      </c>
      <c r="O71" s="615"/>
    </row>
    <row r="72" spans="1:15" ht="18.75" customHeight="1">
      <c r="A72" s="555"/>
      <c r="B72" s="606"/>
      <c r="C72" s="738"/>
      <c r="D72" s="723"/>
      <c r="E72" s="724"/>
      <c r="F72" s="479"/>
      <c r="G72" s="607"/>
      <c r="H72" s="608"/>
      <c r="I72" s="609"/>
      <c r="J72" s="610">
        <f t="shared" si="8"/>
        <v>0</v>
      </c>
      <c r="K72" s="611"/>
      <c r="L72" s="612">
        <f t="shared" si="9"/>
        <v>0</v>
      </c>
      <c r="M72" s="641" t="str">
        <f t="shared" si="7"/>
        <v/>
      </c>
      <c r="N72" s="614">
        <f t="shared" si="10"/>
        <v>0</v>
      </c>
      <c r="O72" s="615"/>
    </row>
    <row r="73" spans="1:15" ht="18.75" customHeight="1">
      <c r="A73" s="555"/>
      <c r="B73" s="606"/>
      <c r="C73" s="738"/>
      <c r="D73" s="723"/>
      <c r="E73" s="724"/>
      <c r="F73" s="479"/>
      <c r="G73" s="607"/>
      <c r="H73" s="608"/>
      <c r="I73" s="609"/>
      <c r="J73" s="610">
        <f t="shared" si="8"/>
        <v>0</v>
      </c>
      <c r="K73" s="611"/>
      <c r="L73" s="612">
        <f t="shared" si="9"/>
        <v>0</v>
      </c>
      <c r="M73" s="641" t="str">
        <f t="shared" si="7"/>
        <v/>
      </c>
      <c r="N73" s="614">
        <f t="shared" si="10"/>
        <v>0</v>
      </c>
      <c r="O73" s="615"/>
    </row>
    <row r="74" spans="1:15" ht="18.75" customHeight="1">
      <c r="A74" s="555"/>
      <c r="B74" s="606"/>
      <c r="C74" s="738"/>
      <c r="D74" s="723"/>
      <c r="E74" s="724"/>
      <c r="F74" s="479"/>
      <c r="G74" s="607"/>
      <c r="H74" s="608"/>
      <c r="I74" s="609"/>
      <c r="J74" s="610">
        <f t="shared" si="8"/>
        <v>0</v>
      </c>
      <c r="K74" s="611"/>
      <c r="L74" s="612">
        <f t="shared" si="9"/>
        <v>0</v>
      </c>
      <c r="M74" s="641" t="str">
        <f t="shared" si="7"/>
        <v/>
      </c>
      <c r="N74" s="614">
        <f t="shared" si="10"/>
        <v>0</v>
      </c>
      <c r="O74" s="615"/>
    </row>
    <row r="75" spans="1:15" ht="18.75" customHeight="1">
      <c r="A75" s="555"/>
      <c r="B75" s="606"/>
      <c r="C75" s="738"/>
      <c r="D75" s="723"/>
      <c r="E75" s="724"/>
      <c r="F75" s="479"/>
      <c r="G75" s="607"/>
      <c r="H75" s="608"/>
      <c r="I75" s="609"/>
      <c r="J75" s="610">
        <f t="shared" si="8"/>
        <v>0</v>
      </c>
      <c r="K75" s="611"/>
      <c r="L75" s="612">
        <f t="shared" si="9"/>
        <v>0</v>
      </c>
      <c r="M75" s="641" t="str">
        <f t="shared" si="7"/>
        <v/>
      </c>
      <c r="N75" s="614">
        <f t="shared" si="10"/>
        <v>0</v>
      </c>
      <c r="O75" s="615"/>
    </row>
    <row r="76" spans="1:15" ht="18.75" customHeight="1">
      <c r="A76" s="555"/>
      <c r="B76" s="606"/>
      <c r="C76" s="738"/>
      <c r="D76" s="723"/>
      <c r="E76" s="724"/>
      <c r="F76" s="479"/>
      <c r="G76" s="607"/>
      <c r="H76" s="608"/>
      <c r="I76" s="609"/>
      <c r="J76" s="610">
        <f t="shared" si="8"/>
        <v>0</v>
      </c>
      <c r="K76" s="611"/>
      <c r="L76" s="612">
        <f t="shared" si="9"/>
        <v>0</v>
      </c>
      <c r="M76" s="641" t="str">
        <f t="shared" si="7"/>
        <v/>
      </c>
      <c r="N76" s="614">
        <f t="shared" si="10"/>
        <v>0</v>
      </c>
      <c r="O76" s="615"/>
    </row>
    <row r="77" spans="1:15" ht="18.75" customHeight="1">
      <c r="A77" s="555"/>
      <c r="B77" s="606"/>
      <c r="C77" s="738"/>
      <c r="D77" s="723"/>
      <c r="E77" s="724"/>
      <c r="F77" s="479"/>
      <c r="G77" s="607"/>
      <c r="H77" s="608"/>
      <c r="I77" s="609"/>
      <c r="J77" s="610">
        <f t="shared" si="8"/>
        <v>0</v>
      </c>
      <c r="K77" s="611"/>
      <c r="L77" s="612">
        <f t="shared" si="9"/>
        <v>0</v>
      </c>
      <c r="M77" s="641" t="str">
        <f t="shared" si="7"/>
        <v/>
      </c>
      <c r="N77" s="614">
        <f>J77-L77</f>
        <v>0</v>
      </c>
      <c r="O77" s="615"/>
    </row>
    <row r="78" spans="1:15" ht="18.75" customHeight="1">
      <c r="A78" s="555"/>
      <c r="B78" s="606"/>
      <c r="C78" s="738"/>
      <c r="D78" s="723"/>
      <c r="E78" s="724"/>
      <c r="F78" s="479"/>
      <c r="G78" s="607"/>
      <c r="H78" s="608"/>
      <c r="I78" s="609"/>
      <c r="J78" s="610">
        <f t="shared" si="8"/>
        <v>0</v>
      </c>
      <c r="K78" s="611"/>
      <c r="L78" s="612">
        <f t="shared" si="9"/>
        <v>0</v>
      </c>
      <c r="M78" s="641" t="str">
        <f t="shared" si="7"/>
        <v/>
      </c>
      <c r="N78" s="614">
        <f t="shared" ref="N78" si="11">J78-L78</f>
        <v>0</v>
      </c>
      <c r="O78" s="615"/>
    </row>
    <row r="79" spans="1:15" ht="18.75" customHeight="1">
      <c r="A79" s="555"/>
      <c r="B79" s="606"/>
      <c r="C79" s="738"/>
      <c r="D79" s="723"/>
      <c r="E79" s="724"/>
      <c r="F79" s="479"/>
      <c r="G79" s="607"/>
      <c r="H79" s="608"/>
      <c r="I79" s="609"/>
      <c r="J79" s="610">
        <f t="shared" si="8"/>
        <v>0</v>
      </c>
      <c r="K79" s="611"/>
      <c r="L79" s="612">
        <f t="shared" si="9"/>
        <v>0</v>
      </c>
      <c r="M79" s="641" t="str">
        <f t="shared" si="7"/>
        <v/>
      </c>
      <c r="N79" s="614">
        <f t="shared" si="10"/>
        <v>0</v>
      </c>
      <c r="O79" s="615"/>
    </row>
    <row r="80" spans="1:15" ht="18.75" customHeight="1">
      <c r="A80" s="555"/>
      <c r="B80" s="606"/>
      <c r="C80" s="738"/>
      <c r="D80" s="723"/>
      <c r="E80" s="724"/>
      <c r="F80" s="479"/>
      <c r="G80" s="607"/>
      <c r="H80" s="608"/>
      <c r="I80" s="609"/>
      <c r="J80" s="610">
        <f t="shared" si="8"/>
        <v>0</v>
      </c>
      <c r="K80" s="611"/>
      <c r="L80" s="612">
        <f t="shared" si="9"/>
        <v>0</v>
      </c>
      <c r="M80" s="641" t="str">
        <f t="shared" si="7"/>
        <v/>
      </c>
      <c r="N80" s="614">
        <f t="shared" si="10"/>
        <v>0</v>
      </c>
      <c r="O80" s="615"/>
    </row>
    <row r="81" spans="1:15" ht="18.75" customHeight="1">
      <c r="A81" s="555"/>
      <c r="B81" s="606"/>
      <c r="C81" s="738"/>
      <c r="D81" s="723"/>
      <c r="E81" s="724"/>
      <c r="F81" s="479"/>
      <c r="G81" s="607"/>
      <c r="H81" s="608"/>
      <c r="I81" s="609"/>
      <c r="J81" s="610">
        <f t="shared" si="8"/>
        <v>0</v>
      </c>
      <c r="K81" s="611"/>
      <c r="L81" s="612">
        <f t="shared" si="9"/>
        <v>0</v>
      </c>
      <c r="M81" s="641" t="str">
        <f t="shared" si="7"/>
        <v/>
      </c>
      <c r="N81" s="614">
        <f t="shared" si="10"/>
        <v>0</v>
      </c>
      <c r="O81" s="615"/>
    </row>
    <row r="82" spans="1:15" ht="18.75" customHeight="1">
      <c r="A82" s="555"/>
      <c r="B82" s="606"/>
      <c r="C82" s="738"/>
      <c r="D82" s="723"/>
      <c r="E82" s="724"/>
      <c r="F82" s="479"/>
      <c r="G82" s="607"/>
      <c r="H82" s="608"/>
      <c r="I82" s="609"/>
      <c r="J82" s="610">
        <f t="shared" si="8"/>
        <v>0</v>
      </c>
      <c r="K82" s="611"/>
      <c r="L82" s="612">
        <f t="shared" si="9"/>
        <v>0</v>
      </c>
      <c r="M82" s="641" t="str">
        <f t="shared" si="7"/>
        <v/>
      </c>
      <c r="N82" s="614">
        <f>J82-L82</f>
        <v>0</v>
      </c>
      <c r="O82" s="615"/>
    </row>
    <row r="83" spans="1:15" ht="18.75" customHeight="1">
      <c r="A83" s="555"/>
      <c r="B83" s="606"/>
      <c r="C83" s="738"/>
      <c r="D83" s="723"/>
      <c r="E83" s="724"/>
      <c r="F83" s="479"/>
      <c r="G83" s="607"/>
      <c r="H83" s="608"/>
      <c r="I83" s="609"/>
      <c r="J83" s="610">
        <f t="shared" si="8"/>
        <v>0</v>
      </c>
      <c r="K83" s="611"/>
      <c r="L83" s="612">
        <f t="shared" si="9"/>
        <v>0</v>
      </c>
      <c r="M83" s="641" t="str">
        <f t="shared" si="7"/>
        <v/>
      </c>
      <c r="N83" s="614">
        <f t="shared" si="10"/>
        <v>0</v>
      </c>
      <c r="O83" s="615"/>
    </row>
    <row r="84" spans="1:15" ht="18.75" customHeight="1">
      <c r="A84" s="555"/>
      <c r="B84" s="606"/>
      <c r="C84" s="738"/>
      <c r="D84" s="723"/>
      <c r="E84" s="724"/>
      <c r="F84" s="479"/>
      <c r="G84" s="607"/>
      <c r="H84" s="608"/>
      <c r="I84" s="609"/>
      <c r="J84" s="610">
        <f t="shared" si="8"/>
        <v>0</v>
      </c>
      <c r="K84" s="611"/>
      <c r="L84" s="612">
        <f t="shared" si="9"/>
        <v>0</v>
      </c>
      <c r="M84" s="641" t="str">
        <f t="shared" si="7"/>
        <v/>
      </c>
      <c r="N84" s="614">
        <f t="shared" si="10"/>
        <v>0</v>
      </c>
      <c r="O84" s="615"/>
    </row>
    <row r="85" spans="1:15" ht="18.75" customHeight="1">
      <c r="A85" s="555"/>
      <c r="B85" s="606"/>
      <c r="C85" s="738"/>
      <c r="D85" s="723"/>
      <c r="E85" s="724"/>
      <c r="F85" s="479"/>
      <c r="G85" s="607"/>
      <c r="H85" s="608"/>
      <c r="I85" s="609"/>
      <c r="J85" s="610">
        <f t="shared" si="8"/>
        <v>0</v>
      </c>
      <c r="K85" s="611"/>
      <c r="L85" s="612">
        <f t="shared" si="9"/>
        <v>0</v>
      </c>
      <c r="M85" s="641" t="str">
        <f t="shared" si="7"/>
        <v/>
      </c>
      <c r="N85" s="614">
        <f t="shared" si="10"/>
        <v>0</v>
      </c>
      <c r="O85" s="615"/>
    </row>
    <row r="86" spans="1:15" ht="18.75" customHeight="1" thickBot="1">
      <c r="A86" s="555"/>
      <c r="B86" s="726"/>
      <c r="C86" s="512"/>
      <c r="D86" s="513"/>
      <c r="E86" s="514"/>
      <c r="F86" s="515"/>
      <c r="G86" s="516"/>
      <c r="H86" s="517"/>
      <c r="I86" s="518"/>
      <c r="J86" s="710">
        <f t="shared" si="8"/>
        <v>0</v>
      </c>
      <c r="K86" s="519"/>
      <c r="L86" s="712">
        <f t="shared" si="9"/>
        <v>0</v>
      </c>
      <c r="M86" s="714" t="str">
        <f t="shared" si="7"/>
        <v/>
      </c>
      <c r="N86" s="520">
        <f t="shared" si="10"/>
        <v>0</v>
      </c>
      <c r="O86" s="571"/>
    </row>
    <row r="87" spans="1:15" ht="18.75" customHeight="1">
      <c r="A87" s="555"/>
      <c r="B87" s="616"/>
      <c r="C87" s="511" t="s">
        <v>1012</v>
      </c>
      <c r="D87" s="494" t="s">
        <v>1061</v>
      </c>
      <c r="E87" s="495" t="s">
        <v>978</v>
      </c>
      <c r="F87" s="496"/>
      <c r="G87" s="720"/>
      <c r="H87" s="721"/>
      <c r="I87" s="621"/>
      <c r="J87" s="497">
        <f>SUMIFS(J67:J86,B67:B86,"設備")</f>
        <v>0</v>
      </c>
      <c r="K87" s="623"/>
      <c r="L87" s="498">
        <f>SUMIFS(L67:L86,B67:B86,"設備")</f>
        <v>0</v>
      </c>
      <c r="M87" s="722"/>
      <c r="N87" s="499">
        <f>J87-L87</f>
        <v>0</v>
      </c>
      <c r="O87" s="626"/>
    </row>
    <row r="88" spans="1:15" ht="18.75" customHeight="1">
      <c r="A88" s="555"/>
      <c r="B88" s="606"/>
      <c r="C88" s="506" t="s">
        <v>1012</v>
      </c>
      <c r="D88" s="725" t="s">
        <v>1063</v>
      </c>
      <c r="E88" s="646" t="s">
        <v>978</v>
      </c>
      <c r="F88" s="478"/>
      <c r="G88" s="637"/>
      <c r="H88" s="638"/>
      <c r="I88" s="610"/>
      <c r="J88" s="639">
        <f>SUMIFS(J67:J86,B67:B86,"工事")</f>
        <v>0</v>
      </c>
      <c r="K88" s="612"/>
      <c r="L88" s="640">
        <f>SUMIFS(L67:L86,B67:B86,"工事")</f>
        <v>0</v>
      </c>
      <c r="M88" s="641"/>
      <c r="N88" s="642">
        <f>J88-L88</f>
        <v>0</v>
      </c>
      <c r="O88" s="615"/>
    </row>
    <row r="89" spans="1:15" ht="18.75" customHeight="1" thickBot="1">
      <c r="A89" s="555"/>
      <c r="B89" s="726"/>
      <c r="C89" s="705"/>
      <c r="D89" s="507" t="s">
        <v>1012</v>
      </c>
      <c r="E89" s="727" t="s">
        <v>1008</v>
      </c>
      <c r="F89" s="505"/>
      <c r="G89" s="708"/>
      <c r="H89" s="709"/>
      <c r="I89" s="710"/>
      <c r="J89" s="711">
        <f>J87+J88</f>
        <v>0</v>
      </c>
      <c r="K89" s="712"/>
      <c r="L89" s="713">
        <f>L87+L88</f>
        <v>0</v>
      </c>
      <c r="M89" s="714"/>
      <c r="N89" s="715">
        <f>J89-L89</f>
        <v>0</v>
      </c>
      <c r="O89" s="571"/>
    </row>
    <row r="90" spans="1:15" ht="18.75" customHeight="1">
      <c r="A90" s="555"/>
      <c r="B90" s="606"/>
      <c r="C90" s="3049" t="s">
        <v>1011</v>
      </c>
      <c r="D90" s="3050"/>
      <c r="E90" s="3051"/>
      <c r="F90" s="479"/>
      <c r="G90" s="607"/>
      <c r="H90" s="608"/>
      <c r="I90" s="609"/>
      <c r="J90" s="621"/>
      <c r="K90" s="728"/>
      <c r="L90" s="700"/>
      <c r="M90" s="722" t="str">
        <f t="shared" si="7"/>
        <v/>
      </c>
      <c r="N90" s="625"/>
      <c r="O90" s="615"/>
    </row>
    <row r="91" spans="1:15" ht="18.75" customHeight="1">
      <c r="A91" s="555"/>
      <c r="B91" s="606"/>
      <c r="C91" s="738"/>
      <c r="D91" s="723"/>
      <c r="E91" s="529"/>
      <c r="F91" s="479"/>
      <c r="G91" s="607"/>
      <c r="H91" s="608"/>
      <c r="I91" s="609"/>
      <c r="J91" s="610">
        <f t="shared" ref="J91:J110" si="12">ROUNDDOWN(H91*I91,0)</f>
        <v>0</v>
      </c>
      <c r="K91" s="611"/>
      <c r="L91" s="612">
        <f t="shared" ref="L91:L110" si="13">ROUNDDOWN(H91*K91,0)</f>
        <v>0</v>
      </c>
      <c r="M91" s="641" t="str">
        <f t="shared" si="7"/>
        <v/>
      </c>
      <c r="N91" s="614">
        <f t="shared" ref="N91" si="14">J91-L91</f>
        <v>0</v>
      </c>
      <c r="O91" s="615"/>
    </row>
    <row r="92" spans="1:15" ht="18.75" customHeight="1">
      <c r="A92" s="555"/>
      <c r="B92" s="606"/>
      <c r="C92" s="738"/>
      <c r="D92" s="723"/>
      <c r="E92" s="724"/>
      <c r="F92" s="479"/>
      <c r="G92" s="607"/>
      <c r="H92" s="608"/>
      <c r="I92" s="609"/>
      <c r="J92" s="610">
        <f t="shared" si="12"/>
        <v>0</v>
      </c>
      <c r="K92" s="611"/>
      <c r="L92" s="612">
        <f t="shared" si="13"/>
        <v>0</v>
      </c>
      <c r="M92" s="641" t="str">
        <f t="shared" si="7"/>
        <v/>
      </c>
      <c r="N92" s="614">
        <f>J92-L92</f>
        <v>0</v>
      </c>
      <c r="O92" s="615"/>
    </row>
    <row r="93" spans="1:15" ht="18.75" customHeight="1">
      <c r="A93" s="555"/>
      <c r="B93" s="606"/>
      <c r="C93" s="738"/>
      <c r="D93" s="723"/>
      <c r="E93" s="724"/>
      <c r="F93" s="479"/>
      <c r="G93" s="607"/>
      <c r="H93" s="608"/>
      <c r="I93" s="609"/>
      <c r="J93" s="610">
        <f t="shared" si="12"/>
        <v>0</v>
      </c>
      <c r="K93" s="611"/>
      <c r="L93" s="612">
        <f t="shared" si="13"/>
        <v>0</v>
      </c>
      <c r="M93" s="641" t="str">
        <f t="shared" si="7"/>
        <v/>
      </c>
      <c r="N93" s="614">
        <f t="shared" si="10"/>
        <v>0</v>
      </c>
      <c r="O93" s="615"/>
    </row>
    <row r="94" spans="1:15" ht="18.75" customHeight="1">
      <c r="A94" s="555"/>
      <c r="B94" s="606"/>
      <c r="C94" s="738"/>
      <c r="D94" s="723"/>
      <c r="E94" s="724"/>
      <c r="F94" s="479"/>
      <c r="G94" s="607"/>
      <c r="H94" s="608"/>
      <c r="I94" s="609"/>
      <c r="J94" s="610">
        <f t="shared" si="12"/>
        <v>0</v>
      </c>
      <c r="K94" s="611"/>
      <c r="L94" s="612">
        <f t="shared" si="13"/>
        <v>0</v>
      </c>
      <c r="M94" s="641" t="str">
        <f t="shared" si="7"/>
        <v/>
      </c>
      <c r="N94" s="614">
        <f t="shared" si="10"/>
        <v>0</v>
      </c>
      <c r="O94" s="615"/>
    </row>
    <row r="95" spans="1:15" ht="18.75" customHeight="1">
      <c r="A95" s="555"/>
      <c r="B95" s="606"/>
      <c r="C95" s="738"/>
      <c r="D95" s="723"/>
      <c r="E95" s="724"/>
      <c r="F95" s="479"/>
      <c r="G95" s="607"/>
      <c r="H95" s="608"/>
      <c r="I95" s="609"/>
      <c r="J95" s="610">
        <f t="shared" si="12"/>
        <v>0</v>
      </c>
      <c r="K95" s="611"/>
      <c r="L95" s="612">
        <f t="shared" si="13"/>
        <v>0</v>
      </c>
      <c r="M95" s="641" t="str">
        <f t="shared" si="7"/>
        <v/>
      </c>
      <c r="N95" s="614">
        <f t="shared" si="10"/>
        <v>0</v>
      </c>
      <c r="O95" s="615"/>
    </row>
    <row r="96" spans="1:15" ht="18.75" customHeight="1">
      <c r="A96" s="555"/>
      <c r="B96" s="606"/>
      <c r="C96" s="738"/>
      <c r="D96" s="723"/>
      <c r="E96" s="724"/>
      <c r="F96" s="479"/>
      <c r="G96" s="607"/>
      <c r="H96" s="608"/>
      <c r="I96" s="609"/>
      <c r="J96" s="610">
        <f t="shared" si="12"/>
        <v>0</v>
      </c>
      <c r="K96" s="611"/>
      <c r="L96" s="612">
        <f t="shared" si="13"/>
        <v>0</v>
      </c>
      <c r="M96" s="641" t="str">
        <f t="shared" si="7"/>
        <v/>
      </c>
      <c r="N96" s="614">
        <f t="shared" si="10"/>
        <v>0</v>
      </c>
      <c r="O96" s="615"/>
    </row>
    <row r="97" spans="1:15" ht="18.75" customHeight="1">
      <c r="A97" s="555"/>
      <c r="B97" s="606"/>
      <c r="C97" s="738"/>
      <c r="D97" s="723"/>
      <c r="E97" s="724"/>
      <c r="F97" s="479"/>
      <c r="G97" s="607"/>
      <c r="H97" s="608"/>
      <c r="I97" s="609"/>
      <c r="J97" s="610">
        <f t="shared" si="12"/>
        <v>0</v>
      </c>
      <c r="K97" s="611"/>
      <c r="L97" s="612">
        <f t="shared" si="13"/>
        <v>0</v>
      </c>
      <c r="M97" s="641" t="str">
        <f t="shared" si="7"/>
        <v/>
      </c>
      <c r="N97" s="614">
        <f t="shared" si="10"/>
        <v>0</v>
      </c>
      <c r="O97" s="615"/>
    </row>
    <row r="98" spans="1:15" ht="18.75" customHeight="1">
      <c r="A98" s="555"/>
      <c r="B98" s="606"/>
      <c r="C98" s="738"/>
      <c r="D98" s="723"/>
      <c r="E98" s="724"/>
      <c r="F98" s="479"/>
      <c r="G98" s="607"/>
      <c r="H98" s="608"/>
      <c r="I98" s="609"/>
      <c r="J98" s="610">
        <f t="shared" si="12"/>
        <v>0</v>
      </c>
      <c r="K98" s="611"/>
      <c r="L98" s="612">
        <f t="shared" si="13"/>
        <v>0</v>
      </c>
      <c r="M98" s="641" t="str">
        <f t="shared" si="7"/>
        <v/>
      </c>
      <c r="N98" s="614">
        <f t="shared" si="10"/>
        <v>0</v>
      </c>
      <c r="O98" s="615"/>
    </row>
    <row r="99" spans="1:15" ht="18.75" customHeight="1">
      <c r="A99" s="555"/>
      <c r="B99" s="606"/>
      <c r="C99" s="738"/>
      <c r="D99" s="723"/>
      <c r="E99" s="724"/>
      <c r="F99" s="479"/>
      <c r="G99" s="607"/>
      <c r="H99" s="608"/>
      <c r="I99" s="609"/>
      <c r="J99" s="610">
        <f t="shared" si="12"/>
        <v>0</v>
      </c>
      <c r="K99" s="611"/>
      <c r="L99" s="612">
        <f t="shared" si="13"/>
        <v>0</v>
      </c>
      <c r="M99" s="641" t="str">
        <f t="shared" si="7"/>
        <v/>
      </c>
      <c r="N99" s="614">
        <f t="shared" si="10"/>
        <v>0</v>
      </c>
      <c r="O99" s="615"/>
    </row>
    <row r="100" spans="1:15" ht="18.75" customHeight="1">
      <c r="A100" s="555"/>
      <c r="B100" s="606"/>
      <c r="C100" s="738"/>
      <c r="D100" s="723"/>
      <c r="E100" s="724"/>
      <c r="F100" s="479"/>
      <c r="G100" s="607"/>
      <c r="H100" s="608"/>
      <c r="I100" s="609"/>
      <c r="J100" s="610">
        <f t="shared" si="12"/>
        <v>0</v>
      </c>
      <c r="K100" s="611"/>
      <c r="L100" s="612">
        <f t="shared" si="13"/>
        <v>0</v>
      </c>
      <c r="M100" s="641" t="str">
        <f t="shared" si="7"/>
        <v/>
      </c>
      <c r="N100" s="614">
        <f t="shared" si="10"/>
        <v>0</v>
      </c>
      <c r="O100" s="615"/>
    </row>
    <row r="101" spans="1:15" ht="18.75" customHeight="1">
      <c r="A101" s="555"/>
      <c r="B101" s="606"/>
      <c r="C101" s="738"/>
      <c r="D101" s="723"/>
      <c r="E101" s="724"/>
      <c r="F101" s="479"/>
      <c r="G101" s="607"/>
      <c r="H101" s="608"/>
      <c r="I101" s="609"/>
      <c r="J101" s="610">
        <f t="shared" si="12"/>
        <v>0</v>
      </c>
      <c r="K101" s="611"/>
      <c r="L101" s="612">
        <f t="shared" si="13"/>
        <v>0</v>
      </c>
      <c r="M101" s="641" t="str">
        <f t="shared" si="7"/>
        <v/>
      </c>
      <c r="N101" s="614">
        <f t="shared" si="10"/>
        <v>0</v>
      </c>
      <c r="O101" s="615"/>
    </row>
    <row r="102" spans="1:15" ht="18.75" customHeight="1">
      <c r="A102" s="555"/>
      <c r="B102" s="606"/>
      <c r="C102" s="738"/>
      <c r="D102" s="723"/>
      <c r="E102" s="724"/>
      <c r="F102" s="479"/>
      <c r="G102" s="607"/>
      <c r="H102" s="608"/>
      <c r="I102" s="609"/>
      <c r="J102" s="610">
        <f t="shared" si="12"/>
        <v>0</v>
      </c>
      <c r="K102" s="611"/>
      <c r="L102" s="612">
        <f t="shared" si="13"/>
        <v>0</v>
      </c>
      <c r="M102" s="641" t="str">
        <f t="shared" si="7"/>
        <v/>
      </c>
      <c r="N102" s="614">
        <f t="shared" si="10"/>
        <v>0</v>
      </c>
      <c r="O102" s="615"/>
    </row>
    <row r="103" spans="1:15" ht="18.75" customHeight="1">
      <c r="A103" s="555"/>
      <c r="B103" s="606"/>
      <c r="C103" s="738"/>
      <c r="D103" s="723"/>
      <c r="E103" s="724"/>
      <c r="F103" s="479"/>
      <c r="G103" s="607"/>
      <c r="H103" s="608"/>
      <c r="I103" s="609"/>
      <c r="J103" s="610">
        <f t="shared" si="12"/>
        <v>0</v>
      </c>
      <c r="K103" s="611"/>
      <c r="L103" s="612">
        <f t="shared" si="13"/>
        <v>0</v>
      </c>
      <c r="M103" s="641" t="str">
        <f t="shared" si="7"/>
        <v/>
      </c>
      <c r="N103" s="614">
        <f>J103-L103</f>
        <v>0</v>
      </c>
      <c r="O103" s="615"/>
    </row>
    <row r="104" spans="1:15" ht="18.75" customHeight="1">
      <c r="A104" s="555"/>
      <c r="B104" s="606"/>
      <c r="C104" s="738"/>
      <c r="D104" s="723"/>
      <c r="E104" s="724"/>
      <c r="F104" s="479"/>
      <c r="G104" s="607"/>
      <c r="H104" s="608"/>
      <c r="I104" s="609"/>
      <c r="J104" s="610">
        <f t="shared" si="12"/>
        <v>0</v>
      </c>
      <c r="K104" s="611"/>
      <c r="L104" s="612">
        <f t="shared" si="13"/>
        <v>0</v>
      </c>
      <c r="M104" s="641" t="str">
        <f t="shared" si="7"/>
        <v/>
      </c>
      <c r="N104" s="614">
        <f t="shared" ref="N104" si="15">J104-L104</f>
        <v>0</v>
      </c>
      <c r="O104" s="615"/>
    </row>
    <row r="105" spans="1:15" ht="18.75" customHeight="1">
      <c r="A105" s="555"/>
      <c r="B105" s="606"/>
      <c r="C105" s="738"/>
      <c r="D105" s="723"/>
      <c r="E105" s="724"/>
      <c r="F105" s="479"/>
      <c r="G105" s="607"/>
      <c r="H105" s="608"/>
      <c r="I105" s="609"/>
      <c r="J105" s="610">
        <f t="shared" si="12"/>
        <v>0</v>
      </c>
      <c r="K105" s="611"/>
      <c r="L105" s="612">
        <f t="shared" si="13"/>
        <v>0</v>
      </c>
      <c r="M105" s="641" t="str">
        <f t="shared" si="7"/>
        <v/>
      </c>
      <c r="N105" s="614">
        <f>J105-L105</f>
        <v>0</v>
      </c>
      <c r="O105" s="615"/>
    </row>
    <row r="106" spans="1:15" ht="18.75" customHeight="1">
      <c r="A106" s="555"/>
      <c r="B106" s="606"/>
      <c r="C106" s="738"/>
      <c r="D106" s="723"/>
      <c r="E106" s="724"/>
      <c r="F106" s="479"/>
      <c r="G106" s="607"/>
      <c r="H106" s="608"/>
      <c r="I106" s="609"/>
      <c r="J106" s="610">
        <f t="shared" si="12"/>
        <v>0</v>
      </c>
      <c r="K106" s="611"/>
      <c r="L106" s="612">
        <f t="shared" si="13"/>
        <v>0</v>
      </c>
      <c r="M106" s="641" t="str">
        <f t="shared" si="7"/>
        <v/>
      </c>
      <c r="N106" s="614">
        <f t="shared" si="10"/>
        <v>0</v>
      </c>
      <c r="O106" s="615"/>
    </row>
    <row r="107" spans="1:15" ht="18.75" customHeight="1">
      <c r="A107" s="555"/>
      <c r="B107" s="606"/>
      <c r="C107" s="738"/>
      <c r="D107" s="723"/>
      <c r="E107" s="724"/>
      <c r="F107" s="479"/>
      <c r="G107" s="607"/>
      <c r="H107" s="608"/>
      <c r="I107" s="609"/>
      <c r="J107" s="610">
        <f t="shared" si="12"/>
        <v>0</v>
      </c>
      <c r="K107" s="611"/>
      <c r="L107" s="612">
        <f t="shared" si="13"/>
        <v>0</v>
      </c>
      <c r="M107" s="641" t="str">
        <f t="shared" si="7"/>
        <v/>
      </c>
      <c r="N107" s="614">
        <f t="shared" si="10"/>
        <v>0</v>
      </c>
      <c r="O107" s="615"/>
    </row>
    <row r="108" spans="1:15" ht="18.75" customHeight="1">
      <c r="A108" s="555"/>
      <c r="B108" s="606"/>
      <c r="C108" s="738"/>
      <c r="D108" s="723"/>
      <c r="E108" s="724"/>
      <c r="F108" s="479"/>
      <c r="G108" s="607"/>
      <c r="H108" s="608"/>
      <c r="I108" s="609"/>
      <c r="J108" s="610">
        <f t="shared" si="12"/>
        <v>0</v>
      </c>
      <c r="K108" s="611"/>
      <c r="L108" s="612">
        <f t="shared" si="13"/>
        <v>0</v>
      </c>
      <c r="M108" s="641" t="str">
        <f t="shared" si="7"/>
        <v/>
      </c>
      <c r="N108" s="614">
        <f t="shared" si="10"/>
        <v>0</v>
      </c>
      <c r="O108" s="615"/>
    </row>
    <row r="109" spans="1:15" ht="18.75" customHeight="1">
      <c r="A109" s="555"/>
      <c r="B109" s="606"/>
      <c r="C109" s="738"/>
      <c r="D109" s="723"/>
      <c r="E109" s="724"/>
      <c r="F109" s="479"/>
      <c r="G109" s="607"/>
      <c r="H109" s="608"/>
      <c r="I109" s="609"/>
      <c r="J109" s="610">
        <f t="shared" si="12"/>
        <v>0</v>
      </c>
      <c r="K109" s="611"/>
      <c r="L109" s="612">
        <f t="shared" si="13"/>
        <v>0</v>
      </c>
      <c r="M109" s="641" t="str">
        <f t="shared" si="7"/>
        <v/>
      </c>
      <c r="N109" s="614">
        <f>J109-L109</f>
        <v>0</v>
      </c>
      <c r="O109" s="615"/>
    </row>
    <row r="110" spans="1:15" ht="18.75" customHeight="1" thickBot="1">
      <c r="A110" s="555"/>
      <c r="B110" s="726"/>
      <c r="C110" s="512"/>
      <c r="D110" s="513"/>
      <c r="E110" s="514"/>
      <c r="F110" s="515"/>
      <c r="G110" s="516"/>
      <c r="H110" s="517"/>
      <c r="I110" s="518"/>
      <c r="J110" s="710">
        <f t="shared" si="12"/>
        <v>0</v>
      </c>
      <c r="K110" s="519"/>
      <c r="L110" s="712">
        <f t="shared" si="13"/>
        <v>0</v>
      </c>
      <c r="M110" s="714" t="str">
        <f t="shared" si="7"/>
        <v/>
      </c>
      <c r="N110" s="520">
        <f t="shared" si="10"/>
        <v>0</v>
      </c>
      <c r="O110" s="571"/>
    </row>
    <row r="111" spans="1:15" ht="18.75" customHeight="1">
      <c r="A111" s="555"/>
      <c r="B111" s="616"/>
      <c r="C111" s="511" t="s">
        <v>1009</v>
      </c>
      <c r="D111" s="494" t="s">
        <v>1061</v>
      </c>
      <c r="E111" s="495" t="s">
        <v>978</v>
      </c>
      <c r="F111" s="496"/>
      <c r="G111" s="720"/>
      <c r="H111" s="721"/>
      <c r="I111" s="621"/>
      <c r="J111" s="497">
        <f>SUMIFS(J91:J110,B91:B110,"設備")</f>
        <v>0</v>
      </c>
      <c r="K111" s="623"/>
      <c r="L111" s="498">
        <f>SUMIFS(L91:L110,B91:B110,"設備")</f>
        <v>0</v>
      </c>
      <c r="M111" s="722"/>
      <c r="N111" s="499">
        <f t="shared" si="10"/>
        <v>0</v>
      </c>
      <c r="O111" s="626"/>
    </row>
    <row r="112" spans="1:15" ht="18.75" customHeight="1">
      <c r="A112" s="555"/>
      <c r="B112" s="606"/>
      <c r="C112" s="506" t="s">
        <v>1009</v>
      </c>
      <c r="D112" s="725" t="s">
        <v>1063</v>
      </c>
      <c r="E112" s="646" t="s">
        <v>978</v>
      </c>
      <c r="F112" s="478"/>
      <c r="G112" s="637"/>
      <c r="H112" s="638"/>
      <c r="I112" s="610"/>
      <c r="J112" s="639">
        <f>SUMIFS(J91:J110,B91:B110,"工事")</f>
        <v>0</v>
      </c>
      <c r="K112" s="612"/>
      <c r="L112" s="640">
        <f>SUMIFS(L91:L110,B91:B110,"工事")</f>
        <v>0</v>
      </c>
      <c r="M112" s="641"/>
      <c r="N112" s="642">
        <f t="shared" si="10"/>
        <v>0</v>
      </c>
      <c r="O112" s="615"/>
    </row>
    <row r="113" spans="1:15" ht="18.75" customHeight="1" thickBot="1">
      <c r="A113" s="555"/>
      <c r="B113" s="500"/>
      <c r="C113" s="521"/>
      <c r="D113" s="522" t="s">
        <v>1009</v>
      </c>
      <c r="E113" s="523" t="s">
        <v>1008</v>
      </c>
      <c r="F113" s="524"/>
      <c r="G113" s="525"/>
      <c r="H113" s="526"/>
      <c r="I113" s="501"/>
      <c r="J113" s="508">
        <f>J111+J112</f>
        <v>0</v>
      </c>
      <c r="K113" s="502"/>
      <c r="L113" s="509">
        <f>L111+L112</f>
        <v>0</v>
      </c>
      <c r="M113" s="503"/>
      <c r="N113" s="510">
        <f t="shared" si="10"/>
        <v>0</v>
      </c>
      <c r="O113" s="504"/>
    </row>
    <row r="114" spans="1:15" ht="18.75" customHeight="1" thickTop="1">
      <c r="A114" s="555"/>
      <c r="B114" s="616"/>
      <c r="C114" s="493" t="s">
        <v>868</v>
      </c>
      <c r="D114" s="494" t="s">
        <v>973</v>
      </c>
      <c r="E114" s="495" t="s">
        <v>975</v>
      </c>
      <c r="F114" s="496"/>
      <c r="G114" s="720"/>
      <c r="H114" s="721"/>
      <c r="I114" s="621"/>
      <c r="J114" s="497">
        <f>SUMIFS(J67:J113,D67:D113,"設備費1")</f>
        <v>0</v>
      </c>
      <c r="K114" s="623"/>
      <c r="L114" s="498">
        <f>SUMIFS(L67:L113,D67:D113,"設備費1")</f>
        <v>0</v>
      </c>
      <c r="M114" s="722"/>
      <c r="N114" s="499">
        <f t="shared" si="10"/>
        <v>0</v>
      </c>
      <c r="O114" s="626"/>
    </row>
    <row r="115" spans="1:15" ht="18.75" customHeight="1">
      <c r="A115" s="555"/>
      <c r="B115" s="606"/>
      <c r="C115" s="644" t="s">
        <v>868</v>
      </c>
      <c r="D115" s="725" t="s">
        <v>979</v>
      </c>
      <c r="E115" s="646" t="s">
        <v>975</v>
      </c>
      <c r="F115" s="478"/>
      <c r="G115" s="637"/>
      <c r="H115" s="638"/>
      <c r="I115" s="610"/>
      <c r="J115" s="639">
        <f>SUMIFS(J67:J113,D67:D113,"工事費1")</f>
        <v>0</v>
      </c>
      <c r="K115" s="612"/>
      <c r="L115" s="640">
        <f>SUMIFS(L67:L113,D67:D113,"工事費1")</f>
        <v>0</v>
      </c>
      <c r="M115" s="641"/>
      <c r="N115" s="642">
        <f t="shared" si="10"/>
        <v>0</v>
      </c>
      <c r="O115" s="615"/>
    </row>
    <row r="116" spans="1:15" ht="18.75" customHeight="1" thickBot="1">
      <c r="A116" s="555"/>
      <c r="B116" s="500"/>
      <c r="C116" s="521"/>
      <c r="D116" s="528" t="s">
        <v>980</v>
      </c>
      <c r="E116" s="523" t="s">
        <v>975</v>
      </c>
      <c r="F116" s="524"/>
      <c r="G116" s="525"/>
      <c r="H116" s="526"/>
      <c r="I116" s="501"/>
      <c r="J116" s="508">
        <f>J114+J115</f>
        <v>0</v>
      </c>
      <c r="K116" s="502"/>
      <c r="L116" s="509">
        <f>L114+L115</f>
        <v>0</v>
      </c>
      <c r="M116" s="503"/>
      <c r="N116" s="510">
        <f t="shared" si="10"/>
        <v>0</v>
      </c>
      <c r="O116" s="504"/>
    </row>
    <row r="117" spans="1:15" ht="18.75" customHeight="1" thickTop="1">
      <c r="A117" s="555"/>
      <c r="B117" s="606"/>
      <c r="C117" s="3057" t="s">
        <v>982</v>
      </c>
      <c r="D117" s="3058"/>
      <c r="E117" s="3059"/>
      <c r="F117" s="479"/>
      <c r="G117" s="607"/>
      <c r="H117" s="608"/>
      <c r="I117" s="610"/>
      <c r="J117" s="610"/>
      <c r="K117" s="611"/>
      <c r="L117" s="612"/>
      <c r="M117" s="641"/>
      <c r="N117" s="614"/>
      <c r="O117" s="615"/>
    </row>
    <row r="118" spans="1:15" ht="18.75" customHeight="1">
      <c r="A118" s="555"/>
      <c r="B118" s="606"/>
      <c r="C118" s="3060" t="s">
        <v>1019</v>
      </c>
      <c r="D118" s="3061"/>
      <c r="E118" s="3062"/>
      <c r="F118" s="479"/>
      <c r="G118" s="607"/>
      <c r="H118" s="608"/>
      <c r="I118" s="609"/>
      <c r="J118" s="610"/>
      <c r="K118" s="611"/>
      <c r="L118" s="612"/>
      <c r="M118" s="641" t="str">
        <f t="shared" ref="M118:M138" si="16">IF(I118-K118=0,"",I118-K118)</f>
        <v/>
      </c>
      <c r="N118" s="614"/>
      <c r="O118" s="615"/>
    </row>
    <row r="119" spans="1:15" ht="18.75" customHeight="1">
      <c r="A119" s="555"/>
      <c r="B119" s="606"/>
      <c r="C119" s="738"/>
      <c r="D119" s="723"/>
      <c r="E119" s="724"/>
      <c r="F119" s="479"/>
      <c r="G119" s="607"/>
      <c r="H119" s="608"/>
      <c r="I119" s="609"/>
      <c r="J119" s="610">
        <f t="shared" ref="J119:J138" si="17">ROUNDDOWN(H119*I119,0)</f>
        <v>0</v>
      </c>
      <c r="K119" s="611"/>
      <c r="L119" s="612">
        <f t="shared" ref="L119:L138" si="18">ROUNDDOWN(H119*K119,0)</f>
        <v>0</v>
      </c>
      <c r="M119" s="641" t="str">
        <f t="shared" si="16"/>
        <v/>
      </c>
      <c r="N119" s="614">
        <f>J119-L119</f>
        <v>0</v>
      </c>
      <c r="O119" s="615"/>
    </row>
    <row r="120" spans="1:15" ht="18.75" customHeight="1">
      <c r="A120" s="555"/>
      <c r="B120" s="606"/>
      <c r="C120" s="738"/>
      <c r="D120" s="723"/>
      <c r="E120" s="724"/>
      <c r="F120" s="479"/>
      <c r="G120" s="607"/>
      <c r="H120" s="608"/>
      <c r="I120" s="609"/>
      <c r="J120" s="610">
        <f t="shared" si="17"/>
        <v>0</v>
      </c>
      <c r="K120" s="611"/>
      <c r="L120" s="612">
        <f t="shared" si="18"/>
        <v>0</v>
      </c>
      <c r="M120" s="641" t="str">
        <f t="shared" si="16"/>
        <v/>
      </c>
      <c r="N120" s="614">
        <f t="shared" ref="N120:N133" si="19">J120-L120</f>
        <v>0</v>
      </c>
      <c r="O120" s="615"/>
    </row>
    <row r="121" spans="1:15" ht="18.75" customHeight="1">
      <c r="A121" s="555"/>
      <c r="B121" s="606"/>
      <c r="C121" s="738"/>
      <c r="D121" s="723"/>
      <c r="E121" s="724"/>
      <c r="F121" s="479"/>
      <c r="G121" s="607"/>
      <c r="H121" s="608"/>
      <c r="I121" s="609"/>
      <c r="J121" s="610">
        <f t="shared" si="17"/>
        <v>0</v>
      </c>
      <c r="K121" s="611"/>
      <c r="L121" s="612">
        <f t="shared" si="18"/>
        <v>0</v>
      </c>
      <c r="M121" s="641" t="str">
        <f t="shared" si="16"/>
        <v/>
      </c>
      <c r="N121" s="614">
        <f t="shared" si="19"/>
        <v>0</v>
      </c>
      <c r="O121" s="615"/>
    </row>
    <row r="122" spans="1:15" ht="18.75" customHeight="1">
      <c r="A122" s="555"/>
      <c r="B122" s="606"/>
      <c r="C122" s="738"/>
      <c r="D122" s="723"/>
      <c r="E122" s="724"/>
      <c r="F122" s="479"/>
      <c r="G122" s="607"/>
      <c r="H122" s="608"/>
      <c r="I122" s="609"/>
      <c r="J122" s="610">
        <f t="shared" si="17"/>
        <v>0</v>
      </c>
      <c r="K122" s="611"/>
      <c r="L122" s="612">
        <f t="shared" si="18"/>
        <v>0</v>
      </c>
      <c r="M122" s="641" t="str">
        <f t="shared" si="16"/>
        <v/>
      </c>
      <c r="N122" s="614">
        <f t="shared" si="19"/>
        <v>0</v>
      </c>
      <c r="O122" s="615"/>
    </row>
    <row r="123" spans="1:15" ht="18.75" customHeight="1">
      <c r="A123" s="555"/>
      <c r="B123" s="606"/>
      <c r="C123" s="738"/>
      <c r="D123" s="723"/>
      <c r="E123" s="724"/>
      <c r="F123" s="479"/>
      <c r="G123" s="607"/>
      <c r="H123" s="608"/>
      <c r="I123" s="609"/>
      <c r="J123" s="610">
        <f t="shared" si="17"/>
        <v>0</v>
      </c>
      <c r="K123" s="611"/>
      <c r="L123" s="612">
        <f t="shared" si="18"/>
        <v>0</v>
      </c>
      <c r="M123" s="641" t="str">
        <f t="shared" si="16"/>
        <v/>
      </c>
      <c r="N123" s="614">
        <f t="shared" si="19"/>
        <v>0</v>
      </c>
      <c r="O123" s="615"/>
    </row>
    <row r="124" spans="1:15" ht="18.75" customHeight="1">
      <c r="A124" s="555"/>
      <c r="B124" s="606"/>
      <c r="C124" s="738"/>
      <c r="D124" s="723"/>
      <c r="E124" s="724"/>
      <c r="F124" s="479"/>
      <c r="G124" s="607"/>
      <c r="H124" s="608"/>
      <c r="I124" s="609"/>
      <c r="J124" s="610">
        <f t="shared" si="17"/>
        <v>0</v>
      </c>
      <c r="K124" s="611"/>
      <c r="L124" s="612">
        <f t="shared" si="18"/>
        <v>0</v>
      </c>
      <c r="M124" s="641" t="str">
        <f t="shared" si="16"/>
        <v/>
      </c>
      <c r="N124" s="614">
        <f t="shared" si="19"/>
        <v>0</v>
      </c>
      <c r="O124" s="615"/>
    </row>
    <row r="125" spans="1:15" ht="18.75" customHeight="1">
      <c r="A125" s="555"/>
      <c r="B125" s="606"/>
      <c r="C125" s="738"/>
      <c r="D125" s="723"/>
      <c r="E125" s="724"/>
      <c r="F125" s="479"/>
      <c r="G125" s="607"/>
      <c r="H125" s="608"/>
      <c r="I125" s="609"/>
      <c r="J125" s="610">
        <f t="shared" si="17"/>
        <v>0</v>
      </c>
      <c r="K125" s="611"/>
      <c r="L125" s="612">
        <f t="shared" si="18"/>
        <v>0</v>
      </c>
      <c r="M125" s="641" t="str">
        <f t="shared" si="16"/>
        <v/>
      </c>
      <c r="N125" s="614">
        <f t="shared" si="19"/>
        <v>0</v>
      </c>
      <c r="O125" s="615"/>
    </row>
    <row r="126" spans="1:15" ht="18.75" customHeight="1">
      <c r="A126" s="555"/>
      <c r="B126" s="606"/>
      <c r="C126" s="738"/>
      <c r="D126" s="723"/>
      <c r="E126" s="724"/>
      <c r="F126" s="479"/>
      <c r="G126" s="607"/>
      <c r="H126" s="608"/>
      <c r="I126" s="609"/>
      <c r="J126" s="610">
        <f t="shared" si="17"/>
        <v>0</v>
      </c>
      <c r="K126" s="611"/>
      <c r="L126" s="612">
        <f t="shared" si="18"/>
        <v>0</v>
      </c>
      <c r="M126" s="641" t="str">
        <f t="shared" si="16"/>
        <v/>
      </c>
      <c r="N126" s="614">
        <f t="shared" si="19"/>
        <v>0</v>
      </c>
      <c r="O126" s="615"/>
    </row>
    <row r="127" spans="1:15" ht="18.75" customHeight="1">
      <c r="A127" s="555"/>
      <c r="B127" s="606"/>
      <c r="C127" s="738"/>
      <c r="D127" s="723"/>
      <c r="E127" s="724"/>
      <c r="F127" s="479"/>
      <c r="G127" s="607"/>
      <c r="H127" s="608"/>
      <c r="I127" s="609"/>
      <c r="J127" s="610">
        <f t="shared" si="17"/>
        <v>0</v>
      </c>
      <c r="K127" s="611"/>
      <c r="L127" s="612">
        <f t="shared" si="18"/>
        <v>0</v>
      </c>
      <c r="M127" s="641" t="str">
        <f t="shared" si="16"/>
        <v/>
      </c>
      <c r="N127" s="614">
        <f t="shared" si="19"/>
        <v>0</v>
      </c>
      <c r="O127" s="615"/>
    </row>
    <row r="128" spans="1:15" ht="18.75" customHeight="1">
      <c r="A128" s="555"/>
      <c r="B128" s="606"/>
      <c r="C128" s="738"/>
      <c r="D128" s="723"/>
      <c r="E128" s="724"/>
      <c r="F128" s="479"/>
      <c r="G128" s="607"/>
      <c r="H128" s="608"/>
      <c r="I128" s="609"/>
      <c r="J128" s="610">
        <f t="shared" si="17"/>
        <v>0</v>
      </c>
      <c r="K128" s="611"/>
      <c r="L128" s="612">
        <f t="shared" si="18"/>
        <v>0</v>
      </c>
      <c r="M128" s="641" t="str">
        <f t="shared" si="16"/>
        <v/>
      </c>
      <c r="N128" s="614">
        <f t="shared" si="19"/>
        <v>0</v>
      </c>
      <c r="O128" s="615"/>
    </row>
    <row r="129" spans="1:15" ht="18.75" customHeight="1">
      <c r="A129" s="555"/>
      <c r="B129" s="606"/>
      <c r="C129" s="738"/>
      <c r="D129" s="723"/>
      <c r="E129" s="724"/>
      <c r="F129" s="479"/>
      <c r="G129" s="607"/>
      <c r="H129" s="608"/>
      <c r="I129" s="609"/>
      <c r="J129" s="610">
        <f t="shared" si="17"/>
        <v>0</v>
      </c>
      <c r="K129" s="611"/>
      <c r="L129" s="612">
        <f t="shared" si="18"/>
        <v>0</v>
      </c>
      <c r="M129" s="641" t="str">
        <f t="shared" si="16"/>
        <v/>
      </c>
      <c r="N129" s="614">
        <f>J129-L129</f>
        <v>0</v>
      </c>
      <c r="O129" s="615"/>
    </row>
    <row r="130" spans="1:15" ht="18.75" customHeight="1">
      <c r="A130" s="555"/>
      <c r="B130" s="606"/>
      <c r="C130" s="738"/>
      <c r="D130" s="723"/>
      <c r="E130" s="724"/>
      <c r="F130" s="479"/>
      <c r="G130" s="607"/>
      <c r="H130" s="608"/>
      <c r="I130" s="609"/>
      <c r="J130" s="610">
        <f t="shared" si="17"/>
        <v>0</v>
      </c>
      <c r="K130" s="611"/>
      <c r="L130" s="612">
        <f t="shared" si="18"/>
        <v>0</v>
      </c>
      <c r="M130" s="641" t="str">
        <f t="shared" si="16"/>
        <v/>
      </c>
      <c r="N130" s="614">
        <f t="shared" si="19"/>
        <v>0</v>
      </c>
      <c r="O130" s="615"/>
    </row>
    <row r="131" spans="1:15" ht="18.75" customHeight="1">
      <c r="A131" s="555"/>
      <c r="B131" s="606"/>
      <c r="C131" s="738"/>
      <c r="D131" s="723"/>
      <c r="E131" s="724"/>
      <c r="F131" s="479"/>
      <c r="G131" s="607"/>
      <c r="H131" s="608"/>
      <c r="I131" s="609"/>
      <c r="J131" s="610">
        <f t="shared" si="17"/>
        <v>0</v>
      </c>
      <c r="K131" s="611"/>
      <c r="L131" s="612">
        <f t="shared" si="18"/>
        <v>0</v>
      </c>
      <c r="M131" s="641" t="str">
        <f t="shared" si="16"/>
        <v/>
      </c>
      <c r="N131" s="614">
        <f t="shared" si="19"/>
        <v>0</v>
      </c>
      <c r="O131" s="615"/>
    </row>
    <row r="132" spans="1:15" ht="18.75" customHeight="1">
      <c r="A132" s="555"/>
      <c r="B132" s="606"/>
      <c r="C132" s="738"/>
      <c r="D132" s="723"/>
      <c r="E132" s="724"/>
      <c r="F132" s="479"/>
      <c r="G132" s="607"/>
      <c r="H132" s="608"/>
      <c r="I132" s="609"/>
      <c r="J132" s="610">
        <f t="shared" si="17"/>
        <v>0</v>
      </c>
      <c r="K132" s="611"/>
      <c r="L132" s="612">
        <f t="shared" si="18"/>
        <v>0</v>
      </c>
      <c r="M132" s="641" t="str">
        <f t="shared" si="16"/>
        <v/>
      </c>
      <c r="N132" s="614">
        <f t="shared" si="19"/>
        <v>0</v>
      </c>
      <c r="O132" s="615"/>
    </row>
    <row r="133" spans="1:15" ht="18.75" customHeight="1">
      <c r="A133" s="555"/>
      <c r="B133" s="606"/>
      <c r="C133" s="738"/>
      <c r="D133" s="723"/>
      <c r="E133" s="724"/>
      <c r="F133" s="479"/>
      <c r="G133" s="607"/>
      <c r="H133" s="608"/>
      <c r="I133" s="609"/>
      <c r="J133" s="610">
        <f t="shared" si="17"/>
        <v>0</v>
      </c>
      <c r="K133" s="611"/>
      <c r="L133" s="612">
        <f t="shared" si="18"/>
        <v>0</v>
      </c>
      <c r="M133" s="641" t="str">
        <f t="shared" si="16"/>
        <v/>
      </c>
      <c r="N133" s="614">
        <f t="shared" si="19"/>
        <v>0</v>
      </c>
      <c r="O133" s="615"/>
    </row>
    <row r="134" spans="1:15" ht="18.75" customHeight="1">
      <c r="A134" s="555"/>
      <c r="B134" s="606"/>
      <c r="C134" s="738"/>
      <c r="D134" s="723"/>
      <c r="E134" s="724"/>
      <c r="F134" s="479"/>
      <c r="G134" s="607"/>
      <c r="H134" s="608"/>
      <c r="I134" s="609"/>
      <c r="J134" s="610">
        <f t="shared" si="17"/>
        <v>0</v>
      </c>
      <c r="K134" s="611"/>
      <c r="L134" s="612">
        <f t="shared" si="18"/>
        <v>0</v>
      </c>
      <c r="M134" s="641" t="str">
        <f t="shared" si="16"/>
        <v/>
      </c>
      <c r="N134" s="614">
        <f>J134-L134</f>
        <v>0</v>
      </c>
      <c r="O134" s="615"/>
    </row>
    <row r="135" spans="1:15" ht="18.75" customHeight="1">
      <c r="A135" s="555"/>
      <c r="B135" s="606"/>
      <c r="C135" s="738"/>
      <c r="D135" s="723"/>
      <c r="E135" s="724"/>
      <c r="F135" s="479"/>
      <c r="G135" s="607"/>
      <c r="H135" s="608"/>
      <c r="I135" s="609"/>
      <c r="J135" s="610">
        <f t="shared" si="17"/>
        <v>0</v>
      </c>
      <c r="K135" s="611"/>
      <c r="L135" s="612">
        <f t="shared" si="18"/>
        <v>0</v>
      </c>
      <c r="M135" s="641" t="str">
        <f t="shared" si="16"/>
        <v/>
      </c>
      <c r="N135" s="614">
        <f t="shared" ref="N135:N138" si="20">J135-L135</f>
        <v>0</v>
      </c>
      <c r="O135" s="615"/>
    </row>
    <row r="136" spans="1:15" ht="18.75" customHeight="1">
      <c r="A136" s="555"/>
      <c r="B136" s="606"/>
      <c r="C136" s="738"/>
      <c r="D136" s="723"/>
      <c r="E136" s="724"/>
      <c r="F136" s="479"/>
      <c r="G136" s="607"/>
      <c r="H136" s="608"/>
      <c r="I136" s="609"/>
      <c r="J136" s="610">
        <f t="shared" si="17"/>
        <v>0</v>
      </c>
      <c r="K136" s="611"/>
      <c r="L136" s="612">
        <f t="shared" si="18"/>
        <v>0</v>
      </c>
      <c r="M136" s="641" t="str">
        <f t="shared" si="16"/>
        <v/>
      </c>
      <c r="N136" s="614">
        <f t="shared" si="20"/>
        <v>0</v>
      </c>
      <c r="O136" s="615"/>
    </row>
    <row r="137" spans="1:15" ht="18.75" customHeight="1">
      <c r="A137" s="555"/>
      <c r="B137" s="606"/>
      <c r="C137" s="738"/>
      <c r="D137" s="723"/>
      <c r="E137" s="724"/>
      <c r="F137" s="479"/>
      <c r="G137" s="607"/>
      <c r="H137" s="608"/>
      <c r="I137" s="609"/>
      <c r="J137" s="610">
        <f t="shared" si="17"/>
        <v>0</v>
      </c>
      <c r="K137" s="611"/>
      <c r="L137" s="612">
        <f t="shared" si="18"/>
        <v>0</v>
      </c>
      <c r="M137" s="641" t="str">
        <f t="shared" si="16"/>
        <v/>
      </c>
      <c r="N137" s="614">
        <f t="shared" si="20"/>
        <v>0</v>
      </c>
      <c r="O137" s="615"/>
    </row>
    <row r="138" spans="1:15" ht="18.75" customHeight="1" thickBot="1">
      <c r="A138" s="555"/>
      <c r="B138" s="726"/>
      <c r="C138" s="512"/>
      <c r="D138" s="513"/>
      <c r="E138" s="514"/>
      <c r="F138" s="515"/>
      <c r="G138" s="516"/>
      <c r="H138" s="517"/>
      <c r="I138" s="518"/>
      <c r="J138" s="710">
        <f t="shared" si="17"/>
        <v>0</v>
      </c>
      <c r="K138" s="519"/>
      <c r="L138" s="712">
        <f t="shared" si="18"/>
        <v>0</v>
      </c>
      <c r="M138" s="714" t="str">
        <f t="shared" si="16"/>
        <v/>
      </c>
      <c r="N138" s="520">
        <f t="shared" si="20"/>
        <v>0</v>
      </c>
      <c r="O138" s="571"/>
    </row>
    <row r="139" spans="1:15" ht="18.75" customHeight="1">
      <c r="A139" s="555"/>
      <c r="B139" s="616"/>
      <c r="C139" s="511" t="s">
        <v>1016</v>
      </c>
      <c r="D139" s="494" t="s">
        <v>1064</v>
      </c>
      <c r="E139" s="495" t="s">
        <v>978</v>
      </c>
      <c r="F139" s="496"/>
      <c r="G139" s="720"/>
      <c r="H139" s="721"/>
      <c r="I139" s="621"/>
      <c r="J139" s="497">
        <f>SUMIFS(J119:J138,B119:B138,"設備")</f>
        <v>0</v>
      </c>
      <c r="K139" s="623"/>
      <c r="L139" s="498">
        <f>SUMIFS(L119:L138,B119:B138,"設備")</f>
        <v>0</v>
      </c>
      <c r="M139" s="722"/>
      <c r="N139" s="499">
        <f>J139-L139</f>
        <v>0</v>
      </c>
      <c r="O139" s="626"/>
    </row>
    <row r="140" spans="1:15" ht="18.75" customHeight="1">
      <c r="A140" s="555"/>
      <c r="B140" s="606"/>
      <c r="C140" s="511" t="s">
        <v>1016</v>
      </c>
      <c r="D140" s="725" t="s">
        <v>1065</v>
      </c>
      <c r="E140" s="646" t="s">
        <v>978</v>
      </c>
      <c r="F140" s="478"/>
      <c r="G140" s="637"/>
      <c r="H140" s="638"/>
      <c r="I140" s="610"/>
      <c r="J140" s="639">
        <f>SUMIFS(J119:J138,B119:B138,"工事")</f>
        <v>0</v>
      </c>
      <c r="K140" s="612"/>
      <c r="L140" s="640">
        <f>SUMIFS(L119:L138,B119:B138,"工事")</f>
        <v>0</v>
      </c>
      <c r="M140" s="641"/>
      <c r="N140" s="642">
        <f>J140-L140</f>
        <v>0</v>
      </c>
      <c r="O140" s="615"/>
    </row>
    <row r="141" spans="1:15" ht="18.75" customHeight="1" thickBot="1">
      <c r="A141" s="555"/>
      <c r="B141" s="726"/>
      <c r="C141" s="705"/>
      <c r="D141" s="507" t="s">
        <v>1016</v>
      </c>
      <c r="E141" s="727" t="s">
        <v>1008</v>
      </c>
      <c r="F141" s="505"/>
      <c r="G141" s="708"/>
      <c r="H141" s="709"/>
      <c r="I141" s="710"/>
      <c r="J141" s="711">
        <f>J139+J140</f>
        <v>0</v>
      </c>
      <c r="K141" s="712"/>
      <c r="L141" s="713">
        <f>L139+L140</f>
        <v>0</v>
      </c>
      <c r="M141" s="714"/>
      <c r="N141" s="715">
        <f>J141-L141</f>
        <v>0</v>
      </c>
      <c r="O141" s="571"/>
    </row>
    <row r="142" spans="1:15" ht="18.75" customHeight="1">
      <c r="A142" s="555"/>
      <c r="B142" s="606"/>
      <c r="C142" s="3049" t="s">
        <v>1015</v>
      </c>
      <c r="D142" s="3050"/>
      <c r="E142" s="3051"/>
      <c r="F142" s="479"/>
      <c r="G142" s="607"/>
      <c r="H142" s="608"/>
      <c r="I142" s="609"/>
      <c r="J142" s="621"/>
      <c r="K142" s="728"/>
      <c r="L142" s="700"/>
      <c r="M142" s="722" t="str">
        <f t="shared" ref="M142:M162" si="21">IF(I142-K142=0,"",I142-K142)</f>
        <v/>
      </c>
      <c r="N142" s="625"/>
      <c r="O142" s="615"/>
    </row>
    <row r="143" spans="1:15" ht="18.75" customHeight="1">
      <c r="A143" s="555"/>
      <c r="B143" s="606"/>
      <c r="C143" s="738"/>
      <c r="D143" s="723"/>
      <c r="E143" s="529"/>
      <c r="F143" s="479"/>
      <c r="G143" s="607"/>
      <c r="H143" s="608"/>
      <c r="I143" s="609"/>
      <c r="J143" s="610">
        <f t="shared" ref="J143:J162" si="22">ROUNDDOWN(H143*I143,0)</f>
        <v>0</v>
      </c>
      <c r="K143" s="611"/>
      <c r="L143" s="612">
        <f t="shared" ref="L143:L162" si="23">ROUNDDOWN(H143*K143,0)</f>
        <v>0</v>
      </c>
      <c r="M143" s="641" t="str">
        <f t="shared" si="21"/>
        <v/>
      </c>
      <c r="N143" s="614">
        <f t="shared" ref="N143" si="24">J143-L143</f>
        <v>0</v>
      </c>
      <c r="O143" s="615"/>
    </row>
    <row r="144" spans="1:15" ht="18.75" customHeight="1">
      <c r="A144" s="555"/>
      <c r="B144" s="606"/>
      <c r="C144" s="738"/>
      <c r="D144" s="723"/>
      <c r="E144" s="724"/>
      <c r="F144" s="479"/>
      <c r="G144" s="607"/>
      <c r="H144" s="608"/>
      <c r="I144" s="609"/>
      <c r="J144" s="610">
        <f t="shared" si="22"/>
        <v>0</v>
      </c>
      <c r="K144" s="611"/>
      <c r="L144" s="612">
        <f t="shared" si="23"/>
        <v>0</v>
      </c>
      <c r="M144" s="641" t="str">
        <f t="shared" si="21"/>
        <v/>
      </c>
      <c r="N144" s="614">
        <f>J144-L144</f>
        <v>0</v>
      </c>
      <c r="O144" s="615"/>
    </row>
    <row r="145" spans="1:15" ht="18.75" customHeight="1">
      <c r="A145" s="555"/>
      <c r="B145" s="606"/>
      <c r="C145" s="738"/>
      <c r="D145" s="723"/>
      <c r="E145" s="724"/>
      <c r="F145" s="479"/>
      <c r="G145" s="607"/>
      <c r="H145" s="608"/>
      <c r="I145" s="609"/>
      <c r="J145" s="610">
        <f t="shared" si="22"/>
        <v>0</v>
      </c>
      <c r="K145" s="611"/>
      <c r="L145" s="612">
        <f t="shared" si="23"/>
        <v>0</v>
      </c>
      <c r="M145" s="641" t="str">
        <f t="shared" si="21"/>
        <v/>
      </c>
      <c r="N145" s="614">
        <f t="shared" ref="N145:N154" si="25">J145-L145</f>
        <v>0</v>
      </c>
      <c r="O145" s="615"/>
    </row>
    <row r="146" spans="1:15" ht="18.75" customHeight="1">
      <c r="A146" s="555"/>
      <c r="B146" s="606"/>
      <c r="C146" s="738"/>
      <c r="D146" s="723"/>
      <c r="E146" s="724"/>
      <c r="F146" s="479"/>
      <c r="G146" s="607"/>
      <c r="H146" s="608"/>
      <c r="I146" s="609"/>
      <c r="J146" s="610">
        <f t="shared" si="22"/>
        <v>0</v>
      </c>
      <c r="K146" s="611"/>
      <c r="L146" s="612">
        <f t="shared" si="23"/>
        <v>0</v>
      </c>
      <c r="M146" s="641" t="str">
        <f t="shared" si="21"/>
        <v/>
      </c>
      <c r="N146" s="614">
        <f t="shared" si="25"/>
        <v>0</v>
      </c>
      <c r="O146" s="615"/>
    </row>
    <row r="147" spans="1:15" ht="18.75" customHeight="1">
      <c r="A147" s="555"/>
      <c r="B147" s="606"/>
      <c r="C147" s="738"/>
      <c r="D147" s="723"/>
      <c r="E147" s="724"/>
      <c r="F147" s="479"/>
      <c r="G147" s="607"/>
      <c r="H147" s="608"/>
      <c r="I147" s="609"/>
      <c r="J147" s="610">
        <f t="shared" si="22"/>
        <v>0</v>
      </c>
      <c r="K147" s="611"/>
      <c r="L147" s="612">
        <f t="shared" si="23"/>
        <v>0</v>
      </c>
      <c r="M147" s="641" t="str">
        <f t="shared" si="21"/>
        <v/>
      </c>
      <c r="N147" s="614">
        <f t="shared" si="25"/>
        <v>0</v>
      </c>
      <c r="O147" s="615"/>
    </row>
    <row r="148" spans="1:15" ht="18.75" customHeight="1">
      <c r="A148" s="555"/>
      <c r="B148" s="606"/>
      <c r="C148" s="738"/>
      <c r="D148" s="723"/>
      <c r="E148" s="724"/>
      <c r="F148" s="479"/>
      <c r="G148" s="607"/>
      <c r="H148" s="608"/>
      <c r="I148" s="609"/>
      <c r="J148" s="610">
        <f t="shared" si="22"/>
        <v>0</v>
      </c>
      <c r="K148" s="611"/>
      <c r="L148" s="612">
        <f t="shared" si="23"/>
        <v>0</v>
      </c>
      <c r="M148" s="641" t="str">
        <f t="shared" si="21"/>
        <v/>
      </c>
      <c r="N148" s="614">
        <f t="shared" si="25"/>
        <v>0</v>
      </c>
      <c r="O148" s="615"/>
    </row>
    <row r="149" spans="1:15" ht="18.75" customHeight="1">
      <c r="A149" s="555"/>
      <c r="B149" s="606"/>
      <c r="C149" s="738"/>
      <c r="D149" s="723"/>
      <c r="E149" s="724"/>
      <c r="F149" s="479"/>
      <c r="G149" s="607"/>
      <c r="H149" s="608"/>
      <c r="I149" s="609"/>
      <c r="J149" s="610">
        <f t="shared" si="22"/>
        <v>0</v>
      </c>
      <c r="K149" s="611"/>
      <c r="L149" s="612">
        <f t="shared" si="23"/>
        <v>0</v>
      </c>
      <c r="M149" s="641" t="str">
        <f t="shared" si="21"/>
        <v/>
      </c>
      <c r="N149" s="614">
        <f t="shared" si="25"/>
        <v>0</v>
      </c>
      <c r="O149" s="615"/>
    </row>
    <row r="150" spans="1:15" ht="18.75" customHeight="1">
      <c r="A150" s="555"/>
      <c r="B150" s="606"/>
      <c r="C150" s="738"/>
      <c r="D150" s="723"/>
      <c r="E150" s="724"/>
      <c r="F150" s="479"/>
      <c r="G150" s="607"/>
      <c r="H150" s="608"/>
      <c r="I150" s="609"/>
      <c r="J150" s="610">
        <f t="shared" si="22"/>
        <v>0</v>
      </c>
      <c r="K150" s="611"/>
      <c r="L150" s="612">
        <f t="shared" si="23"/>
        <v>0</v>
      </c>
      <c r="M150" s="641" t="str">
        <f t="shared" si="21"/>
        <v/>
      </c>
      <c r="N150" s="614">
        <f t="shared" si="25"/>
        <v>0</v>
      </c>
      <c r="O150" s="615"/>
    </row>
    <row r="151" spans="1:15" ht="18.75" customHeight="1">
      <c r="A151" s="555"/>
      <c r="B151" s="606"/>
      <c r="C151" s="738"/>
      <c r="D151" s="723"/>
      <c r="E151" s="724"/>
      <c r="F151" s="479"/>
      <c r="G151" s="607"/>
      <c r="H151" s="608"/>
      <c r="I151" s="609"/>
      <c r="J151" s="610">
        <f t="shared" si="22"/>
        <v>0</v>
      </c>
      <c r="K151" s="611"/>
      <c r="L151" s="612">
        <f t="shared" si="23"/>
        <v>0</v>
      </c>
      <c r="M151" s="641" t="str">
        <f t="shared" si="21"/>
        <v/>
      </c>
      <c r="N151" s="614">
        <f t="shared" si="25"/>
        <v>0</v>
      </c>
      <c r="O151" s="615"/>
    </row>
    <row r="152" spans="1:15" ht="18.75" customHeight="1">
      <c r="A152" s="555"/>
      <c r="B152" s="606"/>
      <c r="C152" s="738"/>
      <c r="D152" s="723"/>
      <c r="E152" s="724"/>
      <c r="F152" s="479"/>
      <c r="G152" s="607"/>
      <c r="H152" s="608"/>
      <c r="I152" s="609"/>
      <c r="J152" s="610">
        <f t="shared" si="22"/>
        <v>0</v>
      </c>
      <c r="K152" s="611"/>
      <c r="L152" s="612">
        <f t="shared" si="23"/>
        <v>0</v>
      </c>
      <c r="M152" s="641" t="str">
        <f t="shared" si="21"/>
        <v/>
      </c>
      <c r="N152" s="614">
        <f t="shared" si="25"/>
        <v>0</v>
      </c>
      <c r="O152" s="615"/>
    </row>
    <row r="153" spans="1:15" ht="18.75" customHeight="1">
      <c r="A153" s="555"/>
      <c r="B153" s="606"/>
      <c r="C153" s="738"/>
      <c r="D153" s="723"/>
      <c r="E153" s="724"/>
      <c r="F153" s="479"/>
      <c r="G153" s="607"/>
      <c r="H153" s="608"/>
      <c r="I153" s="609"/>
      <c r="J153" s="610">
        <f t="shared" si="22"/>
        <v>0</v>
      </c>
      <c r="K153" s="611"/>
      <c r="L153" s="612">
        <f t="shared" si="23"/>
        <v>0</v>
      </c>
      <c r="M153" s="641" t="str">
        <f t="shared" si="21"/>
        <v/>
      </c>
      <c r="N153" s="614">
        <f t="shared" si="25"/>
        <v>0</v>
      </c>
      <c r="O153" s="615"/>
    </row>
    <row r="154" spans="1:15" ht="18.75" customHeight="1">
      <c r="A154" s="555"/>
      <c r="B154" s="606"/>
      <c r="C154" s="738"/>
      <c r="D154" s="723"/>
      <c r="E154" s="724"/>
      <c r="F154" s="479"/>
      <c r="G154" s="607"/>
      <c r="H154" s="608"/>
      <c r="I154" s="609"/>
      <c r="J154" s="610">
        <f t="shared" si="22"/>
        <v>0</v>
      </c>
      <c r="K154" s="611"/>
      <c r="L154" s="612">
        <f t="shared" si="23"/>
        <v>0</v>
      </c>
      <c r="M154" s="641" t="str">
        <f t="shared" si="21"/>
        <v/>
      </c>
      <c r="N154" s="614">
        <f t="shared" si="25"/>
        <v>0</v>
      </c>
      <c r="O154" s="615"/>
    </row>
    <row r="155" spans="1:15" ht="18.75" customHeight="1">
      <c r="A155" s="555"/>
      <c r="B155" s="606"/>
      <c r="C155" s="738"/>
      <c r="D155" s="723"/>
      <c r="E155" s="724"/>
      <c r="F155" s="479"/>
      <c r="G155" s="607"/>
      <c r="H155" s="608"/>
      <c r="I155" s="609"/>
      <c r="J155" s="610">
        <f t="shared" si="22"/>
        <v>0</v>
      </c>
      <c r="K155" s="611"/>
      <c r="L155" s="612">
        <f t="shared" si="23"/>
        <v>0</v>
      </c>
      <c r="M155" s="641" t="str">
        <f t="shared" si="21"/>
        <v/>
      </c>
      <c r="N155" s="614">
        <f>J155-L155</f>
        <v>0</v>
      </c>
      <c r="O155" s="615"/>
    </row>
    <row r="156" spans="1:15" ht="18.75" customHeight="1">
      <c r="A156" s="555"/>
      <c r="B156" s="606"/>
      <c r="C156" s="738"/>
      <c r="D156" s="723"/>
      <c r="E156" s="724"/>
      <c r="F156" s="479"/>
      <c r="G156" s="607"/>
      <c r="H156" s="608"/>
      <c r="I156" s="609"/>
      <c r="J156" s="610">
        <f t="shared" si="22"/>
        <v>0</v>
      </c>
      <c r="K156" s="611"/>
      <c r="L156" s="612">
        <f t="shared" si="23"/>
        <v>0</v>
      </c>
      <c r="M156" s="641" t="str">
        <f t="shared" si="21"/>
        <v/>
      </c>
      <c r="N156" s="614">
        <f t="shared" ref="N156" si="26">J156-L156</f>
        <v>0</v>
      </c>
      <c r="O156" s="615"/>
    </row>
    <row r="157" spans="1:15" ht="18.75" customHeight="1">
      <c r="A157" s="555"/>
      <c r="B157" s="606"/>
      <c r="C157" s="738"/>
      <c r="D157" s="723"/>
      <c r="E157" s="724"/>
      <c r="F157" s="479"/>
      <c r="G157" s="607"/>
      <c r="H157" s="608"/>
      <c r="I157" s="609"/>
      <c r="J157" s="610">
        <f t="shared" si="22"/>
        <v>0</v>
      </c>
      <c r="K157" s="611"/>
      <c r="L157" s="612">
        <f t="shared" si="23"/>
        <v>0</v>
      </c>
      <c r="M157" s="641" t="str">
        <f t="shared" si="21"/>
        <v/>
      </c>
      <c r="N157" s="614">
        <f>J157-L157</f>
        <v>0</v>
      </c>
      <c r="O157" s="615"/>
    </row>
    <row r="158" spans="1:15" ht="18.75" customHeight="1">
      <c r="A158" s="555"/>
      <c r="B158" s="606"/>
      <c r="C158" s="738"/>
      <c r="D158" s="723"/>
      <c r="E158" s="724"/>
      <c r="F158" s="479"/>
      <c r="G158" s="607"/>
      <c r="H158" s="608"/>
      <c r="I158" s="609"/>
      <c r="J158" s="610">
        <f t="shared" si="22"/>
        <v>0</v>
      </c>
      <c r="K158" s="611"/>
      <c r="L158" s="612">
        <f t="shared" si="23"/>
        <v>0</v>
      </c>
      <c r="M158" s="641" t="str">
        <f t="shared" si="21"/>
        <v/>
      </c>
      <c r="N158" s="614">
        <f t="shared" ref="N158:N160" si="27">J158-L158</f>
        <v>0</v>
      </c>
      <c r="O158" s="615"/>
    </row>
    <row r="159" spans="1:15" ht="18.75" customHeight="1">
      <c r="A159" s="555"/>
      <c r="B159" s="606"/>
      <c r="C159" s="738"/>
      <c r="D159" s="723"/>
      <c r="E159" s="724"/>
      <c r="F159" s="479"/>
      <c r="G159" s="607"/>
      <c r="H159" s="608"/>
      <c r="I159" s="609"/>
      <c r="J159" s="610">
        <f t="shared" si="22"/>
        <v>0</v>
      </c>
      <c r="K159" s="611"/>
      <c r="L159" s="612">
        <f t="shared" si="23"/>
        <v>0</v>
      </c>
      <c r="M159" s="641" t="str">
        <f t="shared" si="21"/>
        <v/>
      </c>
      <c r="N159" s="614">
        <f t="shared" si="27"/>
        <v>0</v>
      </c>
      <c r="O159" s="615"/>
    </row>
    <row r="160" spans="1:15" ht="18.75" customHeight="1">
      <c r="A160" s="555"/>
      <c r="B160" s="606"/>
      <c r="C160" s="738"/>
      <c r="D160" s="723"/>
      <c r="E160" s="724"/>
      <c r="F160" s="479"/>
      <c r="G160" s="607"/>
      <c r="H160" s="608"/>
      <c r="I160" s="609"/>
      <c r="J160" s="610">
        <f t="shared" si="22"/>
        <v>0</v>
      </c>
      <c r="K160" s="611"/>
      <c r="L160" s="612">
        <f t="shared" si="23"/>
        <v>0</v>
      </c>
      <c r="M160" s="641" t="str">
        <f t="shared" si="21"/>
        <v/>
      </c>
      <c r="N160" s="614">
        <f t="shared" si="27"/>
        <v>0</v>
      </c>
      <c r="O160" s="615"/>
    </row>
    <row r="161" spans="1:15" ht="18.75" customHeight="1">
      <c r="A161" s="555"/>
      <c r="B161" s="606"/>
      <c r="C161" s="738"/>
      <c r="D161" s="723"/>
      <c r="E161" s="724"/>
      <c r="F161" s="479"/>
      <c r="G161" s="607"/>
      <c r="H161" s="608"/>
      <c r="I161" s="609"/>
      <c r="J161" s="610">
        <f t="shared" si="22"/>
        <v>0</v>
      </c>
      <c r="K161" s="611"/>
      <c r="L161" s="612">
        <f t="shared" si="23"/>
        <v>0</v>
      </c>
      <c r="M161" s="641" t="str">
        <f t="shared" si="21"/>
        <v/>
      </c>
      <c r="N161" s="614">
        <f>J161-L161</f>
        <v>0</v>
      </c>
      <c r="O161" s="615"/>
    </row>
    <row r="162" spans="1:15" ht="18.75" customHeight="1" thickBot="1">
      <c r="A162" s="555"/>
      <c r="B162" s="726"/>
      <c r="C162" s="512"/>
      <c r="D162" s="513"/>
      <c r="E162" s="514"/>
      <c r="F162" s="515"/>
      <c r="G162" s="516"/>
      <c r="H162" s="517"/>
      <c r="I162" s="518"/>
      <c r="J162" s="710">
        <f t="shared" si="22"/>
        <v>0</v>
      </c>
      <c r="K162" s="519"/>
      <c r="L162" s="712">
        <f t="shared" si="23"/>
        <v>0</v>
      </c>
      <c r="M162" s="714" t="str">
        <f t="shared" si="21"/>
        <v/>
      </c>
      <c r="N162" s="520">
        <f t="shared" ref="N162:N168" si="28">J162-L162</f>
        <v>0</v>
      </c>
      <c r="O162" s="571"/>
    </row>
    <row r="163" spans="1:15" ht="18.75" customHeight="1">
      <c r="A163" s="555"/>
      <c r="B163" s="616"/>
      <c r="C163" s="511" t="s">
        <v>1017</v>
      </c>
      <c r="D163" s="494" t="s">
        <v>1064</v>
      </c>
      <c r="E163" s="495" t="s">
        <v>978</v>
      </c>
      <c r="F163" s="496"/>
      <c r="G163" s="720"/>
      <c r="H163" s="721"/>
      <c r="I163" s="621"/>
      <c r="J163" s="497">
        <f>SUMIFS(J143:J162,B143:B162,"設備")</f>
        <v>0</v>
      </c>
      <c r="K163" s="623"/>
      <c r="L163" s="498">
        <f>SUMIFS(L143:L162,B143:B162,"設備")</f>
        <v>0</v>
      </c>
      <c r="M163" s="722"/>
      <c r="N163" s="499">
        <f t="shared" si="28"/>
        <v>0</v>
      </c>
      <c r="O163" s="626"/>
    </row>
    <row r="164" spans="1:15" ht="18.75" customHeight="1">
      <c r="A164" s="555"/>
      <c r="B164" s="606"/>
      <c r="C164" s="506" t="s">
        <v>1017</v>
      </c>
      <c r="D164" s="725" t="s">
        <v>1065</v>
      </c>
      <c r="E164" s="646" t="s">
        <v>978</v>
      </c>
      <c r="F164" s="478"/>
      <c r="G164" s="637"/>
      <c r="H164" s="638"/>
      <c r="I164" s="610"/>
      <c r="J164" s="639">
        <f>SUMIFS(J143:J162,B143:B162,"工事")</f>
        <v>0</v>
      </c>
      <c r="K164" s="612"/>
      <c r="L164" s="640">
        <f>SUMIFS(L143:L162,B143:B162,"工事")</f>
        <v>0</v>
      </c>
      <c r="M164" s="641"/>
      <c r="N164" s="642">
        <f t="shared" si="28"/>
        <v>0</v>
      </c>
      <c r="O164" s="615"/>
    </row>
    <row r="165" spans="1:15" ht="18.75" customHeight="1" thickBot="1">
      <c r="A165" s="555"/>
      <c r="B165" s="500"/>
      <c r="C165" s="521"/>
      <c r="D165" s="522" t="s">
        <v>1017</v>
      </c>
      <c r="E165" s="523" t="s">
        <v>1008</v>
      </c>
      <c r="F165" s="524"/>
      <c r="G165" s="525"/>
      <c r="H165" s="526"/>
      <c r="I165" s="501"/>
      <c r="J165" s="508">
        <f>J163+J164</f>
        <v>0</v>
      </c>
      <c r="K165" s="502"/>
      <c r="L165" s="509">
        <f>L163+L164</f>
        <v>0</v>
      </c>
      <c r="M165" s="503"/>
      <c r="N165" s="510">
        <f t="shared" si="28"/>
        <v>0</v>
      </c>
      <c r="O165" s="504"/>
    </row>
    <row r="166" spans="1:15" ht="18.75" customHeight="1" thickTop="1">
      <c r="A166" s="555"/>
      <c r="B166" s="616"/>
      <c r="C166" s="493" t="s">
        <v>868</v>
      </c>
      <c r="D166" s="494" t="s">
        <v>973</v>
      </c>
      <c r="E166" s="495" t="s">
        <v>975</v>
      </c>
      <c r="F166" s="496"/>
      <c r="G166" s="720"/>
      <c r="H166" s="721"/>
      <c r="I166" s="621"/>
      <c r="J166" s="497">
        <f>SUMIFS(J119:J165,D119:D165,"設備費2")</f>
        <v>0</v>
      </c>
      <c r="K166" s="623"/>
      <c r="L166" s="498">
        <f>SUMIFS(L119:L165,D119:D165,"設備費2")</f>
        <v>0</v>
      </c>
      <c r="M166" s="722"/>
      <c r="N166" s="499">
        <f t="shared" si="28"/>
        <v>0</v>
      </c>
      <c r="O166" s="626"/>
    </row>
    <row r="167" spans="1:15" ht="18.75" customHeight="1">
      <c r="A167" s="555"/>
      <c r="B167" s="606"/>
      <c r="C167" s="644" t="s">
        <v>868</v>
      </c>
      <c r="D167" s="725" t="s">
        <v>979</v>
      </c>
      <c r="E167" s="646" t="s">
        <v>975</v>
      </c>
      <c r="F167" s="478"/>
      <c r="G167" s="637"/>
      <c r="H167" s="638"/>
      <c r="I167" s="610"/>
      <c r="J167" s="639">
        <f>SUMIFS(J119:J165,D119:D165,"工事費2")</f>
        <v>0</v>
      </c>
      <c r="K167" s="612"/>
      <c r="L167" s="640">
        <f>SUMIFS(L119:L165,D119:D165,"工事費2")</f>
        <v>0</v>
      </c>
      <c r="M167" s="641"/>
      <c r="N167" s="642">
        <f t="shared" si="28"/>
        <v>0</v>
      </c>
      <c r="O167" s="615"/>
    </row>
    <row r="168" spans="1:15" ht="18.75" customHeight="1" thickBot="1">
      <c r="A168" s="555"/>
      <c r="B168" s="500"/>
      <c r="C168" s="521"/>
      <c r="D168" s="528" t="s">
        <v>980</v>
      </c>
      <c r="E168" s="523" t="s">
        <v>975</v>
      </c>
      <c r="F168" s="524"/>
      <c r="G168" s="525"/>
      <c r="H168" s="526"/>
      <c r="I168" s="501"/>
      <c r="J168" s="508">
        <f>J166+J167</f>
        <v>0</v>
      </c>
      <c r="K168" s="502"/>
      <c r="L168" s="509">
        <f>L166+L167</f>
        <v>0</v>
      </c>
      <c r="M168" s="503"/>
      <c r="N168" s="510">
        <f t="shared" si="28"/>
        <v>0</v>
      </c>
      <c r="O168" s="504"/>
    </row>
    <row r="169" spans="1:15" ht="18.75" customHeight="1" thickTop="1">
      <c r="A169" s="555"/>
      <c r="B169" s="606"/>
      <c r="C169" s="3057" t="s">
        <v>983</v>
      </c>
      <c r="D169" s="3058"/>
      <c r="E169" s="3059"/>
      <c r="F169" s="479"/>
      <c r="G169" s="607"/>
      <c r="H169" s="608"/>
      <c r="I169" s="610"/>
      <c r="J169" s="610"/>
      <c r="K169" s="611"/>
      <c r="L169" s="612"/>
      <c r="M169" s="641"/>
      <c r="N169" s="614"/>
      <c r="O169" s="615"/>
    </row>
    <row r="170" spans="1:15" ht="18.75" customHeight="1">
      <c r="A170" s="555"/>
      <c r="B170" s="606"/>
      <c r="C170" s="3060" t="s">
        <v>1021</v>
      </c>
      <c r="D170" s="3061"/>
      <c r="E170" s="3062"/>
      <c r="F170" s="479"/>
      <c r="G170" s="607"/>
      <c r="H170" s="608"/>
      <c r="I170" s="609"/>
      <c r="J170" s="610"/>
      <c r="K170" s="611"/>
      <c r="L170" s="612"/>
      <c r="M170" s="641" t="str">
        <f t="shared" ref="M170:M190" si="29">IF(I170-K170=0,"",I170-K170)</f>
        <v/>
      </c>
      <c r="N170" s="614"/>
      <c r="O170" s="615"/>
    </row>
    <row r="171" spans="1:15" ht="18.75" customHeight="1">
      <c r="A171" s="555"/>
      <c r="B171" s="606"/>
      <c r="C171" s="738"/>
      <c r="D171" s="723"/>
      <c r="E171" s="724"/>
      <c r="F171" s="479"/>
      <c r="G171" s="607"/>
      <c r="H171" s="608"/>
      <c r="I171" s="609"/>
      <c r="J171" s="610">
        <f t="shared" ref="J171:J190" si="30">ROUNDDOWN(H171*I171,0)</f>
        <v>0</v>
      </c>
      <c r="K171" s="611"/>
      <c r="L171" s="612">
        <f t="shared" ref="L171:L190" si="31">ROUNDDOWN(H171*K171,0)</f>
        <v>0</v>
      </c>
      <c r="M171" s="641" t="str">
        <f t="shared" si="29"/>
        <v/>
      </c>
      <c r="N171" s="614">
        <f>J171-L171</f>
        <v>0</v>
      </c>
      <c r="O171" s="615"/>
    </row>
    <row r="172" spans="1:15" ht="18.75" customHeight="1">
      <c r="A172" s="555"/>
      <c r="B172" s="606"/>
      <c r="C172" s="738"/>
      <c r="D172" s="723"/>
      <c r="E172" s="724"/>
      <c r="F172" s="479"/>
      <c r="G172" s="607"/>
      <c r="H172" s="608"/>
      <c r="I172" s="609"/>
      <c r="J172" s="610">
        <f t="shared" si="30"/>
        <v>0</v>
      </c>
      <c r="K172" s="611"/>
      <c r="L172" s="612">
        <f t="shared" si="31"/>
        <v>0</v>
      </c>
      <c r="M172" s="641" t="str">
        <f t="shared" si="29"/>
        <v/>
      </c>
      <c r="N172" s="614">
        <f t="shared" ref="N172:N185" si="32">J172-L172</f>
        <v>0</v>
      </c>
      <c r="O172" s="615"/>
    </row>
    <row r="173" spans="1:15" ht="18.75" customHeight="1">
      <c r="A173" s="555"/>
      <c r="B173" s="606"/>
      <c r="C173" s="738"/>
      <c r="D173" s="723"/>
      <c r="E173" s="724"/>
      <c r="F173" s="479"/>
      <c r="G173" s="607"/>
      <c r="H173" s="608"/>
      <c r="I173" s="609"/>
      <c r="J173" s="610">
        <f t="shared" si="30"/>
        <v>0</v>
      </c>
      <c r="K173" s="611"/>
      <c r="L173" s="612">
        <f t="shared" si="31"/>
        <v>0</v>
      </c>
      <c r="M173" s="641" t="str">
        <f t="shared" si="29"/>
        <v/>
      </c>
      <c r="N173" s="614">
        <f t="shared" si="32"/>
        <v>0</v>
      </c>
      <c r="O173" s="615"/>
    </row>
    <row r="174" spans="1:15" ht="18.75" customHeight="1">
      <c r="A174" s="555"/>
      <c r="B174" s="606"/>
      <c r="C174" s="738"/>
      <c r="D174" s="723"/>
      <c r="E174" s="724"/>
      <c r="F174" s="479"/>
      <c r="G174" s="607"/>
      <c r="H174" s="608"/>
      <c r="I174" s="609"/>
      <c r="J174" s="610">
        <f t="shared" si="30"/>
        <v>0</v>
      </c>
      <c r="K174" s="611"/>
      <c r="L174" s="612">
        <f t="shared" si="31"/>
        <v>0</v>
      </c>
      <c r="M174" s="641" t="str">
        <f t="shared" si="29"/>
        <v/>
      </c>
      <c r="N174" s="614">
        <f t="shared" si="32"/>
        <v>0</v>
      </c>
      <c r="O174" s="615"/>
    </row>
    <row r="175" spans="1:15" ht="18.75" customHeight="1">
      <c r="A175" s="555"/>
      <c r="B175" s="606"/>
      <c r="C175" s="738"/>
      <c r="D175" s="723"/>
      <c r="E175" s="724"/>
      <c r="F175" s="479"/>
      <c r="G175" s="607"/>
      <c r="H175" s="608"/>
      <c r="I175" s="609"/>
      <c r="J175" s="610">
        <f t="shared" si="30"/>
        <v>0</v>
      </c>
      <c r="K175" s="611"/>
      <c r="L175" s="612">
        <f t="shared" si="31"/>
        <v>0</v>
      </c>
      <c r="M175" s="641" t="str">
        <f t="shared" si="29"/>
        <v/>
      </c>
      <c r="N175" s="614">
        <f t="shared" si="32"/>
        <v>0</v>
      </c>
      <c r="O175" s="615"/>
    </row>
    <row r="176" spans="1:15" ht="18.75" customHeight="1">
      <c r="A176" s="555"/>
      <c r="B176" s="606"/>
      <c r="C176" s="738"/>
      <c r="D176" s="723"/>
      <c r="E176" s="724"/>
      <c r="F176" s="479"/>
      <c r="G176" s="607"/>
      <c r="H176" s="608"/>
      <c r="I176" s="609"/>
      <c r="J176" s="610">
        <f t="shared" si="30"/>
        <v>0</v>
      </c>
      <c r="K176" s="611"/>
      <c r="L176" s="612">
        <f t="shared" si="31"/>
        <v>0</v>
      </c>
      <c r="M176" s="641" t="str">
        <f t="shared" si="29"/>
        <v/>
      </c>
      <c r="N176" s="614">
        <f t="shared" si="32"/>
        <v>0</v>
      </c>
      <c r="O176" s="615"/>
    </row>
    <row r="177" spans="1:15" ht="18.75" customHeight="1">
      <c r="A177" s="555"/>
      <c r="B177" s="606"/>
      <c r="C177" s="738"/>
      <c r="D177" s="723"/>
      <c r="E177" s="724"/>
      <c r="F177" s="479"/>
      <c r="G177" s="607"/>
      <c r="H177" s="608"/>
      <c r="I177" s="609"/>
      <c r="J177" s="610">
        <f t="shared" si="30"/>
        <v>0</v>
      </c>
      <c r="K177" s="611"/>
      <c r="L177" s="612">
        <f t="shared" si="31"/>
        <v>0</v>
      </c>
      <c r="M177" s="641" t="str">
        <f t="shared" si="29"/>
        <v/>
      </c>
      <c r="N177" s="614">
        <f t="shared" si="32"/>
        <v>0</v>
      </c>
      <c r="O177" s="615"/>
    </row>
    <row r="178" spans="1:15" ht="18.75" customHeight="1">
      <c r="A178" s="555"/>
      <c r="B178" s="606"/>
      <c r="C178" s="738"/>
      <c r="D178" s="723"/>
      <c r="E178" s="724"/>
      <c r="F178" s="479"/>
      <c r="G178" s="607"/>
      <c r="H178" s="608"/>
      <c r="I178" s="609"/>
      <c r="J178" s="610">
        <f t="shared" si="30"/>
        <v>0</v>
      </c>
      <c r="K178" s="611"/>
      <c r="L178" s="612">
        <f t="shared" si="31"/>
        <v>0</v>
      </c>
      <c r="M178" s="641" t="str">
        <f t="shared" si="29"/>
        <v/>
      </c>
      <c r="N178" s="614">
        <f t="shared" si="32"/>
        <v>0</v>
      </c>
      <c r="O178" s="615"/>
    </row>
    <row r="179" spans="1:15" ht="18.75" customHeight="1">
      <c r="A179" s="555"/>
      <c r="B179" s="606"/>
      <c r="C179" s="738"/>
      <c r="D179" s="723"/>
      <c r="E179" s="724"/>
      <c r="F179" s="479"/>
      <c r="G179" s="607"/>
      <c r="H179" s="608"/>
      <c r="I179" s="609"/>
      <c r="J179" s="610">
        <f t="shared" si="30"/>
        <v>0</v>
      </c>
      <c r="K179" s="611"/>
      <c r="L179" s="612">
        <f t="shared" si="31"/>
        <v>0</v>
      </c>
      <c r="M179" s="641" t="str">
        <f t="shared" si="29"/>
        <v/>
      </c>
      <c r="N179" s="614">
        <f t="shared" si="32"/>
        <v>0</v>
      </c>
      <c r="O179" s="615"/>
    </row>
    <row r="180" spans="1:15" ht="18.75" customHeight="1">
      <c r="A180" s="555"/>
      <c r="B180" s="606"/>
      <c r="C180" s="738"/>
      <c r="D180" s="723"/>
      <c r="E180" s="724"/>
      <c r="F180" s="479"/>
      <c r="G180" s="607"/>
      <c r="H180" s="608"/>
      <c r="I180" s="609"/>
      <c r="J180" s="610">
        <f t="shared" si="30"/>
        <v>0</v>
      </c>
      <c r="K180" s="611"/>
      <c r="L180" s="612">
        <f t="shared" si="31"/>
        <v>0</v>
      </c>
      <c r="M180" s="641" t="str">
        <f t="shared" si="29"/>
        <v/>
      </c>
      <c r="N180" s="614">
        <f t="shared" si="32"/>
        <v>0</v>
      </c>
      <c r="O180" s="615"/>
    </row>
    <row r="181" spans="1:15" ht="18.75" customHeight="1">
      <c r="A181" s="555"/>
      <c r="B181" s="606"/>
      <c r="C181" s="738"/>
      <c r="D181" s="723"/>
      <c r="E181" s="724"/>
      <c r="F181" s="479"/>
      <c r="G181" s="607"/>
      <c r="H181" s="608"/>
      <c r="I181" s="609"/>
      <c r="J181" s="610">
        <f t="shared" si="30"/>
        <v>0</v>
      </c>
      <c r="K181" s="611"/>
      <c r="L181" s="612">
        <f t="shared" si="31"/>
        <v>0</v>
      </c>
      <c r="M181" s="641" t="str">
        <f t="shared" si="29"/>
        <v/>
      </c>
      <c r="N181" s="614">
        <f t="shared" si="32"/>
        <v>0</v>
      </c>
      <c r="O181" s="615"/>
    </row>
    <row r="182" spans="1:15" ht="18.75" customHeight="1">
      <c r="A182" s="555"/>
      <c r="B182" s="606"/>
      <c r="C182" s="738"/>
      <c r="D182" s="723"/>
      <c r="E182" s="724"/>
      <c r="F182" s="479"/>
      <c r="G182" s="607"/>
      <c r="H182" s="608"/>
      <c r="I182" s="609"/>
      <c r="J182" s="610">
        <f t="shared" si="30"/>
        <v>0</v>
      </c>
      <c r="K182" s="611"/>
      <c r="L182" s="612">
        <f t="shared" si="31"/>
        <v>0</v>
      </c>
      <c r="M182" s="641" t="str">
        <f t="shared" si="29"/>
        <v/>
      </c>
      <c r="N182" s="614">
        <f t="shared" si="32"/>
        <v>0</v>
      </c>
      <c r="O182" s="615"/>
    </row>
    <row r="183" spans="1:15" ht="18.75" customHeight="1">
      <c r="A183" s="555"/>
      <c r="B183" s="606"/>
      <c r="C183" s="738"/>
      <c r="D183" s="723"/>
      <c r="E183" s="724"/>
      <c r="F183" s="479"/>
      <c r="G183" s="607"/>
      <c r="H183" s="608"/>
      <c r="I183" s="609"/>
      <c r="J183" s="610">
        <f t="shared" si="30"/>
        <v>0</v>
      </c>
      <c r="K183" s="611"/>
      <c r="L183" s="612">
        <f t="shared" si="31"/>
        <v>0</v>
      </c>
      <c r="M183" s="641" t="str">
        <f t="shared" si="29"/>
        <v/>
      </c>
      <c r="N183" s="614">
        <f t="shared" si="32"/>
        <v>0</v>
      </c>
      <c r="O183" s="615"/>
    </row>
    <row r="184" spans="1:15" ht="18.75" customHeight="1">
      <c r="A184" s="555"/>
      <c r="B184" s="606"/>
      <c r="C184" s="738"/>
      <c r="D184" s="723"/>
      <c r="E184" s="724"/>
      <c r="F184" s="479"/>
      <c r="G184" s="607"/>
      <c r="H184" s="608"/>
      <c r="I184" s="609"/>
      <c r="J184" s="610">
        <f t="shared" si="30"/>
        <v>0</v>
      </c>
      <c r="K184" s="611"/>
      <c r="L184" s="612">
        <f t="shared" si="31"/>
        <v>0</v>
      </c>
      <c r="M184" s="641" t="str">
        <f t="shared" si="29"/>
        <v/>
      </c>
      <c r="N184" s="614">
        <f t="shared" si="32"/>
        <v>0</v>
      </c>
      <c r="O184" s="615"/>
    </row>
    <row r="185" spans="1:15" ht="18.75" customHeight="1">
      <c r="A185" s="555"/>
      <c r="B185" s="606"/>
      <c r="C185" s="738"/>
      <c r="D185" s="723"/>
      <c r="E185" s="724"/>
      <c r="F185" s="479"/>
      <c r="G185" s="607"/>
      <c r="H185" s="608"/>
      <c r="I185" s="609"/>
      <c r="J185" s="610">
        <f t="shared" si="30"/>
        <v>0</v>
      </c>
      <c r="K185" s="611"/>
      <c r="L185" s="612">
        <f t="shared" si="31"/>
        <v>0</v>
      </c>
      <c r="M185" s="641" t="str">
        <f t="shared" si="29"/>
        <v/>
      </c>
      <c r="N185" s="614">
        <f t="shared" si="32"/>
        <v>0</v>
      </c>
      <c r="O185" s="615"/>
    </row>
    <row r="186" spans="1:15" ht="18.75" customHeight="1">
      <c r="A186" s="555"/>
      <c r="B186" s="606"/>
      <c r="C186" s="738"/>
      <c r="D186" s="723"/>
      <c r="E186" s="724"/>
      <c r="F186" s="479"/>
      <c r="G186" s="607"/>
      <c r="H186" s="608"/>
      <c r="I186" s="609"/>
      <c r="J186" s="610">
        <f t="shared" si="30"/>
        <v>0</v>
      </c>
      <c r="K186" s="611"/>
      <c r="L186" s="612">
        <f t="shared" si="31"/>
        <v>0</v>
      </c>
      <c r="M186" s="641" t="str">
        <f t="shared" si="29"/>
        <v/>
      </c>
      <c r="N186" s="614">
        <f>J186-L186</f>
        <v>0</v>
      </c>
      <c r="O186" s="615"/>
    </row>
    <row r="187" spans="1:15" ht="18.75" customHeight="1">
      <c r="A187" s="555"/>
      <c r="B187" s="606"/>
      <c r="C187" s="738"/>
      <c r="D187" s="723"/>
      <c r="E187" s="724"/>
      <c r="F187" s="479"/>
      <c r="G187" s="607"/>
      <c r="H187" s="608"/>
      <c r="I187" s="609"/>
      <c r="J187" s="610">
        <f t="shared" si="30"/>
        <v>0</v>
      </c>
      <c r="K187" s="611"/>
      <c r="L187" s="612">
        <f t="shared" si="31"/>
        <v>0</v>
      </c>
      <c r="M187" s="641" t="str">
        <f t="shared" si="29"/>
        <v/>
      </c>
      <c r="N187" s="614">
        <f t="shared" ref="N187:N190" si="33">J187-L187</f>
        <v>0</v>
      </c>
      <c r="O187" s="615"/>
    </row>
    <row r="188" spans="1:15" ht="18.75" customHeight="1">
      <c r="A188" s="555"/>
      <c r="B188" s="606"/>
      <c r="C188" s="738"/>
      <c r="D188" s="723"/>
      <c r="E188" s="724"/>
      <c r="F188" s="479"/>
      <c r="G188" s="607"/>
      <c r="H188" s="608"/>
      <c r="I188" s="609"/>
      <c r="J188" s="610">
        <f t="shared" si="30"/>
        <v>0</v>
      </c>
      <c r="K188" s="611"/>
      <c r="L188" s="612">
        <f t="shared" si="31"/>
        <v>0</v>
      </c>
      <c r="M188" s="641" t="str">
        <f t="shared" si="29"/>
        <v/>
      </c>
      <c r="N188" s="614">
        <f t="shared" si="33"/>
        <v>0</v>
      </c>
      <c r="O188" s="615"/>
    </row>
    <row r="189" spans="1:15" ht="18.75" customHeight="1">
      <c r="A189" s="555"/>
      <c r="B189" s="606"/>
      <c r="C189" s="738"/>
      <c r="D189" s="723"/>
      <c r="E189" s="724"/>
      <c r="F189" s="479"/>
      <c r="G189" s="607"/>
      <c r="H189" s="608"/>
      <c r="I189" s="609"/>
      <c r="J189" s="610">
        <f t="shared" si="30"/>
        <v>0</v>
      </c>
      <c r="K189" s="611"/>
      <c r="L189" s="612">
        <f t="shared" si="31"/>
        <v>0</v>
      </c>
      <c r="M189" s="641" t="str">
        <f t="shared" si="29"/>
        <v/>
      </c>
      <c r="N189" s="614">
        <f t="shared" si="33"/>
        <v>0</v>
      </c>
      <c r="O189" s="615"/>
    </row>
    <row r="190" spans="1:15" ht="18.75" customHeight="1" thickBot="1">
      <c r="A190" s="555"/>
      <c r="B190" s="726"/>
      <c r="C190" s="512"/>
      <c r="D190" s="513"/>
      <c r="E190" s="514"/>
      <c r="F190" s="515"/>
      <c r="G190" s="516"/>
      <c r="H190" s="517"/>
      <c r="I190" s="518"/>
      <c r="J190" s="710">
        <f t="shared" si="30"/>
        <v>0</v>
      </c>
      <c r="K190" s="519"/>
      <c r="L190" s="712">
        <f t="shared" si="31"/>
        <v>0</v>
      </c>
      <c r="M190" s="714" t="str">
        <f t="shared" si="29"/>
        <v/>
      </c>
      <c r="N190" s="520">
        <f t="shared" si="33"/>
        <v>0</v>
      </c>
      <c r="O190" s="571"/>
    </row>
    <row r="191" spans="1:15" ht="18.75" customHeight="1">
      <c r="A191" s="555"/>
      <c r="B191" s="616"/>
      <c r="C191" s="511" t="s">
        <v>1022</v>
      </c>
      <c r="D191" s="494" t="s">
        <v>1066</v>
      </c>
      <c r="E191" s="495" t="s">
        <v>978</v>
      </c>
      <c r="F191" s="496"/>
      <c r="G191" s="720"/>
      <c r="H191" s="721"/>
      <c r="I191" s="621"/>
      <c r="J191" s="497">
        <f>SUMIFS(J171:J190,B171:B190,"設備")</f>
        <v>0</v>
      </c>
      <c r="K191" s="623"/>
      <c r="L191" s="498">
        <f>SUMIFS(L171:L190,B171:B190,"設備")</f>
        <v>0</v>
      </c>
      <c r="M191" s="722"/>
      <c r="N191" s="499">
        <f>J191-L191</f>
        <v>0</v>
      </c>
      <c r="O191" s="626"/>
    </row>
    <row r="192" spans="1:15" ht="18.75" customHeight="1">
      <c r="A192" s="555"/>
      <c r="B192" s="606"/>
      <c r="C192" s="511" t="s">
        <v>1022</v>
      </c>
      <c r="D192" s="725" t="s">
        <v>1067</v>
      </c>
      <c r="E192" s="646" t="s">
        <v>978</v>
      </c>
      <c r="F192" s="478"/>
      <c r="G192" s="637"/>
      <c r="H192" s="638"/>
      <c r="I192" s="610"/>
      <c r="J192" s="639">
        <f>SUMIFS(J171:J190,B171:B190,"工事")</f>
        <v>0</v>
      </c>
      <c r="K192" s="612"/>
      <c r="L192" s="640">
        <f>SUMIFS(L171:L190,B171:B190,"工事")</f>
        <v>0</v>
      </c>
      <c r="M192" s="641"/>
      <c r="N192" s="642">
        <f>J192-L192</f>
        <v>0</v>
      </c>
      <c r="O192" s="615"/>
    </row>
    <row r="193" spans="1:15" ht="18.75" customHeight="1" thickBot="1">
      <c r="A193" s="555"/>
      <c r="B193" s="726"/>
      <c r="C193" s="705"/>
      <c r="D193" s="507" t="s">
        <v>1022</v>
      </c>
      <c r="E193" s="727" t="s">
        <v>1008</v>
      </c>
      <c r="F193" s="505"/>
      <c r="G193" s="708"/>
      <c r="H193" s="709"/>
      <c r="I193" s="710"/>
      <c r="J193" s="711">
        <f>J191+J192</f>
        <v>0</v>
      </c>
      <c r="K193" s="712"/>
      <c r="L193" s="713">
        <f>L191+L192</f>
        <v>0</v>
      </c>
      <c r="M193" s="714"/>
      <c r="N193" s="715">
        <f>J193-L193</f>
        <v>0</v>
      </c>
      <c r="O193" s="571"/>
    </row>
    <row r="194" spans="1:15" ht="18.75" customHeight="1">
      <c r="A194" s="555"/>
      <c r="B194" s="606"/>
      <c r="C194" s="3049" t="s">
        <v>1023</v>
      </c>
      <c r="D194" s="3050"/>
      <c r="E194" s="3051"/>
      <c r="F194" s="479"/>
      <c r="G194" s="607"/>
      <c r="H194" s="608"/>
      <c r="I194" s="609"/>
      <c r="J194" s="621"/>
      <c r="K194" s="728"/>
      <c r="L194" s="700"/>
      <c r="M194" s="722" t="str">
        <f t="shared" ref="M194:M214" si="34">IF(I194-K194=0,"",I194-K194)</f>
        <v/>
      </c>
      <c r="N194" s="625"/>
      <c r="O194" s="615"/>
    </row>
    <row r="195" spans="1:15" ht="18.75" customHeight="1">
      <c r="A195" s="555"/>
      <c r="B195" s="606"/>
      <c r="C195" s="738"/>
      <c r="D195" s="723"/>
      <c r="E195" s="529"/>
      <c r="F195" s="479"/>
      <c r="G195" s="607"/>
      <c r="H195" s="608"/>
      <c r="I195" s="609"/>
      <c r="J195" s="610">
        <f t="shared" ref="J195:J214" si="35">ROUNDDOWN(H195*I195,0)</f>
        <v>0</v>
      </c>
      <c r="K195" s="611"/>
      <c r="L195" s="612">
        <f t="shared" ref="L195:L214" si="36">ROUNDDOWN(H195*K195,0)</f>
        <v>0</v>
      </c>
      <c r="M195" s="641" t="str">
        <f t="shared" si="34"/>
        <v/>
      </c>
      <c r="N195" s="614">
        <f t="shared" ref="N195" si="37">J195-L195</f>
        <v>0</v>
      </c>
      <c r="O195" s="615"/>
    </row>
    <row r="196" spans="1:15" ht="18.75" customHeight="1">
      <c r="A196" s="555"/>
      <c r="B196" s="606"/>
      <c r="C196" s="738"/>
      <c r="D196" s="723"/>
      <c r="E196" s="724"/>
      <c r="F196" s="479"/>
      <c r="G196" s="607"/>
      <c r="H196" s="608"/>
      <c r="I196" s="609"/>
      <c r="J196" s="610">
        <f t="shared" si="35"/>
        <v>0</v>
      </c>
      <c r="K196" s="611"/>
      <c r="L196" s="612">
        <f t="shared" si="36"/>
        <v>0</v>
      </c>
      <c r="M196" s="641" t="str">
        <f t="shared" si="34"/>
        <v/>
      </c>
      <c r="N196" s="614">
        <f>J196-L196</f>
        <v>0</v>
      </c>
      <c r="O196" s="615"/>
    </row>
    <row r="197" spans="1:15" ht="18.75" customHeight="1">
      <c r="A197" s="555"/>
      <c r="B197" s="606"/>
      <c r="C197" s="738"/>
      <c r="D197" s="723"/>
      <c r="E197" s="724"/>
      <c r="F197" s="479"/>
      <c r="G197" s="607"/>
      <c r="H197" s="608"/>
      <c r="I197" s="609"/>
      <c r="J197" s="610">
        <f t="shared" si="35"/>
        <v>0</v>
      </c>
      <c r="K197" s="611"/>
      <c r="L197" s="612">
        <f t="shared" si="36"/>
        <v>0</v>
      </c>
      <c r="M197" s="641" t="str">
        <f t="shared" si="34"/>
        <v/>
      </c>
      <c r="N197" s="614">
        <f t="shared" ref="N197:N206" si="38">J197-L197</f>
        <v>0</v>
      </c>
      <c r="O197" s="615"/>
    </row>
    <row r="198" spans="1:15" ht="18.75" customHeight="1">
      <c r="A198" s="555"/>
      <c r="B198" s="606"/>
      <c r="C198" s="738"/>
      <c r="D198" s="723"/>
      <c r="E198" s="724"/>
      <c r="F198" s="479"/>
      <c r="G198" s="607"/>
      <c r="H198" s="608"/>
      <c r="I198" s="609"/>
      <c r="J198" s="610">
        <f t="shared" si="35"/>
        <v>0</v>
      </c>
      <c r="K198" s="611"/>
      <c r="L198" s="612">
        <f t="shared" si="36"/>
        <v>0</v>
      </c>
      <c r="M198" s="641" t="str">
        <f t="shared" si="34"/>
        <v/>
      </c>
      <c r="N198" s="614">
        <f t="shared" si="38"/>
        <v>0</v>
      </c>
      <c r="O198" s="615"/>
    </row>
    <row r="199" spans="1:15" ht="18.75" customHeight="1">
      <c r="A199" s="555"/>
      <c r="B199" s="606"/>
      <c r="C199" s="738"/>
      <c r="D199" s="723"/>
      <c r="E199" s="724"/>
      <c r="F199" s="479"/>
      <c r="G199" s="607"/>
      <c r="H199" s="608"/>
      <c r="I199" s="609"/>
      <c r="J199" s="610">
        <f t="shared" si="35"/>
        <v>0</v>
      </c>
      <c r="K199" s="611"/>
      <c r="L199" s="612">
        <f t="shared" si="36"/>
        <v>0</v>
      </c>
      <c r="M199" s="641" t="str">
        <f t="shared" si="34"/>
        <v/>
      </c>
      <c r="N199" s="614">
        <f t="shared" si="38"/>
        <v>0</v>
      </c>
      <c r="O199" s="615"/>
    </row>
    <row r="200" spans="1:15" ht="18.75" customHeight="1">
      <c r="A200" s="555"/>
      <c r="B200" s="606"/>
      <c r="C200" s="738"/>
      <c r="D200" s="723"/>
      <c r="E200" s="724"/>
      <c r="F200" s="479"/>
      <c r="G200" s="607"/>
      <c r="H200" s="608"/>
      <c r="I200" s="609"/>
      <c r="J200" s="610">
        <f t="shared" si="35"/>
        <v>0</v>
      </c>
      <c r="K200" s="611"/>
      <c r="L200" s="612">
        <f t="shared" si="36"/>
        <v>0</v>
      </c>
      <c r="M200" s="641" t="str">
        <f t="shared" si="34"/>
        <v/>
      </c>
      <c r="N200" s="614">
        <f t="shared" si="38"/>
        <v>0</v>
      </c>
      <c r="O200" s="615"/>
    </row>
    <row r="201" spans="1:15" ht="18.75" customHeight="1">
      <c r="A201" s="555"/>
      <c r="B201" s="606"/>
      <c r="C201" s="738"/>
      <c r="D201" s="723"/>
      <c r="E201" s="724"/>
      <c r="F201" s="479"/>
      <c r="G201" s="607"/>
      <c r="H201" s="608"/>
      <c r="I201" s="609"/>
      <c r="J201" s="610">
        <f t="shared" si="35"/>
        <v>0</v>
      </c>
      <c r="K201" s="611"/>
      <c r="L201" s="612">
        <f t="shared" si="36"/>
        <v>0</v>
      </c>
      <c r="M201" s="641" t="str">
        <f t="shared" si="34"/>
        <v/>
      </c>
      <c r="N201" s="614">
        <f t="shared" si="38"/>
        <v>0</v>
      </c>
      <c r="O201" s="615"/>
    </row>
    <row r="202" spans="1:15" ht="18.75" customHeight="1">
      <c r="A202" s="555"/>
      <c r="B202" s="606"/>
      <c r="C202" s="738"/>
      <c r="D202" s="723"/>
      <c r="E202" s="724"/>
      <c r="F202" s="479"/>
      <c r="G202" s="607"/>
      <c r="H202" s="608"/>
      <c r="I202" s="609"/>
      <c r="J202" s="610">
        <f t="shared" si="35"/>
        <v>0</v>
      </c>
      <c r="K202" s="611"/>
      <c r="L202" s="612">
        <f t="shared" si="36"/>
        <v>0</v>
      </c>
      <c r="M202" s="641" t="str">
        <f t="shared" si="34"/>
        <v/>
      </c>
      <c r="N202" s="614">
        <f t="shared" si="38"/>
        <v>0</v>
      </c>
      <c r="O202" s="615"/>
    </row>
    <row r="203" spans="1:15" ht="18.75" customHeight="1">
      <c r="A203" s="555"/>
      <c r="B203" s="606"/>
      <c r="C203" s="738"/>
      <c r="D203" s="723"/>
      <c r="E203" s="724"/>
      <c r="F203" s="479"/>
      <c r="G203" s="607"/>
      <c r="H203" s="608"/>
      <c r="I203" s="609"/>
      <c r="J203" s="610">
        <f t="shared" si="35"/>
        <v>0</v>
      </c>
      <c r="K203" s="611"/>
      <c r="L203" s="612">
        <f t="shared" si="36"/>
        <v>0</v>
      </c>
      <c r="M203" s="641" t="str">
        <f t="shared" si="34"/>
        <v/>
      </c>
      <c r="N203" s="614">
        <f t="shared" si="38"/>
        <v>0</v>
      </c>
      <c r="O203" s="615"/>
    </row>
    <row r="204" spans="1:15" ht="18.75" customHeight="1">
      <c r="A204" s="555"/>
      <c r="B204" s="606"/>
      <c r="C204" s="738"/>
      <c r="D204" s="723"/>
      <c r="E204" s="724"/>
      <c r="F204" s="479"/>
      <c r="G204" s="607"/>
      <c r="H204" s="608"/>
      <c r="I204" s="609"/>
      <c r="J204" s="610">
        <f t="shared" si="35"/>
        <v>0</v>
      </c>
      <c r="K204" s="611"/>
      <c r="L204" s="612">
        <f t="shared" si="36"/>
        <v>0</v>
      </c>
      <c r="M204" s="641" t="str">
        <f t="shared" si="34"/>
        <v/>
      </c>
      <c r="N204" s="614">
        <f t="shared" si="38"/>
        <v>0</v>
      </c>
      <c r="O204" s="615"/>
    </row>
    <row r="205" spans="1:15" ht="18.75" customHeight="1">
      <c r="A205" s="555"/>
      <c r="B205" s="606"/>
      <c r="C205" s="738"/>
      <c r="D205" s="723"/>
      <c r="E205" s="724"/>
      <c r="F205" s="479"/>
      <c r="G205" s="607"/>
      <c r="H205" s="608"/>
      <c r="I205" s="609"/>
      <c r="J205" s="610">
        <f t="shared" si="35"/>
        <v>0</v>
      </c>
      <c r="K205" s="611"/>
      <c r="L205" s="612">
        <f t="shared" si="36"/>
        <v>0</v>
      </c>
      <c r="M205" s="641" t="str">
        <f t="shared" si="34"/>
        <v/>
      </c>
      <c r="N205" s="614">
        <f t="shared" si="38"/>
        <v>0</v>
      </c>
      <c r="O205" s="615"/>
    </row>
    <row r="206" spans="1:15" ht="18.75" customHeight="1">
      <c r="A206" s="555"/>
      <c r="B206" s="606"/>
      <c r="C206" s="738"/>
      <c r="D206" s="723"/>
      <c r="E206" s="724"/>
      <c r="F206" s="479"/>
      <c r="G206" s="607"/>
      <c r="H206" s="608"/>
      <c r="I206" s="609"/>
      <c r="J206" s="610">
        <f t="shared" si="35"/>
        <v>0</v>
      </c>
      <c r="K206" s="611"/>
      <c r="L206" s="612">
        <f t="shared" si="36"/>
        <v>0</v>
      </c>
      <c r="M206" s="641" t="str">
        <f t="shared" si="34"/>
        <v/>
      </c>
      <c r="N206" s="614">
        <f t="shared" si="38"/>
        <v>0</v>
      </c>
      <c r="O206" s="615"/>
    </row>
    <row r="207" spans="1:15" ht="18.75" customHeight="1">
      <c r="A207" s="555"/>
      <c r="B207" s="606"/>
      <c r="C207" s="738"/>
      <c r="D207" s="723"/>
      <c r="E207" s="724"/>
      <c r="F207" s="479"/>
      <c r="G207" s="607"/>
      <c r="H207" s="608"/>
      <c r="I207" s="609"/>
      <c r="J207" s="610">
        <f t="shared" si="35"/>
        <v>0</v>
      </c>
      <c r="K207" s="611"/>
      <c r="L207" s="612">
        <f t="shared" si="36"/>
        <v>0</v>
      </c>
      <c r="M207" s="641" t="str">
        <f t="shared" si="34"/>
        <v/>
      </c>
      <c r="N207" s="614">
        <f>J207-L207</f>
        <v>0</v>
      </c>
      <c r="O207" s="615"/>
    </row>
    <row r="208" spans="1:15" ht="18.75" customHeight="1">
      <c r="A208" s="555"/>
      <c r="B208" s="606"/>
      <c r="C208" s="738"/>
      <c r="D208" s="723"/>
      <c r="E208" s="724"/>
      <c r="F208" s="479"/>
      <c r="G208" s="607"/>
      <c r="H208" s="608"/>
      <c r="I208" s="609"/>
      <c r="J208" s="610">
        <f t="shared" si="35"/>
        <v>0</v>
      </c>
      <c r="K208" s="611"/>
      <c r="L208" s="612">
        <f t="shared" si="36"/>
        <v>0</v>
      </c>
      <c r="M208" s="641" t="str">
        <f t="shared" si="34"/>
        <v/>
      </c>
      <c r="N208" s="614">
        <f t="shared" ref="N208" si="39">J208-L208</f>
        <v>0</v>
      </c>
      <c r="O208" s="615"/>
    </row>
    <row r="209" spans="1:15" ht="18.75" customHeight="1">
      <c r="A209" s="555"/>
      <c r="B209" s="606"/>
      <c r="C209" s="738"/>
      <c r="D209" s="723"/>
      <c r="E209" s="724"/>
      <c r="F209" s="479"/>
      <c r="G209" s="607"/>
      <c r="H209" s="608"/>
      <c r="I209" s="609"/>
      <c r="J209" s="610">
        <f t="shared" si="35"/>
        <v>0</v>
      </c>
      <c r="K209" s="611"/>
      <c r="L209" s="612">
        <f t="shared" si="36"/>
        <v>0</v>
      </c>
      <c r="M209" s="641" t="str">
        <f t="shared" si="34"/>
        <v/>
      </c>
      <c r="N209" s="614">
        <f>J209-L209</f>
        <v>0</v>
      </c>
      <c r="O209" s="615"/>
    </row>
    <row r="210" spans="1:15" ht="18.75" customHeight="1">
      <c r="A210" s="555"/>
      <c r="B210" s="606"/>
      <c r="C210" s="738"/>
      <c r="D210" s="723"/>
      <c r="E210" s="724"/>
      <c r="F210" s="479"/>
      <c r="G210" s="607"/>
      <c r="H210" s="608"/>
      <c r="I210" s="609"/>
      <c r="J210" s="610">
        <f t="shared" si="35"/>
        <v>0</v>
      </c>
      <c r="K210" s="611"/>
      <c r="L210" s="612">
        <f t="shared" si="36"/>
        <v>0</v>
      </c>
      <c r="M210" s="641" t="str">
        <f t="shared" si="34"/>
        <v/>
      </c>
      <c r="N210" s="614">
        <f t="shared" ref="N210:N212" si="40">J210-L210</f>
        <v>0</v>
      </c>
      <c r="O210" s="615"/>
    </row>
    <row r="211" spans="1:15" ht="18.75" customHeight="1">
      <c r="A211" s="555"/>
      <c r="B211" s="606"/>
      <c r="C211" s="738"/>
      <c r="D211" s="723"/>
      <c r="E211" s="724"/>
      <c r="F211" s="479"/>
      <c r="G211" s="607"/>
      <c r="H211" s="608"/>
      <c r="I211" s="609"/>
      <c r="J211" s="610">
        <f t="shared" si="35"/>
        <v>0</v>
      </c>
      <c r="K211" s="611"/>
      <c r="L211" s="612">
        <f t="shared" si="36"/>
        <v>0</v>
      </c>
      <c r="M211" s="641" t="str">
        <f t="shared" si="34"/>
        <v/>
      </c>
      <c r="N211" s="614">
        <f t="shared" si="40"/>
        <v>0</v>
      </c>
      <c r="O211" s="615"/>
    </row>
    <row r="212" spans="1:15" ht="18.75" customHeight="1">
      <c r="A212" s="555"/>
      <c r="B212" s="606"/>
      <c r="C212" s="738"/>
      <c r="D212" s="723"/>
      <c r="E212" s="724"/>
      <c r="F212" s="479"/>
      <c r="G212" s="607"/>
      <c r="H212" s="608"/>
      <c r="I212" s="609"/>
      <c r="J212" s="610">
        <f t="shared" si="35"/>
        <v>0</v>
      </c>
      <c r="K212" s="611"/>
      <c r="L212" s="612">
        <f t="shared" si="36"/>
        <v>0</v>
      </c>
      <c r="M212" s="641" t="str">
        <f t="shared" si="34"/>
        <v/>
      </c>
      <c r="N212" s="614">
        <f t="shared" si="40"/>
        <v>0</v>
      </c>
      <c r="O212" s="615"/>
    </row>
    <row r="213" spans="1:15" ht="18.75" customHeight="1">
      <c r="A213" s="555"/>
      <c r="B213" s="606"/>
      <c r="C213" s="738"/>
      <c r="D213" s="723"/>
      <c r="E213" s="724"/>
      <c r="F213" s="479"/>
      <c r="G213" s="607"/>
      <c r="H213" s="608"/>
      <c r="I213" s="609"/>
      <c r="J213" s="610">
        <f t="shared" si="35"/>
        <v>0</v>
      </c>
      <c r="K213" s="611"/>
      <c r="L213" s="612">
        <f t="shared" si="36"/>
        <v>0</v>
      </c>
      <c r="M213" s="641" t="str">
        <f t="shared" si="34"/>
        <v/>
      </c>
      <c r="N213" s="614">
        <f>J213-L213</f>
        <v>0</v>
      </c>
      <c r="O213" s="615"/>
    </row>
    <row r="214" spans="1:15" ht="18.75" customHeight="1" thickBot="1">
      <c r="A214" s="555"/>
      <c r="B214" s="726"/>
      <c r="C214" s="512"/>
      <c r="D214" s="513"/>
      <c r="E214" s="514"/>
      <c r="F214" s="515"/>
      <c r="G214" s="516"/>
      <c r="H214" s="517"/>
      <c r="I214" s="518"/>
      <c r="J214" s="710">
        <f t="shared" si="35"/>
        <v>0</v>
      </c>
      <c r="K214" s="519"/>
      <c r="L214" s="712">
        <f t="shared" si="36"/>
        <v>0</v>
      </c>
      <c r="M214" s="714" t="str">
        <f t="shared" si="34"/>
        <v/>
      </c>
      <c r="N214" s="520">
        <f t="shared" ref="N214:N220" si="41">J214-L214</f>
        <v>0</v>
      </c>
      <c r="O214" s="571"/>
    </row>
    <row r="215" spans="1:15" ht="18.75" customHeight="1">
      <c r="A215" s="555"/>
      <c r="B215" s="616"/>
      <c r="C215" s="511" t="s">
        <v>1024</v>
      </c>
      <c r="D215" s="494" t="s">
        <v>1066</v>
      </c>
      <c r="E215" s="495" t="s">
        <v>978</v>
      </c>
      <c r="F215" s="496"/>
      <c r="G215" s="720"/>
      <c r="H215" s="721"/>
      <c r="I215" s="621"/>
      <c r="J215" s="497">
        <f>SUMIFS(J195:J214,B195:B214,"設備")</f>
        <v>0</v>
      </c>
      <c r="K215" s="623"/>
      <c r="L215" s="498">
        <f>SUMIFS(L195:L214,B195:B214,"設備")</f>
        <v>0</v>
      </c>
      <c r="M215" s="722"/>
      <c r="N215" s="499">
        <f t="shared" si="41"/>
        <v>0</v>
      </c>
      <c r="O215" s="626"/>
    </row>
    <row r="216" spans="1:15" ht="18.75" customHeight="1">
      <c r="A216" s="555"/>
      <c r="B216" s="606"/>
      <c r="C216" s="506" t="s">
        <v>1024</v>
      </c>
      <c r="D216" s="725" t="s">
        <v>1067</v>
      </c>
      <c r="E216" s="646" t="s">
        <v>978</v>
      </c>
      <c r="F216" s="478"/>
      <c r="G216" s="637"/>
      <c r="H216" s="638"/>
      <c r="I216" s="610"/>
      <c r="J216" s="639">
        <f>SUMIFS(J195:J214,B195:B214,"工事")</f>
        <v>0</v>
      </c>
      <c r="K216" s="612"/>
      <c r="L216" s="640">
        <f>SUMIFS(L195:L214,B195:B214,"工事")</f>
        <v>0</v>
      </c>
      <c r="M216" s="641"/>
      <c r="N216" s="642">
        <f t="shared" si="41"/>
        <v>0</v>
      </c>
      <c r="O216" s="615"/>
    </row>
    <row r="217" spans="1:15" ht="18.75" customHeight="1" thickBot="1">
      <c r="A217" s="555"/>
      <c r="B217" s="500"/>
      <c r="C217" s="521"/>
      <c r="D217" s="522" t="s">
        <v>1024</v>
      </c>
      <c r="E217" s="523" t="s">
        <v>1008</v>
      </c>
      <c r="F217" s="524"/>
      <c r="G217" s="525"/>
      <c r="H217" s="526"/>
      <c r="I217" s="501"/>
      <c r="J217" s="508">
        <f>J215+J216</f>
        <v>0</v>
      </c>
      <c r="K217" s="502"/>
      <c r="L217" s="509">
        <f>L215+L216</f>
        <v>0</v>
      </c>
      <c r="M217" s="503"/>
      <c r="N217" s="510">
        <f t="shared" si="41"/>
        <v>0</v>
      </c>
      <c r="O217" s="504"/>
    </row>
    <row r="218" spans="1:15" ht="18.75" customHeight="1" thickTop="1">
      <c r="A218" s="555"/>
      <c r="B218" s="616"/>
      <c r="C218" s="493" t="s">
        <v>868</v>
      </c>
      <c r="D218" s="494" t="s">
        <v>973</v>
      </c>
      <c r="E218" s="495" t="s">
        <v>975</v>
      </c>
      <c r="F218" s="496"/>
      <c r="G218" s="720"/>
      <c r="H218" s="721"/>
      <c r="I218" s="621"/>
      <c r="J218" s="497">
        <f>SUMIFS(J171:J217,D171:D217,"設備費3")</f>
        <v>0</v>
      </c>
      <c r="K218" s="623"/>
      <c r="L218" s="498">
        <f>SUMIFS(L171:L217,D171:D217,"設備費3")</f>
        <v>0</v>
      </c>
      <c r="M218" s="722"/>
      <c r="N218" s="499">
        <f t="shared" si="41"/>
        <v>0</v>
      </c>
      <c r="O218" s="626"/>
    </row>
    <row r="219" spans="1:15" ht="18.75" customHeight="1">
      <c r="A219" s="555"/>
      <c r="B219" s="606"/>
      <c r="C219" s="644" t="s">
        <v>868</v>
      </c>
      <c r="D219" s="725" t="s">
        <v>979</v>
      </c>
      <c r="E219" s="646" t="s">
        <v>975</v>
      </c>
      <c r="F219" s="478"/>
      <c r="G219" s="637"/>
      <c r="H219" s="638"/>
      <c r="I219" s="610"/>
      <c r="J219" s="639">
        <f>SUMIFS(J171:J217,D171:D217,"工事費3")</f>
        <v>0</v>
      </c>
      <c r="K219" s="612"/>
      <c r="L219" s="640">
        <f>SUMIFS(L171:L217,D171:D217,"工事費3")</f>
        <v>0</v>
      </c>
      <c r="M219" s="641"/>
      <c r="N219" s="642">
        <f t="shared" si="41"/>
        <v>0</v>
      </c>
      <c r="O219" s="615"/>
    </row>
    <row r="220" spans="1:15" ht="18.75" customHeight="1" thickBot="1">
      <c r="A220" s="555"/>
      <c r="B220" s="500"/>
      <c r="C220" s="521"/>
      <c r="D220" s="528" t="s">
        <v>980</v>
      </c>
      <c r="E220" s="523" t="s">
        <v>975</v>
      </c>
      <c r="F220" s="524"/>
      <c r="G220" s="525"/>
      <c r="H220" s="526"/>
      <c r="I220" s="501"/>
      <c r="J220" s="508">
        <f>J218+J219</f>
        <v>0</v>
      </c>
      <c r="K220" s="502"/>
      <c r="L220" s="509">
        <f>L218+L219</f>
        <v>0</v>
      </c>
      <c r="M220" s="503"/>
      <c r="N220" s="510">
        <f t="shared" si="41"/>
        <v>0</v>
      </c>
      <c r="O220" s="504"/>
    </row>
    <row r="221" spans="1:15" ht="18.75" customHeight="1" thickTop="1">
      <c r="A221" s="555"/>
      <c r="B221" s="606"/>
      <c r="C221" s="3057" t="s">
        <v>984</v>
      </c>
      <c r="D221" s="3058"/>
      <c r="E221" s="3059"/>
      <c r="F221" s="479"/>
      <c r="G221" s="607"/>
      <c r="H221" s="608"/>
      <c r="I221" s="610"/>
      <c r="J221" s="610"/>
      <c r="K221" s="611"/>
      <c r="L221" s="612"/>
      <c r="M221" s="641"/>
      <c r="N221" s="614"/>
      <c r="O221" s="615"/>
    </row>
    <row r="222" spans="1:15" ht="18.75" customHeight="1">
      <c r="A222" s="555"/>
      <c r="B222" s="606"/>
      <c r="C222" s="3060" t="s">
        <v>1026</v>
      </c>
      <c r="D222" s="3061"/>
      <c r="E222" s="3062"/>
      <c r="F222" s="479"/>
      <c r="G222" s="607"/>
      <c r="H222" s="608"/>
      <c r="I222" s="609"/>
      <c r="J222" s="610"/>
      <c r="K222" s="611"/>
      <c r="L222" s="612"/>
      <c r="M222" s="641" t="str">
        <f t="shared" ref="M222:M242" si="42">IF(I222-K222=0,"",I222-K222)</f>
        <v/>
      </c>
      <c r="N222" s="614"/>
      <c r="O222" s="615"/>
    </row>
    <row r="223" spans="1:15" ht="18.75" customHeight="1">
      <c r="A223" s="555"/>
      <c r="B223" s="606"/>
      <c r="C223" s="738"/>
      <c r="D223" s="723"/>
      <c r="E223" s="724"/>
      <c r="F223" s="479"/>
      <c r="G223" s="607"/>
      <c r="H223" s="608"/>
      <c r="I223" s="609"/>
      <c r="J223" s="610">
        <f t="shared" ref="J223:J242" si="43">ROUNDDOWN(H223*I223,0)</f>
        <v>0</v>
      </c>
      <c r="K223" s="611"/>
      <c r="L223" s="612">
        <f t="shared" ref="L223:L242" si="44">ROUNDDOWN(H223*K223,0)</f>
        <v>0</v>
      </c>
      <c r="M223" s="641" t="str">
        <f t="shared" si="42"/>
        <v/>
      </c>
      <c r="N223" s="614">
        <f>J223-L223</f>
        <v>0</v>
      </c>
      <c r="O223" s="615"/>
    </row>
    <row r="224" spans="1:15" ht="18.75" customHeight="1">
      <c r="A224" s="555"/>
      <c r="B224" s="606"/>
      <c r="C224" s="738"/>
      <c r="D224" s="723"/>
      <c r="E224" s="724"/>
      <c r="F224" s="479"/>
      <c r="G224" s="607"/>
      <c r="H224" s="608"/>
      <c r="I224" s="609"/>
      <c r="J224" s="610">
        <f t="shared" si="43"/>
        <v>0</v>
      </c>
      <c r="K224" s="611"/>
      <c r="L224" s="612">
        <f t="shared" si="44"/>
        <v>0</v>
      </c>
      <c r="M224" s="641" t="str">
        <f t="shared" si="42"/>
        <v/>
      </c>
      <c r="N224" s="614">
        <f t="shared" ref="N224:N237" si="45">J224-L224</f>
        <v>0</v>
      </c>
      <c r="O224" s="615"/>
    </row>
    <row r="225" spans="1:15" ht="18.75" customHeight="1">
      <c r="A225" s="555"/>
      <c r="B225" s="606"/>
      <c r="C225" s="738"/>
      <c r="D225" s="723"/>
      <c r="E225" s="724"/>
      <c r="F225" s="479"/>
      <c r="G225" s="607"/>
      <c r="H225" s="608"/>
      <c r="I225" s="609"/>
      <c r="J225" s="610">
        <f t="shared" si="43"/>
        <v>0</v>
      </c>
      <c r="K225" s="611"/>
      <c r="L225" s="612">
        <f t="shared" si="44"/>
        <v>0</v>
      </c>
      <c r="M225" s="641" t="str">
        <f t="shared" si="42"/>
        <v/>
      </c>
      <c r="N225" s="614">
        <f t="shared" si="45"/>
        <v>0</v>
      </c>
      <c r="O225" s="615"/>
    </row>
    <row r="226" spans="1:15" ht="18.75" customHeight="1">
      <c r="A226" s="555"/>
      <c r="B226" s="606"/>
      <c r="C226" s="738"/>
      <c r="D226" s="723"/>
      <c r="E226" s="724"/>
      <c r="F226" s="479"/>
      <c r="G226" s="607"/>
      <c r="H226" s="608"/>
      <c r="I226" s="609"/>
      <c r="J226" s="610">
        <f t="shared" si="43"/>
        <v>0</v>
      </c>
      <c r="K226" s="611"/>
      <c r="L226" s="612">
        <f t="shared" si="44"/>
        <v>0</v>
      </c>
      <c r="M226" s="641" t="str">
        <f t="shared" si="42"/>
        <v/>
      </c>
      <c r="N226" s="614">
        <f t="shared" si="45"/>
        <v>0</v>
      </c>
      <c r="O226" s="615"/>
    </row>
    <row r="227" spans="1:15" ht="18.75" customHeight="1">
      <c r="A227" s="555"/>
      <c r="B227" s="606"/>
      <c r="C227" s="738"/>
      <c r="D227" s="723"/>
      <c r="E227" s="724"/>
      <c r="F227" s="479"/>
      <c r="G227" s="607"/>
      <c r="H227" s="608"/>
      <c r="I227" s="609"/>
      <c r="J227" s="610">
        <f t="shared" si="43"/>
        <v>0</v>
      </c>
      <c r="K227" s="611"/>
      <c r="L227" s="612">
        <f t="shared" si="44"/>
        <v>0</v>
      </c>
      <c r="M227" s="641" t="str">
        <f t="shared" si="42"/>
        <v/>
      </c>
      <c r="N227" s="614">
        <f t="shared" si="45"/>
        <v>0</v>
      </c>
      <c r="O227" s="615"/>
    </row>
    <row r="228" spans="1:15" ht="18.75" customHeight="1">
      <c r="A228" s="555"/>
      <c r="B228" s="606"/>
      <c r="C228" s="738"/>
      <c r="D228" s="723"/>
      <c r="E228" s="724"/>
      <c r="F228" s="479"/>
      <c r="G228" s="607"/>
      <c r="H228" s="608"/>
      <c r="I228" s="609"/>
      <c r="J228" s="610">
        <f t="shared" si="43"/>
        <v>0</v>
      </c>
      <c r="K228" s="611"/>
      <c r="L228" s="612">
        <f t="shared" si="44"/>
        <v>0</v>
      </c>
      <c r="M228" s="641" t="str">
        <f t="shared" si="42"/>
        <v/>
      </c>
      <c r="N228" s="614">
        <f t="shared" si="45"/>
        <v>0</v>
      </c>
      <c r="O228" s="615"/>
    </row>
    <row r="229" spans="1:15" ht="18.75" customHeight="1">
      <c r="A229" s="555"/>
      <c r="B229" s="606"/>
      <c r="C229" s="738"/>
      <c r="D229" s="723"/>
      <c r="E229" s="724"/>
      <c r="F229" s="479"/>
      <c r="G229" s="607"/>
      <c r="H229" s="608"/>
      <c r="I229" s="609"/>
      <c r="J229" s="610">
        <f t="shared" si="43"/>
        <v>0</v>
      </c>
      <c r="K229" s="611"/>
      <c r="L229" s="612">
        <f t="shared" si="44"/>
        <v>0</v>
      </c>
      <c r="M229" s="641" t="str">
        <f t="shared" si="42"/>
        <v/>
      </c>
      <c r="N229" s="614">
        <f t="shared" si="45"/>
        <v>0</v>
      </c>
      <c r="O229" s="615"/>
    </row>
    <row r="230" spans="1:15" ht="18.75" customHeight="1">
      <c r="A230" s="555"/>
      <c r="B230" s="606"/>
      <c r="C230" s="738"/>
      <c r="D230" s="723"/>
      <c r="E230" s="724"/>
      <c r="F230" s="479"/>
      <c r="G230" s="607"/>
      <c r="H230" s="608"/>
      <c r="I230" s="609"/>
      <c r="J230" s="610">
        <f t="shared" si="43"/>
        <v>0</v>
      </c>
      <c r="K230" s="611"/>
      <c r="L230" s="612">
        <f t="shared" si="44"/>
        <v>0</v>
      </c>
      <c r="M230" s="641" t="str">
        <f t="shared" si="42"/>
        <v/>
      </c>
      <c r="N230" s="614">
        <f t="shared" si="45"/>
        <v>0</v>
      </c>
      <c r="O230" s="615"/>
    </row>
    <row r="231" spans="1:15" ht="18.75" customHeight="1">
      <c r="A231" s="555"/>
      <c r="B231" s="606"/>
      <c r="C231" s="738"/>
      <c r="D231" s="723"/>
      <c r="E231" s="724"/>
      <c r="F231" s="479"/>
      <c r="G231" s="607"/>
      <c r="H231" s="608"/>
      <c r="I231" s="609"/>
      <c r="J231" s="610">
        <f t="shared" si="43"/>
        <v>0</v>
      </c>
      <c r="K231" s="611"/>
      <c r="L231" s="612">
        <f t="shared" si="44"/>
        <v>0</v>
      </c>
      <c r="M231" s="641" t="str">
        <f t="shared" si="42"/>
        <v/>
      </c>
      <c r="N231" s="614">
        <f t="shared" si="45"/>
        <v>0</v>
      </c>
      <c r="O231" s="615"/>
    </row>
    <row r="232" spans="1:15" ht="18.75" customHeight="1">
      <c r="A232" s="555"/>
      <c r="B232" s="606"/>
      <c r="C232" s="738"/>
      <c r="D232" s="723"/>
      <c r="E232" s="724"/>
      <c r="F232" s="479"/>
      <c r="G232" s="607"/>
      <c r="H232" s="608"/>
      <c r="I232" s="609"/>
      <c r="J232" s="610">
        <f t="shared" si="43"/>
        <v>0</v>
      </c>
      <c r="K232" s="611"/>
      <c r="L232" s="612">
        <f t="shared" si="44"/>
        <v>0</v>
      </c>
      <c r="M232" s="641" t="str">
        <f t="shared" si="42"/>
        <v/>
      </c>
      <c r="N232" s="614">
        <f t="shared" si="45"/>
        <v>0</v>
      </c>
      <c r="O232" s="615"/>
    </row>
    <row r="233" spans="1:15" ht="18.75" customHeight="1">
      <c r="A233" s="555"/>
      <c r="B233" s="606"/>
      <c r="C233" s="738"/>
      <c r="D233" s="723"/>
      <c r="E233" s="724"/>
      <c r="F233" s="479"/>
      <c r="G233" s="607"/>
      <c r="H233" s="608"/>
      <c r="I233" s="609"/>
      <c r="J233" s="610">
        <f t="shared" si="43"/>
        <v>0</v>
      </c>
      <c r="K233" s="611"/>
      <c r="L233" s="612">
        <f t="shared" si="44"/>
        <v>0</v>
      </c>
      <c r="M233" s="641" t="str">
        <f t="shared" si="42"/>
        <v/>
      </c>
      <c r="N233" s="614">
        <f t="shared" si="45"/>
        <v>0</v>
      </c>
      <c r="O233" s="615"/>
    </row>
    <row r="234" spans="1:15" ht="18.75" customHeight="1">
      <c r="A234" s="555"/>
      <c r="B234" s="606"/>
      <c r="C234" s="738"/>
      <c r="D234" s="723"/>
      <c r="E234" s="724"/>
      <c r="F234" s="479"/>
      <c r="G234" s="607"/>
      <c r="H234" s="608"/>
      <c r="I234" s="609"/>
      <c r="J234" s="610">
        <f t="shared" si="43"/>
        <v>0</v>
      </c>
      <c r="K234" s="611"/>
      <c r="L234" s="612">
        <f t="shared" si="44"/>
        <v>0</v>
      </c>
      <c r="M234" s="641" t="str">
        <f t="shared" si="42"/>
        <v/>
      </c>
      <c r="N234" s="614">
        <f t="shared" si="45"/>
        <v>0</v>
      </c>
      <c r="O234" s="615"/>
    </row>
    <row r="235" spans="1:15" ht="18.75" customHeight="1">
      <c r="A235" s="555"/>
      <c r="B235" s="606"/>
      <c r="C235" s="738"/>
      <c r="D235" s="723"/>
      <c r="E235" s="724"/>
      <c r="F235" s="479"/>
      <c r="G235" s="607"/>
      <c r="H235" s="608"/>
      <c r="I235" s="609"/>
      <c r="J235" s="610">
        <f t="shared" si="43"/>
        <v>0</v>
      </c>
      <c r="K235" s="611"/>
      <c r="L235" s="612">
        <f t="shared" si="44"/>
        <v>0</v>
      </c>
      <c r="M235" s="641" t="str">
        <f t="shared" si="42"/>
        <v/>
      </c>
      <c r="N235" s="614">
        <f t="shared" si="45"/>
        <v>0</v>
      </c>
      <c r="O235" s="615"/>
    </row>
    <row r="236" spans="1:15" ht="18.75" customHeight="1">
      <c r="A236" s="555"/>
      <c r="B236" s="606"/>
      <c r="C236" s="738"/>
      <c r="D236" s="723"/>
      <c r="E236" s="724"/>
      <c r="F236" s="479"/>
      <c r="G236" s="607"/>
      <c r="H236" s="608"/>
      <c r="I236" s="609"/>
      <c r="J236" s="610">
        <f t="shared" si="43"/>
        <v>0</v>
      </c>
      <c r="K236" s="611"/>
      <c r="L236" s="612">
        <f t="shared" si="44"/>
        <v>0</v>
      </c>
      <c r="M236" s="641" t="str">
        <f t="shared" si="42"/>
        <v/>
      </c>
      <c r="N236" s="614">
        <f t="shared" si="45"/>
        <v>0</v>
      </c>
      <c r="O236" s="615"/>
    </row>
    <row r="237" spans="1:15" ht="18.75" customHeight="1">
      <c r="A237" s="555"/>
      <c r="B237" s="606"/>
      <c r="C237" s="738"/>
      <c r="D237" s="723"/>
      <c r="E237" s="724"/>
      <c r="F237" s="479"/>
      <c r="G237" s="607"/>
      <c r="H237" s="608"/>
      <c r="I237" s="609"/>
      <c r="J237" s="610">
        <f t="shared" si="43"/>
        <v>0</v>
      </c>
      <c r="K237" s="611"/>
      <c r="L237" s="612">
        <f t="shared" si="44"/>
        <v>0</v>
      </c>
      <c r="M237" s="641" t="str">
        <f t="shared" si="42"/>
        <v/>
      </c>
      <c r="N237" s="614">
        <f t="shared" si="45"/>
        <v>0</v>
      </c>
      <c r="O237" s="615"/>
    </row>
    <row r="238" spans="1:15" ht="18.75" customHeight="1">
      <c r="A238" s="555"/>
      <c r="B238" s="606"/>
      <c r="C238" s="738"/>
      <c r="D238" s="723"/>
      <c r="E238" s="724"/>
      <c r="F238" s="479"/>
      <c r="G238" s="607"/>
      <c r="H238" s="608"/>
      <c r="I238" s="609"/>
      <c r="J238" s="610">
        <f t="shared" si="43"/>
        <v>0</v>
      </c>
      <c r="K238" s="611"/>
      <c r="L238" s="612">
        <f t="shared" si="44"/>
        <v>0</v>
      </c>
      <c r="M238" s="641" t="str">
        <f t="shared" si="42"/>
        <v/>
      </c>
      <c r="N238" s="614">
        <f>J238-L238</f>
        <v>0</v>
      </c>
      <c r="O238" s="615"/>
    </row>
    <row r="239" spans="1:15" ht="18.75" customHeight="1">
      <c r="A239" s="555"/>
      <c r="B239" s="606"/>
      <c r="C239" s="738"/>
      <c r="D239" s="723"/>
      <c r="E239" s="724"/>
      <c r="F239" s="479"/>
      <c r="G239" s="607"/>
      <c r="H239" s="608"/>
      <c r="I239" s="609"/>
      <c r="J239" s="610">
        <f t="shared" si="43"/>
        <v>0</v>
      </c>
      <c r="K239" s="611"/>
      <c r="L239" s="612">
        <f t="shared" si="44"/>
        <v>0</v>
      </c>
      <c r="M239" s="641" t="str">
        <f t="shared" si="42"/>
        <v/>
      </c>
      <c r="N239" s="614">
        <f t="shared" ref="N239:N242" si="46">J239-L239</f>
        <v>0</v>
      </c>
      <c r="O239" s="615"/>
    </row>
    <row r="240" spans="1:15" ht="18.75" customHeight="1">
      <c r="A240" s="555"/>
      <c r="B240" s="606"/>
      <c r="C240" s="738"/>
      <c r="D240" s="723"/>
      <c r="E240" s="724"/>
      <c r="F240" s="479"/>
      <c r="G240" s="607"/>
      <c r="H240" s="608"/>
      <c r="I240" s="609"/>
      <c r="J240" s="610">
        <f t="shared" si="43"/>
        <v>0</v>
      </c>
      <c r="K240" s="611"/>
      <c r="L240" s="612">
        <f t="shared" si="44"/>
        <v>0</v>
      </c>
      <c r="M240" s="641" t="str">
        <f t="shared" si="42"/>
        <v/>
      </c>
      <c r="N240" s="614">
        <f t="shared" si="46"/>
        <v>0</v>
      </c>
      <c r="O240" s="615"/>
    </row>
    <row r="241" spans="1:15" ht="18.75" customHeight="1">
      <c r="A241" s="555"/>
      <c r="B241" s="606"/>
      <c r="C241" s="738"/>
      <c r="D241" s="723"/>
      <c r="E241" s="724"/>
      <c r="F241" s="479"/>
      <c r="G241" s="607"/>
      <c r="H241" s="608"/>
      <c r="I241" s="609"/>
      <c r="J241" s="610">
        <f t="shared" si="43"/>
        <v>0</v>
      </c>
      <c r="K241" s="611"/>
      <c r="L241" s="612">
        <f t="shared" si="44"/>
        <v>0</v>
      </c>
      <c r="M241" s="641" t="str">
        <f t="shared" si="42"/>
        <v/>
      </c>
      <c r="N241" s="614">
        <f t="shared" si="46"/>
        <v>0</v>
      </c>
      <c r="O241" s="615"/>
    </row>
    <row r="242" spans="1:15" ht="18.75" customHeight="1" thickBot="1">
      <c r="A242" s="555"/>
      <c r="B242" s="726"/>
      <c r="C242" s="512"/>
      <c r="D242" s="513"/>
      <c r="E242" s="514"/>
      <c r="F242" s="515"/>
      <c r="G242" s="516"/>
      <c r="H242" s="517"/>
      <c r="I242" s="518"/>
      <c r="J242" s="710">
        <f t="shared" si="43"/>
        <v>0</v>
      </c>
      <c r="K242" s="519"/>
      <c r="L242" s="712">
        <f t="shared" si="44"/>
        <v>0</v>
      </c>
      <c r="M242" s="714" t="str">
        <f t="shared" si="42"/>
        <v/>
      </c>
      <c r="N242" s="520">
        <f t="shared" si="46"/>
        <v>0</v>
      </c>
      <c r="O242" s="571"/>
    </row>
    <row r="243" spans="1:15" ht="18.75" customHeight="1">
      <c r="A243" s="555"/>
      <c r="B243" s="616"/>
      <c r="C243" s="511" t="s">
        <v>1027</v>
      </c>
      <c r="D243" s="494" t="s">
        <v>1068</v>
      </c>
      <c r="E243" s="495" t="s">
        <v>978</v>
      </c>
      <c r="F243" s="496"/>
      <c r="G243" s="720"/>
      <c r="H243" s="721"/>
      <c r="I243" s="621"/>
      <c r="J243" s="497">
        <f>SUMIFS(J223:J242,B223:B242,"設備")</f>
        <v>0</v>
      </c>
      <c r="K243" s="623"/>
      <c r="L243" s="498">
        <f>SUMIFS(L223:L242,B223:B242,"設備")</f>
        <v>0</v>
      </c>
      <c r="M243" s="722"/>
      <c r="N243" s="499">
        <f>J243-L243</f>
        <v>0</v>
      </c>
      <c r="O243" s="626"/>
    </row>
    <row r="244" spans="1:15" ht="18.75" customHeight="1">
      <c r="A244" s="555"/>
      <c r="B244" s="606"/>
      <c r="C244" s="511" t="s">
        <v>1027</v>
      </c>
      <c r="D244" s="725" t="s">
        <v>1069</v>
      </c>
      <c r="E244" s="646" t="s">
        <v>978</v>
      </c>
      <c r="F244" s="478"/>
      <c r="G244" s="637"/>
      <c r="H244" s="638"/>
      <c r="I244" s="610"/>
      <c r="J244" s="639">
        <f>SUMIFS(J223:J242,B223:B242,"工事")</f>
        <v>0</v>
      </c>
      <c r="K244" s="612"/>
      <c r="L244" s="640">
        <f>SUMIFS(L223:L242,B223:B242,"工事")</f>
        <v>0</v>
      </c>
      <c r="M244" s="641"/>
      <c r="N244" s="642">
        <f>J244-L244</f>
        <v>0</v>
      </c>
      <c r="O244" s="615"/>
    </row>
    <row r="245" spans="1:15" ht="18.75" customHeight="1" thickBot="1">
      <c r="A245" s="555"/>
      <c r="B245" s="726"/>
      <c r="C245" s="705"/>
      <c r="D245" s="507" t="s">
        <v>1027</v>
      </c>
      <c r="E245" s="727" t="s">
        <v>1008</v>
      </c>
      <c r="F245" s="505"/>
      <c r="G245" s="708"/>
      <c r="H245" s="709"/>
      <c r="I245" s="710"/>
      <c r="J245" s="711">
        <f>J243+J244</f>
        <v>0</v>
      </c>
      <c r="K245" s="712"/>
      <c r="L245" s="713">
        <f>L243+L244</f>
        <v>0</v>
      </c>
      <c r="M245" s="714"/>
      <c r="N245" s="715">
        <f>J245-L245</f>
        <v>0</v>
      </c>
      <c r="O245" s="571"/>
    </row>
    <row r="246" spans="1:15" ht="18.75" customHeight="1">
      <c r="A246" s="555"/>
      <c r="B246" s="606"/>
      <c r="C246" s="3049" t="s">
        <v>1028</v>
      </c>
      <c r="D246" s="3050"/>
      <c r="E246" s="3051"/>
      <c r="F246" s="479"/>
      <c r="G246" s="607"/>
      <c r="H246" s="608"/>
      <c r="I246" s="609"/>
      <c r="J246" s="621"/>
      <c r="K246" s="728"/>
      <c r="L246" s="700"/>
      <c r="M246" s="722" t="str">
        <f t="shared" ref="M246:M266" si="47">IF(I246-K246=0,"",I246-K246)</f>
        <v/>
      </c>
      <c r="N246" s="625"/>
      <c r="O246" s="615"/>
    </row>
    <row r="247" spans="1:15" ht="18.75" customHeight="1">
      <c r="A247" s="555"/>
      <c r="B247" s="606"/>
      <c r="C247" s="738"/>
      <c r="D247" s="723"/>
      <c r="E247" s="529"/>
      <c r="F247" s="479"/>
      <c r="G247" s="607"/>
      <c r="H247" s="608"/>
      <c r="I247" s="609"/>
      <c r="J247" s="610">
        <f t="shared" ref="J247:J266" si="48">ROUNDDOWN(H247*I247,0)</f>
        <v>0</v>
      </c>
      <c r="K247" s="611"/>
      <c r="L247" s="612">
        <f t="shared" ref="L247:L266" si="49">ROUNDDOWN(H247*K247,0)</f>
        <v>0</v>
      </c>
      <c r="M247" s="641" t="str">
        <f t="shared" si="47"/>
        <v/>
      </c>
      <c r="N247" s="614">
        <f t="shared" ref="N247" si="50">J247-L247</f>
        <v>0</v>
      </c>
      <c r="O247" s="615"/>
    </row>
    <row r="248" spans="1:15" ht="18.75" customHeight="1">
      <c r="A248" s="555"/>
      <c r="B248" s="606"/>
      <c r="C248" s="738"/>
      <c r="D248" s="723"/>
      <c r="E248" s="724"/>
      <c r="F248" s="479"/>
      <c r="G248" s="607"/>
      <c r="H248" s="608"/>
      <c r="I248" s="609"/>
      <c r="J248" s="610">
        <f t="shared" si="48"/>
        <v>0</v>
      </c>
      <c r="K248" s="611"/>
      <c r="L248" s="612">
        <f t="shared" si="49"/>
        <v>0</v>
      </c>
      <c r="M248" s="641" t="str">
        <f t="shared" si="47"/>
        <v/>
      </c>
      <c r="N248" s="614">
        <f>J248-L248</f>
        <v>0</v>
      </c>
      <c r="O248" s="615"/>
    </row>
    <row r="249" spans="1:15" ht="18.75" customHeight="1">
      <c r="A249" s="555"/>
      <c r="B249" s="606"/>
      <c r="C249" s="738"/>
      <c r="D249" s="723"/>
      <c r="E249" s="724"/>
      <c r="F249" s="479"/>
      <c r="G249" s="607"/>
      <c r="H249" s="608"/>
      <c r="I249" s="609"/>
      <c r="J249" s="610">
        <f t="shared" si="48"/>
        <v>0</v>
      </c>
      <c r="K249" s="611"/>
      <c r="L249" s="612">
        <f t="shared" si="49"/>
        <v>0</v>
      </c>
      <c r="M249" s="641" t="str">
        <f t="shared" si="47"/>
        <v/>
      </c>
      <c r="N249" s="614">
        <f t="shared" ref="N249:N257" si="51">J249-L249</f>
        <v>0</v>
      </c>
      <c r="O249" s="615"/>
    </row>
    <row r="250" spans="1:15" ht="18.75" customHeight="1">
      <c r="A250" s="555"/>
      <c r="B250" s="606"/>
      <c r="C250" s="738"/>
      <c r="D250" s="723"/>
      <c r="E250" s="724"/>
      <c r="F250" s="479"/>
      <c r="G250" s="607"/>
      <c r="H250" s="608"/>
      <c r="I250" s="609"/>
      <c r="J250" s="610">
        <f t="shared" si="48"/>
        <v>0</v>
      </c>
      <c r="K250" s="611"/>
      <c r="L250" s="612">
        <f t="shared" si="49"/>
        <v>0</v>
      </c>
      <c r="M250" s="641" t="str">
        <f t="shared" si="47"/>
        <v/>
      </c>
      <c r="N250" s="614">
        <f t="shared" si="51"/>
        <v>0</v>
      </c>
      <c r="O250" s="615"/>
    </row>
    <row r="251" spans="1:15" ht="18.75" customHeight="1">
      <c r="A251" s="555"/>
      <c r="B251" s="606"/>
      <c r="C251" s="738"/>
      <c r="D251" s="723"/>
      <c r="E251" s="724"/>
      <c r="F251" s="479"/>
      <c r="G251" s="607"/>
      <c r="H251" s="608"/>
      <c r="I251" s="609"/>
      <c r="J251" s="610">
        <f t="shared" si="48"/>
        <v>0</v>
      </c>
      <c r="K251" s="611"/>
      <c r="L251" s="612">
        <f t="shared" si="49"/>
        <v>0</v>
      </c>
      <c r="M251" s="641" t="str">
        <f t="shared" si="47"/>
        <v/>
      </c>
      <c r="N251" s="614">
        <f t="shared" si="51"/>
        <v>0</v>
      </c>
      <c r="O251" s="615"/>
    </row>
    <row r="252" spans="1:15" ht="18.75" customHeight="1">
      <c r="A252" s="555"/>
      <c r="B252" s="606"/>
      <c r="C252" s="738"/>
      <c r="D252" s="723"/>
      <c r="E252" s="724"/>
      <c r="F252" s="479"/>
      <c r="G252" s="607"/>
      <c r="H252" s="608"/>
      <c r="I252" s="609"/>
      <c r="J252" s="610">
        <f t="shared" si="48"/>
        <v>0</v>
      </c>
      <c r="K252" s="611"/>
      <c r="L252" s="612">
        <f t="shared" si="49"/>
        <v>0</v>
      </c>
      <c r="M252" s="641" t="str">
        <f t="shared" si="47"/>
        <v/>
      </c>
      <c r="N252" s="614">
        <f t="shared" si="51"/>
        <v>0</v>
      </c>
      <c r="O252" s="615"/>
    </row>
    <row r="253" spans="1:15" ht="18.75" customHeight="1">
      <c r="A253" s="555"/>
      <c r="B253" s="606"/>
      <c r="C253" s="738"/>
      <c r="D253" s="723"/>
      <c r="E253" s="724"/>
      <c r="F253" s="479"/>
      <c r="G253" s="607"/>
      <c r="H253" s="608"/>
      <c r="I253" s="609"/>
      <c r="J253" s="610">
        <f t="shared" si="48"/>
        <v>0</v>
      </c>
      <c r="K253" s="611"/>
      <c r="L253" s="612">
        <f t="shared" si="49"/>
        <v>0</v>
      </c>
      <c r="M253" s="641" t="str">
        <f t="shared" si="47"/>
        <v/>
      </c>
      <c r="N253" s="614">
        <f t="shared" si="51"/>
        <v>0</v>
      </c>
      <c r="O253" s="615"/>
    </row>
    <row r="254" spans="1:15" ht="18.75" customHeight="1">
      <c r="A254" s="555"/>
      <c r="B254" s="606"/>
      <c r="C254" s="738"/>
      <c r="D254" s="723"/>
      <c r="E254" s="724"/>
      <c r="F254" s="479"/>
      <c r="G254" s="607"/>
      <c r="H254" s="608"/>
      <c r="I254" s="609"/>
      <c r="J254" s="610">
        <f t="shared" si="48"/>
        <v>0</v>
      </c>
      <c r="K254" s="611"/>
      <c r="L254" s="612">
        <f t="shared" si="49"/>
        <v>0</v>
      </c>
      <c r="M254" s="641" t="str">
        <f t="shared" si="47"/>
        <v/>
      </c>
      <c r="N254" s="614">
        <f t="shared" si="51"/>
        <v>0</v>
      </c>
      <c r="O254" s="615"/>
    </row>
    <row r="255" spans="1:15" ht="18.75" customHeight="1">
      <c r="A255" s="555"/>
      <c r="B255" s="606"/>
      <c r="C255" s="738"/>
      <c r="D255" s="723"/>
      <c r="E255" s="724"/>
      <c r="F255" s="479"/>
      <c r="G255" s="607"/>
      <c r="H255" s="608"/>
      <c r="I255" s="609"/>
      <c r="J255" s="610">
        <f t="shared" si="48"/>
        <v>0</v>
      </c>
      <c r="K255" s="611"/>
      <c r="L255" s="612">
        <f t="shared" si="49"/>
        <v>0</v>
      </c>
      <c r="M255" s="641" t="str">
        <f t="shared" si="47"/>
        <v/>
      </c>
      <c r="N255" s="614">
        <f t="shared" si="51"/>
        <v>0</v>
      </c>
      <c r="O255" s="615"/>
    </row>
    <row r="256" spans="1:15" ht="18.75" customHeight="1">
      <c r="A256" s="555"/>
      <c r="B256" s="606"/>
      <c r="C256" s="738"/>
      <c r="D256" s="723"/>
      <c r="E256" s="724"/>
      <c r="F256" s="479"/>
      <c r="G256" s="607"/>
      <c r="H256" s="608"/>
      <c r="I256" s="609"/>
      <c r="J256" s="610">
        <f t="shared" si="48"/>
        <v>0</v>
      </c>
      <c r="K256" s="611"/>
      <c r="L256" s="612">
        <f t="shared" si="49"/>
        <v>0</v>
      </c>
      <c r="M256" s="641" t="str">
        <f t="shared" si="47"/>
        <v/>
      </c>
      <c r="N256" s="614">
        <f t="shared" si="51"/>
        <v>0</v>
      </c>
      <c r="O256" s="615"/>
    </row>
    <row r="257" spans="1:15" ht="18.75" customHeight="1">
      <c r="A257" s="555"/>
      <c r="B257" s="606"/>
      <c r="C257" s="738"/>
      <c r="D257" s="723"/>
      <c r="E257" s="724"/>
      <c r="F257" s="479"/>
      <c r="G257" s="607"/>
      <c r="H257" s="608"/>
      <c r="I257" s="609"/>
      <c r="J257" s="610">
        <f t="shared" si="48"/>
        <v>0</v>
      </c>
      <c r="K257" s="611"/>
      <c r="L257" s="612">
        <f t="shared" si="49"/>
        <v>0</v>
      </c>
      <c r="M257" s="641" t="str">
        <f t="shared" si="47"/>
        <v/>
      </c>
      <c r="N257" s="614">
        <f t="shared" si="51"/>
        <v>0</v>
      </c>
      <c r="O257" s="615"/>
    </row>
    <row r="258" spans="1:15" ht="18.75" customHeight="1">
      <c r="A258" s="555"/>
      <c r="B258" s="606"/>
      <c r="C258" s="738"/>
      <c r="D258" s="723"/>
      <c r="E258" s="724"/>
      <c r="F258" s="479"/>
      <c r="G258" s="607"/>
      <c r="H258" s="608"/>
      <c r="I258" s="609"/>
      <c r="J258" s="610">
        <f t="shared" si="48"/>
        <v>0</v>
      </c>
      <c r="K258" s="611"/>
      <c r="L258" s="612">
        <f t="shared" si="49"/>
        <v>0</v>
      </c>
      <c r="M258" s="641" t="str">
        <f t="shared" si="47"/>
        <v/>
      </c>
      <c r="N258" s="614">
        <f>J258-L258</f>
        <v>0</v>
      </c>
      <c r="O258" s="615"/>
    </row>
    <row r="259" spans="1:15" ht="18.75" customHeight="1">
      <c r="A259" s="555"/>
      <c r="B259" s="606"/>
      <c r="C259" s="738"/>
      <c r="D259" s="723"/>
      <c r="E259" s="724"/>
      <c r="F259" s="479"/>
      <c r="G259" s="607"/>
      <c r="H259" s="608"/>
      <c r="I259" s="609"/>
      <c r="J259" s="610">
        <f t="shared" si="48"/>
        <v>0</v>
      </c>
      <c r="K259" s="611"/>
      <c r="L259" s="612">
        <f t="shared" si="49"/>
        <v>0</v>
      </c>
      <c r="M259" s="641" t="str">
        <f t="shared" si="47"/>
        <v/>
      </c>
      <c r="N259" s="614">
        <f>J259-L259</f>
        <v>0</v>
      </c>
      <c r="O259" s="615"/>
    </row>
    <row r="260" spans="1:15" ht="18.75" customHeight="1">
      <c r="A260" s="555"/>
      <c r="B260" s="606"/>
      <c r="C260" s="738"/>
      <c r="D260" s="723"/>
      <c r="E260" s="724"/>
      <c r="F260" s="479"/>
      <c r="G260" s="607"/>
      <c r="H260" s="608"/>
      <c r="I260" s="609"/>
      <c r="J260" s="610">
        <f t="shared" si="48"/>
        <v>0</v>
      </c>
      <c r="K260" s="611"/>
      <c r="L260" s="612">
        <f t="shared" si="49"/>
        <v>0</v>
      </c>
      <c r="M260" s="641" t="str">
        <f t="shared" si="47"/>
        <v/>
      </c>
      <c r="N260" s="614">
        <f t="shared" ref="N260" si="52">J260-L260</f>
        <v>0</v>
      </c>
      <c r="O260" s="615"/>
    </row>
    <row r="261" spans="1:15" ht="18.75" customHeight="1">
      <c r="A261" s="555"/>
      <c r="B261" s="606"/>
      <c r="C261" s="738"/>
      <c r="D261" s="723"/>
      <c r="E261" s="724"/>
      <c r="F261" s="479"/>
      <c r="G261" s="607"/>
      <c r="H261" s="608"/>
      <c r="I261" s="609"/>
      <c r="J261" s="610">
        <f t="shared" si="48"/>
        <v>0</v>
      </c>
      <c r="K261" s="611"/>
      <c r="L261" s="612">
        <f t="shared" si="49"/>
        <v>0</v>
      </c>
      <c r="M261" s="641" t="str">
        <f t="shared" si="47"/>
        <v/>
      </c>
      <c r="N261" s="614">
        <f>J261-L261</f>
        <v>0</v>
      </c>
      <c r="O261" s="615"/>
    </row>
    <row r="262" spans="1:15" ht="18.75" customHeight="1">
      <c r="A262" s="555"/>
      <c r="B262" s="606"/>
      <c r="C262" s="738"/>
      <c r="D262" s="723"/>
      <c r="E262" s="724"/>
      <c r="F262" s="479"/>
      <c r="G262" s="607"/>
      <c r="H262" s="608"/>
      <c r="I262" s="609"/>
      <c r="J262" s="610">
        <f t="shared" si="48"/>
        <v>0</v>
      </c>
      <c r="K262" s="611"/>
      <c r="L262" s="612">
        <f t="shared" si="49"/>
        <v>0</v>
      </c>
      <c r="M262" s="641" t="str">
        <f t="shared" si="47"/>
        <v/>
      </c>
      <c r="N262" s="614">
        <f t="shared" ref="N262:N264" si="53">J262-L262</f>
        <v>0</v>
      </c>
      <c r="O262" s="615"/>
    </row>
    <row r="263" spans="1:15" ht="18.75" customHeight="1">
      <c r="A263" s="555"/>
      <c r="B263" s="606"/>
      <c r="C263" s="738"/>
      <c r="D263" s="723"/>
      <c r="E263" s="724"/>
      <c r="F263" s="479"/>
      <c r="G263" s="607"/>
      <c r="H263" s="608"/>
      <c r="I263" s="609"/>
      <c r="J263" s="610">
        <f t="shared" si="48"/>
        <v>0</v>
      </c>
      <c r="K263" s="611"/>
      <c r="L263" s="612">
        <f t="shared" si="49"/>
        <v>0</v>
      </c>
      <c r="M263" s="641" t="str">
        <f t="shared" si="47"/>
        <v/>
      </c>
      <c r="N263" s="614">
        <f t="shared" si="53"/>
        <v>0</v>
      </c>
      <c r="O263" s="615"/>
    </row>
    <row r="264" spans="1:15" ht="18.75" customHeight="1">
      <c r="A264" s="555"/>
      <c r="B264" s="606"/>
      <c r="C264" s="738"/>
      <c r="D264" s="723"/>
      <c r="E264" s="724"/>
      <c r="F264" s="479"/>
      <c r="G264" s="607"/>
      <c r="H264" s="608"/>
      <c r="I264" s="609"/>
      <c r="J264" s="610">
        <f t="shared" si="48"/>
        <v>0</v>
      </c>
      <c r="K264" s="611"/>
      <c r="L264" s="612">
        <f t="shared" si="49"/>
        <v>0</v>
      </c>
      <c r="M264" s="641" t="str">
        <f t="shared" si="47"/>
        <v/>
      </c>
      <c r="N264" s="614">
        <f t="shared" si="53"/>
        <v>0</v>
      </c>
      <c r="O264" s="615"/>
    </row>
    <row r="265" spans="1:15" ht="18.75" customHeight="1">
      <c r="A265" s="555"/>
      <c r="B265" s="606"/>
      <c r="C265" s="738"/>
      <c r="D265" s="723"/>
      <c r="E265" s="724"/>
      <c r="F265" s="479"/>
      <c r="G265" s="607"/>
      <c r="H265" s="608"/>
      <c r="I265" s="609"/>
      <c r="J265" s="610">
        <f t="shared" si="48"/>
        <v>0</v>
      </c>
      <c r="K265" s="611"/>
      <c r="L265" s="612">
        <f t="shared" si="49"/>
        <v>0</v>
      </c>
      <c r="M265" s="641" t="str">
        <f t="shared" si="47"/>
        <v/>
      </c>
      <c r="N265" s="614">
        <f>J265-L265</f>
        <v>0</v>
      </c>
      <c r="O265" s="615"/>
    </row>
    <row r="266" spans="1:15" ht="18.75" customHeight="1" thickBot="1">
      <c r="A266" s="555"/>
      <c r="B266" s="726"/>
      <c r="C266" s="512"/>
      <c r="D266" s="513"/>
      <c r="E266" s="514"/>
      <c r="F266" s="515"/>
      <c r="G266" s="516"/>
      <c r="H266" s="517"/>
      <c r="I266" s="518"/>
      <c r="J266" s="710">
        <f t="shared" si="48"/>
        <v>0</v>
      </c>
      <c r="K266" s="519"/>
      <c r="L266" s="712">
        <f t="shared" si="49"/>
        <v>0</v>
      </c>
      <c r="M266" s="714" t="str">
        <f t="shared" si="47"/>
        <v/>
      </c>
      <c r="N266" s="520">
        <f t="shared" ref="N266:N272" si="54">J266-L266</f>
        <v>0</v>
      </c>
      <c r="O266" s="571"/>
    </row>
    <row r="267" spans="1:15" ht="18.75" customHeight="1">
      <c r="A267" s="555"/>
      <c r="B267" s="616"/>
      <c r="C267" s="511" t="s">
        <v>1029</v>
      </c>
      <c r="D267" s="494" t="s">
        <v>1068</v>
      </c>
      <c r="E267" s="495" t="s">
        <v>978</v>
      </c>
      <c r="F267" s="496"/>
      <c r="G267" s="720"/>
      <c r="H267" s="721"/>
      <c r="I267" s="621"/>
      <c r="J267" s="497">
        <f>SUMIFS(J247:J266,B247:B266,"設備")</f>
        <v>0</v>
      </c>
      <c r="K267" s="623"/>
      <c r="L267" s="498">
        <f>SUMIFS(L247:L266,B247:B266,"設備")</f>
        <v>0</v>
      </c>
      <c r="M267" s="722"/>
      <c r="N267" s="499">
        <f t="shared" si="54"/>
        <v>0</v>
      </c>
      <c r="O267" s="626"/>
    </row>
    <row r="268" spans="1:15" ht="18.75" customHeight="1">
      <c r="A268" s="555"/>
      <c r="B268" s="606"/>
      <c r="C268" s="506" t="s">
        <v>1029</v>
      </c>
      <c r="D268" s="725" t="s">
        <v>1069</v>
      </c>
      <c r="E268" s="646" t="s">
        <v>978</v>
      </c>
      <c r="F268" s="478"/>
      <c r="G268" s="637"/>
      <c r="H268" s="638"/>
      <c r="I268" s="610"/>
      <c r="J268" s="639">
        <f>SUMIFS(J247:J266,B247:B266,"工事")</f>
        <v>0</v>
      </c>
      <c r="K268" s="612"/>
      <c r="L268" s="640">
        <f>SUMIFS(L247:L266,B247:B266,"工事")</f>
        <v>0</v>
      </c>
      <c r="M268" s="641"/>
      <c r="N268" s="642">
        <f t="shared" si="54"/>
        <v>0</v>
      </c>
      <c r="O268" s="615"/>
    </row>
    <row r="269" spans="1:15" ht="18.75" customHeight="1" thickBot="1">
      <c r="A269" s="555"/>
      <c r="B269" s="500"/>
      <c r="C269" s="521"/>
      <c r="D269" s="522" t="s">
        <v>1029</v>
      </c>
      <c r="E269" s="523" t="s">
        <v>1008</v>
      </c>
      <c r="F269" s="524"/>
      <c r="G269" s="525"/>
      <c r="H269" s="526"/>
      <c r="I269" s="501"/>
      <c r="J269" s="508">
        <f>J267+J268</f>
        <v>0</v>
      </c>
      <c r="K269" s="502"/>
      <c r="L269" s="509">
        <f>L267+L268</f>
        <v>0</v>
      </c>
      <c r="M269" s="503"/>
      <c r="N269" s="510">
        <f t="shared" si="54"/>
        <v>0</v>
      </c>
      <c r="O269" s="504"/>
    </row>
    <row r="270" spans="1:15" ht="18.75" customHeight="1" thickTop="1">
      <c r="A270" s="555"/>
      <c r="B270" s="616"/>
      <c r="C270" s="493" t="s">
        <v>868</v>
      </c>
      <c r="D270" s="494" t="s">
        <v>973</v>
      </c>
      <c r="E270" s="495" t="s">
        <v>975</v>
      </c>
      <c r="F270" s="496"/>
      <c r="G270" s="720"/>
      <c r="H270" s="721"/>
      <c r="I270" s="621"/>
      <c r="J270" s="497">
        <f>SUMIFS(J223:J269,D223:D269,"設備費4")</f>
        <v>0</v>
      </c>
      <c r="K270" s="623"/>
      <c r="L270" s="498">
        <f>SUMIFS(L223:L269,D223:D269,"設備費4")</f>
        <v>0</v>
      </c>
      <c r="M270" s="722"/>
      <c r="N270" s="499">
        <f t="shared" si="54"/>
        <v>0</v>
      </c>
      <c r="O270" s="626"/>
    </row>
    <row r="271" spans="1:15" ht="18.75" customHeight="1">
      <c r="A271" s="555"/>
      <c r="B271" s="606"/>
      <c r="C271" s="644" t="s">
        <v>868</v>
      </c>
      <c r="D271" s="725" t="s">
        <v>979</v>
      </c>
      <c r="E271" s="646" t="s">
        <v>975</v>
      </c>
      <c r="F271" s="478"/>
      <c r="G271" s="637"/>
      <c r="H271" s="638"/>
      <c r="I271" s="610"/>
      <c r="J271" s="639">
        <f>SUMIFS(J223:J269,D223:D269,"工事費4")</f>
        <v>0</v>
      </c>
      <c r="K271" s="612"/>
      <c r="L271" s="640">
        <f>SUMIFS(L223:L269,D223:D269,"工事費4")</f>
        <v>0</v>
      </c>
      <c r="M271" s="641"/>
      <c r="N271" s="642">
        <f t="shared" si="54"/>
        <v>0</v>
      </c>
      <c r="O271" s="615"/>
    </row>
    <row r="272" spans="1:15" ht="18.75" customHeight="1" thickBot="1">
      <c r="A272" s="555"/>
      <c r="B272" s="500"/>
      <c r="C272" s="521"/>
      <c r="D272" s="528" t="s">
        <v>980</v>
      </c>
      <c r="E272" s="523" t="s">
        <v>975</v>
      </c>
      <c r="F272" s="524"/>
      <c r="G272" s="525"/>
      <c r="H272" s="526"/>
      <c r="I272" s="501"/>
      <c r="J272" s="508">
        <f>J270+J271</f>
        <v>0</v>
      </c>
      <c r="K272" s="502"/>
      <c r="L272" s="509">
        <f>L270+L271</f>
        <v>0</v>
      </c>
      <c r="M272" s="503"/>
      <c r="N272" s="510">
        <f t="shared" si="54"/>
        <v>0</v>
      </c>
      <c r="O272" s="504"/>
    </row>
    <row r="273" spans="1:15" ht="18.75" customHeight="1" thickTop="1">
      <c r="A273" s="555"/>
      <c r="B273" s="606"/>
      <c r="C273" s="3057" t="s">
        <v>985</v>
      </c>
      <c r="D273" s="3058"/>
      <c r="E273" s="3059"/>
      <c r="F273" s="479"/>
      <c r="G273" s="607"/>
      <c r="H273" s="608"/>
      <c r="I273" s="610"/>
      <c r="J273" s="610"/>
      <c r="K273" s="611"/>
      <c r="L273" s="612"/>
      <c r="M273" s="641"/>
      <c r="N273" s="614"/>
      <c r="O273" s="615"/>
    </row>
    <row r="274" spans="1:15" ht="18.75" customHeight="1">
      <c r="A274" s="555"/>
      <c r="B274" s="606"/>
      <c r="C274" s="3060" t="s">
        <v>1031</v>
      </c>
      <c r="D274" s="3061"/>
      <c r="E274" s="3062"/>
      <c r="F274" s="479"/>
      <c r="G274" s="607"/>
      <c r="H274" s="608"/>
      <c r="I274" s="609"/>
      <c r="J274" s="610"/>
      <c r="K274" s="611"/>
      <c r="L274" s="612"/>
      <c r="M274" s="641" t="str">
        <f t="shared" ref="M274:M294" si="55">IF(I274-K274=0,"",I274-K274)</f>
        <v/>
      </c>
      <c r="N274" s="614"/>
      <c r="O274" s="615"/>
    </row>
    <row r="275" spans="1:15" ht="18.75" customHeight="1">
      <c r="A275" s="555"/>
      <c r="B275" s="606"/>
      <c r="C275" s="738"/>
      <c r="D275" s="723"/>
      <c r="E275" s="724"/>
      <c r="F275" s="479"/>
      <c r="G275" s="607"/>
      <c r="H275" s="608"/>
      <c r="I275" s="609"/>
      <c r="J275" s="610">
        <f t="shared" ref="J275:J294" si="56">ROUNDDOWN(H275*I275,0)</f>
        <v>0</v>
      </c>
      <c r="K275" s="611"/>
      <c r="L275" s="612">
        <f t="shared" ref="L275:L294" si="57">ROUNDDOWN(H275*K275,0)</f>
        <v>0</v>
      </c>
      <c r="M275" s="641" t="str">
        <f t="shared" si="55"/>
        <v/>
      </c>
      <c r="N275" s="614">
        <f>J275-L275</f>
        <v>0</v>
      </c>
      <c r="O275" s="615"/>
    </row>
    <row r="276" spans="1:15" ht="18.75" customHeight="1">
      <c r="A276" s="555"/>
      <c r="B276" s="606"/>
      <c r="C276" s="738"/>
      <c r="D276" s="723"/>
      <c r="E276" s="724"/>
      <c r="F276" s="479"/>
      <c r="G276" s="607"/>
      <c r="H276" s="608"/>
      <c r="I276" s="609"/>
      <c r="J276" s="610">
        <f t="shared" si="56"/>
        <v>0</v>
      </c>
      <c r="K276" s="611"/>
      <c r="L276" s="612">
        <f t="shared" si="57"/>
        <v>0</v>
      </c>
      <c r="M276" s="641" t="str">
        <f t="shared" si="55"/>
        <v/>
      </c>
      <c r="N276" s="614">
        <f t="shared" ref="N276:N289" si="58">J276-L276</f>
        <v>0</v>
      </c>
      <c r="O276" s="615"/>
    </row>
    <row r="277" spans="1:15" ht="18.75" customHeight="1">
      <c r="A277" s="555"/>
      <c r="B277" s="606"/>
      <c r="C277" s="738"/>
      <c r="D277" s="723"/>
      <c r="E277" s="724"/>
      <c r="F277" s="479"/>
      <c r="G277" s="607"/>
      <c r="H277" s="608"/>
      <c r="I277" s="609"/>
      <c r="J277" s="610">
        <f t="shared" si="56"/>
        <v>0</v>
      </c>
      <c r="K277" s="611"/>
      <c r="L277" s="612">
        <f t="shared" si="57"/>
        <v>0</v>
      </c>
      <c r="M277" s="641" t="str">
        <f t="shared" si="55"/>
        <v/>
      </c>
      <c r="N277" s="614">
        <f t="shared" si="58"/>
        <v>0</v>
      </c>
      <c r="O277" s="615"/>
    </row>
    <row r="278" spans="1:15" ht="18.75" customHeight="1">
      <c r="A278" s="555"/>
      <c r="B278" s="606"/>
      <c r="C278" s="738"/>
      <c r="D278" s="723"/>
      <c r="E278" s="724"/>
      <c r="F278" s="479"/>
      <c r="G278" s="607"/>
      <c r="H278" s="608"/>
      <c r="I278" s="609"/>
      <c r="J278" s="610">
        <f t="shared" si="56"/>
        <v>0</v>
      </c>
      <c r="K278" s="611"/>
      <c r="L278" s="612">
        <f t="shared" si="57"/>
        <v>0</v>
      </c>
      <c r="M278" s="641" t="str">
        <f t="shared" si="55"/>
        <v/>
      </c>
      <c r="N278" s="614">
        <f t="shared" si="58"/>
        <v>0</v>
      </c>
      <c r="O278" s="615"/>
    </row>
    <row r="279" spans="1:15" ht="18.75" customHeight="1">
      <c r="A279" s="555"/>
      <c r="B279" s="606"/>
      <c r="C279" s="738"/>
      <c r="D279" s="723"/>
      <c r="E279" s="724"/>
      <c r="F279" s="479"/>
      <c r="G279" s="607"/>
      <c r="H279" s="608"/>
      <c r="I279" s="609"/>
      <c r="J279" s="610">
        <f t="shared" si="56"/>
        <v>0</v>
      </c>
      <c r="K279" s="611"/>
      <c r="L279" s="612">
        <f t="shared" si="57"/>
        <v>0</v>
      </c>
      <c r="M279" s="641" t="str">
        <f t="shared" si="55"/>
        <v/>
      </c>
      <c r="N279" s="614">
        <f t="shared" si="58"/>
        <v>0</v>
      </c>
      <c r="O279" s="615"/>
    </row>
    <row r="280" spans="1:15" ht="18.75" customHeight="1">
      <c r="A280" s="555"/>
      <c r="B280" s="606"/>
      <c r="C280" s="738"/>
      <c r="D280" s="723"/>
      <c r="E280" s="724"/>
      <c r="F280" s="479"/>
      <c r="G280" s="607"/>
      <c r="H280" s="608"/>
      <c r="I280" s="609"/>
      <c r="J280" s="610">
        <f t="shared" si="56"/>
        <v>0</v>
      </c>
      <c r="K280" s="611"/>
      <c r="L280" s="612">
        <f t="shared" si="57"/>
        <v>0</v>
      </c>
      <c r="M280" s="641" t="str">
        <f t="shared" si="55"/>
        <v/>
      </c>
      <c r="N280" s="614">
        <f t="shared" si="58"/>
        <v>0</v>
      </c>
      <c r="O280" s="615"/>
    </row>
    <row r="281" spans="1:15" ht="18.75" customHeight="1">
      <c r="A281" s="555"/>
      <c r="B281" s="606"/>
      <c r="C281" s="738"/>
      <c r="D281" s="723"/>
      <c r="E281" s="724"/>
      <c r="F281" s="479"/>
      <c r="G281" s="607"/>
      <c r="H281" s="608"/>
      <c r="I281" s="609"/>
      <c r="J281" s="610">
        <f t="shared" si="56"/>
        <v>0</v>
      </c>
      <c r="K281" s="611"/>
      <c r="L281" s="612">
        <f t="shared" si="57"/>
        <v>0</v>
      </c>
      <c r="M281" s="641" t="str">
        <f t="shared" si="55"/>
        <v/>
      </c>
      <c r="N281" s="614">
        <f t="shared" si="58"/>
        <v>0</v>
      </c>
      <c r="O281" s="615"/>
    </row>
    <row r="282" spans="1:15" ht="18.75" customHeight="1">
      <c r="A282" s="555"/>
      <c r="B282" s="606"/>
      <c r="C282" s="738"/>
      <c r="D282" s="723"/>
      <c r="E282" s="724"/>
      <c r="F282" s="479"/>
      <c r="G282" s="607"/>
      <c r="H282" s="608"/>
      <c r="I282" s="609"/>
      <c r="J282" s="610">
        <f t="shared" si="56"/>
        <v>0</v>
      </c>
      <c r="K282" s="611"/>
      <c r="L282" s="612">
        <f t="shared" si="57"/>
        <v>0</v>
      </c>
      <c r="M282" s="641" t="str">
        <f t="shared" si="55"/>
        <v/>
      </c>
      <c r="N282" s="614">
        <f t="shared" si="58"/>
        <v>0</v>
      </c>
      <c r="O282" s="615"/>
    </row>
    <row r="283" spans="1:15" ht="18.75" customHeight="1">
      <c r="A283" s="555"/>
      <c r="B283" s="606"/>
      <c r="C283" s="738"/>
      <c r="D283" s="723"/>
      <c r="E283" s="724"/>
      <c r="F283" s="479"/>
      <c r="G283" s="607"/>
      <c r="H283" s="608"/>
      <c r="I283" s="609"/>
      <c r="J283" s="610">
        <f t="shared" si="56"/>
        <v>0</v>
      </c>
      <c r="K283" s="611"/>
      <c r="L283" s="612">
        <f t="shared" si="57"/>
        <v>0</v>
      </c>
      <c r="M283" s="641" t="str">
        <f t="shared" si="55"/>
        <v/>
      </c>
      <c r="N283" s="614">
        <f t="shared" si="58"/>
        <v>0</v>
      </c>
      <c r="O283" s="615"/>
    </row>
    <row r="284" spans="1:15" ht="18.75" customHeight="1">
      <c r="A284" s="555"/>
      <c r="B284" s="606"/>
      <c r="C284" s="738"/>
      <c r="D284" s="723"/>
      <c r="E284" s="724"/>
      <c r="F284" s="479"/>
      <c r="G284" s="607"/>
      <c r="H284" s="608"/>
      <c r="I284" s="609"/>
      <c r="J284" s="610">
        <f t="shared" si="56"/>
        <v>0</v>
      </c>
      <c r="K284" s="611"/>
      <c r="L284" s="612">
        <f t="shared" si="57"/>
        <v>0</v>
      </c>
      <c r="M284" s="641" t="str">
        <f t="shared" si="55"/>
        <v/>
      </c>
      <c r="N284" s="614">
        <f t="shared" si="58"/>
        <v>0</v>
      </c>
      <c r="O284" s="615"/>
    </row>
    <row r="285" spans="1:15" ht="18.75" customHeight="1">
      <c r="A285" s="555"/>
      <c r="B285" s="606"/>
      <c r="C285" s="738"/>
      <c r="D285" s="723"/>
      <c r="E285" s="724"/>
      <c r="F285" s="479"/>
      <c r="G285" s="607"/>
      <c r="H285" s="608"/>
      <c r="I285" s="609"/>
      <c r="J285" s="610">
        <f t="shared" si="56"/>
        <v>0</v>
      </c>
      <c r="K285" s="611"/>
      <c r="L285" s="612">
        <f t="shared" si="57"/>
        <v>0</v>
      </c>
      <c r="M285" s="641" t="str">
        <f t="shared" si="55"/>
        <v/>
      </c>
      <c r="N285" s="614">
        <f t="shared" si="58"/>
        <v>0</v>
      </c>
      <c r="O285" s="615"/>
    </row>
    <row r="286" spans="1:15" ht="18.75" customHeight="1">
      <c r="A286" s="555"/>
      <c r="B286" s="606"/>
      <c r="C286" s="738"/>
      <c r="D286" s="723"/>
      <c r="E286" s="724"/>
      <c r="F286" s="479"/>
      <c r="G286" s="607"/>
      <c r="H286" s="608"/>
      <c r="I286" s="609"/>
      <c r="J286" s="610">
        <f t="shared" si="56"/>
        <v>0</v>
      </c>
      <c r="K286" s="611"/>
      <c r="L286" s="612">
        <f t="shared" si="57"/>
        <v>0</v>
      </c>
      <c r="M286" s="641" t="str">
        <f t="shared" si="55"/>
        <v/>
      </c>
      <c r="N286" s="614">
        <f t="shared" si="58"/>
        <v>0</v>
      </c>
      <c r="O286" s="615"/>
    </row>
    <row r="287" spans="1:15" ht="18.75" customHeight="1">
      <c r="A287" s="555"/>
      <c r="B287" s="606"/>
      <c r="C287" s="738"/>
      <c r="D287" s="723"/>
      <c r="E287" s="724"/>
      <c r="F287" s="479"/>
      <c r="G287" s="607"/>
      <c r="H287" s="608"/>
      <c r="I287" s="609"/>
      <c r="J287" s="610">
        <f t="shared" si="56"/>
        <v>0</v>
      </c>
      <c r="K287" s="611"/>
      <c r="L287" s="612">
        <f t="shared" si="57"/>
        <v>0</v>
      </c>
      <c r="M287" s="641" t="str">
        <f t="shared" si="55"/>
        <v/>
      </c>
      <c r="N287" s="614">
        <f t="shared" si="58"/>
        <v>0</v>
      </c>
      <c r="O287" s="615"/>
    </row>
    <row r="288" spans="1:15" ht="18.75" customHeight="1">
      <c r="A288" s="555"/>
      <c r="B288" s="606"/>
      <c r="C288" s="738"/>
      <c r="D288" s="723"/>
      <c r="E288" s="724"/>
      <c r="F288" s="479"/>
      <c r="G288" s="607"/>
      <c r="H288" s="608"/>
      <c r="I288" s="609"/>
      <c r="J288" s="610">
        <f t="shared" si="56"/>
        <v>0</v>
      </c>
      <c r="K288" s="611"/>
      <c r="L288" s="612">
        <f t="shared" si="57"/>
        <v>0</v>
      </c>
      <c r="M288" s="641" t="str">
        <f t="shared" si="55"/>
        <v/>
      </c>
      <c r="N288" s="614">
        <f t="shared" si="58"/>
        <v>0</v>
      </c>
      <c r="O288" s="615"/>
    </row>
    <row r="289" spans="1:15" ht="18.75" customHeight="1">
      <c r="A289" s="555"/>
      <c r="B289" s="606"/>
      <c r="C289" s="738"/>
      <c r="D289" s="723"/>
      <c r="E289" s="724"/>
      <c r="F289" s="479"/>
      <c r="G289" s="607"/>
      <c r="H289" s="608"/>
      <c r="I289" s="609"/>
      <c r="J289" s="610">
        <f t="shared" si="56"/>
        <v>0</v>
      </c>
      <c r="K289" s="611"/>
      <c r="L289" s="612">
        <f t="shared" si="57"/>
        <v>0</v>
      </c>
      <c r="M289" s="641" t="str">
        <f t="shared" si="55"/>
        <v/>
      </c>
      <c r="N289" s="614">
        <f t="shared" si="58"/>
        <v>0</v>
      </c>
      <c r="O289" s="615"/>
    </row>
    <row r="290" spans="1:15" ht="18.75" customHeight="1">
      <c r="A290" s="555"/>
      <c r="B290" s="606"/>
      <c r="C290" s="738"/>
      <c r="D290" s="723"/>
      <c r="E290" s="724"/>
      <c r="F290" s="479"/>
      <c r="G290" s="607"/>
      <c r="H290" s="608"/>
      <c r="I290" s="609"/>
      <c r="J290" s="610">
        <f t="shared" si="56"/>
        <v>0</v>
      </c>
      <c r="K290" s="611"/>
      <c r="L290" s="612">
        <f t="shared" si="57"/>
        <v>0</v>
      </c>
      <c r="M290" s="641" t="str">
        <f t="shared" si="55"/>
        <v/>
      </c>
      <c r="N290" s="614">
        <f>J290-L290</f>
        <v>0</v>
      </c>
      <c r="O290" s="615"/>
    </row>
    <row r="291" spans="1:15" ht="18.75" customHeight="1">
      <c r="A291" s="555"/>
      <c r="B291" s="606"/>
      <c r="C291" s="738"/>
      <c r="D291" s="723"/>
      <c r="E291" s="724"/>
      <c r="F291" s="479"/>
      <c r="G291" s="607"/>
      <c r="H291" s="608"/>
      <c r="I291" s="609"/>
      <c r="J291" s="610">
        <f t="shared" si="56"/>
        <v>0</v>
      </c>
      <c r="K291" s="611"/>
      <c r="L291" s="612">
        <f t="shared" si="57"/>
        <v>0</v>
      </c>
      <c r="M291" s="641" t="str">
        <f t="shared" si="55"/>
        <v/>
      </c>
      <c r="N291" s="614">
        <f t="shared" ref="N291:N294" si="59">J291-L291</f>
        <v>0</v>
      </c>
      <c r="O291" s="615"/>
    </row>
    <row r="292" spans="1:15" ht="18.75" customHeight="1">
      <c r="A292" s="555"/>
      <c r="B292" s="606"/>
      <c r="C292" s="738"/>
      <c r="D292" s="723"/>
      <c r="E292" s="724"/>
      <c r="F292" s="479"/>
      <c r="G292" s="607"/>
      <c r="H292" s="608"/>
      <c r="I292" s="609"/>
      <c r="J292" s="610">
        <f t="shared" si="56"/>
        <v>0</v>
      </c>
      <c r="K292" s="611"/>
      <c r="L292" s="612">
        <f t="shared" si="57"/>
        <v>0</v>
      </c>
      <c r="M292" s="641" t="str">
        <f t="shared" si="55"/>
        <v/>
      </c>
      <c r="N292" s="614">
        <f t="shared" si="59"/>
        <v>0</v>
      </c>
      <c r="O292" s="615"/>
    </row>
    <row r="293" spans="1:15" ht="18.75" customHeight="1">
      <c r="A293" s="555"/>
      <c r="B293" s="606"/>
      <c r="C293" s="738"/>
      <c r="D293" s="723"/>
      <c r="E293" s="724"/>
      <c r="F293" s="479"/>
      <c r="G293" s="607"/>
      <c r="H293" s="608"/>
      <c r="I293" s="609"/>
      <c r="J293" s="610">
        <f t="shared" si="56"/>
        <v>0</v>
      </c>
      <c r="K293" s="611"/>
      <c r="L293" s="612">
        <f t="shared" si="57"/>
        <v>0</v>
      </c>
      <c r="M293" s="641" t="str">
        <f t="shared" si="55"/>
        <v/>
      </c>
      <c r="N293" s="614">
        <f t="shared" si="59"/>
        <v>0</v>
      </c>
      <c r="O293" s="615"/>
    </row>
    <row r="294" spans="1:15" ht="18.75" customHeight="1" thickBot="1">
      <c r="A294" s="555"/>
      <c r="B294" s="726"/>
      <c r="C294" s="512"/>
      <c r="D294" s="513"/>
      <c r="E294" s="514"/>
      <c r="F294" s="515"/>
      <c r="G294" s="516"/>
      <c r="H294" s="517"/>
      <c r="I294" s="518"/>
      <c r="J294" s="710">
        <f t="shared" si="56"/>
        <v>0</v>
      </c>
      <c r="K294" s="519"/>
      <c r="L294" s="712">
        <f t="shared" si="57"/>
        <v>0</v>
      </c>
      <c r="M294" s="714" t="str">
        <f t="shared" si="55"/>
        <v/>
      </c>
      <c r="N294" s="520">
        <f t="shared" si="59"/>
        <v>0</v>
      </c>
      <c r="O294" s="571"/>
    </row>
    <row r="295" spans="1:15" ht="18.75" customHeight="1">
      <c r="A295" s="555"/>
      <c r="B295" s="616"/>
      <c r="C295" s="511" t="s">
        <v>1032</v>
      </c>
      <c r="D295" s="494" t="s">
        <v>1070</v>
      </c>
      <c r="E295" s="495" t="s">
        <v>978</v>
      </c>
      <c r="F295" s="496"/>
      <c r="G295" s="720"/>
      <c r="H295" s="721"/>
      <c r="I295" s="621"/>
      <c r="J295" s="497">
        <f>SUMIFS(J275:J294,B275:B294,"設備")</f>
        <v>0</v>
      </c>
      <c r="K295" s="623"/>
      <c r="L295" s="498">
        <f>SUMIFS(L275:L294,B275:B294,"設備")</f>
        <v>0</v>
      </c>
      <c r="M295" s="722"/>
      <c r="N295" s="499">
        <f>J295-L295</f>
        <v>0</v>
      </c>
      <c r="O295" s="626"/>
    </row>
    <row r="296" spans="1:15" ht="18.75" customHeight="1">
      <c r="A296" s="555"/>
      <c r="B296" s="606"/>
      <c r="C296" s="511" t="s">
        <v>1032</v>
      </c>
      <c r="D296" s="725" t="s">
        <v>1071</v>
      </c>
      <c r="E296" s="646" t="s">
        <v>978</v>
      </c>
      <c r="F296" s="478"/>
      <c r="G296" s="637"/>
      <c r="H296" s="638"/>
      <c r="I296" s="610"/>
      <c r="J296" s="639">
        <f>SUMIFS(J275:J294,B275:B294,"工事")</f>
        <v>0</v>
      </c>
      <c r="K296" s="612"/>
      <c r="L296" s="640">
        <f>SUMIFS(L275:L294,B275:B294,"工事")</f>
        <v>0</v>
      </c>
      <c r="M296" s="641"/>
      <c r="N296" s="642">
        <f>J296-L296</f>
        <v>0</v>
      </c>
      <c r="O296" s="615"/>
    </row>
    <row r="297" spans="1:15" ht="18.75" customHeight="1" thickBot="1">
      <c r="A297" s="555"/>
      <c r="B297" s="726"/>
      <c r="C297" s="705"/>
      <c r="D297" s="507" t="s">
        <v>1032</v>
      </c>
      <c r="E297" s="727" t="s">
        <v>1008</v>
      </c>
      <c r="F297" s="505"/>
      <c r="G297" s="708"/>
      <c r="H297" s="709"/>
      <c r="I297" s="710"/>
      <c r="J297" s="711">
        <f>J295+J296</f>
        <v>0</v>
      </c>
      <c r="K297" s="712"/>
      <c r="L297" s="713">
        <f>L295+L296</f>
        <v>0</v>
      </c>
      <c r="M297" s="714"/>
      <c r="N297" s="715">
        <f>J297-L297</f>
        <v>0</v>
      </c>
      <c r="O297" s="571"/>
    </row>
    <row r="298" spans="1:15" ht="18.75" customHeight="1">
      <c r="A298" s="555"/>
      <c r="B298" s="606"/>
      <c r="C298" s="3049" t="s">
        <v>1033</v>
      </c>
      <c r="D298" s="3050"/>
      <c r="E298" s="3051"/>
      <c r="F298" s="479"/>
      <c r="G298" s="607"/>
      <c r="H298" s="608"/>
      <c r="I298" s="609"/>
      <c r="J298" s="621"/>
      <c r="K298" s="728"/>
      <c r="L298" s="700"/>
      <c r="M298" s="722" t="str">
        <f t="shared" ref="M298:M318" si="60">IF(I298-K298=0,"",I298-K298)</f>
        <v/>
      </c>
      <c r="N298" s="625"/>
      <c r="O298" s="615"/>
    </row>
    <row r="299" spans="1:15" ht="18.75" customHeight="1">
      <c r="A299" s="555"/>
      <c r="B299" s="606"/>
      <c r="C299" s="738"/>
      <c r="D299" s="723"/>
      <c r="E299" s="529"/>
      <c r="F299" s="479"/>
      <c r="G299" s="607"/>
      <c r="H299" s="608"/>
      <c r="I299" s="609"/>
      <c r="J299" s="610">
        <f t="shared" ref="J299:J318" si="61">ROUNDDOWN(H299*I299,0)</f>
        <v>0</v>
      </c>
      <c r="K299" s="611"/>
      <c r="L299" s="612">
        <f t="shared" ref="L299:L318" si="62">ROUNDDOWN(H299*K299,0)</f>
        <v>0</v>
      </c>
      <c r="M299" s="641" t="str">
        <f t="shared" si="60"/>
        <v/>
      </c>
      <c r="N299" s="614">
        <f t="shared" ref="N299" si="63">J299-L299</f>
        <v>0</v>
      </c>
      <c r="O299" s="615"/>
    </row>
    <row r="300" spans="1:15" ht="18.75" customHeight="1">
      <c r="A300" s="555"/>
      <c r="B300" s="606"/>
      <c r="C300" s="738"/>
      <c r="D300" s="723"/>
      <c r="E300" s="724"/>
      <c r="F300" s="479"/>
      <c r="G300" s="607"/>
      <c r="H300" s="608"/>
      <c r="I300" s="609"/>
      <c r="J300" s="610">
        <f t="shared" si="61"/>
        <v>0</v>
      </c>
      <c r="K300" s="611"/>
      <c r="L300" s="612">
        <f t="shared" si="62"/>
        <v>0</v>
      </c>
      <c r="M300" s="641" t="str">
        <f t="shared" si="60"/>
        <v/>
      </c>
      <c r="N300" s="614">
        <f>J300-L300</f>
        <v>0</v>
      </c>
      <c r="O300" s="615"/>
    </row>
    <row r="301" spans="1:15" ht="18.75" customHeight="1">
      <c r="A301" s="555"/>
      <c r="B301" s="606"/>
      <c r="C301" s="738"/>
      <c r="D301" s="723"/>
      <c r="E301" s="724"/>
      <c r="F301" s="479"/>
      <c r="G301" s="607"/>
      <c r="H301" s="608"/>
      <c r="I301" s="609"/>
      <c r="J301" s="610">
        <f t="shared" si="61"/>
        <v>0</v>
      </c>
      <c r="K301" s="611"/>
      <c r="L301" s="612">
        <f t="shared" si="62"/>
        <v>0</v>
      </c>
      <c r="M301" s="641" t="str">
        <f t="shared" si="60"/>
        <v/>
      </c>
      <c r="N301" s="614">
        <f t="shared" ref="N301:N310" si="64">J301-L301</f>
        <v>0</v>
      </c>
      <c r="O301" s="615"/>
    </row>
    <row r="302" spans="1:15" ht="18.75" customHeight="1">
      <c r="A302" s="555"/>
      <c r="B302" s="606"/>
      <c r="C302" s="738"/>
      <c r="D302" s="723"/>
      <c r="E302" s="724"/>
      <c r="F302" s="479"/>
      <c r="G302" s="607"/>
      <c r="H302" s="608"/>
      <c r="I302" s="609"/>
      <c r="J302" s="610">
        <f t="shared" si="61"/>
        <v>0</v>
      </c>
      <c r="K302" s="611"/>
      <c r="L302" s="612">
        <f t="shared" si="62"/>
        <v>0</v>
      </c>
      <c r="M302" s="641" t="str">
        <f t="shared" si="60"/>
        <v/>
      </c>
      <c r="N302" s="614">
        <f t="shared" si="64"/>
        <v>0</v>
      </c>
      <c r="O302" s="615"/>
    </row>
    <row r="303" spans="1:15" ht="18.75" customHeight="1">
      <c r="A303" s="555"/>
      <c r="B303" s="606"/>
      <c r="C303" s="738"/>
      <c r="D303" s="723"/>
      <c r="E303" s="724"/>
      <c r="F303" s="479"/>
      <c r="G303" s="607"/>
      <c r="H303" s="608"/>
      <c r="I303" s="609"/>
      <c r="J303" s="610">
        <f t="shared" si="61"/>
        <v>0</v>
      </c>
      <c r="K303" s="611"/>
      <c r="L303" s="612">
        <f t="shared" si="62"/>
        <v>0</v>
      </c>
      <c r="M303" s="641" t="str">
        <f t="shared" si="60"/>
        <v/>
      </c>
      <c r="N303" s="614">
        <f t="shared" si="64"/>
        <v>0</v>
      </c>
      <c r="O303" s="615"/>
    </row>
    <row r="304" spans="1:15" ht="18.75" customHeight="1">
      <c r="A304" s="555"/>
      <c r="B304" s="606"/>
      <c r="C304" s="738"/>
      <c r="D304" s="723"/>
      <c r="E304" s="724"/>
      <c r="F304" s="479"/>
      <c r="G304" s="607"/>
      <c r="H304" s="608"/>
      <c r="I304" s="609"/>
      <c r="J304" s="610">
        <f t="shared" si="61"/>
        <v>0</v>
      </c>
      <c r="K304" s="611"/>
      <c r="L304" s="612">
        <f t="shared" si="62"/>
        <v>0</v>
      </c>
      <c r="M304" s="641" t="str">
        <f t="shared" si="60"/>
        <v/>
      </c>
      <c r="N304" s="614">
        <f t="shared" si="64"/>
        <v>0</v>
      </c>
      <c r="O304" s="615"/>
    </row>
    <row r="305" spans="1:15" ht="18.75" customHeight="1">
      <c r="A305" s="555"/>
      <c r="B305" s="606"/>
      <c r="C305" s="738"/>
      <c r="D305" s="723"/>
      <c r="E305" s="724"/>
      <c r="F305" s="479"/>
      <c r="G305" s="607"/>
      <c r="H305" s="608"/>
      <c r="I305" s="609"/>
      <c r="J305" s="610">
        <f t="shared" si="61"/>
        <v>0</v>
      </c>
      <c r="K305" s="611"/>
      <c r="L305" s="612">
        <f t="shared" si="62"/>
        <v>0</v>
      </c>
      <c r="M305" s="641" t="str">
        <f t="shared" si="60"/>
        <v/>
      </c>
      <c r="N305" s="614">
        <f t="shared" si="64"/>
        <v>0</v>
      </c>
      <c r="O305" s="615"/>
    </row>
    <row r="306" spans="1:15" ht="18.75" customHeight="1">
      <c r="A306" s="555"/>
      <c r="B306" s="606"/>
      <c r="C306" s="738"/>
      <c r="D306" s="723"/>
      <c r="E306" s="724"/>
      <c r="F306" s="479"/>
      <c r="G306" s="607"/>
      <c r="H306" s="608"/>
      <c r="I306" s="609"/>
      <c r="J306" s="610">
        <f t="shared" si="61"/>
        <v>0</v>
      </c>
      <c r="K306" s="611"/>
      <c r="L306" s="612">
        <f t="shared" si="62"/>
        <v>0</v>
      </c>
      <c r="M306" s="641" t="str">
        <f t="shared" si="60"/>
        <v/>
      </c>
      <c r="N306" s="614">
        <f t="shared" si="64"/>
        <v>0</v>
      </c>
      <c r="O306" s="615"/>
    </row>
    <row r="307" spans="1:15" ht="18.75" customHeight="1">
      <c r="A307" s="555"/>
      <c r="B307" s="606"/>
      <c r="C307" s="738"/>
      <c r="D307" s="723"/>
      <c r="E307" s="724"/>
      <c r="F307" s="479"/>
      <c r="G307" s="607"/>
      <c r="H307" s="608"/>
      <c r="I307" s="609"/>
      <c r="J307" s="610">
        <f t="shared" si="61"/>
        <v>0</v>
      </c>
      <c r="K307" s="611"/>
      <c r="L307" s="612">
        <f t="shared" si="62"/>
        <v>0</v>
      </c>
      <c r="M307" s="641" t="str">
        <f t="shared" si="60"/>
        <v/>
      </c>
      <c r="N307" s="614">
        <f t="shared" si="64"/>
        <v>0</v>
      </c>
      <c r="O307" s="615"/>
    </row>
    <row r="308" spans="1:15" ht="18.75" customHeight="1">
      <c r="A308" s="555"/>
      <c r="B308" s="606"/>
      <c r="C308" s="738"/>
      <c r="D308" s="723"/>
      <c r="E308" s="724"/>
      <c r="F308" s="479"/>
      <c r="G308" s="607"/>
      <c r="H308" s="608"/>
      <c r="I308" s="609"/>
      <c r="J308" s="610">
        <f t="shared" si="61"/>
        <v>0</v>
      </c>
      <c r="K308" s="611"/>
      <c r="L308" s="612">
        <f t="shared" si="62"/>
        <v>0</v>
      </c>
      <c r="M308" s="641" t="str">
        <f t="shared" si="60"/>
        <v/>
      </c>
      <c r="N308" s="614">
        <f t="shared" si="64"/>
        <v>0</v>
      </c>
      <c r="O308" s="615"/>
    </row>
    <row r="309" spans="1:15" ht="18.75" customHeight="1">
      <c r="A309" s="555"/>
      <c r="B309" s="606"/>
      <c r="C309" s="738"/>
      <c r="D309" s="723"/>
      <c r="E309" s="724"/>
      <c r="F309" s="479"/>
      <c r="G309" s="607"/>
      <c r="H309" s="608"/>
      <c r="I309" s="609"/>
      <c r="J309" s="610">
        <f t="shared" si="61"/>
        <v>0</v>
      </c>
      <c r="K309" s="611"/>
      <c r="L309" s="612">
        <f t="shared" si="62"/>
        <v>0</v>
      </c>
      <c r="M309" s="641" t="str">
        <f t="shared" si="60"/>
        <v/>
      </c>
      <c r="N309" s="614">
        <f t="shared" si="64"/>
        <v>0</v>
      </c>
      <c r="O309" s="615"/>
    </row>
    <row r="310" spans="1:15" ht="18.75" customHeight="1">
      <c r="A310" s="555"/>
      <c r="B310" s="606"/>
      <c r="C310" s="738"/>
      <c r="D310" s="723"/>
      <c r="E310" s="724"/>
      <c r="F310" s="479"/>
      <c r="G310" s="607"/>
      <c r="H310" s="608"/>
      <c r="I310" s="609"/>
      <c r="J310" s="610">
        <f t="shared" si="61"/>
        <v>0</v>
      </c>
      <c r="K310" s="611"/>
      <c r="L310" s="612">
        <f t="shared" si="62"/>
        <v>0</v>
      </c>
      <c r="M310" s="641" t="str">
        <f t="shared" si="60"/>
        <v/>
      </c>
      <c r="N310" s="614">
        <f t="shared" si="64"/>
        <v>0</v>
      </c>
      <c r="O310" s="615"/>
    </row>
    <row r="311" spans="1:15" ht="18.75" customHeight="1">
      <c r="A311" s="555"/>
      <c r="B311" s="606"/>
      <c r="C311" s="738"/>
      <c r="D311" s="723"/>
      <c r="E311" s="724"/>
      <c r="F311" s="479"/>
      <c r="G311" s="607"/>
      <c r="H311" s="608"/>
      <c r="I311" s="609"/>
      <c r="J311" s="610">
        <f t="shared" si="61"/>
        <v>0</v>
      </c>
      <c r="K311" s="611"/>
      <c r="L311" s="612">
        <f t="shared" si="62"/>
        <v>0</v>
      </c>
      <c r="M311" s="641" t="str">
        <f t="shared" si="60"/>
        <v/>
      </c>
      <c r="N311" s="614">
        <f>J311-L311</f>
        <v>0</v>
      </c>
      <c r="O311" s="615"/>
    </row>
    <row r="312" spans="1:15" ht="18.75" customHeight="1">
      <c r="A312" s="555"/>
      <c r="B312" s="606"/>
      <c r="C312" s="738"/>
      <c r="D312" s="723"/>
      <c r="E312" s="724"/>
      <c r="F312" s="479"/>
      <c r="G312" s="607"/>
      <c r="H312" s="608"/>
      <c r="I312" s="609"/>
      <c r="J312" s="610">
        <f t="shared" si="61"/>
        <v>0</v>
      </c>
      <c r="K312" s="611"/>
      <c r="L312" s="612">
        <f t="shared" si="62"/>
        <v>0</v>
      </c>
      <c r="M312" s="641" t="str">
        <f t="shared" si="60"/>
        <v/>
      </c>
      <c r="N312" s="614">
        <f t="shared" ref="N312" si="65">J312-L312</f>
        <v>0</v>
      </c>
      <c r="O312" s="615"/>
    </row>
    <row r="313" spans="1:15" ht="18.75" customHeight="1">
      <c r="A313" s="555"/>
      <c r="B313" s="606"/>
      <c r="C313" s="738"/>
      <c r="D313" s="723"/>
      <c r="E313" s="724"/>
      <c r="F313" s="479"/>
      <c r="G313" s="607"/>
      <c r="H313" s="608"/>
      <c r="I313" s="609"/>
      <c r="J313" s="610">
        <f t="shared" si="61"/>
        <v>0</v>
      </c>
      <c r="K313" s="611"/>
      <c r="L313" s="612">
        <f t="shared" si="62"/>
        <v>0</v>
      </c>
      <c r="M313" s="641" t="str">
        <f t="shared" si="60"/>
        <v/>
      </c>
      <c r="N313" s="614">
        <f>J313-L313</f>
        <v>0</v>
      </c>
      <c r="O313" s="615"/>
    </row>
    <row r="314" spans="1:15" ht="18.75" customHeight="1">
      <c r="A314" s="555"/>
      <c r="B314" s="606"/>
      <c r="C314" s="738"/>
      <c r="D314" s="723"/>
      <c r="E314" s="724"/>
      <c r="F314" s="479"/>
      <c r="G314" s="607"/>
      <c r="H314" s="608"/>
      <c r="I314" s="609"/>
      <c r="J314" s="610">
        <f t="shared" si="61"/>
        <v>0</v>
      </c>
      <c r="K314" s="611"/>
      <c r="L314" s="612">
        <f t="shared" si="62"/>
        <v>0</v>
      </c>
      <c r="M314" s="641" t="str">
        <f t="shared" si="60"/>
        <v/>
      </c>
      <c r="N314" s="614">
        <f t="shared" ref="N314:N316" si="66">J314-L314</f>
        <v>0</v>
      </c>
      <c r="O314" s="615"/>
    </row>
    <row r="315" spans="1:15" ht="18.75" customHeight="1">
      <c r="A315" s="555"/>
      <c r="B315" s="606"/>
      <c r="C315" s="738"/>
      <c r="D315" s="723"/>
      <c r="E315" s="724"/>
      <c r="F315" s="479"/>
      <c r="G315" s="607"/>
      <c r="H315" s="608"/>
      <c r="I315" s="609"/>
      <c r="J315" s="610">
        <f t="shared" si="61"/>
        <v>0</v>
      </c>
      <c r="K315" s="611"/>
      <c r="L315" s="612">
        <f t="shared" si="62"/>
        <v>0</v>
      </c>
      <c r="M315" s="641" t="str">
        <f t="shared" si="60"/>
        <v/>
      </c>
      <c r="N315" s="614">
        <f t="shared" si="66"/>
        <v>0</v>
      </c>
      <c r="O315" s="615"/>
    </row>
    <row r="316" spans="1:15" ht="18.75" customHeight="1">
      <c r="A316" s="555"/>
      <c r="B316" s="606"/>
      <c r="C316" s="738"/>
      <c r="D316" s="723"/>
      <c r="E316" s="724"/>
      <c r="F316" s="479"/>
      <c r="G316" s="607"/>
      <c r="H316" s="608"/>
      <c r="I316" s="609"/>
      <c r="J316" s="610">
        <f t="shared" si="61"/>
        <v>0</v>
      </c>
      <c r="K316" s="611"/>
      <c r="L316" s="612">
        <f t="shared" si="62"/>
        <v>0</v>
      </c>
      <c r="M316" s="641" t="str">
        <f t="shared" si="60"/>
        <v/>
      </c>
      <c r="N316" s="614">
        <f t="shared" si="66"/>
        <v>0</v>
      </c>
      <c r="O316" s="615"/>
    </row>
    <row r="317" spans="1:15" ht="18.75" customHeight="1">
      <c r="A317" s="555"/>
      <c r="B317" s="606"/>
      <c r="C317" s="738"/>
      <c r="D317" s="723"/>
      <c r="E317" s="724"/>
      <c r="F317" s="479"/>
      <c r="G317" s="607"/>
      <c r="H317" s="608"/>
      <c r="I317" s="609"/>
      <c r="J317" s="610">
        <f t="shared" si="61"/>
        <v>0</v>
      </c>
      <c r="K317" s="611"/>
      <c r="L317" s="612">
        <f t="shared" si="62"/>
        <v>0</v>
      </c>
      <c r="M317" s="641" t="str">
        <f t="shared" si="60"/>
        <v/>
      </c>
      <c r="N317" s="614">
        <f>J317-L317</f>
        <v>0</v>
      </c>
      <c r="O317" s="615"/>
    </row>
    <row r="318" spans="1:15" ht="18.75" customHeight="1" thickBot="1">
      <c r="A318" s="555"/>
      <c r="B318" s="726"/>
      <c r="C318" s="512"/>
      <c r="D318" s="513"/>
      <c r="E318" s="514"/>
      <c r="F318" s="515"/>
      <c r="G318" s="516"/>
      <c r="H318" s="517"/>
      <c r="I318" s="518"/>
      <c r="J318" s="710">
        <f t="shared" si="61"/>
        <v>0</v>
      </c>
      <c r="K318" s="519"/>
      <c r="L318" s="712">
        <f t="shared" si="62"/>
        <v>0</v>
      </c>
      <c r="M318" s="714" t="str">
        <f t="shared" si="60"/>
        <v/>
      </c>
      <c r="N318" s="520">
        <f t="shared" ref="N318:N324" si="67">J318-L318</f>
        <v>0</v>
      </c>
      <c r="O318" s="571"/>
    </row>
    <row r="319" spans="1:15" ht="18.75" customHeight="1">
      <c r="A319" s="555"/>
      <c r="B319" s="616"/>
      <c r="C319" s="511" t="s">
        <v>1034</v>
      </c>
      <c r="D319" s="494" t="s">
        <v>1070</v>
      </c>
      <c r="E319" s="495" t="s">
        <v>978</v>
      </c>
      <c r="F319" s="496"/>
      <c r="G319" s="720"/>
      <c r="H319" s="721"/>
      <c r="I319" s="621"/>
      <c r="J319" s="497">
        <f>SUMIFS(J299:J318,B299:B318,"設備")</f>
        <v>0</v>
      </c>
      <c r="K319" s="623"/>
      <c r="L319" s="498">
        <f>SUMIFS(L299:L318,B299:B318,"設備")</f>
        <v>0</v>
      </c>
      <c r="M319" s="722"/>
      <c r="N319" s="499">
        <f t="shared" si="67"/>
        <v>0</v>
      </c>
      <c r="O319" s="626"/>
    </row>
    <row r="320" spans="1:15" ht="18.75" customHeight="1">
      <c r="A320" s="555"/>
      <c r="B320" s="606"/>
      <c r="C320" s="511" t="s">
        <v>1034</v>
      </c>
      <c r="D320" s="725" t="s">
        <v>1071</v>
      </c>
      <c r="E320" s="646" t="s">
        <v>978</v>
      </c>
      <c r="F320" s="478"/>
      <c r="G320" s="637"/>
      <c r="H320" s="638"/>
      <c r="I320" s="610"/>
      <c r="J320" s="639">
        <f>SUMIFS(J299:J318,B299:B318,"工事")</f>
        <v>0</v>
      </c>
      <c r="K320" s="612"/>
      <c r="L320" s="640">
        <f>SUMIFS(L299:L318,B299:B318,"工事")</f>
        <v>0</v>
      </c>
      <c r="M320" s="641"/>
      <c r="N320" s="642">
        <f t="shared" si="67"/>
        <v>0</v>
      </c>
      <c r="O320" s="615"/>
    </row>
    <row r="321" spans="1:15" ht="18.75" customHeight="1" thickBot="1">
      <c r="A321" s="555"/>
      <c r="B321" s="500"/>
      <c r="C321" s="521"/>
      <c r="D321" s="522" t="s">
        <v>1034</v>
      </c>
      <c r="E321" s="523" t="s">
        <v>1008</v>
      </c>
      <c r="F321" s="524"/>
      <c r="G321" s="525"/>
      <c r="H321" s="526"/>
      <c r="I321" s="501"/>
      <c r="J321" s="508">
        <f>J319+J320</f>
        <v>0</v>
      </c>
      <c r="K321" s="502"/>
      <c r="L321" s="509">
        <f>L319+L320</f>
        <v>0</v>
      </c>
      <c r="M321" s="503"/>
      <c r="N321" s="510">
        <f t="shared" si="67"/>
        <v>0</v>
      </c>
      <c r="O321" s="504"/>
    </row>
    <row r="322" spans="1:15" ht="18.75" customHeight="1" thickTop="1">
      <c r="A322" s="555"/>
      <c r="B322" s="616"/>
      <c r="C322" s="493" t="s">
        <v>868</v>
      </c>
      <c r="D322" s="494" t="s">
        <v>973</v>
      </c>
      <c r="E322" s="495" t="s">
        <v>975</v>
      </c>
      <c r="F322" s="496"/>
      <c r="G322" s="720"/>
      <c r="H322" s="721"/>
      <c r="I322" s="621"/>
      <c r="J322" s="497">
        <f>SUMIFS(J275:J321,D275:D321,"設備費5")</f>
        <v>0</v>
      </c>
      <c r="K322" s="623"/>
      <c r="L322" s="498">
        <f>SUMIFS(L275:L321,D275:D321,"設備費5")</f>
        <v>0</v>
      </c>
      <c r="M322" s="722"/>
      <c r="N322" s="499">
        <f t="shared" si="67"/>
        <v>0</v>
      </c>
      <c r="O322" s="626"/>
    </row>
    <row r="323" spans="1:15" ht="18.75" customHeight="1">
      <c r="A323" s="555"/>
      <c r="B323" s="606"/>
      <c r="C323" s="644" t="s">
        <v>868</v>
      </c>
      <c r="D323" s="725" t="s">
        <v>979</v>
      </c>
      <c r="E323" s="646" t="s">
        <v>975</v>
      </c>
      <c r="F323" s="478"/>
      <c r="G323" s="637"/>
      <c r="H323" s="638"/>
      <c r="I323" s="610"/>
      <c r="J323" s="639">
        <f>SUMIFS(J275:J321,D275:D321,"工事費5")</f>
        <v>0</v>
      </c>
      <c r="K323" s="612"/>
      <c r="L323" s="640">
        <f>SUMIFS(L275:L321,D275:D321,"工事費5")</f>
        <v>0</v>
      </c>
      <c r="M323" s="641"/>
      <c r="N323" s="642">
        <f t="shared" si="67"/>
        <v>0</v>
      </c>
      <c r="O323" s="615"/>
    </row>
    <row r="324" spans="1:15" ht="18.75" customHeight="1" thickBot="1">
      <c r="A324" s="555"/>
      <c r="B324" s="500"/>
      <c r="C324" s="521"/>
      <c r="D324" s="528" t="s">
        <v>980</v>
      </c>
      <c r="E324" s="523" t="s">
        <v>975</v>
      </c>
      <c r="F324" s="524"/>
      <c r="G324" s="525"/>
      <c r="H324" s="526"/>
      <c r="I324" s="501"/>
      <c r="J324" s="508">
        <f>J322+J323</f>
        <v>0</v>
      </c>
      <c r="K324" s="502"/>
      <c r="L324" s="509">
        <f>L322+L323</f>
        <v>0</v>
      </c>
      <c r="M324" s="503"/>
      <c r="N324" s="510">
        <f t="shared" si="67"/>
        <v>0</v>
      </c>
      <c r="O324" s="504"/>
    </row>
    <row r="325" spans="1:15" ht="18.75" customHeight="1" thickTop="1">
      <c r="A325" s="555"/>
      <c r="B325" s="606"/>
      <c r="C325" s="3057" t="s">
        <v>986</v>
      </c>
      <c r="D325" s="3058"/>
      <c r="E325" s="3059"/>
      <c r="F325" s="479"/>
      <c r="G325" s="607"/>
      <c r="H325" s="608"/>
      <c r="I325" s="610"/>
      <c r="J325" s="610"/>
      <c r="K325" s="611"/>
      <c r="L325" s="612"/>
      <c r="M325" s="641"/>
      <c r="N325" s="614"/>
      <c r="O325" s="615"/>
    </row>
    <row r="326" spans="1:15" ht="18.75" customHeight="1">
      <c r="A326" s="555"/>
      <c r="B326" s="606"/>
      <c r="C326" s="3060" t="s">
        <v>1036</v>
      </c>
      <c r="D326" s="3061"/>
      <c r="E326" s="3062"/>
      <c r="F326" s="479"/>
      <c r="G326" s="607"/>
      <c r="H326" s="608"/>
      <c r="I326" s="609"/>
      <c r="J326" s="610"/>
      <c r="K326" s="611"/>
      <c r="L326" s="612"/>
      <c r="M326" s="641" t="str">
        <f t="shared" ref="M326:M334" si="68">IF(I326-K326=0,"",I326-K326)</f>
        <v/>
      </c>
      <c r="N326" s="614"/>
      <c r="O326" s="615"/>
    </row>
    <row r="327" spans="1:15" ht="18.75" customHeight="1">
      <c r="A327" s="555"/>
      <c r="B327" s="606"/>
      <c r="C327" s="738"/>
      <c r="D327" s="723"/>
      <c r="E327" s="724"/>
      <c r="F327" s="479"/>
      <c r="G327" s="607"/>
      <c r="H327" s="608"/>
      <c r="I327" s="609"/>
      <c r="J327" s="610">
        <f t="shared" ref="J327:J334" si="69">ROUNDDOWN(H327*I327,0)</f>
        <v>0</v>
      </c>
      <c r="K327" s="611"/>
      <c r="L327" s="612">
        <f t="shared" ref="L327:L334" si="70">ROUNDDOWN(H327*K327,0)</f>
        <v>0</v>
      </c>
      <c r="M327" s="641" t="str">
        <f t="shared" si="68"/>
        <v/>
      </c>
      <c r="N327" s="614">
        <f>J327-L327</f>
        <v>0</v>
      </c>
      <c r="O327" s="615"/>
    </row>
    <row r="328" spans="1:15" ht="18.75" customHeight="1">
      <c r="A328" s="555"/>
      <c r="B328" s="606"/>
      <c r="C328" s="738"/>
      <c r="D328" s="723"/>
      <c r="E328" s="724"/>
      <c r="F328" s="479"/>
      <c r="G328" s="607"/>
      <c r="H328" s="608"/>
      <c r="I328" s="609"/>
      <c r="J328" s="610">
        <f t="shared" si="69"/>
        <v>0</v>
      </c>
      <c r="K328" s="611"/>
      <c r="L328" s="612">
        <f t="shared" si="70"/>
        <v>0</v>
      </c>
      <c r="M328" s="641" t="str">
        <f t="shared" si="68"/>
        <v/>
      </c>
      <c r="N328" s="614">
        <f t="shared" ref="N328:N330" si="71">J328-L328</f>
        <v>0</v>
      </c>
      <c r="O328" s="615"/>
    </row>
    <row r="329" spans="1:15" ht="18.75" customHeight="1">
      <c r="A329" s="555"/>
      <c r="B329" s="606"/>
      <c r="C329" s="738"/>
      <c r="D329" s="723"/>
      <c r="E329" s="724"/>
      <c r="F329" s="479"/>
      <c r="G329" s="607"/>
      <c r="H329" s="608"/>
      <c r="I329" s="609"/>
      <c r="J329" s="610">
        <f t="shared" si="69"/>
        <v>0</v>
      </c>
      <c r="K329" s="611"/>
      <c r="L329" s="612">
        <f t="shared" si="70"/>
        <v>0</v>
      </c>
      <c r="M329" s="641" t="str">
        <f t="shared" si="68"/>
        <v/>
      </c>
      <c r="N329" s="614">
        <f t="shared" si="71"/>
        <v>0</v>
      </c>
      <c r="O329" s="615"/>
    </row>
    <row r="330" spans="1:15" ht="18.75" customHeight="1">
      <c r="A330" s="555"/>
      <c r="B330" s="606"/>
      <c r="C330" s="738"/>
      <c r="D330" s="723"/>
      <c r="E330" s="724"/>
      <c r="F330" s="479"/>
      <c r="G330" s="607"/>
      <c r="H330" s="608"/>
      <c r="I330" s="609"/>
      <c r="J330" s="610">
        <f t="shared" si="69"/>
        <v>0</v>
      </c>
      <c r="K330" s="611"/>
      <c r="L330" s="612">
        <f t="shared" si="70"/>
        <v>0</v>
      </c>
      <c r="M330" s="641" t="str">
        <f t="shared" si="68"/>
        <v/>
      </c>
      <c r="N330" s="614">
        <f t="shared" si="71"/>
        <v>0</v>
      </c>
      <c r="O330" s="615"/>
    </row>
    <row r="331" spans="1:15" ht="18.75" customHeight="1">
      <c r="A331" s="555"/>
      <c r="B331" s="606"/>
      <c r="C331" s="738"/>
      <c r="D331" s="723"/>
      <c r="E331" s="724"/>
      <c r="F331" s="479"/>
      <c r="G331" s="607"/>
      <c r="H331" s="608"/>
      <c r="I331" s="609"/>
      <c r="J331" s="610">
        <f t="shared" si="69"/>
        <v>0</v>
      </c>
      <c r="K331" s="611"/>
      <c r="L331" s="612">
        <f t="shared" si="70"/>
        <v>0</v>
      </c>
      <c r="M331" s="641" t="str">
        <f t="shared" si="68"/>
        <v/>
      </c>
      <c r="N331" s="614">
        <f>J331-L331</f>
        <v>0</v>
      </c>
      <c r="O331" s="615"/>
    </row>
    <row r="332" spans="1:15" ht="18.75" customHeight="1">
      <c r="A332" s="555"/>
      <c r="B332" s="606"/>
      <c r="C332" s="738"/>
      <c r="D332" s="723"/>
      <c r="E332" s="724"/>
      <c r="F332" s="479"/>
      <c r="G332" s="607"/>
      <c r="H332" s="608"/>
      <c r="I332" s="609"/>
      <c r="J332" s="610">
        <f t="shared" si="69"/>
        <v>0</v>
      </c>
      <c r="K332" s="611"/>
      <c r="L332" s="612">
        <f t="shared" si="70"/>
        <v>0</v>
      </c>
      <c r="M332" s="641" t="str">
        <f t="shared" si="68"/>
        <v/>
      </c>
      <c r="N332" s="614">
        <f t="shared" ref="N332:N334" si="72">J332-L332</f>
        <v>0</v>
      </c>
      <c r="O332" s="615"/>
    </row>
    <row r="333" spans="1:15" ht="18.75" customHeight="1">
      <c r="A333" s="555"/>
      <c r="B333" s="606"/>
      <c r="C333" s="738"/>
      <c r="D333" s="723"/>
      <c r="E333" s="724"/>
      <c r="F333" s="479"/>
      <c r="G333" s="607"/>
      <c r="H333" s="608"/>
      <c r="I333" s="609"/>
      <c r="J333" s="610">
        <f t="shared" si="69"/>
        <v>0</v>
      </c>
      <c r="K333" s="611"/>
      <c r="L333" s="612">
        <f t="shared" si="70"/>
        <v>0</v>
      </c>
      <c r="M333" s="641" t="str">
        <f t="shared" si="68"/>
        <v/>
      </c>
      <c r="N333" s="614">
        <f t="shared" si="72"/>
        <v>0</v>
      </c>
      <c r="O333" s="615"/>
    </row>
    <row r="334" spans="1:15" ht="18.75" customHeight="1" thickBot="1">
      <c r="A334" s="555"/>
      <c r="B334" s="726"/>
      <c r="C334" s="512"/>
      <c r="D334" s="513"/>
      <c r="E334" s="514"/>
      <c r="F334" s="515"/>
      <c r="G334" s="516"/>
      <c r="H334" s="517"/>
      <c r="I334" s="518"/>
      <c r="J334" s="710">
        <f t="shared" si="69"/>
        <v>0</v>
      </c>
      <c r="K334" s="519"/>
      <c r="L334" s="712">
        <f t="shared" si="70"/>
        <v>0</v>
      </c>
      <c r="M334" s="714" t="str">
        <f t="shared" si="68"/>
        <v/>
      </c>
      <c r="N334" s="520">
        <f t="shared" si="72"/>
        <v>0</v>
      </c>
      <c r="O334" s="571"/>
    </row>
    <row r="335" spans="1:15" ht="18.75" customHeight="1">
      <c r="A335" s="555"/>
      <c r="B335" s="616"/>
      <c r="C335" s="511" t="s">
        <v>1037</v>
      </c>
      <c r="D335" s="494" t="s">
        <v>1072</v>
      </c>
      <c r="E335" s="495" t="s">
        <v>978</v>
      </c>
      <c r="F335" s="496"/>
      <c r="G335" s="720"/>
      <c r="H335" s="721"/>
      <c r="I335" s="621"/>
      <c r="J335" s="497">
        <f>SUMIFS(J327:J334,B327:B334,"設備")</f>
        <v>0</v>
      </c>
      <c r="K335" s="623"/>
      <c r="L335" s="498">
        <f>SUMIFS(L327:L334,B327:B334,"設備")</f>
        <v>0</v>
      </c>
      <c r="M335" s="722"/>
      <c r="N335" s="499">
        <f>J335-L335</f>
        <v>0</v>
      </c>
      <c r="O335" s="626"/>
    </row>
    <row r="336" spans="1:15" ht="18.75" customHeight="1">
      <c r="A336" s="555"/>
      <c r="B336" s="606"/>
      <c r="C336" s="511" t="s">
        <v>1037</v>
      </c>
      <c r="D336" s="725" t="s">
        <v>1073</v>
      </c>
      <c r="E336" s="646" t="s">
        <v>978</v>
      </c>
      <c r="F336" s="478"/>
      <c r="G336" s="637"/>
      <c r="H336" s="638"/>
      <c r="I336" s="610"/>
      <c r="J336" s="639">
        <f>SUMIFS(J327:J334,B327:B334,"工事")</f>
        <v>0</v>
      </c>
      <c r="K336" s="612"/>
      <c r="L336" s="640">
        <f>SUMIFS(L327:L334,B327:B334,"工事")</f>
        <v>0</v>
      </c>
      <c r="M336" s="641"/>
      <c r="N336" s="642">
        <f>J336-L336</f>
        <v>0</v>
      </c>
      <c r="O336" s="615"/>
    </row>
    <row r="337" spans="1:15" ht="18.75" customHeight="1" thickBot="1">
      <c r="A337" s="555"/>
      <c r="B337" s="726"/>
      <c r="C337" s="705"/>
      <c r="D337" s="507" t="s">
        <v>1037</v>
      </c>
      <c r="E337" s="727" t="s">
        <v>1008</v>
      </c>
      <c r="F337" s="505"/>
      <c r="G337" s="708"/>
      <c r="H337" s="709"/>
      <c r="I337" s="710"/>
      <c r="J337" s="711">
        <f>J335+J336</f>
        <v>0</v>
      </c>
      <c r="K337" s="712"/>
      <c r="L337" s="713">
        <f>L335+L336</f>
        <v>0</v>
      </c>
      <c r="M337" s="714"/>
      <c r="N337" s="715">
        <f>J337-L337</f>
        <v>0</v>
      </c>
      <c r="O337" s="571"/>
    </row>
    <row r="338" spans="1:15" ht="18.75" customHeight="1">
      <c r="A338" s="555"/>
      <c r="B338" s="606"/>
      <c r="C338" s="3049" t="s">
        <v>1039</v>
      </c>
      <c r="D338" s="3050"/>
      <c r="E338" s="3051"/>
      <c r="F338" s="479"/>
      <c r="G338" s="607"/>
      <c r="H338" s="608"/>
      <c r="I338" s="609"/>
      <c r="J338" s="621"/>
      <c r="K338" s="728"/>
      <c r="L338" s="700"/>
      <c r="M338" s="722" t="str">
        <f t="shared" ref="M338:M346" si="73">IF(I338-K338=0,"",I338-K338)</f>
        <v/>
      </c>
      <c r="N338" s="625"/>
      <c r="O338" s="615"/>
    </row>
    <row r="339" spans="1:15" ht="18.75" customHeight="1">
      <c r="A339" s="555"/>
      <c r="B339" s="606"/>
      <c r="C339" s="738"/>
      <c r="D339" s="723"/>
      <c r="E339" s="529"/>
      <c r="F339" s="479"/>
      <c r="G339" s="607"/>
      <c r="H339" s="608"/>
      <c r="I339" s="609"/>
      <c r="J339" s="610">
        <f t="shared" ref="J339:J346" si="74">ROUNDDOWN(H339*I339,0)</f>
        <v>0</v>
      </c>
      <c r="K339" s="611"/>
      <c r="L339" s="612">
        <f t="shared" ref="L339:L346" si="75">ROUNDDOWN(H339*K339,0)</f>
        <v>0</v>
      </c>
      <c r="M339" s="641" t="str">
        <f t="shared" si="73"/>
        <v/>
      </c>
      <c r="N339" s="614">
        <f t="shared" ref="N339" si="76">J339-L339</f>
        <v>0</v>
      </c>
      <c r="O339" s="615"/>
    </row>
    <row r="340" spans="1:15" ht="18.75" customHeight="1">
      <c r="A340" s="555"/>
      <c r="B340" s="606"/>
      <c r="C340" s="738"/>
      <c r="D340" s="723"/>
      <c r="E340" s="724"/>
      <c r="F340" s="479"/>
      <c r="G340" s="607"/>
      <c r="H340" s="608"/>
      <c r="I340" s="609"/>
      <c r="J340" s="610">
        <f t="shared" si="74"/>
        <v>0</v>
      </c>
      <c r="K340" s="611"/>
      <c r="L340" s="612">
        <f t="shared" si="75"/>
        <v>0</v>
      </c>
      <c r="M340" s="641" t="str">
        <f t="shared" si="73"/>
        <v/>
      </c>
      <c r="N340" s="614">
        <f>J340-L340</f>
        <v>0</v>
      </c>
      <c r="O340" s="615"/>
    </row>
    <row r="341" spans="1:15" ht="18.75" customHeight="1">
      <c r="A341" s="555"/>
      <c r="B341" s="606"/>
      <c r="C341" s="738"/>
      <c r="D341" s="723"/>
      <c r="E341" s="724"/>
      <c r="F341" s="479"/>
      <c r="G341" s="607"/>
      <c r="H341" s="608"/>
      <c r="I341" s="609"/>
      <c r="J341" s="610">
        <f t="shared" si="74"/>
        <v>0</v>
      </c>
      <c r="K341" s="611"/>
      <c r="L341" s="612">
        <f t="shared" si="75"/>
        <v>0</v>
      </c>
      <c r="M341" s="641" t="str">
        <f t="shared" si="73"/>
        <v/>
      </c>
      <c r="N341" s="614">
        <f t="shared" ref="N341:N342" si="77">J341-L341</f>
        <v>0</v>
      </c>
      <c r="O341" s="615"/>
    </row>
    <row r="342" spans="1:15" ht="18.75" customHeight="1">
      <c r="A342" s="555"/>
      <c r="B342" s="606"/>
      <c r="C342" s="738"/>
      <c r="D342" s="723"/>
      <c r="E342" s="724"/>
      <c r="F342" s="479"/>
      <c r="G342" s="607"/>
      <c r="H342" s="608"/>
      <c r="I342" s="609"/>
      <c r="J342" s="610">
        <f t="shared" si="74"/>
        <v>0</v>
      </c>
      <c r="K342" s="611"/>
      <c r="L342" s="612">
        <f t="shared" si="75"/>
        <v>0</v>
      </c>
      <c r="M342" s="641" t="str">
        <f t="shared" si="73"/>
        <v/>
      </c>
      <c r="N342" s="614">
        <f t="shared" si="77"/>
        <v>0</v>
      </c>
      <c r="O342" s="615"/>
    </row>
    <row r="343" spans="1:15" ht="18.75" customHeight="1">
      <c r="A343" s="555"/>
      <c r="B343" s="606"/>
      <c r="C343" s="738"/>
      <c r="D343" s="723"/>
      <c r="E343" s="724"/>
      <c r="F343" s="479"/>
      <c r="G343" s="607"/>
      <c r="H343" s="608"/>
      <c r="I343" s="609"/>
      <c r="J343" s="610">
        <f t="shared" si="74"/>
        <v>0</v>
      </c>
      <c r="K343" s="611"/>
      <c r="L343" s="612">
        <f t="shared" si="75"/>
        <v>0</v>
      </c>
      <c r="M343" s="641" t="str">
        <f t="shared" si="73"/>
        <v/>
      </c>
      <c r="N343" s="614">
        <f>J343-L343</f>
        <v>0</v>
      </c>
      <c r="O343" s="615"/>
    </row>
    <row r="344" spans="1:15" ht="18.75" customHeight="1">
      <c r="A344" s="555"/>
      <c r="B344" s="606"/>
      <c r="C344" s="738"/>
      <c r="D344" s="723"/>
      <c r="E344" s="724"/>
      <c r="F344" s="479"/>
      <c r="G344" s="607"/>
      <c r="H344" s="608"/>
      <c r="I344" s="609"/>
      <c r="J344" s="610">
        <f t="shared" si="74"/>
        <v>0</v>
      </c>
      <c r="K344" s="611"/>
      <c r="L344" s="612">
        <f t="shared" si="75"/>
        <v>0</v>
      </c>
      <c r="M344" s="641" t="str">
        <f t="shared" si="73"/>
        <v/>
      </c>
      <c r="N344" s="614">
        <f t="shared" ref="N344" si="78">J344-L344</f>
        <v>0</v>
      </c>
      <c r="O344" s="615"/>
    </row>
    <row r="345" spans="1:15" ht="18.75" customHeight="1">
      <c r="A345" s="555"/>
      <c r="B345" s="606"/>
      <c r="C345" s="738"/>
      <c r="D345" s="723"/>
      <c r="E345" s="724"/>
      <c r="F345" s="479"/>
      <c r="G345" s="607"/>
      <c r="H345" s="608"/>
      <c r="I345" s="609"/>
      <c r="J345" s="610">
        <f t="shared" si="74"/>
        <v>0</v>
      </c>
      <c r="K345" s="611"/>
      <c r="L345" s="612">
        <f t="shared" si="75"/>
        <v>0</v>
      </c>
      <c r="M345" s="641" t="str">
        <f t="shared" si="73"/>
        <v/>
      </c>
      <c r="N345" s="614">
        <f>J345-L345</f>
        <v>0</v>
      </c>
      <c r="O345" s="615"/>
    </row>
    <row r="346" spans="1:15" ht="18.75" customHeight="1" thickBot="1">
      <c r="A346" s="555"/>
      <c r="B346" s="726"/>
      <c r="C346" s="512"/>
      <c r="D346" s="513"/>
      <c r="E346" s="514"/>
      <c r="F346" s="515"/>
      <c r="G346" s="516"/>
      <c r="H346" s="517"/>
      <c r="I346" s="518"/>
      <c r="J346" s="710">
        <f t="shared" si="74"/>
        <v>0</v>
      </c>
      <c r="K346" s="519"/>
      <c r="L346" s="712">
        <f t="shared" si="75"/>
        <v>0</v>
      </c>
      <c r="M346" s="714" t="str">
        <f t="shared" si="73"/>
        <v/>
      </c>
      <c r="N346" s="520">
        <f t="shared" ref="N346:N352" si="79">J346-L346</f>
        <v>0</v>
      </c>
      <c r="O346" s="571"/>
    </row>
    <row r="347" spans="1:15" ht="18.75" customHeight="1">
      <c r="A347" s="555"/>
      <c r="B347" s="616"/>
      <c r="C347" s="511" t="s">
        <v>1040</v>
      </c>
      <c r="D347" s="494" t="s">
        <v>1072</v>
      </c>
      <c r="E347" s="495" t="s">
        <v>978</v>
      </c>
      <c r="F347" s="496"/>
      <c r="G347" s="720"/>
      <c r="H347" s="721"/>
      <c r="I347" s="621"/>
      <c r="J347" s="497">
        <f>SUMIFS(J339:J346,B339:B346,"設備")</f>
        <v>0</v>
      </c>
      <c r="K347" s="623"/>
      <c r="L347" s="498">
        <f>SUMIFS(L339:L346,B339:B346,"設備")</f>
        <v>0</v>
      </c>
      <c r="M347" s="722"/>
      <c r="N347" s="499">
        <f t="shared" si="79"/>
        <v>0</v>
      </c>
      <c r="O347" s="626"/>
    </row>
    <row r="348" spans="1:15" ht="18.75" customHeight="1">
      <c r="A348" s="555"/>
      <c r="B348" s="606"/>
      <c r="C348" s="511" t="s">
        <v>1040</v>
      </c>
      <c r="D348" s="725" t="s">
        <v>1073</v>
      </c>
      <c r="E348" s="646" t="s">
        <v>978</v>
      </c>
      <c r="F348" s="478"/>
      <c r="G348" s="637"/>
      <c r="H348" s="638"/>
      <c r="I348" s="610"/>
      <c r="J348" s="639">
        <f>SUMIFS(J339:J346,B339:B346,"工事")</f>
        <v>0</v>
      </c>
      <c r="K348" s="612"/>
      <c r="L348" s="640">
        <f>SUMIFS(L339:L346,B339:B346,"工事")</f>
        <v>0</v>
      </c>
      <c r="M348" s="641"/>
      <c r="N348" s="642">
        <f t="shared" si="79"/>
        <v>0</v>
      </c>
      <c r="O348" s="615"/>
    </row>
    <row r="349" spans="1:15" ht="18.75" customHeight="1" thickBot="1">
      <c r="A349" s="555"/>
      <c r="B349" s="500"/>
      <c r="C349" s="521"/>
      <c r="D349" s="522" t="s">
        <v>1040</v>
      </c>
      <c r="E349" s="523" t="s">
        <v>1008</v>
      </c>
      <c r="F349" s="524"/>
      <c r="G349" s="525"/>
      <c r="H349" s="526"/>
      <c r="I349" s="501"/>
      <c r="J349" s="508">
        <f>J347+J348</f>
        <v>0</v>
      </c>
      <c r="K349" s="502"/>
      <c r="L349" s="509">
        <f>L347+L348</f>
        <v>0</v>
      </c>
      <c r="M349" s="503"/>
      <c r="N349" s="510">
        <f t="shared" si="79"/>
        <v>0</v>
      </c>
      <c r="O349" s="504"/>
    </row>
    <row r="350" spans="1:15" ht="18.75" customHeight="1" thickTop="1">
      <c r="A350" s="555"/>
      <c r="B350" s="616"/>
      <c r="C350" s="493" t="s">
        <v>868</v>
      </c>
      <c r="D350" s="494" t="s">
        <v>973</v>
      </c>
      <c r="E350" s="495" t="s">
        <v>975</v>
      </c>
      <c r="F350" s="496"/>
      <c r="G350" s="720"/>
      <c r="H350" s="721"/>
      <c r="I350" s="621"/>
      <c r="J350" s="497">
        <f>SUMIFS(J327:J349,D327:D349,"設備費6")</f>
        <v>0</v>
      </c>
      <c r="K350" s="623"/>
      <c r="L350" s="498">
        <f>SUMIFS(L327:L349,D327:D349,"設備費6")</f>
        <v>0</v>
      </c>
      <c r="M350" s="722"/>
      <c r="N350" s="499">
        <f t="shared" si="79"/>
        <v>0</v>
      </c>
      <c r="O350" s="626"/>
    </row>
    <row r="351" spans="1:15" ht="18.75" customHeight="1">
      <c r="A351" s="555"/>
      <c r="B351" s="606"/>
      <c r="C351" s="644" t="s">
        <v>868</v>
      </c>
      <c r="D351" s="725" t="s">
        <v>979</v>
      </c>
      <c r="E351" s="646" t="s">
        <v>975</v>
      </c>
      <c r="F351" s="478"/>
      <c r="G351" s="637"/>
      <c r="H351" s="638"/>
      <c r="I351" s="610"/>
      <c r="J351" s="639">
        <f>SUMIFS(J327:J349,D327:D349,"工事費6")</f>
        <v>0</v>
      </c>
      <c r="K351" s="612"/>
      <c r="L351" s="640">
        <f>SUMIFS(L327:L349,D327:D349,"工事費6")</f>
        <v>0</v>
      </c>
      <c r="M351" s="641"/>
      <c r="N351" s="642">
        <f t="shared" si="79"/>
        <v>0</v>
      </c>
      <c r="O351" s="615"/>
    </row>
    <row r="352" spans="1:15" ht="18.75" customHeight="1" thickBot="1">
      <c r="A352" s="555"/>
      <c r="B352" s="500"/>
      <c r="C352" s="521"/>
      <c r="D352" s="528" t="s">
        <v>980</v>
      </c>
      <c r="E352" s="523" t="s">
        <v>975</v>
      </c>
      <c r="F352" s="524"/>
      <c r="G352" s="525"/>
      <c r="H352" s="526"/>
      <c r="I352" s="501"/>
      <c r="J352" s="508">
        <f>J350+J351</f>
        <v>0</v>
      </c>
      <c r="K352" s="502"/>
      <c r="L352" s="509">
        <f>L350+L351</f>
        <v>0</v>
      </c>
      <c r="M352" s="503"/>
      <c r="N352" s="510">
        <f t="shared" si="79"/>
        <v>0</v>
      </c>
      <c r="O352" s="504"/>
    </row>
    <row r="353" spans="1:15" ht="18.75" customHeight="1" thickTop="1">
      <c r="A353" s="555"/>
      <c r="B353" s="606"/>
      <c r="C353" s="3057" t="s">
        <v>987</v>
      </c>
      <c r="D353" s="3058"/>
      <c r="E353" s="3059"/>
      <c r="F353" s="479"/>
      <c r="G353" s="607"/>
      <c r="H353" s="608"/>
      <c r="I353" s="610"/>
      <c r="J353" s="610"/>
      <c r="K353" s="611"/>
      <c r="L353" s="612"/>
      <c r="M353" s="641"/>
      <c r="N353" s="614"/>
      <c r="O353" s="615"/>
    </row>
    <row r="354" spans="1:15" ht="18.75" customHeight="1">
      <c r="A354" s="555"/>
      <c r="B354" s="606"/>
      <c r="C354" s="3060" t="s">
        <v>1042</v>
      </c>
      <c r="D354" s="3061"/>
      <c r="E354" s="3062"/>
      <c r="F354" s="479"/>
      <c r="G354" s="607"/>
      <c r="H354" s="608"/>
      <c r="I354" s="609"/>
      <c r="J354" s="610"/>
      <c r="K354" s="611"/>
      <c r="L354" s="612"/>
      <c r="M354" s="641" t="str">
        <f t="shared" ref="M354:M362" si="80">IF(I354-K354=0,"",I354-K354)</f>
        <v/>
      </c>
      <c r="N354" s="614"/>
      <c r="O354" s="615"/>
    </row>
    <row r="355" spans="1:15" ht="18.75" customHeight="1">
      <c r="A355" s="555"/>
      <c r="B355" s="606"/>
      <c r="C355" s="738"/>
      <c r="D355" s="723"/>
      <c r="E355" s="724"/>
      <c r="F355" s="479"/>
      <c r="G355" s="607"/>
      <c r="H355" s="608"/>
      <c r="I355" s="609"/>
      <c r="J355" s="610">
        <f t="shared" ref="J355:J362" si="81">ROUNDDOWN(H355*I355,0)</f>
        <v>0</v>
      </c>
      <c r="K355" s="611"/>
      <c r="L355" s="612">
        <f t="shared" ref="L355:L362" si="82">ROUNDDOWN(H355*K355,0)</f>
        <v>0</v>
      </c>
      <c r="M355" s="641" t="str">
        <f t="shared" si="80"/>
        <v/>
      </c>
      <c r="N355" s="614">
        <f>J355-L355</f>
        <v>0</v>
      </c>
      <c r="O355" s="615"/>
    </row>
    <row r="356" spans="1:15" ht="18.75" customHeight="1">
      <c r="A356" s="555"/>
      <c r="B356" s="606"/>
      <c r="C356" s="738"/>
      <c r="D356" s="723"/>
      <c r="E356" s="724"/>
      <c r="F356" s="479"/>
      <c r="G356" s="607"/>
      <c r="H356" s="608"/>
      <c r="I356" s="609"/>
      <c r="J356" s="610">
        <f t="shared" si="81"/>
        <v>0</v>
      </c>
      <c r="K356" s="611"/>
      <c r="L356" s="612">
        <f t="shared" si="82"/>
        <v>0</v>
      </c>
      <c r="M356" s="641" t="str">
        <f t="shared" si="80"/>
        <v/>
      </c>
      <c r="N356" s="614">
        <f t="shared" ref="N356:N362" si="83">J356-L356</f>
        <v>0</v>
      </c>
      <c r="O356" s="615"/>
    </row>
    <row r="357" spans="1:15" ht="18.75" customHeight="1">
      <c r="A357" s="555"/>
      <c r="B357" s="606"/>
      <c r="C357" s="738"/>
      <c r="D357" s="723"/>
      <c r="E357" s="724"/>
      <c r="F357" s="479"/>
      <c r="G357" s="607"/>
      <c r="H357" s="608"/>
      <c r="I357" s="609"/>
      <c r="J357" s="610">
        <f t="shared" si="81"/>
        <v>0</v>
      </c>
      <c r="K357" s="611"/>
      <c r="L357" s="612">
        <f t="shared" si="82"/>
        <v>0</v>
      </c>
      <c r="M357" s="641" t="str">
        <f t="shared" si="80"/>
        <v/>
      </c>
      <c r="N357" s="614">
        <f t="shared" si="83"/>
        <v>0</v>
      </c>
      <c r="O357" s="615"/>
    </row>
    <row r="358" spans="1:15" ht="18.75" customHeight="1">
      <c r="A358" s="555"/>
      <c r="B358" s="606"/>
      <c r="C358" s="738"/>
      <c r="D358" s="723"/>
      <c r="E358" s="724"/>
      <c r="F358" s="479"/>
      <c r="G358" s="607"/>
      <c r="H358" s="608"/>
      <c r="I358" s="609"/>
      <c r="J358" s="610">
        <f t="shared" si="81"/>
        <v>0</v>
      </c>
      <c r="K358" s="611"/>
      <c r="L358" s="612">
        <f t="shared" si="82"/>
        <v>0</v>
      </c>
      <c r="M358" s="641" t="str">
        <f t="shared" si="80"/>
        <v/>
      </c>
      <c r="N358" s="614">
        <f t="shared" si="83"/>
        <v>0</v>
      </c>
      <c r="O358" s="615"/>
    </row>
    <row r="359" spans="1:15" ht="18.75" customHeight="1">
      <c r="A359" s="555"/>
      <c r="B359" s="606"/>
      <c r="C359" s="738"/>
      <c r="D359" s="723"/>
      <c r="E359" s="724"/>
      <c r="F359" s="479"/>
      <c r="G359" s="607"/>
      <c r="H359" s="608"/>
      <c r="I359" s="609"/>
      <c r="J359" s="610">
        <f t="shared" si="81"/>
        <v>0</v>
      </c>
      <c r="K359" s="611"/>
      <c r="L359" s="612">
        <f t="shared" si="82"/>
        <v>0</v>
      </c>
      <c r="M359" s="641" t="str">
        <f t="shared" si="80"/>
        <v/>
      </c>
      <c r="N359" s="614">
        <f t="shared" si="83"/>
        <v>0</v>
      </c>
      <c r="O359" s="615"/>
    </row>
    <row r="360" spans="1:15" ht="18.75" customHeight="1">
      <c r="A360" s="555"/>
      <c r="B360" s="606"/>
      <c r="C360" s="738"/>
      <c r="D360" s="723"/>
      <c r="E360" s="724"/>
      <c r="F360" s="479"/>
      <c r="G360" s="607"/>
      <c r="H360" s="608"/>
      <c r="I360" s="609"/>
      <c r="J360" s="610">
        <f t="shared" si="81"/>
        <v>0</v>
      </c>
      <c r="K360" s="611"/>
      <c r="L360" s="612">
        <f t="shared" si="82"/>
        <v>0</v>
      </c>
      <c r="M360" s="641" t="str">
        <f t="shared" si="80"/>
        <v/>
      </c>
      <c r="N360" s="614">
        <f t="shared" si="83"/>
        <v>0</v>
      </c>
      <c r="O360" s="615"/>
    </row>
    <row r="361" spans="1:15" ht="18.75" customHeight="1">
      <c r="A361" s="555"/>
      <c r="B361" s="606"/>
      <c r="C361" s="738"/>
      <c r="D361" s="723"/>
      <c r="E361" s="724"/>
      <c r="F361" s="479"/>
      <c r="G361" s="607"/>
      <c r="H361" s="608"/>
      <c r="I361" s="609"/>
      <c r="J361" s="610">
        <f t="shared" si="81"/>
        <v>0</v>
      </c>
      <c r="K361" s="611"/>
      <c r="L361" s="612">
        <f t="shared" si="82"/>
        <v>0</v>
      </c>
      <c r="M361" s="641" t="str">
        <f t="shared" si="80"/>
        <v/>
      </c>
      <c r="N361" s="614">
        <f t="shared" si="83"/>
        <v>0</v>
      </c>
      <c r="O361" s="615"/>
    </row>
    <row r="362" spans="1:15" ht="18.75" customHeight="1" thickBot="1">
      <c r="A362" s="555"/>
      <c r="B362" s="726"/>
      <c r="C362" s="512"/>
      <c r="D362" s="513"/>
      <c r="E362" s="514"/>
      <c r="F362" s="515"/>
      <c r="G362" s="516"/>
      <c r="H362" s="517"/>
      <c r="I362" s="518"/>
      <c r="J362" s="710">
        <f t="shared" si="81"/>
        <v>0</v>
      </c>
      <c r="K362" s="519"/>
      <c r="L362" s="712">
        <f t="shared" si="82"/>
        <v>0</v>
      </c>
      <c r="M362" s="714" t="str">
        <f t="shared" si="80"/>
        <v/>
      </c>
      <c r="N362" s="520">
        <f t="shared" si="83"/>
        <v>0</v>
      </c>
      <c r="O362" s="571"/>
    </row>
    <row r="363" spans="1:15" ht="18.75" customHeight="1">
      <c r="A363" s="555"/>
      <c r="B363" s="616"/>
      <c r="C363" s="511" t="s">
        <v>1043</v>
      </c>
      <c r="D363" s="494" t="s">
        <v>1074</v>
      </c>
      <c r="E363" s="495" t="s">
        <v>978</v>
      </c>
      <c r="F363" s="496"/>
      <c r="G363" s="720"/>
      <c r="H363" s="721"/>
      <c r="I363" s="621"/>
      <c r="J363" s="497">
        <f>SUMIFS(J355:J362,B355:B362,"設備")</f>
        <v>0</v>
      </c>
      <c r="K363" s="623"/>
      <c r="L363" s="498">
        <f>SUMIFS(L355:L362,B355:B362,"設備")</f>
        <v>0</v>
      </c>
      <c r="M363" s="722"/>
      <c r="N363" s="499">
        <f>J363-L363</f>
        <v>0</v>
      </c>
      <c r="O363" s="626"/>
    </row>
    <row r="364" spans="1:15" ht="18.75" customHeight="1">
      <c r="A364" s="555"/>
      <c r="B364" s="606"/>
      <c r="C364" s="511" t="s">
        <v>1043</v>
      </c>
      <c r="D364" s="725" t="s">
        <v>1075</v>
      </c>
      <c r="E364" s="646" t="s">
        <v>978</v>
      </c>
      <c r="F364" s="478"/>
      <c r="G364" s="637"/>
      <c r="H364" s="638"/>
      <c r="I364" s="610"/>
      <c r="J364" s="639">
        <f>SUMIFS(J355:J362,B355:B362,"工事")</f>
        <v>0</v>
      </c>
      <c r="K364" s="612"/>
      <c r="L364" s="640">
        <f>SUMIFS(L355:L362,B355:B362,"工事")</f>
        <v>0</v>
      </c>
      <c r="M364" s="641"/>
      <c r="N364" s="642">
        <f>J364-L364</f>
        <v>0</v>
      </c>
      <c r="O364" s="615"/>
    </row>
    <row r="365" spans="1:15" ht="18.75" customHeight="1" thickBot="1">
      <c r="A365" s="555"/>
      <c r="B365" s="726"/>
      <c r="C365" s="705"/>
      <c r="D365" s="507" t="s">
        <v>1043</v>
      </c>
      <c r="E365" s="727" t="s">
        <v>1008</v>
      </c>
      <c r="F365" s="505"/>
      <c r="G365" s="708"/>
      <c r="H365" s="709"/>
      <c r="I365" s="710"/>
      <c r="J365" s="711">
        <f>J363+J364</f>
        <v>0</v>
      </c>
      <c r="K365" s="712"/>
      <c r="L365" s="713">
        <f>L363+L364</f>
        <v>0</v>
      </c>
      <c r="M365" s="714"/>
      <c r="N365" s="715">
        <f>J365-L365</f>
        <v>0</v>
      </c>
      <c r="O365" s="571"/>
    </row>
    <row r="366" spans="1:15" ht="18.75" customHeight="1">
      <c r="A366" s="555"/>
      <c r="B366" s="606"/>
      <c r="C366" s="3049" t="s">
        <v>1044</v>
      </c>
      <c r="D366" s="3050"/>
      <c r="E366" s="3051"/>
      <c r="F366" s="479"/>
      <c r="G366" s="607"/>
      <c r="H366" s="608"/>
      <c r="I366" s="609"/>
      <c r="J366" s="621"/>
      <c r="K366" s="728"/>
      <c r="L366" s="700"/>
      <c r="M366" s="722" t="str">
        <f t="shared" ref="M366:M374" si="84">IF(I366-K366=0,"",I366-K366)</f>
        <v/>
      </c>
      <c r="N366" s="625"/>
      <c r="O366" s="615"/>
    </row>
    <row r="367" spans="1:15" ht="18.75" customHeight="1">
      <c r="A367" s="555"/>
      <c r="B367" s="606"/>
      <c r="C367" s="738"/>
      <c r="D367" s="723"/>
      <c r="E367" s="529"/>
      <c r="F367" s="479"/>
      <c r="G367" s="607"/>
      <c r="H367" s="608"/>
      <c r="I367" s="609"/>
      <c r="J367" s="610">
        <f t="shared" ref="J367:J374" si="85">ROUNDDOWN(H367*I367,0)</f>
        <v>0</v>
      </c>
      <c r="K367" s="611"/>
      <c r="L367" s="612">
        <f t="shared" ref="L367:L374" si="86">ROUNDDOWN(H367*K367,0)</f>
        <v>0</v>
      </c>
      <c r="M367" s="641" t="str">
        <f t="shared" si="84"/>
        <v/>
      </c>
      <c r="N367" s="614">
        <f t="shared" ref="N367" si="87">J367-L367</f>
        <v>0</v>
      </c>
      <c r="O367" s="615"/>
    </row>
    <row r="368" spans="1:15" ht="18.75" customHeight="1">
      <c r="A368" s="555"/>
      <c r="B368" s="606"/>
      <c r="C368" s="738"/>
      <c r="D368" s="723"/>
      <c r="E368" s="724"/>
      <c r="F368" s="479"/>
      <c r="G368" s="607"/>
      <c r="H368" s="608"/>
      <c r="I368" s="609"/>
      <c r="J368" s="610">
        <f t="shared" si="85"/>
        <v>0</v>
      </c>
      <c r="K368" s="611"/>
      <c r="L368" s="612">
        <f t="shared" si="86"/>
        <v>0</v>
      </c>
      <c r="M368" s="641" t="str">
        <f t="shared" si="84"/>
        <v/>
      </c>
      <c r="N368" s="614">
        <f>J368-L368</f>
        <v>0</v>
      </c>
      <c r="O368" s="615"/>
    </row>
    <row r="369" spans="1:15" ht="18.75" customHeight="1">
      <c r="A369" s="555"/>
      <c r="B369" s="606"/>
      <c r="C369" s="738"/>
      <c r="D369" s="723"/>
      <c r="E369" s="724"/>
      <c r="F369" s="479"/>
      <c r="G369" s="607"/>
      <c r="H369" s="608"/>
      <c r="I369" s="609"/>
      <c r="J369" s="610">
        <f t="shared" si="85"/>
        <v>0</v>
      </c>
      <c r="K369" s="611"/>
      <c r="L369" s="612">
        <f t="shared" si="86"/>
        <v>0</v>
      </c>
      <c r="M369" s="641" t="str">
        <f t="shared" si="84"/>
        <v/>
      </c>
      <c r="N369" s="614">
        <f t="shared" ref="N369:N372" si="88">J369-L369</f>
        <v>0</v>
      </c>
      <c r="O369" s="615"/>
    </row>
    <row r="370" spans="1:15" ht="18.75" customHeight="1">
      <c r="A370" s="555"/>
      <c r="B370" s="606"/>
      <c r="C370" s="738"/>
      <c r="D370" s="723"/>
      <c r="E370" s="724"/>
      <c r="F370" s="479"/>
      <c r="G370" s="607"/>
      <c r="H370" s="608"/>
      <c r="I370" s="609"/>
      <c r="J370" s="610">
        <f t="shared" si="85"/>
        <v>0</v>
      </c>
      <c r="K370" s="611"/>
      <c r="L370" s="612">
        <f t="shared" si="86"/>
        <v>0</v>
      </c>
      <c r="M370" s="641" t="str">
        <f t="shared" si="84"/>
        <v/>
      </c>
      <c r="N370" s="614">
        <f t="shared" si="88"/>
        <v>0</v>
      </c>
      <c r="O370" s="615"/>
    </row>
    <row r="371" spans="1:15" ht="18.75" customHeight="1">
      <c r="A371" s="555"/>
      <c r="B371" s="606"/>
      <c r="C371" s="738"/>
      <c r="D371" s="723"/>
      <c r="E371" s="724"/>
      <c r="F371" s="479"/>
      <c r="G371" s="607"/>
      <c r="H371" s="608"/>
      <c r="I371" s="609"/>
      <c r="J371" s="610">
        <f t="shared" si="85"/>
        <v>0</v>
      </c>
      <c r="K371" s="611"/>
      <c r="L371" s="612">
        <f t="shared" si="86"/>
        <v>0</v>
      </c>
      <c r="M371" s="641" t="str">
        <f t="shared" si="84"/>
        <v/>
      </c>
      <c r="N371" s="614">
        <f t="shared" si="88"/>
        <v>0</v>
      </c>
      <c r="O371" s="615"/>
    </row>
    <row r="372" spans="1:15" ht="18.75" customHeight="1">
      <c r="A372" s="555"/>
      <c r="B372" s="606"/>
      <c r="C372" s="738"/>
      <c r="D372" s="723"/>
      <c r="E372" s="724"/>
      <c r="F372" s="479"/>
      <c r="G372" s="607"/>
      <c r="H372" s="608"/>
      <c r="I372" s="609"/>
      <c r="J372" s="610">
        <f t="shared" si="85"/>
        <v>0</v>
      </c>
      <c r="K372" s="611"/>
      <c r="L372" s="612">
        <f t="shared" si="86"/>
        <v>0</v>
      </c>
      <c r="M372" s="641" t="str">
        <f t="shared" si="84"/>
        <v/>
      </c>
      <c r="N372" s="614">
        <f t="shared" si="88"/>
        <v>0</v>
      </c>
      <c r="O372" s="615"/>
    </row>
    <row r="373" spans="1:15" ht="18.75" customHeight="1">
      <c r="A373" s="555"/>
      <c r="B373" s="606"/>
      <c r="C373" s="738"/>
      <c r="D373" s="723"/>
      <c r="E373" s="724"/>
      <c r="F373" s="479"/>
      <c r="G373" s="607"/>
      <c r="H373" s="608"/>
      <c r="I373" s="609"/>
      <c r="J373" s="610">
        <f t="shared" si="85"/>
        <v>0</v>
      </c>
      <c r="K373" s="611"/>
      <c r="L373" s="612">
        <f t="shared" si="86"/>
        <v>0</v>
      </c>
      <c r="M373" s="641" t="str">
        <f t="shared" si="84"/>
        <v/>
      </c>
      <c r="N373" s="614">
        <f>J373-L373</f>
        <v>0</v>
      </c>
      <c r="O373" s="615"/>
    </row>
    <row r="374" spans="1:15" ht="18.75" customHeight="1" thickBot="1">
      <c r="A374" s="555"/>
      <c r="B374" s="726"/>
      <c r="C374" s="512"/>
      <c r="D374" s="513"/>
      <c r="E374" s="514"/>
      <c r="F374" s="515"/>
      <c r="G374" s="516"/>
      <c r="H374" s="517"/>
      <c r="I374" s="518"/>
      <c r="J374" s="710">
        <f t="shared" si="85"/>
        <v>0</v>
      </c>
      <c r="K374" s="519"/>
      <c r="L374" s="712">
        <f t="shared" si="86"/>
        <v>0</v>
      </c>
      <c r="M374" s="714" t="str">
        <f t="shared" si="84"/>
        <v/>
      </c>
      <c r="N374" s="520">
        <f t="shared" ref="N374:N380" si="89">J374-L374</f>
        <v>0</v>
      </c>
      <c r="O374" s="571"/>
    </row>
    <row r="375" spans="1:15" ht="18.75" customHeight="1">
      <c r="A375" s="555"/>
      <c r="B375" s="616"/>
      <c r="C375" s="511" t="s">
        <v>1045</v>
      </c>
      <c r="D375" s="494" t="s">
        <v>1074</v>
      </c>
      <c r="E375" s="495" t="s">
        <v>978</v>
      </c>
      <c r="F375" s="496"/>
      <c r="G375" s="720"/>
      <c r="H375" s="721"/>
      <c r="I375" s="621"/>
      <c r="J375" s="497">
        <f>SUMIFS(J367:J374,B367:B374,"設備")</f>
        <v>0</v>
      </c>
      <c r="K375" s="623"/>
      <c r="L375" s="498">
        <f>SUMIFS(L367:L374,B367:B374,"設備")</f>
        <v>0</v>
      </c>
      <c r="M375" s="722"/>
      <c r="N375" s="499">
        <f t="shared" si="89"/>
        <v>0</v>
      </c>
      <c r="O375" s="626"/>
    </row>
    <row r="376" spans="1:15" ht="18.75" customHeight="1">
      <c r="A376" s="555"/>
      <c r="B376" s="606"/>
      <c r="C376" s="511" t="s">
        <v>1045</v>
      </c>
      <c r="D376" s="725" t="s">
        <v>1075</v>
      </c>
      <c r="E376" s="646" t="s">
        <v>978</v>
      </c>
      <c r="F376" s="478"/>
      <c r="G376" s="637"/>
      <c r="H376" s="638"/>
      <c r="I376" s="610"/>
      <c r="J376" s="639">
        <f>SUMIFS(J367:J374,B367:B374,"工事")</f>
        <v>0</v>
      </c>
      <c r="K376" s="612"/>
      <c r="L376" s="640">
        <f>SUMIFS(L367:L374,B367:B374,"工事")</f>
        <v>0</v>
      </c>
      <c r="M376" s="641"/>
      <c r="N376" s="642">
        <f t="shared" si="89"/>
        <v>0</v>
      </c>
      <c r="O376" s="615"/>
    </row>
    <row r="377" spans="1:15" ht="18.75" customHeight="1" thickBot="1">
      <c r="A377" s="555"/>
      <c r="B377" s="500"/>
      <c r="C377" s="521"/>
      <c r="D377" s="522" t="s">
        <v>1045</v>
      </c>
      <c r="E377" s="523" t="s">
        <v>1008</v>
      </c>
      <c r="F377" s="524"/>
      <c r="G377" s="525"/>
      <c r="H377" s="526"/>
      <c r="I377" s="501"/>
      <c r="J377" s="508">
        <f>J375+J376</f>
        <v>0</v>
      </c>
      <c r="K377" s="502"/>
      <c r="L377" s="509">
        <f>L375+L376</f>
        <v>0</v>
      </c>
      <c r="M377" s="503"/>
      <c r="N377" s="510">
        <f t="shared" si="89"/>
        <v>0</v>
      </c>
      <c r="O377" s="504"/>
    </row>
    <row r="378" spans="1:15" ht="18.75" customHeight="1" thickTop="1">
      <c r="A378" s="555"/>
      <c r="B378" s="616"/>
      <c r="C378" s="493" t="s">
        <v>868</v>
      </c>
      <c r="D378" s="494" t="s">
        <v>973</v>
      </c>
      <c r="E378" s="495" t="s">
        <v>975</v>
      </c>
      <c r="F378" s="496"/>
      <c r="G378" s="720"/>
      <c r="H378" s="721"/>
      <c r="I378" s="621"/>
      <c r="J378" s="497">
        <f>SUMIFS(J355:J377,D355:D377,"設備費7")</f>
        <v>0</v>
      </c>
      <c r="K378" s="623"/>
      <c r="L378" s="498">
        <f>SUMIFS(L355:L377,D355:D377,"設備費7")</f>
        <v>0</v>
      </c>
      <c r="M378" s="722"/>
      <c r="N378" s="499">
        <f t="shared" si="89"/>
        <v>0</v>
      </c>
      <c r="O378" s="626"/>
    </row>
    <row r="379" spans="1:15" ht="18.75" customHeight="1">
      <c r="A379" s="555"/>
      <c r="B379" s="606"/>
      <c r="C379" s="644" t="s">
        <v>868</v>
      </c>
      <c r="D379" s="725" t="s">
        <v>979</v>
      </c>
      <c r="E379" s="646" t="s">
        <v>975</v>
      </c>
      <c r="F379" s="478"/>
      <c r="G379" s="637"/>
      <c r="H379" s="638"/>
      <c r="I379" s="610"/>
      <c r="J379" s="639">
        <f>SUMIFS(J355:J377,D355:D377,"工事費7")</f>
        <v>0</v>
      </c>
      <c r="K379" s="612"/>
      <c r="L379" s="640">
        <f>SUMIFS(L355:L377,D355:D377,"工事費7")</f>
        <v>0</v>
      </c>
      <c r="M379" s="641"/>
      <c r="N379" s="642">
        <f t="shared" si="89"/>
        <v>0</v>
      </c>
      <c r="O379" s="615"/>
    </row>
    <row r="380" spans="1:15" ht="18.75" customHeight="1" thickBot="1">
      <c r="A380" s="555"/>
      <c r="B380" s="500"/>
      <c r="C380" s="521"/>
      <c r="D380" s="528" t="s">
        <v>980</v>
      </c>
      <c r="E380" s="523" t="s">
        <v>975</v>
      </c>
      <c r="F380" s="524"/>
      <c r="G380" s="525"/>
      <c r="H380" s="526"/>
      <c r="I380" s="501"/>
      <c r="J380" s="508">
        <f>J378+J379</f>
        <v>0</v>
      </c>
      <c r="K380" s="502"/>
      <c r="L380" s="509">
        <f>L378+L379</f>
        <v>0</v>
      </c>
      <c r="M380" s="503"/>
      <c r="N380" s="510">
        <f t="shared" si="89"/>
        <v>0</v>
      </c>
      <c r="O380" s="504"/>
    </row>
    <row r="381" spans="1:15" ht="18.75" customHeight="1" thickTop="1">
      <c r="A381" s="555"/>
      <c r="B381" s="606"/>
      <c r="C381" s="3057" t="s">
        <v>988</v>
      </c>
      <c r="D381" s="3058"/>
      <c r="E381" s="3059"/>
      <c r="F381" s="479"/>
      <c r="G381" s="607"/>
      <c r="H381" s="608"/>
      <c r="I381" s="610"/>
      <c r="J381" s="610"/>
      <c r="K381" s="611"/>
      <c r="L381" s="612"/>
      <c r="M381" s="641"/>
      <c r="N381" s="614"/>
      <c r="O381" s="615"/>
    </row>
    <row r="382" spans="1:15" ht="18.75" customHeight="1">
      <c r="A382" s="555"/>
      <c r="B382" s="606"/>
      <c r="C382" s="3060" t="s">
        <v>1047</v>
      </c>
      <c r="D382" s="3061"/>
      <c r="E382" s="3062"/>
      <c r="F382" s="479"/>
      <c r="G382" s="607"/>
      <c r="H382" s="608"/>
      <c r="I382" s="609"/>
      <c r="J382" s="610"/>
      <c r="K382" s="611"/>
      <c r="L382" s="612"/>
      <c r="M382" s="641" t="str">
        <f t="shared" ref="M382:M390" si="90">IF(I382-K382=0,"",I382-K382)</f>
        <v/>
      </c>
      <c r="N382" s="614"/>
      <c r="O382" s="615"/>
    </row>
    <row r="383" spans="1:15" ht="18.75" customHeight="1">
      <c r="A383" s="555"/>
      <c r="B383" s="606"/>
      <c r="C383" s="738"/>
      <c r="D383" s="723"/>
      <c r="E383" s="724"/>
      <c r="F383" s="479"/>
      <c r="G383" s="607"/>
      <c r="H383" s="608"/>
      <c r="I383" s="609"/>
      <c r="J383" s="610">
        <f t="shared" ref="J383:J390" si="91">ROUNDDOWN(H383*I383,0)</f>
        <v>0</v>
      </c>
      <c r="K383" s="611"/>
      <c r="L383" s="612">
        <f t="shared" ref="L383:L390" si="92">ROUNDDOWN(H383*K383,0)</f>
        <v>0</v>
      </c>
      <c r="M383" s="641" t="str">
        <f t="shared" si="90"/>
        <v/>
      </c>
      <c r="N383" s="614">
        <f>J383-L383</f>
        <v>0</v>
      </c>
      <c r="O383" s="615"/>
    </row>
    <row r="384" spans="1:15" ht="18.75" customHeight="1">
      <c r="A384" s="555"/>
      <c r="B384" s="606"/>
      <c r="C384" s="738"/>
      <c r="D384" s="723"/>
      <c r="E384" s="724"/>
      <c r="F384" s="479"/>
      <c r="G384" s="607"/>
      <c r="H384" s="608"/>
      <c r="I384" s="609"/>
      <c r="J384" s="610">
        <f t="shared" si="91"/>
        <v>0</v>
      </c>
      <c r="K384" s="611"/>
      <c r="L384" s="612">
        <f t="shared" si="92"/>
        <v>0</v>
      </c>
      <c r="M384" s="641" t="str">
        <f t="shared" si="90"/>
        <v/>
      </c>
      <c r="N384" s="614">
        <f t="shared" ref="N384:N390" si="93">J384-L384</f>
        <v>0</v>
      </c>
      <c r="O384" s="615"/>
    </row>
    <row r="385" spans="1:15" ht="18.75" customHeight="1">
      <c r="A385" s="555"/>
      <c r="B385" s="606"/>
      <c r="C385" s="738"/>
      <c r="D385" s="723"/>
      <c r="E385" s="724"/>
      <c r="F385" s="479"/>
      <c r="G385" s="607"/>
      <c r="H385" s="608"/>
      <c r="I385" s="609"/>
      <c r="J385" s="610">
        <f t="shared" si="91"/>
        <v>0</v>
      </c>
      <c r="K385" s="611"/>
      <c r="L385" s="612">
        <f t="shared" si="92"/>
        <v>0</v>
      </c>
      <c r="M385" s="641" t="str">
        <f t="shared" si="90"/>
        <v/>
      </c>
      <c r="N385" s="614">
        <f t="shared" si="93"/>
        <v>0</v>
      </c>
      <c r="O385" s="615"/>
    </row>
    <row r="386" spans="1:15" ht="18.75" customHeight="1">
      <c r="A386" s="555"/>
      <c r="B386" s="606"/>
      <c r="C386" s="738"/>
      <c r="D386" s="723"/>
      <c r="E386" s="724"/>
      <c r="F386" s="479"/>
      <c r="G386" s="607"/>
      <c r="H386" s="608"/>
      <c r="I386" s="609"/>
      <c r="J386" s="610">
        <f t="shared" si="91"/>
        <v>0</v>
      </c>
      <c r="K386" s="611"/>
      <c r="L386" s="612">
        <f t="shared" si="92"/>
        <v>0</v>
      </c>
      <c r="M386" s="641" t="str">
        <f t="shared" si="90"/>
        <v/>
      </c>
      <c r="N386" s="614">
        <f t="shared" si="93"/>
        <v>0</v>
      </c>
      <c r="O386" s="615"/>
    </row>
    <row r="387" spans="1:15" ht="18.75" customHeight="1">
      <c r="A387" s="555"/>
      <c r="B387" s="606"/>
      <c r="C387" s="738"/>
      <c r="D387" s="723"/>
      <c r="E387" s="724"/>
      <c r="F387" s="479"/>
      <c r="G387" s="607"/>
      <c r="H387" s="608"/>
      <c r="I387" s="609"/>
      <c r="J387" s="610">
        <f t="shared" si="91"/>
        <v>0</v>
      </c>
      <c r="K387" s="611"/>
      <c r="L387" s="612">
        <f t="shared" si="92"/>
        <v>0</v>
      </c>
      <c r="M387" s="641" t="str">
        <f t="shared" si="90"/>
        <v/>
      </c>
      <c r="N387" s="614">
        <f t="shared" si="93"/>
        <v>0</v>
      </c>
      <c r="O387" s="615"/>
    </row>
    <row r="388" spans="1:15" ht="18.75" customHeight="1">
      <c r="A388" s="555"/>
      <c r="B388" s="606"/>
      <c r="C388" s="738"/>
      <c r="D388" s="723"/>
      <c r="E388" s="724"/>
      <c r="F388" s="479"/>
      <c r="G388" s="607"/>
      <c r="H388" s="608"/>
      <c r="I388" s="609"/>
      <c r="J388" s="610">
        <f t="shared" si="91"/>
        <v>0</v>
      </c>
      <c r="K388" s="611"/>
      <c r="L388" s="612">
        <f t="shared" si="92"/>
        <v>0</v>
      </c>
      <c r="M388" s="641" t="str">
        <f t="shared" si="90"/>
        <v/>
      </c>
      <c r="N388" s="614">
        <f t="shared" si="93"/>
        <v>0</v>
      </c>
      <c r="O388" s="615"/>
    </row>
    <row r="389" spans="1:15" ht="18.75" customHeight="1">
      <c r="A389" s="555"/>
      <c r="B389" s="606"/>
      <c r="C389" s="738"/>
      <c r="D389" s="723"/>
      <c r="E389" s="724"/>
      <c r="F389" s="479"/>
      <c r="G389" s="607"/>
      <c r="H389" s="608"/>
      <c r="I389" s="609"/>
      <c r="J389" s="610">
        <f t="shared" si="91"/>
        <v>0</v>
      </c>
      <c r="K389" s="611"/>
      <c r="L389" s="612">
        <f t="shared" si="92"/>
        <v>0</v>
      </c>
      <c r="M389" s="641" t="str">
        <f t="shared" si="90"/>
        <v/>
      </c>
      <c r="N389" s="614">
        <f t="shared" si="93"/>
        <v>0</v>
      </c>
      <c r="O389" s="615"/>
    </row>
    <row r="390" spans="1:15" ht="18.75" customHeight="1" thickBot="1">
      <c r="A390" s="555"/>
      <c r="B390" s="726"/>
      <c r="C390" s="512"/>
      <c r="D390" s="513"/>
      <c r="E390" s="514"/>
      <c r="F390" s="515"/>
      <c r="G390" s="516"/>
      <c r="H390" s="517"/>
      <c r="I390" s="518"/>
      <c r="J390" s="710">
        <f t="shared" si="91"/>
        <v>0</v>
      </c>
      <c r="K390" s="519"/>
      <c r="L390" s="712">
        <f t="shared" si="92"/>
        <v>0</v>
      </c>
      <c r="M390" s="714" t="str">
        <f t="shared" si="90"/>
        <v/>
      </c>
      <c r="N390" s="520">
        <f t="shared" si="93"/>
        <v>0</v>
      </c>
      <c r="O390" s="571"/>
    </row>
    <row r="391" spans="1:15" ht="18.75" customHeight="1">
      <c r="A391" s="555"/>
      <c r="B391" s="616"/>
      <c r="C391" s="511" t="s">
        <v>1048</v>
      </c>
      <c r="D391" s="494" t="s">
        <v>1076</v>
      </c>
      <c r="E391" s="495" t="s">
        <v>978</v>
      </c>
      <c r="F391" s="496"/>
      <c r="G391" s="720"/>
      <c r="H391" s="721"/>
      <c r="I391" s="621"/>
      <c r="J391" s="497">
        <f>SUMIFS(J383:J390,B383:B390,"設備")</f>
        <v>0</v>
      </c>
      <c r="K391" s="623"/>
      <c r="L391" s="498">
        <f>SUMIFS(L383:L390,B383:B390,"設備")</f>
        <v>0</v>
      </c>
      <c r="M391" s="722"/>
      <c r="N391" s="499">
        <f>J391-L391</f>
        <v>0</v>
      </c>
      <c r="O391" s="626"/>
    </row>
    <row r="392" spans="1:15" ht="18.75" customHeight="1">
      <c r="A392" s="555"/>
      <c r="B392" s="606"/>
      <c r="C392" s="511" t="s">
        <v>1048</v>
      </c>
      <c r="D392" s="725" t="s">
        <v>1077</v>
      </c>
      <c r="E392" s="646" t="s">
        <v>978</v>
      </c>
      <c r="F392" s="478"/>
      <c r="G392" s="637"/>
      <c r="H392" s="638"/>
      <c r="I392" s="610"/>
      <c r="J392" s="639">
        <f>SUMIFS(J383:J390,B383:B390,"工事")</f>
        <v>0</v>
      </c>
      <c r="K392" s="612"/>
      <c r="L392" s="640">
        <f>SUMIFS(L383:L390,B383:B390,"工事")</f>
        <v>0</v>
      </c>
      <c r="M392" s="641"/>
      <c r="N392" s="642">
        <f>J392-L392</f>
        <v>0</v>
      </c>
      <c r="O392" s="615"/>
    </row>
    <row r="393" spans="1:15" ht="18.75" customHeight="1" thickBot="1">
      <c r="A393" s="555"/>
      <c r="B393" s="726"/>
      <c r="C393" s="705"/>
      <c r="D393" s="507" t="s">
        <v>1048</v>
      </c>
      <c r="E393" s="727" t="s">
        <v>1008</v>
      </c>
      <c r="F393" s="505"/>
      <c r="G393" s="708"/>
      <c r="H393" s="709"/>
      <c r="I393" s="710"/>
      <c r="J393" s="711">
        <f>J391+J392</f>
        <v>0</v>
      </c>
      <c r="K393" s="712"/>
      <c r="L393" s="713">
        <f>L391+L392</f>
        <v>0</v>
      </c>
      <c r="M393" s="714"/>
      <c r="N393" s="715">
        <f>J393-L393</f>
        <v>0</v>
      </c>
      <c r="O393" s="571"/>
    </row>
    <row r="394" spans="1:15" ht="18.75" customHeight="1">
      <c r="A394" s="555"/>
      <c r="B394" s="606"/>
      <c r="C394" s="3049" t="s">
        <v>1050</v>
      </c>
      <c r="D394" s="3050"/>
      <c r="E394" s="3051"/>
      <c r="F394" s="479"/>
      <c r="G394" s="607"/>
      <c r="H394" s="608"/>
      <c r="I394" s="609"/>
      <c r="J394" s="621"/>
      <c r="K394" s="728"/>
      <c r="L394" s="700"/>
      <c r="M394" s="722" t="str">
        <f t="shared" ref="M394:M402" si="94">IF(I394-K394=0,"",I394-K394)</f>
        <v/>
      </c>
      <c r="N394" s="625"/>
      <c r="O394" s="615"/>
    </row>
    <row r="395" spans="1:15" ht="18.75" customHeight="1">
      <c r="A395" s="555"/>
      <c r="B395" s="606"/>
      <c r="C395" s="738"/>
      <c r="D395" s="723"/>
      <c r="E395" s="529"/>
      <c r="F395" s="479"/>
      <c r="G395" s="607"/>
      <c r="H395" s="608"/>
      <c r="I395" s="609"/>
      <c r="J395" s="610">
        <f>ROUNDDOWN(H395*I395,0)</f>
        <v>0</v>
      </c>
      <c r="K395" s="611"/>
      <c r="L395" s="612">
        <f t="shared" ref="L395:L402" si="95">ROUNDDOWN(H395*K395,0)</f>
        <v>0</v>
      </c>
      <c r="M395" s="641" t="str">
        <f t="shared" si="94"/>
        <v/>
      </c>
      <c r="N395" s="614">
        <f t="shared" ref="N395" si="96">J395-L395</f>
        <v>0</v>
      </c>
      <c r="O395" s="615"/>
    </row>
    <row r="396" spans="1:15" ht="18.75" customHeight="1">
      <c r="A396" s="555"/>
      <c r="B396" s="606"/>
      <c r="C396" s="738"/>
      <c r="D396" s="723"/>
      <c r="E396" s="724"/>
      <c r="F396" s="479"/>
      <c r="G396" s="607"/>
      <c r="H396" s="608"/>
      <c r="I396" s="609"/>
      <c r="J396" s="610">
        <f t="shared" ref="J396:J402" si="97">ROUNDDOWN(H396*I396,0)</f>
        <v>0</v>
      </c>
      <c r="K396" s="611"/>
      <c r="L396" s="612">
        <f t="shared" si="95"/>
        <v>0</v>
      </c>
      <c r="M396" s="641" t="str">
        <f t="shared" si="94"/>
        <v/>
      </c>
      <c r="N396" s="614">
        <f>J396-L396</f>
        <v>0</v>
      </c>
      <c r="O396" s="615"/>
    </row>
    <row r="397" spans="1:15" ht="18.75" customHeight="1">
      <c r="A397" s="555"/>
      <c r="B397" s="606"/>
      <c r="C397" s="738"/>
      <c r="D397" s="723"/>
      <c r="E397" s="724"/>
      <c r="F397" s="479"/>
      <c r="G397" s="607"/>
      <c r="H397" s="608"/>
      <c r="I397" s="609"/>
      <c r="J397" s="610">
        <f t="shared" si="97"/>
        <v>0</v>
      </c>
      <c r="K397" s="611"/>
      <c r="L397" s="612">
        <f t="shared" si="95"/>
        <v>0</v>
      </c>
      <c r="M397" s="641" t="str">
        <f t="shared" si="94"/>
        <v/>
      </c>
      <c r="N397" s="614">
        <f t="shared" ref="N397:N408" si="98">J397-L397</f>
        <v>0</v>
      </c>
      <c r="O397" s="615"/>
    </row>
    <row r="398" spans="1:15" ht="18.75" customHeight="1">
      <c r="A398" s="555"/>
      <c r="B398" s="606"/>
      <c r="C398" s="738"/>
      <c r="D398" s="723"/>
      <c r="E398" s="724"/>
      <c r="F398" s="479"/>
      <c r="G398" s="607"/>
      <c r="H398" s="608"/>
      <c r="I398" s="609"/>
      <c r="J398" s="610">
        <f t="shared" si="97"/>
        <v>0</v>
      </c>
      <c r="K398" s="611"/>
      <c r="L398" s="612">
        <f t="shared" si="95"/>
        <v>0</v>
      </c>
      <c r="M398" s="641" t="str">
        <f t="shared" si="94"/>
        <v/>
      </c>
      <c r="N398" s="614">
        <f t="shared" si="98"/>
        <v>0</v>
      </c>
      <c r="O398" s="615"/>
    </row>
    <row r="399" spans="1:15" ht="18.75" customHeight="1">
      <c r="A399" s="555"/>
      <c r="B399" s="606"/>
      <c r="C399" s="738"/>
      <c r="D399" s="723"/>
      <c r="E399" s="724"/>
      <c r="F399" s="479"/>
      <c r="G399" s="607"/>
      <c r="H399" s="608"/>
      <c r="I399" s="609"/>
      <c r="J399" s="610">
        <f t="shared" si="97"/>
        <v>0</v>
      </c>
      <c r="K399" s="611"/>
      <c r="L399" s="612">
        <f>ROUNDDOWN(H399*K399,0)</f>
        <v>0</v>
      </c>
      <c r="M399" s="641" t="str">
        <f t="shared" si="94"/>
        <v/>
      </c>
      <c r="N399" s="614">
        <f t="shared" si="98"/>
        <v>0</v>
      </c>
      <c r="O399" s="615"/>
    </row>
    <row r="400" spans="1:15" ht="18.75" customHeight="1">
      <c r="A400" s="555"/>
      <c r="B400" s="606"/>
      <c r="C400" s="738"/>
      <c r="D400" s="723"/>
      <c r="E400" s="724"/>
      <c r="F400" s="479"/>
      <c r="G400" s="607"/>
      <c r="H400" s="608"/>
      <c r="I400" s="609"/>
      <c r="J400" s="610">
        <f t="shared" si="97"/>
        <v>0</v>
      </c>
      <c r="K400" s="611"/>
      <c r="L400" s="612">
        <f t="shared" si="95"/>
        <v>0</v>
      </c>
      <c r="M400" s="641" t="str">
        <f t="shared" si="94"/>
        <v/>
      </c>
      <c r="N400" s="614">
        <f t="shared" si="98"/>
        <v>0</v>
      </c>
      <c r="O400" s="615"/>
    </row>
    <row r="401" spans="1:15" ht="18.75" customHeight="1">
      <c r="A401" s="555"/>
      <c r="B401" s="606"/>
      <c r="C401" s="738"/>
      <c r="D401" s="723"/>
      <c r="E401" s="724"/>
      <c r="F401" s="479"/>
      <c r="G401" s="607"/>
      <c r="H401" s="608"/>
      <c r="I401" s="609"/>
      <c r="J401" s="610">
        <f t="shared" si="97"/>
        <v>0</v>
      </c>
      <c r="K401" s="611"/>
      <c r="L401" s="612">
        <f t="shared" si="95"/>
        <v>0</v>
      </c>
      <c r="M401" s="641" t="str">
        <f t="shared" si="94"/>
        <v/>
      </c>
      <c r="N401" s="614">
        <f t="shared" si="98"/>
        <v>0</v>
      </c>
      <c r="O401" s="615"/>
    </row>
    <row r="402" spans="1:15" ht="18.75" customHeight="1" thickBot="1">
      <c r="A402" s="555"/>
      <c r="B402" s="726"/>
      <c r="C402" s="512"/>
      <c r="D402" s="513"/>
      <c r="E402" s="514"/>
      <c r="F402" s="515"/>
      <c r="G402" s="516"/>
      <c r="H402" s="517"/>
      <c r="I402" s="518"/>
      <c r="J402" s="710">
        <f t="shared" si="97"/>
        <v>0</v>
      </c>
      <c r="K402" s="519"/>
      <c r="L402" s="712">
        <f t="shared" si="95"/>
        <v>0</v>
      </c>
      <c r="M402" s="714" t="str">
        <f t="shared" si="94"/>
        <v/>
      </c>
      <c r="N402" s="520">
        <f t="shared" si="98"/>
        <v>0</v>
      </c>
      <c r="O402" s="571"/>
    </row>
    <row r="403" spans="1:15" ht="18.75" customHeight="1">
      <c r="A403" s="555"/>
      <c r="B403" s="616"/>
      <c r="C403" s="511" t="s">
        <v>1049</v>
      </c>
      <c r="D403" s="494" t="s">
        <v>1076</v>
      </c>
      <c r="E403" s="495" t="s">
        <v>978</v>
      </c>
      <c r="F403" s="496"/>
      <c r="G403" s="720"/>
      <c r="H403" s="721"/>
      <c r="I403" s="621"/>
      <c r="J403" s="497">
        <f>SUMIFS(J395:J402,B395:B402,"設備")</f>
        <v>0</v>
      </c>
      <c r="K403" s="623"/>
      <c r="L403" s="498">
        <f>SUMIFS(L395:L402,B395:B402,"設備")</f>
        <v>0</v>
      </c>
      <c r="M403" s="722"/>
      <c r="N403" s="499">
        <f t="shared" si="98"/>
        <v>0</v>
      </c>
      <c r="O403" s="626"/>
    </row>
    <row r="404" spans="1:15" ht="18.75" customHeight="1">
      <c r="A404" s="555"/>
      <c r="B404" s="606"/>
      <c r="C404" s="511" t="s">
        <v>1049</v>
      </c>
      <c r="D404" s="725" t="s">
        <v>1077</v>
      </c>
      <c r="E404" s="646" t="s">
        <v>978</v>
      </c>
      <c r="F404" s="478"/>
      <c r="G404" s="637"/>
      <c r="H404" s="638"/>
      <c r="I404" s="610"/>
      <c r="J404" s="639">
        <f>SUMIFS(J395:J402,B395:B402,"工事")</f>
        <v>0</v>
      </c>
      <c r="K404" s="612"/>
      <c r="L404" s="640">
        <f>SUMIFS(L395:L402,B395:B402,"工事")</f>
        <v>0</v>
      </c>
      <c r="M404" s="641"/>
      <c r="N404" s="642">
        <f t="shared" si="98"/>
        <v>0</v>
      </c>
      <c r="O404" s="615"/>
    </row>
    <row r="405" spans="1:15" ht="18.75" customHeight="1" thickBot="1">
      <c r="A405" s="555"/>
      <c r="B405" s="500"/>
      <c r="C405" s="521"/>
      <c r="D405" s="522" t="s">
        <v>1049</v>
      </c>
      <c r="E405" s="523" t="s">
        <v>1008</v>
      </c>
      <c r="F405" s="524"/>
      <c r="G405" s="525"/>
      <c r="H405" s="526"/>
      <c r="I405" s="501"/>
      <c r="J405" s="508">
        <f>J403+J404</f>
        <v>0</v>
      </c>
      <c r="K405" s="502"/>
      <c r="L405" s="509">
        <f>L403+L404</f>
        <v>0</v>
      </c>
      <c r="M405" s="503"/>
      <c r="N405" s="510">
        <f t="shared" si="98"/>
        <v>0</v>
      </c>
      <c r="O405" s="504"/>
    </row>
    <row r="406" spans="1:15" ht="18.75" customHeight="1" thickTop="1">
      <c r="A406" s="555"/>
      <c r="B406" s="616"/>
      <c r="C406" s="493" t="s">
        <v>868</v>
      </c>
      <c r="D406" s="494" t="s">
        <v>973</v>
      </c>
      <c r="E406" s="495" t="s">
        <v>975</v>
      </c>
      <c r="F406" s="496"/>
      <c r="G406" s="720"/>
      <c r="H406" s="721"/>
      <c r="I406" s="621"/>
      <c r="J406" s="497">
        <f>SUMIFS(J383:J405,D383:D405,"設備費8")</f>
        <v>0</v>
      </c>
      <c r="K406" s="623"/>
      <c r="L406" s="498">
        <f>SUMIFS(L383:L405,D383:D405,"設備費8")</f>
        <v>0</v>
      </c>
      <c r="M406" s="722"/>
      <c r="N406" s="499">
        <f t="shared" si="98"/>
        <v>0</v>
      </c>
      <c r="O406" s="626"/>
    </row>
    <row r="407" spans="1:15" ht="18.75" customHeight="1">
      <c r="A407" s="555"/>
      <c r="B407" s="606"/>
      <c r="C407" s="644" t="s">
        <v>868</v>
      </c>
      <c r="D407" s="725" t="s">
        <v>979</v>
      </c>
      <c r="E407" s="646" t="s">
        <v>975</v>
      </c>
      <c r="F407" s="478"/>
      <c r="G407" s="637"/>
      <c r="H407" s="638"/>
      <c r="I407" s="610"/>
      <c r="J407" s="639">
        <f>SUMIFS(J383:J405,D383:D405,"工事費8")</f>
        <v>0</v>
      </c>
      <c r="K407" s="612"/>
      <c r="L407" s="640">
        <f>SUMIFS(L383:L405,D383:D405,"工事費8")</f>
        <v>0</v>
      </c>
      <c r="M407" s="641"/>
      <c r="N407" s="642">
        <f t="shared" si="98"/>
        <v>0</v>
      </c>
      <c r="O407" s="615"/>
    </row>
    <row r="408" spans="1:15" ht="18.75" customHeight="1" thickBot="1">
      <c r="A408" s="555"/>
      <c r="B408" s="500"/>
      <c r="C408" s="521"/>
      <c r="D408" s="528" t="s">
        <v>980</v>
      </c>
      <c r="E408" s="523" t="s">
        <v>975</v>
      </c>
      <c r="F408" s="524"/>
      <c r="G408" s="525"/>
      <c r="H408" s="526"/>
      <c r="I408" s="501"/>
      <c r="J408" s="508">
        <f>J406+J407</f>
        <v>0</v>
      </c>
      <c r="K408" s="502"/>
      <c r="L408" s="509">
        <f>L406+L407</f>
        <v>0</v>
      </c>
      <c r="M408" s="503"/>
      <c r="N408" s="510">
        <f t="shared" si="98"/>
        <v>0</v>
      </c>
      <c r="O408" s="504"/>
    </row>
    <row r="409" spans="1:15" ht="18.75" customHeight="1" thickTop="1"/>
  </sheetData>
  <mergeCells count="59">
    <mergeCell ref="C381:E381"/>
    <mergeCell ref="C382:E382"/>
    <mergeCell ref="C394:E394"/>
    <mergeCell ref="C325:E325"/>
    <mergeCell ref="C326:E326"/>
    <mergeCell ref="C338:E338"/>
    <mergeCell ref="C353:E353"/>
    <mergeCell ref="C354:E354"/>
    <mergeCell ref="C366:E366"/>
    <mergeCell ref="C298:E298"/>
    <mergeCell ref="C117:E117"/>
    <mergeCell ref="C118:E118"/>
    <mergeCell ref="C142:E142"/>
    <mergeCell ref="C169:E169"/>
    <mergeCell ref="C170:E170"/>
    <mergeCell ref="C194:E194"/>
    <mergeCell ref="C221:E221"/>
    <mergeCell ref="C222:E222"/>
    <mergeCell ref="C246:E246"/>
    <mergeCell ref="C273:E273"/>
    <mergeCell ref="C274:E274"/>
    <mergeCell ref="C90:E90"/>
    <mergeCell ref="C47:E47"/>
    <mergeCell ref="C48:E48"/>
    <mergeCell ref="C49:E49"/>
    <mergeCell ref="C50:E50"/>
    <mergeCell ref="C51:E51"/>
    <mergeCell ref="C52:E52"/>
    <mergeCell ref="C53:E53"/>
    <mergeCell ref="B56:G56"/>
    <mergeCell ref="E64:G64"/>
    <mergeCell ref="C65:E65"/>
    <mergeCell ref="C66:E66"/>
    <mergeCell ref="C46:E46"/>
    <mergeCell ref="C25:E25"/>
    <mergeCell ref="C26:E26"/>
    <mergeCell ref="C27:E27"/>
    <mergeCell ref="C32:E32"/>
    <mergeCell ref="C33:E33"/>
    <mergeCell ref="C34:E34"/>
    <mergeCell ref="C35:E35"/>
    <mergeCell ref="C36:E36"/>
    <mergeCell ref="C37:E37"/>
    <mergeCell ref="C38:E38"/>
    <mergeCell ref="C39:E39"/>
    <mergeCell ref="C24:E24"/>
    <mergeCell ref="B13:B15"/>
    <mergeCell ref="F13:F15"/>
    <mergeCell ref="G13:G15"/>
    <mergeCell ref="H13:N13"/>
    <mergeCell ref="H14:H15"/>
    <mergeCell ref="I14:J14"/>
    <mergeCell ref="K14:L14"/>
    <mergeCell ref="M14:N14"/>
    <mergeCell ref="B16:G16"/>
    <mergeCell ref="C20:E20"/>
    <mergeCell ref="C21:E21"/>
    <mergeCell ref="C22:E22"/>
    <mergeCell ref="C23:E23"/>
  </mergeCells>
  <phoneticPr fontId="19"/>
  <dataValidations count="5">
    <dataValidation allowBlank="1" showInputMessage="1" showErrorMessage="1" promptTitle="▼-------------------------" prompt="１ページ目（集計）の_x000a_番号．名称と一致させてください。" sqref="C65:E65 C91 E91 C325:E325 C339 E339 C273:E273 C299 E299 C221:E221 C247 E247 C169:E169 C195 E195 C117:E117 C143 E143 C381:E381 C395 E395 C353:E353 C367 E367" xr:uid="{00000000-0002-0000-1100-000000000000}"/>
    <dataValidation type="list" allowBlank="1" showInputMessage="1" showErrorMessage="1" sqref="B119:B138 B90:B110 B355:B362 B327:B334 B298:B318 B275:B294 B246:B266 B223:B242 B194:B214 B171:B190 B142:B162 B383:B390 B394:B402 B366:B374 B338:B346 B67:B86" xr:uid="{00000000-0002-0000-1100-000001000000}">
      <formula1>"設備,工事"</formula1>
    </dataValidation>
    <dataValidation allowBlank="1" showInputMessage="1" sqref="G65 G17:G54 G325 G273 G221 G169 G117 G381 G353" xr:uid="{00000000-0002-0000-1100-000002000000}"/>
    <dataValidation type="list" allowBlank="1" showInputMessage="1" sqref="G58:G61 G90:G110 G118:G138 G354:G362 G298:G318 G326:G334 G246:G266 G274:G294 G194:G214 G222:G242 G142:G162 G170:G190 G382:G390 G394:G402 G366:G374 G338:G346 G66:G86" xr:uid="{00000000-0002-0000-1100-000003000000}">
      <formula1>"式,台,個,本,ｍ,面,ヶ所"</formula1>
    </dataValidation>
    <dataValidation type="list" allowBlank="1" showInputMessage="1" showErrorMessage="1" sqref="B58:B61" xr:uid="{76961413-8485-4310-BA58-103FB964D1D3}">
      <formula1>"設計"</formula1>
    </dataValidation>
  </dataValidations>
  <printOptions horizontalCentered="1"/>
  <pageMargins left="0.59055118110236227" right="0" top="0.35433070866141736" bottom="0.15748031496062992" header="0.11811023622047245" footer="0"/>
  <pageSetup paperSize="9" scale="70" fitToHeight="0" orientation="portrait" r:id="rId1"/>
  <headerFooter>
    <oddHeader>&amp;R&amp;"HGPｺﾞｼｯｸM,ﾒﾃﾞｨｳﾑ"&amp;12 3年目（&amp;"Arial Unicode MS,標準"&amp;P&amp;"HGPｺﾞｼｯｸM,ﾒﾃﾞｨｳﾑ"/&amp;"Arial Unicode MS,標準"&amp;N&amp;"HGPｺﾞｼｯｸM,ﾒﾃﾞｨｳﾑ"）</oddHeader>
  </headerFooter>
  <rowBreaks count="1" manualBreakCount="1">
    <brk id="55" min="1" max="14"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4000000}">
          <x14:formula1>
            <xm:f>date1!$AI$3:$AI$17</xm:f>
          </x14:formula1>
          <xm:sqref>F395:F402 F67:F86 F91:F110 F119:F138 F143:F162 F171:F190 F195:F214 F223:F242 F247:F266 F275:F294 F299:F318 F327:F334 F339:F346 F355:F362 F367:F374 F383:F390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599D8-3B48-4294-A830-7D532665D5E2}">
  <sheetPr>
    <pageSetUpPr fitToPage="1"/>
  </sheetPr>
  <dimension ref="B2:M88"/>
  <sheetViews>
    <sheetView topLeftCell="M58" workbookViewId="0">
      <selection activeCell="G94" sqref="G94"/>
    </sheetView>
  </sheetViews>
  <sheetFormatPr defaultRowHeight="14.25" outlineLevelCol="1"/>
  <cols>
    <col min="1" max="1" width="2.625" style="832" customWidth="1"/>
    <col min="2" max="2" width="27.75" style="832" hidden="1" customWidth="1" outlineLevel="1"/>
    <col min="3" max="3" width="12.5" style="832" hidden="1" customWidth="1" outlineLevel="1"/>
    <col min="4" max="4" width="14.625" style="832" hidden="1" customWidth="1" outlineLevel="1"/>
    <col min="5" max="5" width="31.875" style="832" hidden="1" customWidth="1" outlineLevel="1"/>
    <col min="6" max="6" width="28.75" style="832" hidden="1" customWidth="1" outlineLevel="1"/>
    <col min="7" max="7" width="28.25" style="832" hidden="1" customWidth="1" outlineLevel="1"/>
    <col min="8" max="8" width="19.875" style="832" hidden="1" customWidth="1" outlineLevel="1"/>
    <col min="9" max="9" width="24.75" style="832" hidden="1" customWidth="1" outlineLevel="1"/>
    <col min="10" max="10" width="24" style="832" hidden="1" customWidth="1" outlineLevel="1"/>
    <col min="11" max="11" width="25" style="832" hidden="1" customWidth="1" outlineLevel="1"/>
    <col min="12" max="12" width="19.25" style="832" hidden="1" customWidth="1" outlineLevel="1"/>
    <col min="13" max="13" width="9" style="832" collapsed="1"/>
    <col min="14" max="16384" width="9" style="832"/>
  </cols>
  <sheetData>
    <row r="2" spans="2:12" ht="15.75">
      <c r="B2" s="840" t="s">
        <v>1412</v>
      </c>
      <c r="D2" s="840" t="s">
        <v>1836</v>
      </c>
    </row>
    <row r="4" spans="2:12" ht="14.25" customHeight="1">
      <c r="B4" s="1424" t="s">
        <v>93</v>
      </c>
      <c r="C4" s="1425"/>
      <c r="D4" s="837" t="s">
        <v>1570</v>
      </c>
      <c r="E4" s="881" t="s">
        <v>1649</v>
      </c>
      <c r="F4" s="881" t="s">
        <v>1413</v>
      </c>
      <c r="G4" s="881" t="s">
        <v>1414</v>
      </c>
      <c r="H4" s="881" t="s">
        <v>1415</v>
      </c>
      <c r="I4" s="881" t="s">
        <v>1416</v>
      </c>
      <c r="J4" s="881" t="s">
        <v>1417</v>
      </c>
      <c r="K4" s="881" t="s">
        <v>1448</v>
      </c>
      <c r="L4" s="881" t="s">
        <v>1418</v>
      </c>
    </row>
    <row r="5" spans="2:12">
      <c r="B5" s="1426"/>
      <c r="C5" s="1427"/>
      <c r="D5" s="1422" t="s">
        <v>1419</v>
      </c>
      <c r="E5" s="878" t="s">
        <v>1420</v>
      </c>
      <c r="F5" s="878" t="s">
        <v>1425</v>
      </c>
      <c r="G5" s="878" t="s">
        <v>1428</v>
      </c>
      <c r="H5" s="878" t="s">
        <v>1433</v>
      </c>
      <c r="I5" s="878" t="s">
        <v>1436</v>
      </c>
      <c r="J5" s="878" t="s">
        <v>1437</v>
      </c>
      <c r="K5" s="878" t="s">
        <v>1439</v>
      </c>
      <c r="L5" s="878" t="s">
        <v>1443</v>
      </c>
    </row>
    <row r="6" spans="2:12">
      <c r="B6" s="1426"/>
      <c r="C6" s="1427"/>
      <c r="D6" s="1422"/>
      <c r="E6" s="879" t="s">
        <v>1421</v>
      </c>
      <c r="F6" s="879" t="s">
        <v>1426</v>
      </c>
      <c r="G6" s="879" t="s">
        <v>1429</v>
      </c>
      <c r="H6" s="879" t="s">
        <v>1434</v>
      </c>
      <c r="I6" s="879" t="s">
        <v>799</v>
      </c>
      <c r="J6" s="879" t="s">
        <v>1438</v>
      </c>
      <c r="K6" s="879" t="s">
        <v>1440</v>
      </c>
      <c r="L6" s="879" t="s">
        <v>1444</v>
      </c>
    </row>
    <row r="7" spans="2:12">
      <c r="B7" s="1426"/>
      <c r="C7" s="1427"/>
      <c r="D7" s="1422"/>
      <c r="E7" s="878" t="s">
        <v>1422</v>
      </c>
      <c r="F7" s="878" t="s">
        <v>1427</v>
      </c>
      <c r="G7" s="878" t="s">
        <v>1430</v>
      </c>
      <c r="H7" s="878" t="s">
        <v>1435</v>
      </c>
      <c r="I7" s="878" t="s">
        <v>1532</v>
      </c>
      <c r="J7" s="836"/>
      <c r="K7" s="878" t="s">
        <v>1441</v>
      </c>
      <c r="L7" s="878" t="s">
        <v>1837</v>
      </c>
    </row>
    <row r="8" spans="2:12">
      <c r="B8" s="1426"/>
      <c r="C8" s="1427"/>
      <c r="D8" s="1422"/>
      <c r="E8" s="879" t="s">
        <v>1423</v>
      </c>
      <c r="F8" s="887"/>
      <c r="G8" s="879" t="s">
        <v>1431</v>
      </c>
      <c r="H8" s="836"/>
      <c r="I8" s="836"/>
      <c r="J8" s="836"/>
      <c r="K8" s="879" t="s">
        <v>1846</v>
      </c>
      <c r="L8" s="879" t="s">
        <v>1838</v>
      </c>
    </row>
    <row r="9" spans="2:12">
      <c r="B9" s="1426"/>
      <c r="C9" s="1427"/>
      <c r="D9" s="1422"/>
      <c r="E9" s="878" t="s">
        <v>1424</v>
      </c>
      <c r="F9" s="884"/>
      <c r="G9" s="878" t="s">
        <v>1432</v>
      </c>
      <c r="H9" s="836"/>
      <c r="I9" s="836"/>
      <c r="J9" s="836"/>
      <c r="K9" s="878" t="s">
        <v>1442</v>
      </c>
      <c r="L9" s="878" t="s">
        <v>1446</v>
      </c>
    </row>
    <row r="10" spans="2:12">
      <c r="B10" s="1426"/>
      <c r="C10" s="1427"/>
      <c r="D10" s="1433"/>
      <c r="E10" s="886"/>
      <c r="F10" s="884"/>
      <c r="G10" s="888"/>
      <c r="H10" s="836"/>
      <c r="I10" s="836"/>
      <c r="J10" s="836"/>
      <c r="K10" s="836"/>
      <c r="L10" s="879" t="s">
        <v>1839</v>
      </c>
    </row>
    <row r="11" spans="2:12">
      <c r="B11" s="1426"/>
      <c r="C11" s="1427"/>
      <c r="D11" s="1433"/>
      <c r="E11" s="883"/>
      <c r="F11" s="884"/>
      <c r="G11" s="882"/>
      <c r="H11" s="836"/>
      <c r="I11" s="836"/>
      <c r="J11" s="836"/>
      <c r="K11" s="836"/>
      <c r="L11" s="878" t="s">
        <v>169</v>
      </c>
    </row>
    <row r="12" spans="2:12">
      <c r="B12" s="1428"/>
      <c r="C12" s="1429"/>
      <c r="D12" s="1433"/>
      <c r="E12" s="883"/>
      <c r="F12" s="885"/>
      <c r="G12" s="883"/>
      <c r="H12" s="836"/>
      <c r="I12" s="836"/>
      <c r="J12" s="836"/>
      <c r="K12" s="836"/>
      <c r="L12" s="879" t="s">
        <v>1840</v>
      </c>
    </row>
    <row r="13" spans="2:12">
      <c r="L13" s="879" t="s">
        <v>1841</v>
      </c>
    </row>
    <row r="14" spans="2:12" ht="15" customHeight="1">
      <c r="B14" s="1422" t="s">
        <v>1449</v>
      </c>
      <c r="C14" s="1423"/>
      <c r="D14" s="838" t="s">
        <v>1571</v>
      </c>
      <c r="E14" s="835" t="s">
        <v>1450</v>
      </c>
      <c r="F14" s="835" t="s">
        <v>1451</v>
      </c>
      <c r="L14" s="879" t="s">
        <v>1842</v>
      </c>
    </row>
    <row r="16" spans="2:12" ht="14.25" customHeight="1">
      <c r="B16" s="1430" t="s">
        <v>481</v>
      </c>
      <c r="C16" s="1430" t="s">
        <v>1452</v>
      </c>
      <c r="D16" s="842" t="s">
        <v>1572</v>
      </c>
      <c r="E16" s="881" t="s">
        <v>1453</v>
      </c>
      <c r="F16" s="881" t="s">
        <v>1534</v>
      </c>
      <c r="G16" s="881" t="s">
        <v>1454</v>
      </c>
      <c r="H16" s="881" t="s">
        <v>1855</v>
      </c>
      <c r="I16" s="881" t="s">
        <v>1455</v>
      </c>
      <c r="J16" s="881" t="s">
        <v>1456</v>
      </c>
      <c r="K16" s="881" t="s">
        <v>1457</v>
      </c>
    </row>
    <row r="17" spans="2:11">
      <c r="B17" s="1431"/>
      <c r="C17" s="1431"/>
      <c r="D17" s="1430" t="s">
        <v>1528</v>
      </c>
      <c r="E17" s="878" t="s">
        <v>1533</v>
      </c>
      <c r="F17" s="878" t="s">
        <v>1462</v>
      </c>
      <c r="G17" s="878" t="s">
        <v>1473</v>
      </c>
      <c r="H17" s="878" t="s">
        <v>1477</v>
      </c>
      <c r="I17" s="878" t="s">
        <v>1480</v>
      </c>
      <c r="J17" s="878" t="s">
        <v>1490</v>
      </c>
      <c r="K17" s="878" t="s">
        <v>1494</v>
      </c>
    </row>
    <row r="18" spans="2:11">
      <c r="B18" s="1431"/>
      <c r="C18" s="1431"/>
      <c r="D18" s="1431"/>
      <c r="E18" s="879" t="s">
        <v>1458</v>
      </c>
      <c r="F18" s="879" t="s">
        <v>1463</v>
      </c>
      <c r="G18" s="879" t="s">
        <v>1474</v>
      </c>
      <c r="H18" s="879" t="s">
        <v>1856</v>
      </c>
      <c r="I18" s="879" t="s">
        <v>1481</v>
      </c>
      <c r="J18" s="879" t="s">
        <v>1491</v>
      </c>
      <c r="K18" s="879" t="s">
        <v>1495</v>
      </c>
    </row>
    <row r="19" spans="2:11">
      <c r="B19" s="1431"/>
      <c r="C19" s="1431"/>
      <c r="D19" s="1431"/>
      <c r="E19" s="878" t="s">
        <v>1459</v>
      </c>
      <c r="F19" s="878" t="s">
        <v>1464</v>
      </c>
      <c r="G19" s="878" t="s">
        <v>1475</v>
      </c>
      <c r="H19" s="878" t="s">
        <v>1478</v>
      </c>
      <c r="I19" s="878" t="s">
        <v>1482</v>
      </c>
      <c r="J19" s="878" t="s">
        <v>1492</v>
      </c>
      <c r="K19" s="878" t="s">
        <v>1496</v>
      </c>
    </row>
    <row r="20" spans="2:11">
      <c r="B20" s="1431"/>
      <c r="C20" s="1431"/>
      <c r="D20" s="1431"/>
      <c r="E20" s="879" t="s">
        <v>1134</v>
      </c>
      <c r="F20" s="879" t="s">
        <v>1465</v>
      </c>
      <c r="G20" s="879" t="s">
        <v>1476</v>
      </c>
      <c r="H20" s="879" t="s">
        <v>1479</v>
      </c>
      <c r="I20" s="879" t="s">
        <v>1483</v>
      </c>
      <c r="J20" s="879" t="s">
        <v>1493</v>
      </c>
      <c r="K20" s="879" t="s">
        <v>1497</v>
      </c>
    </row>
    <row r="21" spans="2:11">
      <c r="B21" s="1431"/>
      <c r="C21" s="1431"/>
      <c r="D21" s="1431"/>
      <c r="E21" s="878" t="s">
        <v>1460</v>
      </c>
      <c r="F21" s="878" t="s">
        <v>1466</v>
      </c>
      <c r="G21" s="834"/>
      <c r="H21" s="834"/>
      <c r="I21" s="878" t="s">
        <v>1484</v>
      </c>
      <c r="J21" s="834"/>
      <c r="K21" s="834"/>
    </row>
    <row r="22" spans="2:11">
      <c r="B22" s="1431"/>
      <c r="C22" s="1431"/>
      <c r="D22" s="1431"/>
      <c r="E22" s="879" t="s">
        <v>1461</v>
      </c>
      <c r="F22" s="879" t="s">
        <v>1467</v>
      </c>
      <c r="G22" s="834"/>
      <c r="H22" s="834"/>
      <c r="I22" s="879" t="s">
        <v>1485</v>
      </c>
      <c r="J22" s="834"/>
      <c r="K22" s="834"/>
    </row>
    <row r="23" spans="2:11">
      <c r="B23" s="1431"/>
      <c r="C23" s="1431"/>
      <c r="D23" s="1431"/>
      <c r="E23" s="834"/>
      <c r="F23" s="878" t="s">
        <v>1468</v>
      </c>
      <c r="G23" s="834"/>
      <c r="H23" s="834"/>
      <c r="I23" s="878" t="s">
        <v>1486</v>
      </c>
      <c r="J23" s="834"/>
      <c r="K23" s="834"/>
    </row>
    <row r="24" spans="2:11">
      <c r="B24" s="1431"/>
      <c r="C24" s="1431"/>
      <c r="D24" s="1431"/>
      <c r="E24" s="834"/>
      <c r="F24" s="879" t="s">
        <v>1469</v>
      </c>
      <c r="G24" s="834"/>
      <c r="H24" s="834"/>
      <c r="I24" s="879" t="s">
        <v>1487</v>
      </c>
      <c r="J24" s="834"/>
      <c r="K24" s="834"/>
    </row>
    <row r="25" spans="2:11">
      <c r="B25" s="1431"/>
      <c r="C25" s="1431"/>
      <c r="D25" s="1431"/>
      <c r="E25" s="834"/>
      <c r="F25" s="878" t="s">
        <v>1470</v>
      </c>
      <c r="G25" s="834"/>
      <c r="H25" s="834"/>
      <c r="I25" s="878" t="s">
        <v>1488</v>
      </c>
      <c r="J25" s="834"/>
      <c r="K25" s="834"/>
    </row>
    <row r="26" spans="2:11">
      <c r="B26" s="1431"/>
      <c r="C26" s="1431"/>
      <c r="D26" s="1431"/>
      <c r="E26" s="834"/>
      <c r="F26" s="879" t="s">
        <v>1471</v>
      </c>
      <c r="G26" s="834"/>
      <c r="H26" s="834"/>
      <c r="I26" s="879" t="s">
        <v>1489</v>
      </c>
      <c r="J26" s="834"/>
      <c r="K26" s="834"/>
    </row>
    <row r="27" spans="2:11">
      <c r="B27" s="1432"/>
      <c r="C27" s="1432"/>
      <c r="D27" s="1432"/>
      <c r="E27" s="834"/>
      <c r="F27" s="878" t="s">
        <v>1472</v>
      </c>
      <c r="G27" s="834"/>
      <c r="H27" s="834"/>
      <c r="I27" s="834"/>
      <c r="J27" s="834"/>
      <c r="K27" s="834"/>
    </row>
    <row r="29" spans="2:11">
      <c r="B29" s="1433" t="s">
        <v>481</v>
      </c>
      <c r="C29" s="1434" t="s">
        <v>1508</v>
      </c>
      <c r="D29" s="839" t="s">
        <v>1573</v>
      </c>
      <c r="E29" s="881" t="s">
        <v>1498</v>
      </c>
      <c r="F29" s="881" t="s">
        <v>1499</v>
      </c>
      <c r="G29" s="881" t="s">
        <v>1500</v>
      </c>
    </row>
    <row r="30" spans="2:11">
      <c r="B30" s="1433"/>
      <c r="C30" s="1433"/>
      <c r="D30" s="1430" t="s">
        <v>1528</v>
      </c>
      <c r="E30" s="878" t="s">
        <v>1501</v>
      </c>
      <c r="F30" s="878" t="s">
        <v>1501</v>
      </c>
      <c r="G30" s="878" t="s">
        <v>1501</v>
      </c>
    </row>
    <row r="31" spans="2:11">
      <c r="B31" s="1433"/>
      <c r="C31" s="1433"/>
      <c r="D31" s="1431"/>
      <c r="E31" s="1226" t="s">
        <v>1502</v>
      </c>
      <c r="F31" s="1226" t="s">
        <v>1502</v>
      </c>
      <c r="G31" s="1226" t="s">
        <v>1502</v>
      </c>
    </row>
    <row r="32" spans="2:11">
      <c r="B32" s="1433"/>
      <c r="C32" s="1433"/>
      <c r="D32" s="1431"/>
      <c r="E32" s="879" t="s">
        <v>1503</v>
      </c>
      <c r="F32" s="879" t="s">
        <v>1503</v>
      </c>
      <c r="G32" s="879" t="s">
        <v>1503</v>
      </c>
    </row>
    <row r="33" spans="2:7">
      <c r="B33" s="1433"/>
      <c r="C33" s="1433"/>
      <c r="D33" s="1431"/>
      <c r="E33" s="1226" t="s">
        <v>1504</v>
      </c>
      <c r="F33" s="1226" t="s">
        <v>1504</v>
      </c>
      <c r="G33" s="1226" t="s">
        <v>1504</v>
      </c>
    </row>
    <row r="34" spans="2:7">
      <c r="B34" s="1433"/>
      <c r="C34" s="1433"/>
      <c r="D34" s="1431"/>
      <c r="E34" s="879" t="s">
        <v>1505</v>
      </c>
      <c r="F34" s="879" t="s">
        <v>1505</v>
      </c>
      <c r="G34" s="879" t="s">
        <v>1505</v>
      </c>
    </row>
    <row r="35" spans="2:7">
      <c r="B35" s="1433"/>
      <c r="C35" s="1433"/>
      <c r="D35" s="1431"/>
      <c r="E35" s="1226" t="s">
        <v>1506</v>
      </c>
      <c r="F35" s="1226" t="s">
        <v>1506</v>
      </c>
      <c r="G35" s="1226" t="s">
        <v>1506</v>
      </c>
    </row>
    <row r="36" spans="2:7">
      <c r="B36" s="1433"/>
      <c r="C36" s="1433"/>
      <c r="D36" s="1431"/>
      <c r="E36" s="879" t="s">
        <v>1507</v>
      </c>
      <c r="F36" s="879" t="s">
        <v>1507</v>
      </c>
      <c r="G36" s="879" t="s">
        <v>1507</v>
      </c>
    </row>
    <row r="37" spans="2:7">
      <c r="B37" s="1433"/>
      <c r="C37" s="1433"/>
      <c r="D37" s="1432"/>
      <c r="E37" s="879"/>
      <c r="F37" s="879"/>
      <c r="G37" s="879"/>
    </row>
    <row r="39" spans="2:7" ht="14.25" customHeight="1">
      <c r="B39" s="1433" t="s">
        <v>481</v>
      </c>
      <c r="C39" s="1434" t="s">
        <v>1509</v>
      </c>
      <c r="D39" s="839" t="s">
        <v>1574</v>
      </c>
      <c r="E39" s="881" t="s">
        <v>1510</v>
      </c>
      <c r="F39" s="881" t="s">
        <v>1511</v>
      </c>
      <c r="G39" s="881" t="s">
        <v>1512</v>
      </c>
    </row>
    <row r="40" spans="2:7">
      <c r="B40" s="1433"/>
      <c r="C40" s="1433"/>
      <c r="D40" s="1430" t="s">
        <v>1528</v>
      </c>
      <c r="E40" s="878" t="s">
        <v>1513</v>
      </c>
      <c r="F40" s="878" t="s">
        <v>1513</v>
      </c>
      <c r="G40" s="878" t="s">
        <v>1513</v>
      </c>
    </row>
    <row r="41" spans="2:7">
      <c r="B41" s="1433"/>
      <c r="C41" s="1433"/>
      <c r="D41" s="1431"/>
      <c r="E41" s="879" t="s">
        <v>1514</v>
      </c>
      <c r="F41" s="879" t="s">
        <v>1514</v>
      </c>
      <c r="G41" s="879" t="s">
        <v>1514</v>
      </c>
    </row>
    <row r="42" spans="2:7">
      <c r="B42" s="1433"/>
      <c r="C42" s="1433"/>
      <c r="D42" s="1431"/>
      <c r="E42" s="878" t="s">
        <v>1515</v>
      </c>
      <c r="F42" s="878" t="s">
        <v>1515</v>
      </c>
      <c r="G42" s="878" t="s">
        <v>1515</v>
      </c>
    </row>
    <row r="43" spans="2:7">
      <c r="B43" s="1433"/>
      <c r="C43" s="1433"/>
      <c r="D43" s="1431"/>
      <c r="E43" s="879" t="s">
        <v>1516</v>
      </c>
      <c r="F43" s="879" t="s">
        <v>1516</v>
      </c>
      <c r="G43" s="879" t="s">
        <v>1567</v>
      </c>
    </row>
    <row r="44" spans="2:7">
      <c r="B44" s="1433"/>
      <c r="C44" s="1433"/>
      <c r="D44" s="1431"/>
      <c r="E44" s="878" t="s">
        <v>1517</v>
      </c>
      <c r="F44" s="878" t="s">
        <v>633</v>
      </c>
      <c r="G44" s="834"/>
    </row>
    <row r="45" spans="2:7">
      <c r="B45" s="1433"/>
      <c r="C45" s="1433"/>
      <c r="D45" s="1431"/>
      <c r="E45" s="879" t="s">
        <v>1518</v>
      </c>
      <c r="F45" s="879" t="s">
        <v>1518</v>
      </c>
      <c r="G45" s="834"/>
    </row>
    <row r="46" spans="2:7">
      <c r="B46" s="1433"/>
      <c r="C46" s="1433"/>
      <c r="D46" s="1432"/>
      <c r="E46" s="878" t="s">
        <v>1519</v>
      </c>
      <c r="F46" s="878" t="s">
        <v>1519</v>
      </c>
      <c r="G46" s="834"/>
    </row>
    <row r="48" spans="2:7">
      <c r="B48" s="1430" t="s">
        <v>481</v>
      </c>
      <c r="C48" s="1435" t="s">
        <v>1520</v>
      </c>
      <c r="D48" s="867" t="s">
        <v>1575</v>
      </c>
      <c r="E48" s="890" t="s">
        <v>1521</v>
      </c>
      <c r="F48" s="890" t="s">
        <v>1522</v>
      </c>
      <c r="G48" s="890" t="s">
        <v>1523</v>
      </c>
    </row>
    <row r="49" spans="2:7">
      <c r="B49" s="1431"/>
      <c r="C49" s="1436"/>
      <c r="D49" s="1430" t="s">
        <v>1528</v>
      </c>
      <c r="E49" s="880" t="s">
        <v>1540</v>
      </c>
      <c r="F49" s="880" t="s">
        <v>1540</v>
      </c>
      <c r="G49" s="880" t="s">
        <v>1540</v>
      </c>
    </row>
    <row r="50" spans="2:7">
      <c r="B50" s="1431"/>
      <c r="C50" s="1436"/>
      <c r="D50" s="1431"/>
      <c r="E50" s="889" t="s">
        <v>1541</v>
      </c>
      <c r="F50" s="889" t="s">
        <v>1541</v>
      </c>
      <c r="G50" s="889" t="s">
        <v>1541</v>
      </c>
    </row>
    <row r="51" spans="2:7">
      <c r="B51" s="1431"/>
      <c r="C51" s="1436"/>
      <c r="D51" s="1431"/>
      <c r="E51" s="880" t="s">
        <v>1542</v>
      </c>
      <c r="F51" s="880" t="s">
        <v>1542</v>
      </c>
      <c r="G51" s="880" t="s">
        <v>1542</v>
      </c>
    </row>
    <row r="52" spans="2:7">
      <c r="B52" s="1431"/>
      <c r="C52" s="1436"/>
      <c r="D52" s="1431"/>
      <c r="E52" s="889" t="s">
        <v>1543</v>
      </c>
      <c r="F52" s="889" t="s">
        <v>1543</v>
      </c>
      <c r="G52" s="889" t="s">
        <v>1543</v>
      </c>
    </row>
    <row r="53" spans="2:7">
      <c r="B53" s="1431"/>
      <c r="C53" s="1436"/>
      <c r="D53" s="1431"/>
      <c r="E53" s="880" t="s">
        <v>1544</v>
      </c>
      <c r="F53" s="880" t="s">
        <v>1544</v>
      </c>
      <c r="G53" s="880" t="s">
        <v>1544</v>
      </c>
    </row>
    <row r="54" spans="2:7">
      <c r="B54" s="1431"/>
      <c r="C54" s="1436"/>
      <c r="D54" s="1431"/>
      <c r="E54" s="889" t="s">
        <v>1545</v>
      </c>
      <c r="F54" s="889" t="s">
        <v>1545</v>
      </c>
      <c r="G54" s="889" t="s">
        <v>1545</v>
      </c>
    </row>
    <row r="55" spans="2:7" s="844" customFormat="1">
      <c r="B55" s="1431"/>
      <c r="C55" s="1436"/>
      <c r="D55" s="1431"/>
      <c r="E55" s="880" t="s">
        <v>1546</v>
      </c>
      <c r="F55" s="880" t="s">
        <v>1546</v>
      </c>
      <c r="G55" s="880" t="s">
        <v>1546</v>
      </c>
    </row>
    <row r="56" spans="2:7" s="844" customFormat="1">
      <c r="B56" s="1431"/>
      <c r="C56" s="1436"/>
      <c r="D56" s="1431"/>
      <c r="E56" s="889" t="s">
        <v>1547</v>
      </c>
      <c r="F56" s="889" t="s">
        <v>1547</v>
      </c>
      <c r="G56" s="889" t="s">
        <v>1547</v>
      </c>
    </row>
    <row r="57" spans="2:7" s="844" customFormat="1">
      <c r="B57" s="1431"/>
      <c r="C57" s="1436"/>
      <c r="D57" s="1431"/>
      <c r="E57" s="880" t="s">
        <v>1548</v>
      </c>
      <c r="F57" s="880" t="s">
        <v>1548</v>
      </c>
      <c r="G57" s="880" t="s">
        <v>1548</v>
      </c>
    </row>
    <row r="58" spans="2:7" s="844" customFormat="1">
      <c r="B58" s="1431"/>
      <c r="C58" s="1436"/>
      <c r="D58" s="1431"/>
      <c r="E58" s="889" t="s">
        <v>1549</v>
      </c>
      <c r="F58" s="889" t="s">
        <v>1549</v>
      </c>
      <c r="G58" s="889" t="s">
        <v>1549</v>
      </c>
    </row>
    <row r="59" spans="2:7">
      <c r="B59" s="1431"/>
      <c r="C59" s="1436"/>
      <c r="D59" s="1431"/>
      <c r="E59" s="880" t="s">
        <v>1550</v>
      </c>
      <c r="F59" s="880" t="s">
        <v>1550</v>
      </c>
      <c r="G59" s="880" t="s">
        <v>1550</v>
      </c>
    </row>
    <row r="60" spans="2:7" s="868" customFormat="1">
      <c r="B60" s="1432"/>
      <c r="C60" s="1437"/>
      <c r="D60" s="1432"/>
      <c r="E60" s="891" t="s">
        <v>1626</v>
      </c>
      <c r="F60" s="891" t="s">
        <v>1626</v>
      </c>
      <c r="G60" s="891" t="s">
        <v>1626</v>
      </c>
    </row>
    <row r="62" spans="2:7">
      <c r="B62" s="1433" t="s">
        <v>481</v>
      </c>
      <c r="C62" s="1434" t="s">
        <v>1531</v>
      </c>
      <c r="D62" s="839" t="s">
        <v>1576</v>
      </c>
      <c r="E62" s="881" t="s">
        <v>1524</v>
      </c>
      <c r="F62" s="881" t="s">
        <v>1525</v>
      </c>
      <c r="G62" s="881" t="s">
        <v>1526</v>
      </c>
    </row>
    <row r="63" spans="2:7">
      <c r="B63" s="1433"/>
      <c r="C63" s="1433"/>
      <c r="D63" s="1433" t="s">
        <v>1528</v>
      </c>
      <c r="E63" s="878" t="s">
        <v>1569</v>
      </c>
      <c r="F63" s="878" t="s">
        <v>1569</v>
      </c>
      <c r="G63" s="878" t="s">
        <v>1569</v>
      </c>
    </row>
    <row r="64" spans="2:7">
      <c r="B64" s="1433"/>
      <c r="C64" s="1433"/>
      <c r="D64" s="1433"/>
      <c r="E64" s="879" t="s">
        <v>1535</v>
      </c>
      <c r="F64" s="879" t="s">
        <v>1535</v>
      </c>
      <c r="G64" s="879" t="s">
        <v>1535</v>
      </c>
    </row>
    <row r="65" spans="2:8">
      <c r="B65" s="1433"/>
      <c r="C65" s="1433"/>
      <c r="D65" s="1433"/>
      <c r="E65" s="878" t="s">
        <v>1536</v>
      </c>
      <c r="F65" s="878" t="s">
        <v>1536</v>
      </c>
      <c r="G65" s="878" t="s">
        <v>1536</v>
      </c>
    </row>
    <row r="66" spans="2:8">
      <c r="B66" s="1433"/>
      <c r="C66" s="1433"/>
      <c r="D66" s="1433"/>
      <c r="E66" s="879" t="s">
        <v>1537</v>
      </c>
      <c r="F66" s="879" t="s">
        <v>1537</v>
      </c>
      <c r="G66" s="879" t="s">
        <v>1537</v>
      </c>
    </row>
    <row r="67" spans="2:8">
      <c r="B67" s="1433"/>
      <c r="C67" s="1433"/>
      <c r="D67" s="1433"/>
      <c r="E67" s="878" t="s">
        <v>1538</v>
      </c>
      <c r="F67" s="878" t="s">
        <v>119</v>
      </c>
      <c r="G67" s="878" t="s">
        <v>119</v>
      </c>
    </row>
    <row r="68" spans="2:8">
      <c r="B68" s="1433"/>
      <c r="C68" s="1433"/>
      <c r="D68" s="1433"/>
      <c r="E68" s="879" t="s">
        <v>1539</v>
      </c>
      <c r="F68" s="879" t="s">
        <v>120</v>
      </c>
      <c r="G68" s="879" t="s">
        <v>120</v>
      </c>
    </row>
    <row r="70" spans="2:8">
      <c r="B70" s="841" t="s">
        <v>1919</v>
      </c>
      <c r="C70" s="841" t="s">
        <v>156</v>
      </c>
      <c r="D70" s="839" t="s">
        <v>1577</v>
      </c>
      <c r="E70" s="845" t="s">
        <v>1527</v>
      </c>
      <c r="F70" s="845" t="s">
        <v>1849</v>
      </c>
    </row>
    <row r="72" spans="2:8">
      <c r="B72" s="1433" t="s">
        <v>549</v>
      </c>
      <c r="C72" s="1433" t="s">
        <v>158</v>
      </c>
      <c r="D72" s="843" t="s">
        <v>1578</v>
      </c>
      <c r="E72" s="892" t="s">
        <v>150</v>
      </c>
      <c r="F72" s="892" t="s">
        <v>154</v>
      </c>
      <c r="G72" s="892" t="s">
        <v>1551</v>
      </c>
      <c r="H72" s="892" t="s">
        <v>1552</v>
      </c>
    </row>
    <row r="73" spans="2:8">
      <c r="B73" s="1433"/>
      <c r="C73" s="1433"/>
      <c r="D73" s="1433" t="s">
        <v>1528</v>
      </c>
      <c r="E73" s="878" t="s">
        <v>1553</v>
      </c>
      <c r="F73" s="878" t="s">
        <v>1553</v>
      </c>
      <c r="G73" s="878" t="s">
        <v>1553</v>
      </c>
      <c r="H73" s="878" t="s">
        <v>1553</v>
      </c>
    </row>
    <row r="74" spans="2:8">
      <c r="B74" s="1433"/>
      <c r="C74" s="1433"/>
      <c r="D74" s="1433"/>
      <c r="E74" s="879" t="s">
        <v>1554</v>
      </c>
      <c r="F74" s="879" t="s">
        <v>1554</v>
      </c>
      <c r="G74" s="879" t="s">
        <v>1554</v>
      </c>
      <c r="H74" s="879" t="s">
        <v>1554</v>
      </c>
    </row>
    <row r="75" spans="2:8">
      <c r="B75" s="1433"/>
      <c r="C75" s="1433"/>
      <c r="D75" s="1433"/>
      <c r="E75" s="878" t="s">
        <v>1555</v>
      </c>
      <c r="F75" s="878" t="s">
        <v>1555</v>
      </c>
      <c r="G75" s="878" t="s">
        <v>1555</v>
      </c>
      <c r="H75" s="878" t="s">
        <v>1555</v>
      </c>
    </row>
    <row r="76" spans="2:8">
      <c r="B76" s="1433"/>
      <c r="C76" s="1433"/>
      <c r="D76" s="1433"/>
      <c r="E76" s="879" t="s">
        <v>1556</v>
      </c>
      <c r="F76" s="879" t="s">
        <v>1556</v>
      </c>
      <c r="G76" s="879" t="s">
        <v>1556</v>
      </c>
      <c r="H76" s="879" t="s">
        <v>1556</v>
      </c>
    </row>
    <row r="78" spans="2:8">
      <c r="B78" s="1430" t="s">
        <v>1557</v>
      </c>
      <c r="C78" s="1430" t="s">
        <v>161</v>
      </c>
      <c r="D78" s="867" t="s">
        <v>1579</v>
      </c>
      <c r="E78" s="893" t="s">
        <v>1150</v>
      </c>
      <c r="F78" s="893" t="s">
        <v>1151</v>
      </c>
      <c r="G78" s="893" t="s">
        <v>1558</v>
      </c>
      <c r="H78" s="893" t="s">
        <v>1149</v>
      </c>
    </row>
    <row r="79" spans="2:8">
      <c r="B79" s="1431"/>
      <c r="C79" s="1431"/>
      <c r="D79" s="1430" t="s">
        <v>1528</v>
      </c>
      <c r="E79" s="880" t="s">
        <v>1559</v>
      </c>
      <c r="F79" s="880" t="s">
        <v>1559</v>
      </c>
      <c r="G79" s="880" t="s">
        <v>1559</v>
      </c>
      <c r="H79" s="880" t="s">
        <v>1559</v>
      </c>
    </row>
    <row r="80" spans="2:8">
      <c r="B80" s="1431"/>
      <c r="C80" s="1431"/>
      <c r="D80" s="1431"/>
      <c r="E80" s="889" t="s">
        <v>1560</v>
      </c>
      <c r="F80" s="889" t="s">
        <v>1560</v>
      </c>
      <c r="G80" s="889" t="s">
        <v>1560</v>
      </c>
      <c r="H80" s="889" t="s">
        <v>1560</v>
      </c>
    </row>
    <row r="81" spans="2:9">
      <c r="B81" s="1431"/>
      <c r="C81" s="1431"/>
      <c r="D81" s="1431"/>
      <c r="E81" s="880" t="s">
        <v>1561</v>
      </c>
      <c r="F81" s="880" t="s">
        <v>1561</v>
      </c>
      <c r="G81" s="880" t="s">
        <v>1561</v>
      </c>
      <c r="H81" s="880" t="s">
        <v>1561</v>
      </c>
    </row>
    <row r="82" spans="2:9">
      <c r="B82" s="1431"/>
      <c r="C82" s="1431"/>
      <c r="D82" s="1431"/>
      <c r="E82" s="889" t="s">
        <v>1562</v>
      </c>
      <c r="F82" s="889" t="s">
        <v>1562</v>
      </c>
      <c r="G82" s="889" t="s">
        <v>1562</v>
      </c>
      <c r="H82" s="889" t="s">
        <v>1562</v>
      </c>
    </row>
    <row r="83" spans="2:9" s="868" customFormat="1">
      <c r="B83" s="1432"/>
      <c r="C83" s="1432"/>
      <c r="D83" s="1432"/>
      <c r="E83" s="879" t="s">
        <v>1628</v>
      </c>
      <c r="F83" s="879" t="s">
        <v>1628</v>
      </c>
      <c r="G83" s="879" t="s">
        <v>1628</v>
      </c>
      <c r="H83" s="879" t="s">
        <v>1627</v>
      </c>
    </row>
    <row r="85" spans="2:9" s="844" customFormat="1">
      <c r="B85" s="1433" t="s">
        <v>1557</v>
      </c>
      <c r="C85" s="1433" t="s">
        <v>1563</v>
      </c>
      <c r="D85" s="843" t="s">
        <v>1580</v>
      </c>
      <c r="E85" s="892" t="s">
        <v>14</v>
      </c>
      <c r="F85" s="892" t="s">
        <v>152</v>
      </c>
      <c r="G85" s="892" t="s">
        <v>155</v>
      </c>
      <c r="H85" s="892" t="s">
        <v>157</v>
      </c>
      <c r="I85" s="1404" t="s">
        <v>1917</v>
      </c>
    </row>
    <row r="86" spans="2:9" s="844" customFormat="1">
      <c r="B86" s="1433"/>
      <c r="C86" s="1433"/>
      <c r="D86" s="1433" t="s">
        <v>1528</v>
      </c>
      <c r="E86" s="878"/>
      <c r="F86" s="878" t="s">
        <v>1564</v>
      </c>
      <c r="G86" s="878" t="s">
        <v>1564</v>
      </c>
      <c r="H86" s="878" t="s">
        <v>1564</v>
      </c>
      <c r="I86" s="1405" t="s">
        <v>1918</v>
      </c>
    </row>
    <row r="87" spans="2:9" s="844" customFormat="1">
      <c r="B87" s="1433"/>
      <c r="C87" s="1433"/>
      <c r="D87" s="1433"/>
      <c r="E87" s="879"/>
      <c r="F87" s="879" t="s">
        <v>1565</v>
      </c>
      <c r="G87" s="879" t="s">
        <v>1565</v>
      </c>
      <c r="H87" s="879" t="s">
        <v>1565</v>
      </c>
      <c r="I87" s="1406"/>
    </row>
    <row r="88" spans="2:9" s="844" customFormat="1">
      <c r="B88" s="1433"/>
      <c r="C88" s="1433"/>
      <c r="D88" s="1433"/>
      <c r="E88" s="878"/>
      <c r="F88" s="878" t="s">
        <v>1566</v>
      </c>
      <c r="G88" s="878" t="s">
        <v>1566</v>
      </c>
      <c r="H88" s="878" t="s">
        <v>1566</v>
      </c>
      <c r="I88" s="1405"/>
    </row>
  </sheetData>
  <sheetProtection algorithmName="SHA-512" hashValue="+7qNcJU4o5abau9bQNlvGDl0vX8zM5+a2mDMyn2n/6eMhYa3V8Hi91vFLgkiotvrQgEQ+xokmSPbgnV1H0S3iQ==" saltValue="Sh7XWz1jvFcOFRvHmlphwA==" spinCount="100000" sheet="1" objects="1" scenarios="1"/>
  <mergeCells count="27">
    <mergeCell ref="B85:B88"/>
    <mergeCell ref="C85:C88"/>
    <mergeCell ref="D86:D88"/>
    <mergeCell ref="D73:D76"/>
    <mergeCell ref="C72:C76"/>
    <mergeCell ref="B72:B76"/>
    <mergeCell ref="B78:B83"/>
    <mergeCell ref="C78:C83"/>
    <mergeCell ref="D79:D83"/>
    <mergeCell ref="B62:B68"/>
    <mergeCell ref="C62:C68"/>
    <mergeCell ref="D63:D68"/>
    <mergeCell ref="B48:B60"/>
    <mergeCell ref="C48:C60"/>
    <mergeCell ref="D49:D60"/>
    <mergeCell ref="B29:B37"/>
    <mergeCell ref="C29:C37"/>
    <mergeCell ref="B39:B46"/>
    <mergeCell ref="C39:C46"/>
    <mergeCell ref="D17:D27"/>
    <mergeCell ref="D30:D37"/>
    <mergeCell ref="D40:D46"/>
    <mergeCell ref="B14:C14"/>
    <mergeCell ref="B4:C12"/>
    <mergeCell ref="B16:B27"/>
    <mergeCell ref="C16:C27"/>
    <mergeCell ref="D5:D12"/>
  </mergeCells>
  <phoneticPr fontId="19"/>
  <pageMargins left="0.70866141732283472" right="0" top="0.15748031496062992" bottom="0.15748031496062992" header="0.31496062992125984" footer="0.31496062992125984"/>
  <pageSetup paperSize="8" scale="71" orientation="landscape" r:id="rId1"/>
  <tableParts count="39">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FB2"/>
    <pageSetUpPr fitToPage="1"/>
  </sheetPr>
  <dimension ref="A1:AU709"/>
  <sheetViews>
    <sheetView showGridLines="0" tabSelected="1" view="pageBreakPreview" zoomScale="85" zoomScaleNormal="85" zoomScaleSheetLayoutView="85" workbookViewId="0">
      <pane ySplit="5" topLeftCell="A6" activePane="bottomLeft" state="frozenSplit"/>
      <selection activeCell="A4" sqref="A4:AI4"/>
      <selection pane="bottomLeft" activeCell="B2" sqref="B2:N2"/>
    </sheetView>
  </sheetViews>
  <sheetFormatPr defaultColWidth="9.375" defaultRowHeight="15" customHeight="1" outlineLevelCol="1"/>
  <cols>
    <col min="1" max="1" width="1.875" style="930" customWidth="1"/>
    <col min="2" max="2" width="1.25" style="930" customWidth="1"/>
    <col min="3" max="3" width="0.625" style="930" customWidth="1"/>
    <col min="4" max="4" width="1.25" style="930" customWidth="1"/>
    <col min="5" max="5" width="11.875" style="931" customWidth="1"/>
    <col min="6" max="6" width="0.375" style="931" customWidth="1"/>
    <col min="7" max="7" width="0.5" style="931" customWidth="1"/>
    <col min="8" max="8" width="10" style="932" customWidth="1"/>
    <col min="9" max="9" width="18.75" style="932" customWidth="1"/>
    <col min="10" max="10" width="1.875" style="930" customWidth="1"/>
    <col min="11" max="11" width="33.75" style="933" customWidth="1"/>
    <col min="12" max="14" width="0.625" style="930" customWidth="1"/>
    <col min="15" max="15" width="57.25" style="934" customWidth="1"/>
    <col min="16" max="16" width="0.625" style="930" customWidth="1"/>
    <col min="17" max="17" width="4" style="930" customWidth="1"/>
    <col min="18" max="18" width="1.375" style="930" customWidth="1"/>
    <col min="19" max="19" width="1.25" style="935" customWidth="1"/>
    <col min="20" max="20" width="18.75" style="935" hidden="1" customWidth="1" outlineLevel="1"/>
    <col min="21" max="21" width="3.125" style="952" customWidth="1" collapsed="1"/>
    <col min="22" max="47" width="9.375" style="935"/>
    <col min="48" max="16384" width="9.375" style="930"/>
  </cols>
  <sheetData>
    <row r="1" spans="2:27" ht="7.5" customHeight="1">
      <c r="T1" s="1504" t="s">
        <v>534</v>
      </c>
      <c r="U1" s="1500" t="s">
        <v>787</v>
      </c>
      <c r="V1" s="1500"/>
      <c r="W1" s="1500"/>
      <c r="X1" s="1500"/>
      <c r="Y1" s="1500"/>
      <c r="Z1" s="1500"/>
      <c r="AA1" s="1500"/>
    </row>
    <row r="2" spans="2:27" ht="15" customHeight="1" thickBot="1">
      <c r="B2" s="1507" t="s">
        <v>1660</v>
      </c>
      <c r="C2" s="1507"/>
      <c r="D2" s="1507"/>
      <c r="E2" s="1507"/>
      <c r="F2" s="1507"/>
      <c r="G2" s="1507"/>
      <c r="H2" s="1507"/>
      <c r="I2" s="1507"/>
      <c r="J2" s="1507"/>
      <c r="K2" s="1507"/>
      <c r="L2" s="1507"/>
      <c r="M2" s="1507"/>
      <c r="N2" s="1507"/>
      <c r="O2" s="1508"/>
      <c r="P2" s="1508"/>
      <c r="Q2" s="1508"/>
      <c r="T2" s="1505"/>
      <c r="U2" s="1500"/>
      <c r="V2" s="1500"/>
      <c r="W2" s="1500"/>
      <c r="X2" s="1500"/>
      <c r="Y2" s="1500"/>
      <c r="Z2" s="1500"/>
      <c r="AA2" s="1500"/>
    </row>
    <row r="3" spans="2:27" ht="7.5" customHeight="1" thickTop="1">
      <c r="B3" s="936"/>
      <c r="C3" s="937"/>
      <c r="D3" s="937"/>
      <c r="E3" s="938"/>
      <c r="F3" s="939"/>
      <c r="G3" s="939"/>
      <c r="H3" s="940"/>
      <c r="I3" s="940"/>
      <c r="J3" s="937"/>
      <c r="K3" s="941"/>
      <c r="L3" s="937"/>
      <c r="M3" s="937"/>
      <c r="N3" s="937"/>
      <c r="O3" s="942"/>
      <c r="P3" s="937"/>
      <c r="Q3" s="943"/>
      <c r="T3" s="1501"/>
      <c r="U3" s="1500"/>
      <c r="V3" s="1500"/>
      <c r="W3" s="1500"/>
      <c r="X3" s="1500"/>
      <c r="Y3" s="1500"/>
      <c r="Z3" s="1500"/>
      <c r="AA3" s="1500"/>
    </row>
    <row r="4" spans="2:27" ht="26.25" customHeight="1" thickBot="1">
      <c r="B4" s="944"/>
      <c r="C4" s="1503"/>
      <c r="D4" s="1503"/>
      <c r="E4" s="1503" t="str">
        <f>IF($T$3="","",$T$3&amp;"　")&amp;IF($K$8="","",$K$8)</f>
        <v/>
      </c>
      <c r="F4" s="1503"/>
      <c r="G4" s="1503"/>
      <c r="H4" s="1503"/>
      <c r="I4" s="1503"/>
      <c r="J4" s="1503"/>
      <c r="K4" s="1503"/>
      <c r="L4" s="1503"/>
      <c r="M4" s="1503"/>
      <c r="N4" s="1503"/>
      <c r="O4" s="1503"/>
      <c r="P4" s="1503"/>
      <c r="Q4" s="945"/>
      <c r="T4" s="1502"/>
      <c r="U4" s="1500"/>
      <c r="V4" s="1500"/>
      <c r="W4" s="1500"/>
      <c r="X4" s="1500"/>
      <c r="Y4" s="1500"/>
      <c r="Z4" s="1500"/>
      <c r="AA4" s="1500"/>
    </row>
    <row r="5" spans="2:27" ht="5.25" customHeight="1" thickTop="1">
      <c r="B5" s="944"/>
      <c r="C5" s="946"/>
      <c r="D5" s="946"/>
      <c r="E5" s="947"/>
      <c r="F5" s="947"/>
      <c r="G5" s="947"/>
      <c r="H5" s="948"/>
      <c r="I5" s="948"/>
      <c r="J5" s="946"/>
      <c r="K5" s="949"/>
      <c r="L5" s="946"/>
      <c r="M5" s="946"/>
      <c r="N5" s="946"/>
      <c r="O5" s="950"/>
      <c r="P5" s="946"/>
      <c r="Q5" s="945"/>
      <c r="T5" s="951"/>
    </row>
    <row r="6" spans="2:27" ht="18.75" customHeight="1">
      <c r="B6" s="944"/>
      <c r="C6" s="953"/>
      <c r="D6" s="1442" t="s">
        <v>613</v>
      </c>
      <c r="E6" s="1442"/>
      <c r="F6" s="1442"/>
      <c r="G6" s="1442"/>
      <c r="H6" s="1442"/>
      <c r="I6" s="1442"/>
      <c r="J6" s="1442"/>
      <c r="K6" s="1442"/>
      <c r="L6" s="1442"/>
      <c r="M6" s="954"/>
      <c r="N6" s="955"/>
      <c r="O6" s="1457" t="s">
        <v>514</v>
      </c>
      <c r="P6" s="1457"/>
      <c r="Q6" s="945"/>
    </row>
    <row r="7" spans="2:27" ht="5.25" customHeight="1">
      <c r="B7" s="944"/>
      <c r="C7" s="946"/>
      <c r="D7" s="954"/>
      <c r="E7" s="954"/>
      <c r="F7" s="954"/>
      <c r="G7" s="954"/>
      <c r="H7" s="956"/>
      <c r="I7" s="956"/>
      <c r="J7" s="954"/>
      <c r="K7" s="957"/>
      <c r="L7" s="954"/>
      <c r="M7" s="954"/>
      <c r="N7" s="954"/>
      <c r="O7" s="950"/>
      <c r="P7" s="958"/>
      <c r="Q7" s="945"/>
      <c r="V7" s="959"/>
      <c r="W7" s="960"/>
      <c r="X7" s="960"/>
      <c r="Y7" s="960"/>
      <c r="Z7" s="960"/>
    </row>
    <row r="8" spans="2:27" ht="33.75" customHeight="1">
      <c r="B8" s="944"/>
      <c r="C8" s="947"/>
      <c r="D8" s="1444" t="s">
        <v>497</v>
      </c>
      <c r="E8" s="1444"/>
      <c r="F8" s="961"/>
      <c r="G8" s="1441"/>
      <c r="H8" s="1460" t="s">
        <v>525</v>
      </c>
      <c r="I8" s="1460"/>
      <c r="J8" s="946"/>
      <c r="K8" s="127"/>
      <c r="L8" s="946"/>
      <c r="M8" s="946"/>
      <c r="N8" s="946"/>
      <c r="O8" s="962" t="s">
        <v>782</v>
      </c>
      <c r="P8" s="946"/>
      <c r="Q8" s="945"/>
      <c r="U8" s="963"/>
      <c r="V8" s="960"/>
      <c r="W8" s="960"/>
      <c r="X8" s="960"/>
      <c r="Y8" s="960"/>
      <c r="Z8" s="960"/>
    </row>
    <row r="9" spans="2:27" ht="21" customHeight="1">
      <c r="B9" s="944"/>
      <c r="C9" s="947"/>
      <c r="D9" s="1444"/>
      <c r="E9" s="1444"/>
      <c r="F9" s="961"/>
      <c r="G9" s="1441"/>
      <c r="H9" s="1449" t="s">
        <v>560</v>
      </c>
      <c r="I9" s="1449"/>
      <c r="J9" s="946"/>
      <c r="K9" s="111"/>
      <c r="L9" s="946"/>
      <c r="M9" s="946"/>
      <c r="N9" s="946"/>
      <c r="O9" s="962" t="s">
        <v>512</v>
      </c>
      <c r="P9" s="946"/>
      <c r="Q9" s="945"/>
      <c r="U9" s="964"/>
      <c r="V9" s="960"/>
      <c r="W9" s="960"/>
      <c r="X9" s="960"/>
      <c r="Y9" s="960"/>
      <c r="Z9" s="960"/>
    </row>
    <row r="10" spans="2:27" ht="21" customHeight="1">
      <c r="B10" s="944"/>
      <c r="C10" s="947"/>
      <c r="D10" s="1444"/>
      <c r="E10" s="1444"/>
      <c r="F10" s="961"/>
      <c r="G10" s="1441"/>
      <c r="H10" s="1449" t="s">
        <v>316</v>
      </c>
      <c r="I10" s="1449"/>
      <c r="J10" s="946"/>
      <c r="K10" s="169"/>
      <c r="L10" s="946"/>
      <c r="M10" s="946"/>
      <c r="N10" s="946"/>
      <c r="O10" s="965" t="s">
        <v>1392</v>
      </c>
      <c r="P10" s="946"/>
      <c r="Q10" s="945"/>
      <c r="U10" s="964"/>
      <c r="V10" s="960"/>
      <c r="W10" s="960"/>
      <c r="X10" s="960"/>
      <c r="Y10" s="960"/>
      <c r="Z10" s="960"/>
    </row>
    <row r="11" spans="2:27" ht="21" customHeight="1">
      <c r="B11" s="944"/>
      <c r="C11" s="947"/>
      <c r="D11" s="1444"/>
      <c r="E11" s="1444"/>
      <c r="F11" s="961"/>
      <c r="G11" s="966"/>
      <c r="H11" s="1449" t="s">
        <v>587</v>
      </c>
      <c r="I11" s="1449"/>
      <c r="J11" s="946"/>
      <c r="K11" s="169"/>
      <c r="L11" s="946"/>
      <c r="M11" s="946"/>
      <c r="N11" s="946"/>
      <c r="O11" s="962" t="str">
        <f>IF(K9="単年度",TEXT(date1!C3,"yyyy年m月d日")&amp;"以前の日付を入力",IF(K9="２年度事業（１年目）",TEXT(date1!C4,"yyyy年m月d日")&amp;"以前の日付を入力",IF(K9="３年度事業（１年目）",TEXT(date1!C4,"yyyy年m月d日")&amp;"以前の日付を入力","")))</f>
        <v/>
      </c>
      <c r="P11" s="946"/>
      <c r="Q11" s="945"/>
      <c r="U11" s="967"/>
      <c r="V11" s="960"/>
      <c r="W11" s="960"/>
      <c r="X11" s="960"/>
      <c r="Y11" s="960"/>
      <c r="Z11" s="960"/>
    </row>
    <row r="12" spans="2:27" ht="21" customHeight="1">
      <c r="B12" s="944"/>
      <c r="C12" s="947"/>
      <c r="D12" s="1444"/>
      <c r="E12" s="1444"/>
      <c r="F12" s="961"/>
      <c r="G12" s="966"/>
      <c r="H12" s="1479" t="s">
        <v>588</v>
      </c>
      <c r="I12" s="1479"/>
      <c r="J12" s="946"/>
      <c r="K12" s="169"/>
      <c r="L12" s="946"/>
      <c r="M12" s="946"/>
      <c r="N12" s="946"/>
      <c r="O12" s="968" t="str">
        <f>IF(K9="単年度","「当該年度事業完了日」と同一の日付を入力",IF(K9="２年度事業（１年目）",TEXT(date1!D4,"yyyy年m月d日")&amp;"以前の日付を入力",IF(K9="３年度事業（１年目）",TEXT(date1!D5,"yyyy年m月d日")&amp;"以前の日付を入力","")))</f>
        <v/>
      </c>
      <c r="P12" s="946"/>
      <c r="Q12" s="945"/>
      <c r="U12" s="964"/>
      <c r="Y12" s="161"/>
    </row>
    <row r="13" spans="2:27" ht="18.75" customHeight="1">
      <c r="B13" s="944"/>
      <c r="C13" s="946"/>
      <c r="D13" s="946"/>
      <c r="E13" s="947"/>
      <c r="F13" s="947"/>
      <c r="G13" s="947"/>
      <c r="H13" s="948"/>
      <c r="I13" s="948"/>
      <c r="J13" s="946"/>
      <c r="K13" s="949"/>
      <c r="L13" s="946"/>
      <c r="M13" s="946"/>
      <c r="N13" s="946"/>
      <c r="O13" s="950"/>
      <c r="P13" s="946"/>
      <c r="Q13" s="945"/>
    </row>
    <row r="14" spans="2:27" ht="18.75" customHeight="1">
      <c r="B14" s="944"/>
      <c r="C14" s="953"/>
      <c r="D14" s="1442" t="s">
        <v>614</v>
      </c>
      <c r="E14" s="1442"/>
      <c r="F14" s="1442"/>
      <c r="G14" s="1442"/>
      <c r="H14" s="1442"/>
      <c r="I14" s="1442"/>
      <c r="J14" s="1442"/>
      <c r="K14" s="1442"/>
      <c r="L14" s="1442"/>
      <c r="M14" s="954"/>
      <c r="N14" s="955"/>
      <c r="O14" s="1457" t="s">
        <v>526</v>
      </c>
      <c r="P14" s="1457"/>
      <c r="Q14" s="945"/>
      <c r="U14" s="969"/>
    </row>
    <row r="15" spans="2:27" ht="5.25" customHeight="1">
      <c r="B15" s="944"/>
      <c r="C15" s="946"/>
      <c r="D15" s="954"/>
      <c r="E15" s="954"/>
      <c r="F15" s="954"/>
      <c r="G15" s="954"/>
      <c r="H15" s="956"/>
      <c r="I15" s="956"/>
      <c r="J15" s="954"/>
      <c r="K15" s="957"/>
      <c r="L15" s="954"/>
      <c r="M15" s="954"/>
      <c r="N15" s="954"/>
      <c r="O15" s="950"/>
      <c r="P15" s="958"/>
      <c r="Q15" s="945"/>
      <c r="U15" s="969"/>
    </row>
    <row r="16" spans="2:27" ht="21" customHeight="1">
      <c r="B16" s="944"/>
      <c r="C16" s="947"/>
      <c r="D16" s="1444" t="s">
        <v>402</v>
      </c>
      <c r="E16" s="1444"/>
      <c r="F16" s="1440"/>
      <c r="G16" s="1441"/>
      <c r="H16" s="1448" t="s">
        <v>563</v>
      </c>
      <c r="I16" s="1494"/>
      <c r="J16" s="946"/>
      <c r="K16" s="112"/>
      <c r="L16" s="946"/>
      <c r="M16" s="946"/>
      <c r="N16" s="946"/>
      <c r="O16" s="962" t="s">
        <v>513</v>
      </c>
      <c r="P16" s="946"/>
      <c r="Q16" s="945"/>
      <c r="U16" s="969"/>
    </row>
    <row r="17" spans="2:47" ht="21" customHeight="1">
      <c r="B17" s="944"/>
      <c r="C17" s="947"/>
      <c r="D17" s="1444"/>
      <c r="E17" s="1444"/>
      <c r="F17" s="1440"/>
      <c r="G17" s="1441"/>
      <c r="H17" s="1449" t="s">
        <v>562</v>
      </c>
      <c r="I17" s="1450"/>
      <c r="J17" s="946"/>
      <c r="K17" s="112"/>
      <c r="L17" s="946"/>
      <c r="M17" s="946"/>
      <c r="N17" s="946"/>
      <c r="O17" s="962" t="s">
        <v>1264</v>
      </c>
      <c r="P17" s="946"/>
      <c r="Q17" s="945"/>
      <c r="S17" s="970"/>
      <c r="T17" s="970"/>
      <c r="U17" s="971" t="s">
        <v>564</v>
      </c>
    </row>
    <row r="18" spans="2:47" ht="21" customHeight="1">
      <c r="B18" s="944"/>
      <c r="C18" s="947"/>
      <c r="D18" s="1444"/>
      <c r="E18" s="1444"/>
      <c r="F18" s="1440"/>
      <c r="G18" s="1441"/>
      <c r="H18" s="1450" t="s">
        <v>503</v>
      </c>
      <c r="I18" s="1499"/>
      <c r="J18" s="946"/>
      <c r="K18" s="113"/>
      <c r="L18" s="946"/>
      <c r="M18" s="946"/>
      <c r="N18" s="946"/>
      <c r="O18" s="965" t="s">
        <v>504</v>
      </c>
      <c r="P18" s="946"/>
      <c r="Q18" s="945"/>
      <c r="S18" s="970"/>
      <c r="T18" s="970"/>
      <c r="U18" s="971"/>
    </row>
    <row r="19" spans="2:47" ht="21" customHeight="1">
      <c r="B19" s="944"/>
      <c r="C19" s="947"/>
      <c r="D19" s="1444"/>
      <c r="E19" s="1444"/>
      <c r="F19" s="1440"/>
      <c r="G19" s="1441"/>
      <c r="H19" s="1446" t="s">
        <v>565</v>
      </c>
      <c r="I19" s="972" t="s">
        <v>518</v>
      </c>
      <c r="J19" s="946"/>
      <c r="K19" s="113"/>
      <c r="L19" s="946"/>
      <c r="M19" s="946"/>
      <c r="N19" s="946"/>
      <c r="O19" s="965" t="s">
        <v>1922</v>
      </c>
      <c r="P19" s="946"/>
      <c r="Q19" s="945"/>
      <c r="S19" s="970"/>
      <c r="T19" s="970"/>
      <c r="U19" s="971" t="s">
        <v>564</v>
      </c>
    </row>
    <row r="20" spans="2:47" ht="21" customHeight="1">
      <c r="B20" s="944"/>
      <c r="C20" s="946"/>
      <c r="D20" s="1444"/>
      <c r="E20" s="1444"/>
      <c r="F20" s="1440"/>
      <c r="G20" s="1441"/>
      <c r="H20" s="1447"/>
      <c r="I20" s="972" t="s">
        <v>566</v>
      </c>
      <c r="J20" s="946"/>
      <c r="K20" s="113"/>
      <c r="L20" s="946"/>
      <c r="M20" s="946"/>
      <c r="N20" s="946"/>
      <c r="O20" s="965" t="s">
        <v>513</v>
      </c>
      <c r="P20" s="946"/>
      <c r="Q20" s="945"/>
      <c r="S20" s="970"/>
      <c r="T20" s="970"/>
      <c r="U20" s="971"/>
    </row>
    <row r="21" spans="2:47" ht="21" customHeight="1">
      <c r="B21" s="944"/>
      <c r="C21" s="946"/>
      <c r="D21" s="1444"/>
      <c r="E21" s="1444"/>
      <c r="F21" s="1440"/>
      <c r="G21" s="1441"/>
      <c r="H21" s="1447"/>
      <c r="I21" s="972" t="s">
        <v>567</v>
      </c>
      <c r="J21" s="946"/>
      <c r="K21" s="113"/>
      <c r="L21" s="946"/>
      <c r="M21" s="946"/>
      <c r="N21" s="946"/>
      <c r="O21" s="965" t="s">
        <v>571</v>
      </c>
      <c r="P21" s="946"/>
      <c r="Q21" s="945"/>
      <c r="S21" s="970"/>
      <c r="T21" s="970"/>
      <c r="U21" s="971"/>
    </row>
    <row r="22" spans="2:47" ht="21" customHeight="1">
      <c r="B22" s="944"/>
      <c r="C22" s="946"/>
      <c r="D22" s="1444"/>
      <c r="E22" s="1444"/>
      <c r="F22" s="1440"/>
      <c r="G22" s="1441"/>
      <c r="H22" s="1447"/>
      <c r="I22" s="972" t="s">
        <v>568</v>
      </c>
      <c r="J22" s="946"/>
      <c r="K22" s="113"/>
      <c r="L22" s="946"/>
      <c r="M22" s="946"/>
      <c r="N22" s="946"/>
      <c r="O22" s="965" t="s">
        <v>572</v>
      </c>
      <c r="P22" s="946"/>
      <c r="Q22" s="945"/>
      <c r="S22" s="970"/>
      <c r="T22" s="970"/>
      <c r="U22" s="971" t="s">
        <v>564</v>
      </c>
    </row>
    <row r="23" spans="2:47" ht="21" customHeight="1">
      <c r="B23" s="944"/>
      <c r="C23" s="946"/>
      <c r="D23" s="1444"/>
      <c r="E23" s="1444"/>
      <c r="F23" s="1440"/>
      <c r="G23" s="1441"/>
      <c r="H23" s="1448"/>
      <c r="I23" s="972" t="s">
        <v>569</v>
      </c>
      <c r="J23" s="946"/>
      <c r="K23" s="113"/>
      <c r="L23" s="946"/>
      <c r="M23" s="946"/>
      <c r="N23" s="946"/>
      <c r="O23" s="965" t="s">
        <v>572</v>
      </c>
      <c r="P23" s="946"/>
      <c r="Q23" s="945"/>
      <c r="S23" s="970"/>
      <c r="T23" s="970"/>
      <c r="U23" s="971" t="s">
        <v>561</v>
      </c>
    </row>
    <row r="24" spans="2:47" ht="21" customHeight="1">
      <c r="B24" s="944"/>
      <c r="C24" s="946"/>
      <c r="D24" s="1444"/>
      <c r="E24" s="1444"/>
      <c r="F24" s="1440"/>
      <c r="G24" s="1441"/>
      <c r="H24" s="1450" t="s">
        <v>505</v>
      </c>
      <c r="I24" s="972" t="s">
        <v>506</v>
      </c>
      <c r="J24" s="946"/>
      <c r="K24" s="113"/>
      <c r="L24" s="946"/>
      <c r="M24" s="946"/>
      <c r="N24" s="946"/>
      <c r="O24" s="965" t="s">
        <v>511</v>
      </c>
      <c r="P24" s="946"/>
      <c r="Q24" s="945"/>
      <c r="S24" s="970"/>
      <c r="T24" s="970"/>
      <c r="U24" s="971"/>
    </row>
    <row r="25" spans="2:47" ht="21" customHeight="1">
      <c r="B25" s="944"/>
      <c r="C25" s="946"/>
      <c r="D25" s="1444"/>
      <c r="E25" s="1444"/>
      <c r="F25" s="1440"/>
      <c r="G25" s="1441"/>
      <c r="H25" s="1450"/>
      <c r="I25" s="972" t="s">
        <v>507</v>
      </c>
      <c r="J25" s="946"/>
      <c r="K25" s="112"/>
      <c r="L25" s="946"/>
      <c r="M25" s="946"/>
      <c r="N25" s="946"/>
      <c r="O25" s="965" t="s">
        <v>512</v>
      </c>
      <c r="P25" s="946"/>
      <c r="Q25" s="945"/>
      <c r="S25" s="970"/>
      <c r="T25" s="970"/>
      <c r="U25" s="971"/>
    </row>
    <row r="26" spans="2:47" ht="21" customHeight="1">
      <c r="B26" s="944"/>
      <c r="C26" s="946"/>
      <c r="D26" s="1444"/>
      <c r="E26" s="1444"/>
      <c r="F26" s="1440"/>
      <c r="G26" s="1441"/>
      <c r="H26" s="1450"/>
      <c r="I26" s="972" t="s">
        <v>508</v>
      </c>
      <c r="J26" s="946"/>
      <c r="K26" s="112"/>
      <c r="L26" s="946"/>
      <c r="M26" s="946"/>
      <c r="N26" s="946"/>
      <c r="O26" s="965" t="s">
        <v>1393</v>
      </c>
      <c r="P26" s="946"/>
      <c r="Q26" s="945"/>
      <c r="S26" s="970"/>
      <c r="T26" s="970"/>
      <c r="U26" s="971" t="s">
        <v>561</v>
      </c>
    </row>
    <row r="27" spans="2:47" ht="21" customHeight="1">
      <c r="B27" s="944"/>
      <c r="C27" s="946"/>
      <c r="D27" s="1444"/>
      <c r="E27" s="1444"/>
      <c r="F27" s="1440"/>
      <c r="G27" s="1441"/>
      <c r="H27" s="1450"/>
      <c r="I27" s="972" t="s">
        <v>509</v>
      </c>
      <c r="J27" s="946"/>
      <c r="K27" s="113"/>
      <c r="L27" s="946"/>
      <c r="M27" s="946"/>
      <c r="N27" s="946"/>
      <c r="O27" s="965" t="s">
        <v>1394</v>
      </c>
      <c r="P27" s="946"/>
      <c r="Q27" s="945"/>
      <c r="S27" s="970"/>
      <c r="T27" s="970"/>
      <c r="U27" s="971" t="s">
        <v>561</v>
      </c>
    </row>
    <row r="28" spans="2:47" s="975" customFormat="1" ht="21" customHeight="1">
      <c r="B28" s="156"/>
      <c r="C28" s="973"/>
      <c r="D28" s="1444"/>
      <c r="E28" s="1444"/>
      <c r="F28" s="1440"/>
      <c r="G28" s="1441"/>
      <c r="H28" s="1450"/>
      <c r="I28" s="972" t="s">
        <v>510</v>
      </c>
      <c r="J28" s="973"/>
      <c r="K28" s="114"/>
      <c r="L28" s="973"/>
      <c r="M28" s="973"/>
      <c r="N28" s="973"/>
      <c r="O28" s="965" t="s">
        <v>539</v>
      </c>
      <c r="P28" s="973"/>
      <c r="Q28" s="974"/>
      <c r="S28" s="970"/>
      <c r="T28" s="970"/>
      <c r="U28" s="971" t="s">
        <v>564</v>
      </c>
      <c r="V28" s="976"/>
      <c r="W28" s="976"/>
      <c r="X28" s="976"/>
      <c r="Y28" s="976"/>
      <c r="Z28" s="976"/>
      <c r="AA28" s="976"/>
      <c r="AB28" s="976"/>
      <c r="AC28" s="976"/>
      <c r="AD28" s="976"/>
      <c r="AE28" s="976"/>
      <c r="AF28" s="976"/>
      <c r="AG28" s="976"/>
      <c r="AH28" s="976"/>
      <c r="AI28" s="976"/>
      <c r="AJ28" s="976"/>
      <c r="AK28" s="976"/>
      <c r="AL28" s="976"/>
      <c r="AM28" s="976"/>
      <c r="AN28" s="976"/>
      <c r="AO28" s="976"/>
      <c r="AP28" s="976"/>
      <c r="AQ28" s="976"/>
      <c r="AR28" s="976"/>
      <c r="AS28" s="976"/>
      <c r="AT28" s="976"/>
      <c r="AU28" s="976"/>
    </row>
    <row r="29" spans="2:47" s="975" customFormat="1" ht="21" customHeight="1">
      <c r="B29" s="156">
        <v>0</v>
      </c>
      <c r="C29" s="973"/>
      <c r="D29" s="1444"/>
      <c r="E29" s="1444"/>
      <c r="F29" s="1440"/>
      <c r="G29" s="1441"/>
      <c r="H29" s="1450" t="s">
        <v>517</v>
      </c>
      <c r="I29" s="972" t="s">
        <v>515</v>
      </c>
      <c r="J29" s="973"/>
      <c r="K29" s="103"/>
      <c r="L29" s="973"/>
      <c r="M29" s="973"/>
      <c r="N29" s="973"/>
      <c r="O29" s="965" t="s">
        <v>535</v>
      </c>
      <c r="P29" s="973"/>
      <c r="Q29" s="974"/>
      <c r="S29" s="976"/>
      <c r="T29" s="976"/>
      <c r="U29" s="977" t="s">
        <v>1661</v>
      </c>
      <c r="V29" s="976"/>
      <c r="W29" s="976"/>
      <c r="X29" s="976"/>
      <c r="Y29" s="976"/>
      <c r="Z29" s="976"/>
      <c r="AA29" s="976"/>
      <c r="AB29" s="976"/>
      <c r="AC29" s="976"/>
      <c r="AD29" s="976"/>
      <c r="AE29" s="976"/>
      <c r="AF29" s="976"/>
      <c r="AG29" s="976"/>
      <c r="AH29" s="976"/>
      <c r="AI29" s="976"/>
      <c r="AJ29" s="976"/>
      <c r="AK29" s="976"/>
      <c r="AL29" s="976"/>
      <c r="AM29" s="976"/>
      <c r="AN29" s="976"/>
      <c r="AO29" s="976"/>
      <c r="AP29" s="976"/>
      <c r="AQ29" s="976"/>
      <c r="AR29" s="976"/>
      <c r="AS29" s="976"/>
      <c r="AT29" s="976"/>
      <c r="AU29" s="976"/>
    </row>
    <row r="30" spans="2:47" s="975" customFormat="1" ht="21" customHeight="1">
      <c r="B30" s="156"/>
      <c r="C30" s="973"/>
      <c r="D30" s="1444"/>
      <c r="E30" s="1444"/>
      <c r="F30" s="1440"/>
      <c r="G30" s="1441"/>
      <c r="H30" s="1450"/>
      <c r="I30" s="972" t="s">
        <v>516</v>
      </c>
      <c r="J30" s="973"/>
      <c r="K30" s="114"/>
      <c r="L30" s="973"/>
      <c r="M30" s="973"/>
      <c r="N30" s="973"/>
      <c r="O30" s="965" t="s">
        <v>540</v>
      </c>
      <c r="P30" s="973"/>
      <c r="Q30" s="974"/>
      <c r="S30" s="976"/>
      <c r="T30" s="976"/>
      <c r="U30" s="971"/>
      <c r="V30" s="976"/>
      <c r="W30" s="976"/>
      <c r="X30" s="976"/>
      <c r="Y30" s="976"/>
      <c r="Z30" s="976"/>
      <c r="AA30" s="976"/>
      <c r="AB30" s="976"/>
      <c r="AC30" s="976"/>
      <c r="AD30" s="976"/>
      <c r="AE30" s="976"/>
      <c r="AF30" s="976"/>
      <c r="AG30" s="976"/>
      <c r="AH30" s="976"/>
      <c r="AI30" s="976"/>
      <c r="AJ30" s="976"/>
      <c r="AK30" s="976"/>
      <c r="AL30" s="976"/>
      <c r="AM30" s="976"/>
      <c r="AN30" s="976"/>
      <c r="AO30" s="976"/>
      <c r="AP30" s="976"/>
      <c r="AQ30" s="976"/>
      <c r="AR30" s="976"/>
      <c r="AS30" s="976"/>
      <c r="AT30" s="976"/>
      <c r="AU30" s="976"/>
    </row>
    <row r="31" spans="2:47" s="975" customFormat="1" ht="21" customHeight="1">
      <c r="B31" s="156"/>
      <c r="C31" s="973"/>
      <c r="D31" s="1444"/>
      <c r="E31" s="1444"/>
      <c r="F31" s="1440"/>
      <c r="G31" s="1441"/>
      <c r="H31" s="1450"/>
      <c r="I31" s="972" t="s">
        <v>518</v>
      </c>
      <c r="J31" s="973"/>
      <c r="K31" s="114"/>
      <c r="L31" s="973"/>
      <c r="M31" s="973"/>
      <c r="N31" s="973"/>
      <c r="O31" s="965" t="s">
        <v>1923</v>
      </c>
      <c r="P31" s="973"/>
      <c r="Q31" s="974"/>
      <c r="S31" s="976"/>
      <c r="T31" s="976"/>
      <c r="U31" s="971"/>
      <c r="V31" s="976"/>
      <c r="W31" s="976"/>
      <c r="X31" s="976"/>
      <c r="Y31" s="976"/>
      <c r="Z31" s="976"/>
      <c r="AA31" s="976"/>
      <c r="AB31" s="976"/>
      <c r="AC31" s="976"/>
      <c r="AD31" s="976"/>
      <c r="AE31" s="976"/>
      <c r="AF31" s="976"/>
      <c r="AG31" s="976"/>
      <c r="AH31" s="976"/>
      <c r="AI31" s="976"/>
      <c r="AJ31" s="976"/>
      <c r="AK31" s="976"/>
      <c r="AL31" s="976"/>
      <c r="AM31" s="976"/>
      <c r="AN31" s="976"/>
      <c r="AO31" s="976"/>
      <c r="AP31" s="976"/>
      <c r="AQ31" s="976"/>
      <c r="AR31" s="976"/>
      <c r="AS31" s="976"/>
      <c r="AT31" s="976"/>
      <c r="AU31" s="976"/>
    </row>
    <row r="32" spans="2:47" s="975" customFormat="1" ht="21" customHeight="1">
      <c r="B32" s="156"/>
      <c r="C32" s="973"/>
      <c r="D32" s="1444"/>
      <c r="E32" s="1444"/>
      <c r="F32" s="1440"/>
      <c r="G32" s="1441"/>
      <c r="H32" s="1450"/>
      <c r="I32" s="972" t="s">
        <v>566</v>
      </c>
      <c r="J32" s="973"/>
      <c r="K32" s="114"/>
      <c r="L32" s="973"/>
      <c r="M32" s="973"/>
      <c r="N32" s="973"/>
      <c r="O32" s="965" t="s">
        <v>513</v>
      </c>
      <c r="P32" s="973"/>
      <c r="Q32" s="974"/>
      <c r="S32" s="976"/>
      <c r="T32" s="976"/>
      <c r="U32" s="971"/>
      <c r="V32" s="976"/>
      <c r="W32" s="976"/>
      <c r="X32" s="976"/>
      <c r="Y32" s="976"/>
      <c r="Z32" s="976"/>
      <c r="AA32" s="976"/>
      <c r="AB32" s="976"/>
      <c r="AC32" s="976"/>
      <c r="AD32" s="976"/>
      <c r="AE32" s="976"/>
      <c r="AF32" s="976"/>
      <c r="AG32" s="976"/>
      <c r="AH32" s="976"/>
      <c r="AI32" s="976"/>
      <c r="AJ32" s="976"/>
      <c r="AK32" s="976"/>
      <c r="AL32" s="976"/>
      <c r="AM32" s="976"/>
      <c r="AN32" s="976"/>
      <c r="AO32" s="976"/>
      <c r="AP32" s="976"/>
      <c r="AQ32" s="976"/>
      <c r="AR32" s="976"/>
      <c r="AS32" s="976"/>
      <c r="AT32" s="976"/>
      <c r="AU32" s="976"/>
    </row>
    <row r="33" spans="2:47" s="975" customFormat="1" ht="21" customHeight="1">
      <c r="B33" s="156"/>
      <c r="C33" s="973"/>
      <c r="D33" s="1444"/>
      <c r="E33" s="1444"/>
      <c r="F33" s="1440"/>
      <c r="G33" s="1441"/>
      <c r="H33" s="1450"/>
      <c r="I33" s="972" t="s">
        <v>567</v>
      </c>
      <c r="J33" s="973"/>
      <c r="K33" s="114"/>
      <c r="L33" s="973"/>
      <c r="M33" s="973"/>
      <c r="N33" s="973"/>
      <c r="O33" s="965" t="s">
        <v>571</v>
      </c>
      <c r="P33" s="973"/>
      <c r="Q33" s="974"/>
      <c r="S33" s="976"/>
      <c r="T33" s="976"/>
      <c r="U33" s="971"/>
      <c r="V33" s="976"/>
      <c r="W33" s="976"/>
      <c r="X33" s="976"/>
      <c r="Y33" s="976"/>
      <c r="Z33" s="976"/>
      <c r="AA33" s="976"/>
      <c r="AB33" s="976"/>
      <c r="AC33" s="976"/>
      <c r="AD33" s="976"/>
      <c r="AE33" s="976"/>
      <c r="AF33" s="976"/>
      <c r="AG33" s="976"/>
      <c r="AH33" s="976"/>
      <c r="AI33" s="976"/>
      <c r="AJ33" s="976"/>
      <c r="AK33" s="976"/>
      <c r="AL33" s="976"/>
      <c r="AM33" s="976"/>
      <c r="AN33" s="976"/>
      <c r="AO33" s="976"/>
      <c r="AP33" s="976"/>
      <c r="AQ33" s="976"/>
      <c r="AR33" s="976"/>
      <c r="AS33" s="976"/>
      <c r="AT33" s="976"/>
      <c r="AU33" s="976"/>
    </row>
    <row r="34" spans="2:47" s="975" customFormat="1" ht="21" customHeight="1">
      <c r="B34" s="156"/>
      <c r="C34" s="973"/>
      <c r="D34" s="1444"/>
      <c r="E34" s="1444"/>
      <c r="F34" s="1440"/>
      <c r="G34" s="1441"/>
      <c r="H34" s="1450"/>
      <c r="I34" s="972" t="s">
        <v>568</v>
      </c>
      <c r="J34" s="973"/>
      <c r="K34" s="114"/>
      <c r="L34" s="973"/>
      <c r="M34" s="973"/>
      <c r="N34" s="973"/>
      <c r="O34" s="965" t="s">
        <v>572</v>
      </c>
      <c r="P34" s="973"/>
      <c r="Q34" s="974"/>
      <c r="S34" s="976"/>
      <c r="T34" s="976"/>
      <c r="U34" s="971"/>
      <c r="V34" s="976"/>
      <c r="W34" s="976"/>
      <c r="X34" s="976"/>
      <c r="Y34" s="976"/>
      <c r="Z34" s="976"/>
      <c r="AA34" s="976"/>
      <c r="AB34" s="976"/>
      <c r="AC34" s="976"/>
      <c r="AD34" s="976"/>
      <c r="AE34" s="976"/>
      <c r="AF34" s="976"/>
      <c r="AG34" s="976"/>
      <c r="AH34" s="976"/>
      <c r="AI34" s="976"/>
      <c r="AJ34" s="976"/>
      <c r="AK34" s="976"/>
      <c r="AL34" s="976"/>
      <c r="AM34" s="976"/>
      <c r="AN34" s="976"/>
      <c r="AO34" s="976"/>
      <c r="AP34" s="976"/>
      <c r="AQ34" s="976"/>
      <c r="AR34" s="976"/>
      <c r="AS34" s="976"/>
      <c r="AT34" s="976"/>
      <c r="AU34" s="976"/>
    </row>
    <row r="35" spans="2:47" s="975" customFormat="1" ht="21" customHeight="1">
      <c r="B35" s="156"/>
      <c r="C35" s="973"/>
      <c r="D35" s="1444"/>
      <c r="E35" s="1444"/>
      <c r="F35" s="1440"/>
      <c r="G35" s="1441"/>
      <c r="H35" s="1450"/>
      <c r="I35" s="972" t="s">
        <v>569</v>
      </c>
      <c r="J35" s="973"/>
      <c r="K35" s="114"/>
      <c r="L35" s="973"/>
      <c r="M35" s="973"/>
      <c r="N35" s="973"/>
      <c r="O35" s="965" t="s">
        <v>572</v>
      </c>
      <c r="P35" s="973"/>
      <c r="Q35" s="974"/>
      <c r="S35" s="976"/>
      <c r="T35" s="976"/>
      <c r="U35" s="971"/>
      <c r="V35" s="976"/>
      <c r="W35" s="976"/>
      <c r="X35" s="976"/>
      <c r="Y35" s="976"/>
      <c r="Z35" s="976"/>
      <c r="AA35" s="976"/>
      <c r="AB35" s="976"/>
      <c r="AC35" s="976"/>
      <c r="AD35" s="976"/>
      <c r="AE35" s="976"/>
      <c r="AF35" s="976"/>
      <c r="AG35" s="976"/>
      <c r="AH35" s="976"/>
      <c r="AI35" s="976"/>
      <c r="AJ35" s="976"/>
      <c r="AK35" s="976"/>
      <c r="AL35" s="976"/>
      <c r="AM35" s="976"/>
      <c r="AN35" s="976"/>
      <c r="AO35" s="976"/>
      <c r="AP35" s="976"/>
      <c r="AQ35" s="976"/>
      <c r="AR35" s="976"/>
      <c r="AS35" s="976"/>
      <c r="AT35" s="976"/>
      <c r="AU35" s="976"/>
    </row>
    <row r="36" spans="2:47" s="975" customFormat="1" ht="21" customHeight="1">
      <c r="B36" s="156"/>
      <c r="C36" s="973"/>
      <c r="D36" s="1444"/>
      <c r="E36" s="1444"/>
      <c r="F36" s="1440"/>
      <c r="G36" s="1441"/>
      <c r="H36" s="1463" t="s">
        <v>519</v>
      </c>
      <c r="I36" s="972" t="s">
        <v>506</v>
      </c>
      <c r="J36" s="973"/>
      <c r="K36" s="113"/>
      <c r="L36" s="973"/>
      <c r="M36" s="973"/>
      <c r="N36" s="973"/>
      <c r="O36" s="965" t="str">
        <f>O24</f>
        <v>7桁半角数字を「-（ハイフン）」なしで入力</v>
      </c>
      <c r="P36" s="973"/>
      <c r="Q36" s="974"/>
      <c r="S36" s="976"/>
      <c r="T36" s="976"/>
      <c r="U36" s="971"/>
      <c r="V36" s="976"/>
      <c r="W36" s="976"/>
      <c r="X36" s="976"/>
      <c r="Y36" s="976"/>
      <c r="Z36" s="976"/>
      <c r="AA36" s="976"/>
      <c r="AB36" s="976"/>
      <c r="AC36" s="976"/>
      <c r="AD36" s="976"/>
      <c r="AE36" s="976"/>
      <c r="AF36" s="976"/>
      <c r="AG36" s="976"/>
      <c r="AH36" s="976"/>
      <c r="AI36" s="976"/>
      <c r="AJ36" s="976"/>
      <c r="AK36" s="976"/>
      <c r="AL36" s="976"/>
      <c r="AM36" s="976"/>
      <c r="AN36" s="976"/>
      <c r="AO36" s="976"/>
      <c r="AP36" s="976"/>
      <c r="AQ36" s="976"/>
      <c r="AR36" s="976"/>
      <c r="AS36" s="976"/>
      <c r="AT36" s="976"/>
      <c r="AU36" s="976"/>
    </row>
    <row r="37" spans="2:47" s="975" customFormat="1" ht="21" customHeight="1">
      <c r="B37" s="156"/>
      <c r="C37" s="973"/>
      <c r="D37" s="1444"/>
      <c r="E37" s="1444"/>
      <c r="F37" s="1440"/>
      <c r="G37" s="1441"/>
      <c r="H37" s="1447"/>
      <c r="I37" s="972" t="s">
        <v>507</v>
      </c>
      <c r="J37" s="973"/>
      <c r="K37" s="112"/>
      <c r="L37" s="973"/>
      <c r="M37" s="973"/>
      <c r="N37" s="973"/>
      <c r="O37" s="965" t="s">
        <v>512</v>
      </c>
      <c r="P37" s="973"/>
      <c r="Q37" s="974"/>
      <c r="S37" s="976"/>
      <c r="T37" s="976"/>
      <c r="U37" s="971"/>
      <c r="V37" s="976"/>
      <c r="W37" s="976"/>
      <c r="X37" s="976"/>
      <c r="Y37" s="976"/>
      <c r="Z37" s="976"/>
      <c r="AA37" s="976"/>
      <c r="AB37" s="976"/>
      <c r="AC37" s="976"/>
      <c r="AD37" s="976"/>
      <c r="AE37" s="976"/>
      <c r="AF37" s="976"/>
      <c r="AG37" s="976"/>
      <c r="AH37" s="976"/>
      <c r="AI37" s="976"/>
      <c r="AJ37" s="976"/>
      <c r="AK37" s="976"/>
      <c r="AL37" s="976"/>
      <c r="AM37" s="976"/>
      <c r="AN37" s="976"/>
      <c r="AO37" s="976"/>
      <c r="AP37" s="976"/>
      <c r="AQ37" s="976"/>
      <c r="AR37" s="976"/>
      <c r="AS37" s="976"/>
      <c r="AT37" s="976"/>
      <c r="AU37" s="976"/>
    </row>
    <row r="38" spans="2:47" s="975" customFormat="1" ht="21" customHeight="1">
      <c r="B38" s="156"/>
      <c r="C38" s="973"/>
      <c r="D38" s="1444"/>
      <c r="E38" s="1444"/>
      <c r="F38" s="1440"/>
      <c r="G38" s="1441"/>
      <c r="H38" s="1447"/>
      <c r="I38" s="972" t="s">
        <v>508</v>
      </c>
      <c r="J38" s="973"/>
      <c r="K38" s="112"/>
      <c r="L38" s="973"/>
      <c r="M38" s="973"/>
      <c r="N38" s="973"/>
      <c r="O38" s="965" t="s">
        <v>1393</v>
      </c>
      <c r="P38" s="973"/>
      <c r="Q38" s="974"/>
      <c r="S38" s="976"/>
      <c r="T38" s="976"/>
      <c r="U38" s="971"/>
      <c r="V38" s="976"/>
      <c r="W38" s="976"/>
      <c r="X38" s="976"/>
      <c r="Y38" s="976"/>
      <c r="Z38" s="976"/>
      <c r="AA38" s="976"/>
      <c r="AB38" s="976"/>
      <c r="AC38" s="976"/>
      <c r="AD38" s="976"/>
      <c r="AE38" s="976"/>
      <c r="AF38" s="976"/>
      <c r="AG38" s="976"/>
      <c r="AH38" s="976"/>
      <c r="AI38" s="976"/>
      <c r="AJ38" s="976"/>
      <c r="AK38" s="976"/>
      <c r="AL38" s="976"/>
      <c r="AM38" s="976"/>
      <c r="AN38" s="976"/>
      <c r="AO38" s="976"/>
      <c r="AP38" s="976"/>
      <c r="AQ38" s="976"/>
      <c r="AR38" s="976"/>
      <c r="AS38" s="976"/>
      <c r="AT38" s="976"/>
      <c r="AU38" s="976"/>
    </row>
    <row r="39" spans="2:47" s="975" customFormat="1" ht="21" customHeight="1">
      <c r="B39" s="156"/>
      <c r="C39" s="973"/>
      <c r="D39" s="1444"/>
      <c r="E39" s="1444"/>
      <c r="F39" s="1440"/>
      <c r="G39" s="1441"/>
      <c r="H39" s="1447"/>
      <c r="I39" s="972" t="s">
        <v>509</v>
      </c>
      <c r="J39" s="973"/>
      <c r="K39" s="113"/>
      <c r="L39" s="973"/>
      <c r="M39" s="973"/>
      <c r="N39" s="973"/>
      <c r="O39" s="965" t="s">
        <v>1394</v>
      </c>
      <c r="P39" s="973"/>
      <c r="Q39" s="974"/>
      <c r="S39" s="976"/>
      <c r="T39" s="976"/>
      <c r="U39" s="971"/>
      <c r="V39" s="976"/>
      <c r="W39" s="976"/>
      <c r="X39" s="976"/>
      <c r="Y39" s="976"/>
      <c r="Z39" s="976"/>
      <c r="AA39" s="976"/>
      <c r="AB39" s="976"/>
      <c r="AC39" s="976"/>
      <c r="AD39" s="976"/>
      <c r="AE39" s="976"/>
      <c r="AF39" s="976"/>
      <c r="AG39" s="976"/>
      <c r="AH39" s="976"/>
      <c r="AI39" s="976"/>
      <c r="AJ39" s="976"/>
      <c r="AK39" s="976"/>
      <c r="AL39" s="976"/>
      <c r="AM39" s="976"/>
      <c r="AN39" s="976"/>
      <c r="AO39" s="976"/>
      <c r="AP39" s="976"/>
      <c r="AQ39" s="976"/>
      <c r="AR39" s="976"/>
      <c r="AS39" s="976"/>
      <c r="AT39" s="976"/>
      <c r="AU39" s="976"/>
    </row>
    <row r="40" spans="2:47" s="975" customFormat="1" ht="21" customHeight="1">
      <c r="B40" s="156"/>
      <c r="C40" s="973"/>
      <c r="D40" s="1444"/>
      <c r="E40" s="1444"/>
      <c r="F40" s="1440"/>
      <c r="G40" s="1441"/>
      <c r="H40" s="1448"/>
      <c r="I40" s="972" t="s">
        <v>510</v>
      </c>
      <c r="J40" s="973"/>
      <c r="K40" s="114"/>
      <c r="L40" s="973"/>
      <c r="M40" s="973"/>
      <c r="N40" s="973"/>
      <c r="O40" s="965" t="s">
        <v>539</v>
      </c>
      <c r="P40" s="973"/>
      <c r="Q40" s="974"/>
      <c r="S40" s="976"/>
      <c r="T40" s="976"/>
      <c r="U40" s="971"/>
      <c r="V40" s="976"/>
      <c r="W40" s="976"/>
      <c r="X40" s="976"/>
      <c r="Y40" s="976"/>
      <c r="Z40" s="976"/>
      <c r="AA40" s="976"/>
      <c r="AB40" s="976"/>
      <c r="AC40" s="976"/>
      <c r="AD40" s="976"/>
      <c r="AE40" s="976"/>
      <c r="AF40" s="976"/>
      <c r="AG40" s="976"/>
      <c r="AH40" s="976"/>
      <c r="AI40" s="976"/>
      <c r="AJ40" s="976"/>
      <c r="AK40" s="976"/>
      <c r="AL40" s="976"/>
      <c r="AM40" s="976"/>
      <c r="AN40" s="976"/>
      <c r="AO40" s="976"/>
      <c r="AP40" s="976"/>
      <c r="AQ40" s="976"/>
      <c r="AR40" s="976"/>
      <c r="AS40" s="976"/>
      <c r="AT40" s="976"/>
      <c r="AU40" s="976"/>
    </row>
    <row r="41" spans="2:47" s="975" customFormat="1" ht="21" customHeight="1">
      <c r="B41" s="156"/>
      <c r="C41" s="973"/>
      <c r="D41" s="1444"/>
      <c r="E41" s="1444"/>
      <c r="F41" s="1440"/>
      <c r="G41" s="1441"/>
      <c r="H41" s="1463" t="s">
        <v>524</v>
      </c>
      <c r="I41" s="972" t="s">
        <v>520</v>
      </c>
      <c r="J41" s="973"/>
      <c r="K41" s="167"/>
      <c r="L41" s="973"/>
      <c r="M41" s="973"/>
      <c r="N41" s="973"/>
      <c r="O41" s="965" t="s">
        <v>792</v>
      </c>
      <c r="P41" s="973"/>
      <c r="Q41" s="974"/>
      <c r="S41" s="976"/>
      <c r="T41" s="976"/>
      <c r="U41" s="978"/>
      <c r="V41" s="976"/>
      <c r="W41" s="976"/>
      <c r="X41" s="976"/>
      <c r="Y41" s="976"/>
      <c r="Z41" s="976"/>
      <c r="AA41" s="976"/>
      <c r="AB41" s="976"/>
      <c r="AC41" s="976"/>
      <c r="AD41" s="976"/>
      <c r="AE41" s="976"/>
      <c r="AF41" s="976"/>
      <c r="AG41" s="976"/>
      <c r="AH41" s="976"/>
      <c r="AI41" s="976"/>
      <c r="AJ41" s="976"/>
      <c r="AK41" s="976"/>
      <c r="AL41" s="976"/>
      <c r="AM41" s="976"/>
      <c r="AN41" s="976"/>
      <c r="AO41" s="976"/>
      <c r="AP41" s="976"/>
      <c r="AQ41" s="976"/>
      <c r="AR41" s="976"/>
      <c r="AS41" s="976"/>
      <c r="AT41" s="976"/>
      <c r="AU41" s="976"/>
    </row>
    <row r="42" spans="2:47" s="975" customFormat="1" ht="21" customHeight="1">
      <c r="B42" s="156"/>
      <c r="C42" s="973"/>
      <c r="D42" s="1444"/>
      <c r="E42" s="1444"/>
      <c r="F42" s="1440"/>
      <c r="G42" s="1441"/>
      <c r="H42" s="1447"/>
      <c r="I42" s="972" t="s">
        <v>521</v>
      </c>
      <c r="J42" s="973"/>
      <c r="K42" s="167"/>
      <c r="L42" s="973"/>
      <c r="M42" s="973"/>
      <c r="N42" s="973"/>
      <c r="O42" s="965" t="s">
        <v>794</v>
      </c>
      <c r="P42" s="973"/>
      <c r="Q42" s="974"/>
      <c r="S42" s="976"/>
      <c r="T42" s="976"/>
      <c r="U42" s="971"/>
      <c r="V42" s="976"/>
      <c r="W42" s="976"/>
      <c r="X42" s="976"/>
      <c r="Y42" s="976"/>
      <c r="Z42" s="976"/>
      <c r="AA42" s="976"/>
      <c r="AB42" s="976"/>
      <c r="AC42" s="976"/>
      <c r="AD42" s="976"/>
      <c r="AE42" s="976"/>
      <c r="AF42" s="976"/>
      <c r="AG42" s="976"/>
      <c r="AH42" s="976"/>
      <c r="AI42" s="976"/>
      <c r="AJ42" s="976"/>
      <c r="AK42" s="976"/>
      <c r="AL42" s="976"/>
      <c r="AM42" s="976"/>
      <c r="AN42" s="976"/>
      <c r="AO42" s="976"/>
      <c r="AP42" s="976"/>
      <c r="AQ42" s="976"/>
      <c r="AR42" s="976"/>
      <c r="AS42" s="976"/>
      <c r="AT42" s="976"/>
      <c r="AU42" s="976"/>
    </row>
    <row r="43" spans="2:47" s="975" customFormat="1" ht="21" customHeight="1">
      <c r="B43" s="156"/>
      <c r="C43" s="973"/>
      <c r="D43" s="1444"/>
      <c r="E43" s="1444"/>
      <c r="F43" s="1440"/>
      <c r="G43" s="1441"/>
      <c r="H43" s="1447"/>
      <c r="I43" s="972" t="s">
        <v>522</v>
      </c>
      <c r="J43" s="973"/>
      <c r="K43" s="167"/>
      <c r="L43" s="973"/>
      <c r="M43" s="973"/>
      <c r="N43" s="973"/>
      <c r="O43" s="965" t="s">
        <v>795</v>
      </c>
      <c r="P43" s="973"/>
      <c r="Q43" s="974"/>
      <c r="S43" s="976"/>
      <c r="T43" s="976"/>
      <c r="U43" s="978"/>
      <c r="V43" s="976"/>
      <c r="W43" s="976"/>
      <c r="X43" s="976"/>
      <c r="Y43" s="976"/>
      <c r="Z43" s="976"/>
      <c r="AA43" s="976"/>
      <c r="AB43" s="976"/>
      <c r="AC43" s="976"/>
      <c r="AD43" s="976"/>
      <c r="AE43" s="976"/>
      <c r="AF43" s="976"/>
      <c r="AG43" s="976"/>
      <c r="AH43" s="976"/>
      <c r="AI43" s="976"/>
      <c r="AJ43" s="976"/>
      <c r="AK43" s="976"/>
      <c r="AL43" s="976"/>
      <c r="AM43" s="976"/>
      <c r="AN43" s="976"/>
      <c r="AO43" s="976"/>
      <c r="AP43" s="976"/>
      <c r="AQ43" s="976"/>
      <c r="AR43" s="976"/>
      <c r="AS43" s="976"/>
      <c r="AT43" s="976"/>
      <c r="AU43" s="976"/>
    </row>
    <row r="44" spans="2:47" s="975" customFormat="1" ht="21" customHeight="1">
      <c r="B44" s="156"/>
      <c r="C44" s="973"/>
      <c r="D44" s="1444"/>
      <c r="E44" s="1444"/>
      <c r="F44" s="1440"/>
      <c r="G44" s="1441"/>
      <c r="H44" s="1448"/>
      <c r="I44" s="972" t="s">
        <v>523</v>
      </c>
      <c r="J44" s="973"/>
      <c r="K44" s="114"/>
      <c r="L44" s="973"/>
      <c r="M44" s="973"/>
      <c r="N44" s="973"/>
      <c r="O44" s="979" t="s">
        <v>536</v>
      </c>
      <c r="P44" s="973"/>
      <c r="Q44" s="974"/>
      <c r="S44" s="976"/>
      <c r="T44" s="976"/>
      <c r="U44" s="162"/>
      <c r="V44" s="976"/>
      <c r="W44" s="976"/>
      <c r="X44" s="976"/>
      <c r="Y44" s="976"/>
      <c r="Z44" s="976"/>
      <c r="AA44" s="976"/>
      <c r="AB44" s="976"/>
      <c r="AC44" s="976"/>
      <c r="AD44" s="976"/>
      <c r="AE44" s="976"/>
      <c r="AF44" s="976"/>
      <c r="AG44" s="976"/>
      <c r="AH44" s="976"/>
      <c r="AI44" s="976"/>
      <c r="AJ44" s="976"/>
      <c r="AK44" s="976"/>
      <c r="AL44" s="976"/>
      <c r="AM44" s="976"/>
      <c r="AN44" s="976"/>
      <c r="AO44" s="976"/>
      <c r="AP44" s="976"/>
      <c r="AQ44" s="976"/>
      <c r="AR44" s="976"/>
      <c r="AS44" s="976"/>
      <c r="AT44" s="976"/>
      <c r="AU44" s="976"/>
    </row>
    <row r="45" spans="2:47" s="975" customFormat="1" ht="7.5" customHeight="1">
      <c r="B45" s="156"/>
      <c r="C45" s="1465"/>
      <c r="D45" s="1465"/>
      <c r="E45" s="1465"/>
      <c r="F45" s="1465"/>
      <c r="G45" s="1465"/>
      <c r="H45" s="1465"/>
      <c r="I45" s="1465"/>
      <c r="J45" s="1465"/>
      <c r="K45" s="1465"/>
      <c r="L45" s="1465"/>
      <c r="M45" s="1465"/>
      <c r="N45" s="1465"/>
      <c r="O45" s="1465"/>
      <c r="P45" s="1465"/>
      <c r="Q45" s="974"/>
      <c r="S45" s="976"/>
      <c r="T45" s="976"/>
      <c r="U45" s="971"/>
      <c r="V45" s="976"/>
      <c r="W45" s="976"/>
      <c r="X45" s="976"/>
      <c r="Y45" s="976"/>
      <c r="Z45" s="976"/>
      <c r="AA45" s="976"/>
      <c r="AB45" s="976"/>
      <c r="AC45" s="976"/>
      <c r="AD45" s="976"/>
      <c r="AE45" s="976"/>
      <c r="AF45" s="976"/>
      <c r="AG45" s="976"/>
      <c r="AH45" s="976"/>
      <c r="AI45" s="976"/>
      <c r="AJ45" s="976"/>
      <c r="AK45" s="976"/>
      <c r="AL45" s="976"/>
      <c r="AM45" s="976"/>
      <c r="AN45" s="976"/>
      <c r="AO45" s="976"/>
      <c r="AP45" s="976"/>
      <c r="AQ45" s="976"/>
      <c r="AR45" s="976"/>
      <c r="AS45" s="976"/>
      <c r="AT45" s="976"/>
      <c r="AU45" s="976"/>
    </row>
    <row r="46" spans="2:47" s="975" customFormat="1" ht="7.5" customHeight="1">
      <c r="B46" s="156"/>
      <c r="C46" s="973"/>
      <c r="D46" s="973"/>
      <c r="E46" s="980"/>
      <c r="F46" s="980"/>
      <c r="G46" s="980"/>
      <c r="H46" s="981"/>
      <c r="I46" s="982"/>
      <c r="J46" s="973"/>
      <c r="K46" s="983"/>
      <c r="L46" s="973"/>
      <c r="M46" s="973"/>
      <c r="N46" s="973"/>
      <c r="O46" s="950"/>
      <c r="P46" s="973"/>
      <c r="Q46" s="974"/>
      <c r="S46" s="976"/>
      <c r="T46" s="976"/>
      <c r="U46" s="971"/>
      <c r="V46" s="976"/>
      <c r="W46" s="976"/>
      <c r="X46" s="976"/>
      <c r="Y46" s="976"/>
      <c r="Z46" s="976"/>
      <c r="AA46" s="976"/>
      <c r="AB46" s="976"/>
      <c r="AC46" s="976"/>
      <c r="AD46" s="976"/>
      <c r="AE46" s="976"/>
      <c r="AF46" s="976"/>
      <c r="AG46" s="976"/>
      <c r="AH46" s="976"/>
      <c r="AI46" s="976"/>
      <c r="AJ46" s="976"/>
      <c r="AK46" s="976"/>
      <c r="AL46" s="976"/>
      <c r="AM46" s="976"/>
      <c r="AN46" s="976"/>
      <c r="AO46" s="976"/>
      <c r="AP46" s="976"/>
      <c r="AQ46" s="976"/>
      <c r="AR46" s="976"/>
      <c r="AS46" s="976"/>
      <c r="AT46" s="976"/>
      <c r="AU46" s="976"/>
    </row>
    <row r="47" spans="2:47" s="987" customFormat="1" ht="22.5" customHeight="1">
      <c r="B47" s="984" t="b">
        <v>0</v>
      </c>
      <c r="C47" s="985"/>
      <c r="D47" s="1506" t="s">
        <v>1253</v>
      </c>
      <c r="E47" s="1506"/>
      <c r="F47" s="1506"/>
      <c r="G47" s="1506"/>
      <c r="H47" s="1506"/>
      <c r="I47" s="1506"/>
      <c r="J47" s="1506"/>
      <c r="K47" s="1506"/>
      <c r="L47" s="1506"/>
      <c r="M47" s="1506"/>
      <c r="N47" s="1506"/>
      <c r="O47" s="1506"/>
      <c r="P47" s="985"/>
      <c r="Q47" s="986"/>
      <c r="S47" s="970"/>
      <c r="T47" s="970"/>
      <c r="U47" s="971"/>
      <c r="V47" s="970"/>
      <c r="W47" s="970"/>
      <c r="X47" s="970"/>
      <c r="Y47" s="970"/>
      <c r="Z47" s="970"/>
      <c r="AA47" s="970"/>
      <c r="AB47" s="970"/>
      <c r="AC47" s="970"/>
      <c r="AD47" s="970"/>
      <c r="AE47" s="970"/>
      <c r="AF47" s="970"/>
      <c r="AG47" s="970"/>
      <c r="AH47" s="970"/>
      <c r="AI47" s="970"/>
      <c r="AJ47" s="970"/>
      <c r="AK47" s="970"/>
      <c r="AL47" s="970"/>
      <c r="AM47" s="970"/>
      <c r="AN47" s="970"/>
      <c r="AO47" s="970"/>
      <c r="AP47" s="970"/>
      <c r="AQ47" s="970"/>
      <c r="AR47" s="970"/>
      <c r="AS47" s="970"/>
      <c r="AT47" s="970"/>
      <c r="AU47" s="970"/>
    </row>
    <row r="48" spans="2:47" ht="21" customHeight="1">
      <c r="B48" s="944"/>
      <c r="C48" s="947"/>
      <c r="D48" s="1444" t="s">
        <v>580</v>
      </c>
      <c r="E48" s="1444"/>
      <c r="F48" s="1440"/>
      <c r="G48" s="1441"/>
      <c r="H48" s="1448" t="s">
        <v>563</v>
      </c>
      <c r="I48" s="1494"/>
      <c r="J48" s="946"/>
      <c r="K48" s="112"/>
      <c r="L48" s="946"/>
      <c r="M48" s="946"/>
      <c r="N48" s="946"/>
      <c r="O48" s="962" t="s">
        <v>513</v>
      </c>
      <c r="P48" s="946"/>
      <c r="Q48" s="945"/>
      <c r="U48" s="971"/>
    </row>
    <row r="49" spans="2:47" ht="21" customHeight="1">
      <c r="B49" s="944"/>
      <c r="C49" s="947"/>
      <c r="D49" s="1444"/>
      <c r="E49" s="1444"/>
      <c r="F49" s="1440"/>
      <c r="G49" s="1441"/>
      <c r="H49" s="1449" t="s">
        <v>562</v>
      </c>
      <c r="I49" s="1450"/>
      <c r="J49" s="946"/>
      <c r="K49" s="112"/>
      <c r="L49" s="946"/>
      <c r="M49" s="946"/>
      <c r="N49" s="946"/>
      <c r="O49" s="962"/>
      <c r="P49" s="946"/>
      <c r="Q49" s="945"/>
      <c r="U49" s="971" t="s">
        <v>564</v>
      </c>
    </row>
    <row r="50" spans="2:47" ht="21" customHeight="1">
      <c r="B50" s="944"/>
      <c r="C50" s="947"/>
      <c r="D50" s="1444"/>
      <c r="E50" s="1444"/>
      <c r="F50" s="1440"/>
      <c r="G50" s="1441"/>
      <c r="H50" s="1450" t="s">
        <v>503</v>
      </c>
      <c r="I50" s="1499"/>
      <c r="J50" s="946"/>
      <c r="K50" s="113"/>
      <c r="L50" s="946"/>
      <c r="M50" s="946"/>
      <c r="N50" s="946"/>
      <c r="O50" s="965" t="s">
        <v>504</v>
      </c>
      <c r="P50" s="946"/>
      <c r="Q50" s="945"/>
      <c r="U50" s="971"/>
    </row>
    <row r="51" spans="2:47" ht="21" customHeight="1">
      <c r="B51" s="944"/>
      <c r="C51" s="947"/>
      <c r="D51" s="1444"/>
      <c r="E51" s="1444"/>
      <c r="F51" s="1440"/>
      <c r="G51" s="1441"/>
      <c r="H51" s="1446" t="s">
        <v>565</v>
      </c>
      <c r="I51" s="972" t="s">
        <v>15</v>
      </c>
      <c r="J51" s="946"/>
      <c r="K51" s="113"/>
      <c r="L51" s="946"/>
      <c r="M51" s="946"/>
      <c r="N51" s="946"/>
      <c r="O51" s="965" t="s">
        <v>1924</v>
      </c>
      <c r="P51" s="946"/>
      <c r="Q51" s="945"/>
      <c r="S51" s="970"/>
      <c r="T51" s="970"/>
      <c r="U51" s="971" t="s">
        <v>564</v>
      </c>
    </row>
    <row r="52" spans="2:47" ht="21" customHeight="1">
      <c r="B52" s="944"/>
      <c r="C52" s="946"/>
      <c r="D52" s="1444"/>
      <c r="E52" s="1444"/>
      <c r="F52" s="1440"/>
      <c r="G52" s="1441"/>
      <c r="H52" s="1447"/>
      <c r="I52" s="972" t="s">
        <v>566</v>
      </c>
      <c r="J52" s="946"/>
      <c r="K52" s="113"/>
      <c r="L52" s="946"/>
      <c r="M52" s="946"/>
      <c r="N52" s="946"/>
      <c r="O52" s="965" t="s">
        <v>513</v>
      </c>
      <c r="P52" s="946"/>
      <c r="Q52" s="945"/>
      <c r="S52" s="970"/>
      <c r="T52" s="970"/>
      <c r="U52" s="971"/>
    </row>
    <row r="53" spans="2:47" ht="21" customHeight="1">
      <c r="B53" s="944"/>
      <c r="C53" s="946"/>
      <c r="D53" s="1444"/>
      <c r="E53" s="1444"/>
      <c r="F53" s="1440"/>
      <c r="G53" s="1441"/>
      <c r="H53" s="1447"/>
      <c r="I53" s="972" t="s">
        <v>567</v>
      </c>
      <c r="J53" s="946"/>
      <c r="K53" s="113"/>
      <c r="L53" s="946"/>
      <c r="M53" s="946"/>
      <c r="N53" s="946"/>
      <c r="O53" s="965" t="s">
        <v>571</v>
      </c>
      <c r="P53" s="946"/>
      <c r="Q53" s="945"/>
      <c r="S53" s="970"/>
      <c r="T53" s="970"/>
      <c r="U53" s="971"/>
    </row>
    <row r="54" spans="2:47" ht="21" customHeight="1">
      <c r="B54" s="944"/>
      <c r="C54" s="946"/>
      <c r="D54" s="1444"/>
      <c r="E54" s="1444"/>
      <c r="F54" s="1440"/>
      <c r="G54" s="1441"/>
      <c r="H54" s="1447"/>
      <c r="I54" s="972" t="s">
        <v>223</v>
      </c>
      <c r="J54" s="946"/>
      <c r="K54" s="113"/>
      <c r="L54" s="946"/>
      <c r="M54" s="946"/>
      <c r="N54" s="946"/>
      <c r="O54" s="965" t="s">
        <v>572</v>
      </c>
      <c r="P54" s="946"/>
      <c r="Q54" s="945"/>
      <c r="S54" s="970"/>
      <c r="T54" s="970"/>
      <c r="U54" s="971" t="s">
        <v>564</v>
      </c>
    </row>
    <row r="55" spans="2:47" ht="21" customHeight="1">
      <c r="B55" s="944"/>
      <c r="C55" s="946"/>
      <c r="D55" s="1444"/>
      <c r="E55" s="1444"/>
      <c r="F55" s="1440"/>
      <c r="G55" s="1441"/>
      <c r="H55" s="1448"/>
      <c r="I55" s="972" t="s">
        <v>224</v>
      </c>
      <c r="J55" s="946"/>
      <c r="K55" s="113"/>
      <c r="L55" s="946"/>
      <c r="M55" s="946"/>
      <c r="N55" s="946"/>
      <c r="O55" s="965" t="s">
        <v>572</v>
      </c>
      <c r="P55" s="946"/>
      <c r="Q55" s="945"/>
      <c r="S55" s="970"/>
      <c r="T55" s="970"/>
      <c r="U55" s="971" t="s">
        <v>561</v>
      </c>
    </row>
    <row r="56" spans="2:47" ht="21" customHeight="1">
      <c r="B56" s="944"/>
      <c r="C56" s="946"/>
      <c r="D56" s="1444"/>
      <c r="E56" s="1444"/>
      <c r="F56" s="1440"/>
      <c r="G56" s="1441"/>
      <c r="H56" s="1450" t="s">
        <v>505</v>
      </c>
      <c r="I56" s="972" t="s">
        <v>506</v>
      </c>
      <c r="J56" s="946"/>
      <c r="K56" s="113"/>
      <c r="L56" s="946"/>
      <c r="M56" s="946"/>
      <c r="N56" s="946"/>
      <c r="O56" s="965" t="s">
        <v>511</v>
      </c>
      <c r="P56" s="946"/>
      <c r="Q56" s="945"/>
      <c r="U56" s="971"/>
    </row>
    <row r="57" spans="2:47" ht="21" customHeight="1">
      <c r="B57" s="944"/>
      <c r="C57" s="946"/>
      <c r="D57" s="1444"/>
      <c r="E57" s="1444"/>
      <c r="F57" s="1440"/>
      <c r="G57" s="1441"/>
      <c r="H57" s="1450"/>
      <c r="I57" s="972" t="s">
        <v>507</v>
      </c>
      <c r="J57" s="946"/>
      <c r="K57" s="112"/>
      <c r="L57" s="946"/>
      <c r="M57" s="946"/>
      <c r="N57" s="946"/>
      <c r="O57" s="965" t="s">
        <v>512</v>
      </c>
      <c r="P57" s="946"/>
      <c r="Q57" s="945"/>
      <c r="U57" s="971"/>
    </row>
    <row r="58" spans="2:47" ht="21" customHeight="1">
      <c r="B58" s="944"/>
      <c r="C58" s="946"/>
      <c r="D58" s="1444"/>
      <c r="E58" s="1444"/>
      <c r="F58" s="1440"/>
      <c r="G58" s="1441"/>
      <c r="H58" s="1450"/>
      <c r="I58" s="972" t="s">
        <v>508</v>
      </c>
      <c r="J58" s="946"/>
      <c r="K58" s="112"/>
      <c r="L58" s="946"/>
      <c r="M58" s="946"/>
      <c r="N58" s="946"/>
      <c r="O58" s="965" t="s">
        <v>1393</v>
      </c>
      <c r="P58" s="946"/>
      <c r="Q58" s="945"/>
      <c r="U58" s="971" t="s">
        <v>561</v>
      </c>
    </row>
    <row r="59" spans="2:47" ht="21" customHeight="1">
      <c r="B59" s="944"/>
      <c r="C59" s="946"/>
      <c r="D59" s="1444"/>
      <c r="E59" s="1444"/>
      <c r="F59" s="1440"/>
      <c r="G59" s="1441"/>
      <c r="H59" s="1450"/>
      <c r="I59" s="972" t="s">
        <v>509</v>
      </c>
      <c r="J59" s="946"/>
      <c r="K59" s="113"/>
      <c r="L59" s="946"/>
      <c r="M59" s="946"/>
      <c r="N59" s="946"/>
      <c r="O59" s="965" t="s">
        <v>1394</v>
      </c>
      <c r="P59" s="946"/>
      <c r="Q59" s="945"/>
      <c r="U59" s="971" t="s">
        <v>561</v>
      </c>
    </row>
    <row r="60" spans="2:47" s="975" customFormat="1" ht="21" customHeight="1">
      <c r="B60" s="156"/>
      <c r="C60" s="973"/>
      <c r="D60" s="1444"/>
      <c r="E60" s="1444"/>
      <c r="F60" s="1440"/>
      <c r="G60" s="1441"/>
      <c r="H60" s="1450"/>
      <c r="I60" s="972" t="s">
        <v>510</v>
      </c>
      <c r="J60" s="973"/>
      <c r="K60" s="114"/>
      <c r="L60" s="973"/>
      <c r="M60" s="973"/>
      <c r="N60" s="973"/>
      <c r="O60" s="965" t="s">
        <v>539</v>
      </c>
      <c r="P60" s="973"/>
      <c r="Q60" s="974"/>
      <c r="S60" s="976"/>
      <c r="T60" s="976"/>
      <c r="U60" s="971" t="s">
        <v>561</v>
      </c>
      <c r="V60" s="976"/>
      <c r="W60" s="976"/>
      <c r="X60" s="976"/>
      <c r="Y60" s="976"/>
      <c r="Z60" s="976"/>
      <c r="AA60" s="976"/>
      <c r="AB60" s="976"/>
      <c r="AC60" s="976"/>
      <c r="AD60" s="976"/>
      <c r="AE60" s="976"/>
      <c r="AF60" s="976"/>
      <c r="AG60" s="976"/>
      <c r="AH60" s="976"/>
      <c r="AI60" s="976"/>
      <c r="AJ60" s="976"/>
      <c r="AK60" s="976"/>
      <c r="AL60" s="976"/>
      <c r="AM60" s="976"/>
      <c r="AN60" s="976"/>
      <c r="AO60" s="976"/>
      <c r="AP60" s="976"/>
      <c r="AQ60" s="976"/>
      <c r="AR60" s="976"/>
      <c r="AS60" s="976"/>
      <c r="AT60" s="976"/>
      <c r="AU60" s="976"/>
    </row>
    <row r="61" spans="2:47" s="975" customFormat="1" ht="21" customHeight="1">
      <c r="B61" s="156"/>
      <c r="C61" s="973"/>
      <c r="D61" s="1444"/>
      <c r="E61" s="1444"/>
      <c r="F61" s="1440"/>
      <c r="G61" s="1441"/>
      <c r="H61" s="1450" t="s">
        <v>517</v>
      </c>
      <c r="I61" s="972" t="s">
        <v>515</v>
      </c>
      <c r="J61" s="973"/>
      <c r="K61" s="103"/>
      <c r="L61" s="973"/>
      <c r="M61" s="973"/>
      <c r="N61" s="973"/>
      <c r="O61" s="965" t="s">
        <v>535</v>
      </c>
      <c r="P61" s="973"/>
      <c r="Q61" s="974"/>
      <c r="S61" s="976"/>
      <c r="T61" s="976"/>
      <c r="U61" s="977" t="s">
        <v>1661</v>
      </c>
      <c r="V61" s="976"/>
      <c r="W61" s="976"/>
      <c r="X61" s="976"/>
      <c r="Y61" s="976"/>
      <c r="Z61" s="976"/>
      <c r="AA61" s="976"/>
      <c r="AB61" s="976"/>
      <c r="AC61" s="976"/>
      <c r="AD61" s="976"/>
      <c r="AE61" s="976"/>
      <c r="AF61" s="976"/>
      <c r="AG61" s="976"/>
      <c r="AH61" s="976"/>
      <c r="AI61" s="976"/>
      <c r="AJ61" s="976"/>
      <c r="AK61" s="976"/>
      <c r="AL61" s="976"/>
      <c r="AM61" s="976"/>
      <c r="AN61" s="976"/>
      <c r="AO61" s="976"/>
      <c r="AP61" s="976"/>
      <c r="AQ61" s="976"/>
      <c r="AR61" s="976"/>
      <c r="AS61" s="976"/>
      <c r="AT61" s="976"/>
      <c r="AU61" s="976"/>
    </row>
    <row r="62" spans="2:47" s="975" customFormat="1" ht="21" customHeight="1">
      <c r="B62" s="156"/>
      <c r="C62" s="973"/>
      <c r="D62" s="1444"/>
      <c r="E62" s="1444"/>
      <c r="F62" s="1440"/>
      <c r="G62" s="1441"/>
      <c r="H62" s="1450"/>
      <c r="I62" s="972" t="s">
        <v>516</v>
      </c>
      <c r="J62" s="973"/>
      <c r="K62" s="114"/>
      <c r="L62" s="973"/>
      <c r="M62" s="973"/>
      <c r="N62" s="973"/>
      <c r="O62" s="965" t="s">
        <v>540</v>
      </c>
      <c r="P62" s="973"/>
      <c r="Q62" s="974"/>
      <c r="S62" s="976"/>
      <c r="T62" s="976"/>
      <c r="U62" s="971"/>
      <c r="V62" s="976"/>
      <c r="W62" s="976"/>
      <c r="X62" s="976"/>
      <c r="Y62" s="976"/>
      <c r="Z62" s="976"/>
      <c r="AA62" s="976"/>
      <c r="AB62" s="976"/>
      <c r="AC62" s="976"/>
      <c r="AD62" s="976"/>
      <c r="AE62" s="976"/>
      <c r="AF62" s="976"/>
      <c r="AG62" s="976"/>
      <c r="AH62" s="976"/>
      <c r="AI62" s="976"/>
      <c r="AJ62" s="976"/>
      <c r="AK62" s="976"/>
      <c r="AL62" s="976"/>
      <c r="AM62" s="976"/>
      <c r="AN62" s="976"/>
      <c r="AO62" s="976"/>
      <c r="AP62" s="976"/>
      <c r="AQ62" s="976"/>
      <c r="AR62" s="976"/>
      <c r="AS62" s="976"/>
      <c r="AT62" s="976"/>
      <c r="AU62" s="976"/>
    </row>
    <row r="63" spans="2:47" s="975" customFormat="1" ht="21" customHeight="1">
      <c r="B63" s="156"/>
      <c r="C63" s="973"/>
      <c r="D63" s="1444"/>
      <c r="E63" s="1444"/>
      <c r="F63" s="1440"/>
      <c r="G63" s="1441"/>
      <c r="H63" s="1450"/>
      <c r="I63" s="972" t="s">
        <v>518</v>
      </c>
      <c r="J63" s="973"/>
      <c r="K63" s="114"/>
      <c r="L63" s="973"/>
      <c r="M63" s="973"/>
      <c r="N63" s="973"/>
      <c r="O63" s="965" t="s">
        <v>1923</v>
      </c>
      <c r="P63" s="973"/>
      <c r="Q63" s="974"/>
      <c r="S63" s="976"/>
      <c r="T63" s="976"/>
      <c r="U63" s="971"/>
      <c r="V63" s="976"/>
      <c r="W63" s="976"/>
      <c r="X63" s="976"/>
      <c r="Y63" s="976"/>
      <c r="Z63" s="976"/>
      <c r="AA63" s="976"/>
      <c r="AB63" s="976"/>
      <c r="AC63" s="976"/>
      <c r="AD63" s="976"/>
      <c r="AE63" s="976"/>
      <c r="AF63" s="976"/>
      <c r="AG63" s="976"/>
      <c r="AH63" s="976"/>
      <c r="AI63" s="976"/>
      <c r="AJ63" s="976"/>
      <c r="AK63" s="976"/>
      <c r="AL63" s="976"/>
      <c r="AM63" s="976"/>
      <c r="AN63" s="976"/>
      <c r="AO63" s="976"/>
      <c r="AP63" s="976"/>
      <c r="AQ63" s="976"/>
      <c r="AR63" s="976"/>
      <c r="AS63" s="976"/>
      <c r="AT63" s="976"/>
      <c r="AU63" s="976"/>
    </row>
    <row r="64" spans="2:47" s="975" customFormat="1" ht="21" customHeight="1">
      <c r="B64" s="156"/>
      <c r="C64" s="973"/>
      <c r="D64" s="1444"/>
      <c r="E64" s="1444"/>
      <c r="F64" s="1440"/>
      <c r="G64" s="1441"/>
      <c r="H64" s="1450"/>
      <c r="I64" s="972" t="s">
        <v>566</v>
      </c>
      <c r="J64" s="973"/>
      <c r="K64" s="114"/>
      <c r="L64" s="973"/>
      <c r="M64" s="973"/>
      <c r="N64" s="973"/>
      <c r="O64" s="965" t="s">
        <v>513</v>
      </c>
      <c r="P64" s="973"/>
      <c r="Q64" s="974"/>
      <c r="S64" s="976"/>
      <c r="T64" s="976"/>
      <c r="U64" s="971"/>
      <c r="V64" s="976"/>
      <c r="W64" s="976"/>
      <c r="X64" s="976"/>
      <c r="Y64" s="976"/>
      <c r="Z64" s="976"/>
      <c r="AA64" s="976"/>
      <c r="AB64" s="976"/>
      <c r="AC64" s="976"/>
      <c r="AD64" s="976"/>
      <c r="AE64" s="976"/>
      <c r="AF64" s="976"/>
      <c r="AG64" s="976"/>
      <c r="AH64" s="976"/>
      <c r="AI64" s="976"/>
      <c r="AJ64" s="976"/>
      <c r="AK64" s="976"/>
      <c r="AL64" s="976"/>
      <c r="AM64" s="976"/>
      <c r="AN64" s="976"/>
      <c r="AO64" s="976"/>
      <c r="AP64" s="976"/>
      <c r="AQ64" s="976"/>
      <c r="AR64" s="976"/>
      <c r="AS64" s="976"/>
      <c r="AT64" s="976"/>
      <c r="AU64" s="976"/>
    </row>
    <row r="65" spans="2:47" s="975" customFormat="1" ht="21" customHeight="1">
      <c r="B65" s="156"/>
      <c r="C65" s="973"/>
      <c r="D65" s="1444"/>
      <c r="E65" s="1444"/>
      <c r="F65" s="1440"/>
      <c r="G65" s="1441"/>
      <c r="H65" s="1450"/>
      <c r="I65" s="972" t="s">
        <v>567</v>
      </c>
      <c r="J65" s="973"/>
      <c r="K65" s="114"/>
      <c r="L65" s="973"/>
      <c r="M65" s="973"/>
      <c r="N65" s="973"/>
      <c r="O65" s="965" t="s">
        <v>571</v>
      </c>
      <c r="P65" s="973"/>
      <c r="Q65" s="974"/>
      <c r="S65" s="976"/>
      <c r="T65" s="976"/>
      <c r="U65" s="971"/>
      <c r="V65" s="976"/>
      <c r="W65" s="976"/>
      <c r="X65" s="976"/>
      <c r="Y65" s="976"/>
      <c r="Z65" s="976"/>
      <c r="AA65" s="976"/>
      <c r="AB65" s="976"/>
      <c r="AC65" s="976"/>
      <c r="AD65" s="976"/>
      <c r="AE65" s="976"/>
      <c r="AF65" s="976"/>
      <c r="AG65" s="976"/>
      <c r="AH65" s="976"/>
      <c r="AI65" s="976"/>
      <c r="AJ65" s="976"/>
      <c r="AK65" s="976"/>
      <c r="AL65" s="976"/>
      <c r="AM65" s="976"/>
      <c r="AN65" s="976"/>
      <c r="AO65" s="976"/>
      <c r="AP65" s="976"/>
      <c r="AQ65" s="976"/>
      <c r="AR65" s="976"/>
      <c r="AS65" s="976"/>
      <c r="AT65" s="976"/>
      <c r="AU65" s="976"/>
    </row>
    <row r="66" spans="2:47" s="975" customFormat="1" ht="21" customHeight="1">
      <c r="B66" s="156"/>
      <c r="C66" s="973"/>
      <c r="D66" s="1444"/>
      <c r="E66" s="1444"/>
      <c r="F66" s="1440"/>
      <c r="G66" s="1441"/>
      <c r="H66" s="1450"/>
      <c r="I66" s="972" t="s">
        <v>223</v>
      </c>
      <c r="J66" s="973"/>
      <c r="K66" s="114"/>
      <c r="L66" s="973"/>
      <c r="M66" s="973"/>
      <c r="N66" s="973"/>
      <c r="O66" s="965" t="s">
        <v>572</v>
      </c>
      <c r="P66" s="973"/>
      <c r="Q66" s="974"/>
      <c r="S66" s="976"/>
      <c r="T66" s="976"/>
      <c r="U66" s="971"/>
      <c r="V66" s="976"/>
      <c r="W66" s="976"/>
      <c r="X66" s="976"/>
      <c r="Y66" s="976"/>
      <c r="Z66" s="976"/>
      <c r="AA66" s="976"/>
      <c r="AB66" s="976"/>
      <c r="AC66" s="976"/>
      <c r="AD66" s="976"/>
      <c r="AE66" s="976"/>
      <c r="AF66" s="976"/>
      <c r="AG66" s="976"/>
      <c r="AH66" s="976"/>
      <c r="AI66" s="976"/>
      <c r="AJ66" s="976"/>
      <c r="AK66" s="976"/>
      <c r="AL66" s="976"/>
      <c r="AM66" s="976"/>
      <c r="AN66" s="976"/>
      <c r="AO66" s="976"/>
      <c r="AP66" s="976"/>
      <c r="AQ66" s="976"/>
      <c r="AR66" s="976"/>
      <c r="AS66" s="976"/>
      <c r="AT66" s="976"/>
      <c r="AU66" s="976"/>
    </row>
    <row r="67" spans="2:47" s="975" customFormat="1" ht="21" customHeight="1">
      <c r="B67" s="156"/>
      <c r="C67" s="973"/>
      <c r="D67" s="1444"/>
      <c r="E67" s="1444"/>
      <c r="F67" s="1440"/>
      <c r="G67" s="1441"/>
      <c r="H67" s="1450"/>
      <c r="I67" s="972" t="s">
        <v>224</v>
      </c>
      <c r="J67" s="973"/>
      <c r="K67" s="114"/>
      <c r="L67" s="973"/>
      <c r="M67" s="973"/>
      <c r="N67" s="973"/>
      <c r="O67" s="965" t="s">
        <v>572</v>
      </c>
      <c r="P67" s="973"/>
      <c r="Q67" s="974"/>
      <c r="S67" s="976"/>
      <c r="T67" s="976"/>
      <c r="U67" s="971"/>
      <c r="V67" s="976"/>
      <c r="W67" s="976"/>
      <c r="X67" s="976"/>
      <c r="Y67" s="976"/>
      <c r="Z67" s="976"/>
      <c r="AA67" s="976"/>
      <c r="AB67" s="976"/>
      <c r="AC67" s="976"/>
      <c r="AD67" s="976"/>
      <c r="AE67" s="976"/>
      <c r="AF67" s="976"/>
      <c r="AG67" s="976"/>
      <c r="AH67" s="976"/>
      <c r="AI67" s="976"/>
      <c r="AJ67" s="976"/>
      <c r="AK67" s="976"/>
      <c r="AL67" s="976"/>
      <c r="AM67" s="976"/>
      <c r="AN67" s="976"/>
      <c r="AO67" s="976"/>
      <c r="AP67" s="976"/>
      <c r="AQ67" s="976"/>
      <c r="AR67" s="976"/>
      <c r="AS67" s="976"/>
      <c r="AT67" s="976"/>
      <c r="AU67" s="976"/>
    </row>
    <row r="68" spans="2:47" s="975" customFormat="1" ht="21" customHeight="1">
      <c r="B68" s="156"/>
      <c r="C68" s="973"/>
      <c r="D68" s="1444"/>
      <c r="E68" s="1444"/>
      <c r="F68" s="1440"/>
      <c r="G68" s="1441"/>
      <c r="H68" s="1463" t="s">
        <v>519</v>
      </c>
      <c r="I68" s="972" t="s">
        <v>506</v>
      </c>
      <c r="J68" s="973"/>
      <c r="K68" s="113"/>
      <c r="L68" s="973"/>
      <c r="M68" s="973"/>
      <c r="N68" s="973"/>
      <c r="O68" s="965" t="str">
        <f>O56</f>
        <v>7桁半角数字を「-（ハイフン）」なしで入力</v>
      </c>
      <c r="P68" s="973"/>
      <c r="Q68" s="974"/>
      <c r="S68" s="976"/>
      <c r="T68" s="976"/>
      <c r="U68" s="971"/>
      <c r="V68" s="976"/>
      <c r="W68" s="976"/>
      <c r="X68" s="976"/>
      <c r="Y68" s="976"/>
      <c r="Z68" s="976"/>
      <c r="AA68" s="976"/>
      <c r="AB68" s="976"/>
      <c r="AC68" s="976"/>
      <c r="AD68" s="976"/>
      <c r="AE68" s="976"/>
      <c r="AF68" s="976"/>
      <c r="AG68" s="976"/>
      <c r="AH68" s="976"/>
      <c r="AI68" s="976"/>
      <c r="AJ68" s="976"/>
      <c r="AK68" s="976"/>
      <c r="AL68" s="976"/>
      <c r="AM68" s="976"/>
      <c r="AN68" s="976"/>
      <c r="AO68" s="976"/>
      <c r="AP68" s="976"/>
      <c r="AQ68" s="976"/>
      <c r="AR68" s="976"/>
      <c r="AS68" s="976"/>
      <c r="AT68" s="976"/>
      <c r="AU68" s="976"/>
    </row>
    <row r="69" spans="2:47" s="975" customFormat="1" ht="21" customHeight="1">
      <c r="B69" s="156"/>
      <c r="C69" s="973"/>
      <c r="D69" s="1444"/>
      <c r="E69" s="1444"/>
      <c r="F69" s="1440"/>
      <c r="G69" s="1441"/>
      <c r="H69" s="1447"/>
      <c r="I69" s="972" t="s">
        <v>507</v>
      </c>
      <c r="J69" s="973"/>
      <c r="K69" s="112"/>
      <c r="L69" s="973"/>
      <c r="M69" s="973"/>
      <c r="N69" s="973"/>
      <c r="O69" s="965" t="s">
        <v>512</v>
      </c>
      <c r="P69" s="973"/>
      <c r="Q69" s="974"/>
      <c r="S69" s="976"/>
      <c r="T69" s="976"/>
      <c r="U69" s="971"/>
      <c r="V69" s="976"/>
      <c r="W69" s="976"/>
      <c r="X69" s="976"/>
      <c r="Y69" s="976"/>
      <c r="Z69" s="976"/>
      <c r="AA69" s="976"/>
      <c r="AB69" s="976"/>
      <c r="AC69" s="976"/>
      <c r="AD69" s="976"/>
      <c r="AE69" s="976"/>
      <c r="AF69" s="976"/>
      <c r="AG69" s="976"/>
      <c r="AH69" s="976"/>
      <c r="AI69" s="976"/>
      <c r="AJ69" s="976"/>
      <c r="AK69" s="976"/>
      <c r="AL69" s="976"/>
      <c r="AM69" s="976"/>
      <c r="AN69" s="976"/>
      <c r="AO69" s="976"/>
      <c r="AP69" s="976"/>
      <c r="AQ69" s="976"/>
      <c r="AR69" s="976"/>
      <c r="AS69" s="976"/>
      <c r="AT69" s="976"/>
      <c r="AU69" s="976"/>
    </row>
    <row r="70" spans="2:47" s="975" customFormat="1" ht="21" customHeight="1">
      <c r="B70" s="156"/>
      <c r="C70" s="973"/>
      <c r="D70" s="1444"/>
      <c r="E70" s="1444"/>
      <c r="F70" s="1440"/>
      <c r="G70" s="1441"/>
      <c r="H70" s="1447"/>
      <c r="I70" s="972" t="s">
        <v>508</v>
      </c>
      <c r="J70" s="973"/>
      <c r="K70" s="112"/>
      <c r="L70" s="973"/>
      <c r="M70" s="973"/>
      <c r="N70" s="973"/>
      <c r="O70" s="965" t="s">
        <v>1393</v>
      </c>
      <c r="P70" s="973"/>
      <c r="Q70" s="974"/>
      <c r="S70" s="976"/>
      <c r="T70" s="976"/>
      <c r="U70" s="971"/>
      <c r="V70" s="976"/>
      <c r="W70" s="976"/>
      <c r="X70" s="976"/>
      <c r="Y70" s="976"/>
      <c r="Z70" s="976"/>
      <c r="AA70" s="976"/>
      <c r="AB70" s="976"/>
      <c r="AC70" s="976"/>
      <c r="AD70" s="976"/>
      <c r="AE70" s="976"/>
      <c r="AF70" s="976"/>
      <c r="AG70" s="976"/>
      <c r="AH70" s="976"/>
      <c r="AI70" s="976"/>
      <c r="AJ70" s="976"/>
      <c r="AK70" s="976"/>
      <c r="AL70" s="976"/>
      <c r="AM70" s="976"/>
      <c r="AN70" s="976"/>
      <c r="AO70" s="976"/>
      <c r="AP70" s="976"/>
      <c r="AQ70" s="976"/>
      <c r="AR70" s="976"/>
      <c r="AS70" s="976"/>
      <c r="AT70" s="976"/>
      <c r="AU70" s="976"/>
    </row>
    <row r="71" spans="2:47" s="975" customFormat="1" ht="21" customHeight="1">
      <c r="B71" s="156"/>
      <c r="C71" s="973"/>
      <c r="D71" s="1444"/>
      <c r="E71" s="1444"/>
      <c r="F71" s="1440"/>
      <c r="G71" s="1441"/>
      <c r="H71" s="1447"/>
      <c r="I71" s="972" t="s">
        <v>509</v>
      </c>
      <c r="J71" s="973"/>
      <c r="K71" s="113"/>
      <c r="L71" s="973"/>
      <c r="M71" s="973"/>
      <c r="N71" s="973"/>
      <c r="O71" s="965" t="s">
        <v>1394</v>
      </c>
      <c r="P71" s="973"/>
      <c r="Q71" s="974"/>
      <c r="S71" s="976"/>
      <c r="T71" s="976"/>
      <c r="U71" s="971"/>
      <c r="V71" s="976"/>
      <c r="W71" s="976"/>
      <c r="X71" s="976"/>
      <c r="Y71" s="976"/>
      <c r="Z71" s="976"/>
      <c r="AA71" s="976"/>
      <c r="AB71" s="976"/>
      <c r="AC71" s="976"/>
      <c r="AD71" s="976"/>
      <c r="AE71" s="976"/>
      <c r="AF71" s="976"/>
      <c r="AG71" s="976"/>
      <c r="AH71" s="976"/>
      <c r="AI71" s="976"/>
      <c r="AJ71" s="976"/>
      <c r="AK71" s="976"/>
      <c r="AL71" s="976"/>
      <c r="AM71" s="976"/>
      <c r="AN71" s="976"/>
      <c r="AO71" s="976"/>
      <c r="AP71" s="976"/>
      <c r="AQ71" s="976"/>
      <c r="AR71" s="976"/>
      <c r="AS71" s="976"/>
      <c r="AT71" s="976"/>
      <c r="AU71" s="976"/>
    </row>
    <row r="72" spans="2:47" s="975" customFormat="1" ht="21" customHeight="1">
      <c r="B72" s="156"/>
      <c r="C72" s="973"/>
      <c r="D72" s="1444"/>
      <c r="E72" s="1444"/>
      <c r="F72" s="1440"/>
      <c r="G72" s="1441"/>
      <c r="H72" s="1448"/>
      <c r="I72" s="972" t="s">
        <v>510</v>
      </c>
      <c r="J72" s="973"/>
      <c r="K72" s="114"/>
      <c r="L72" s="973"/>
      <c r="M72" s="973"/>
      <c r="N72" s="973"/>
      <c r="O72" s="965" t="s">
        <v>539</v>
      </c>
      <c r="P72" s="973"/>
      <c r="Q72" s="974"/>
      <c r="S72" s="976"/>
      <c r="T72" s="976"/>
      <c r="U72" s="971"/>
      <c r="V72" s="976"/>
      <c r="W72" s="976"/>
      <c r="X72" s="976"/>
      <c r="Y72" s="976"/>
      <c r="Z72" s="976"/>
      <c r="AA72" s="976"/>
      <c r="AB72" s="976"/>
      <c r="AC72" s="976"/>
      <c r="AD72" s="976"/>
      <c r="AE72" s="976"/>
      <c r="AF72" s="976"/>
      <c r="AG72" s="976"/>
      <c r="AH72" s="976"/>
      <c r="AI72" s="976"/>
      <c r="AJ72" s="976"/>
      <c r="AK72" s="976"/>
      <c r="AL72" s="976"/>
      <c r="AM72" s="976"/>
      <c r="AN72" s="976"/>
      <c r="AO72" s="976"/>
      <c r="AP72" s="976"/>
      <c r="AQ72" s="976"/>
      <c r="AR72" s="976"/>
      <c r="AS72" s="976"/>
      <c r="AT72" s="976"/>
      <c r="AU72" s="976"/>
    </row>
    <row r="73" spans="2:47" s="975" customFormat="1" ht="21" customHeight="1">
      <c r="B73" s="156"/>
      <c r="C73" s="973"/>
      <c r="D73" s="1444"/>
      <c r="E73" s="1444"/>
      <c r="F73" s="1440"/>
      <c r="G73" s="1441"/>
      <c r="H73" s="1463" t="s">
        <v>524</v>
      </c>
      <c r="I73" s="972" t="s">
        <v>520</v>
      </c>
      <c r="J73" s="973"/>
      <c r="K73" s="167"/>
      <c r="L73" s="973"/>
      <c r="M73" s="973"/>
      <c r="N73" s="973"/>
      <c r="O73" s="965" t="s">
        <v>792</v>
      </c>
      <c r="P73" s="973"/>
      <c r="Q73" s="974"/>
      <c r="S73" s="976"/>
      <c r="T73" s="976"/>
      <c r="U73" s="971"/>
      <c r="V73" s="976"/>
      <c r="W73" s="976"/>
      <c r="X73" s="976"/>
      <c r="Y73" s="976"/>
      <c r="Z73" s="976"/>
      <c r="AA73" s="976"/>
      <c r="AB73" s="976"/>
      <c r="AC73" s="976"/>
      <c r="AD73" s="976"/>
      <c r="AE73" s="976"/>
      <c r="AF73" s="976"/>
      <c r="AG73" s="976"/>
      <c r="AH73" s="976"/>
      <c r="AI73" s="976"/>
      <c r="AJ73" s="976"/>
      <c r="AK73" s="976"/>
      <c r="AL73" s="976"/>
      <c r="AM73" s="976"/>
      <c r="AN73" s="976"/>
      <c r="AO73" s="976"/>
      <c r="AP73" s="976"/>
      <c r="AQ73" s="976"/>
      <c r="AR73" s="976"/>
      <c r="AS73" s="976"/>
      <c r="AT73" s="976"/>
      <c r="AU73" s="976"/>
    </row>
    <row r="74" spans="2:47" s="975" customFormat="1" ht="21" customHeight="1">
      <c r="B74" s="156"/>
      <c r="C74" s="973"/>
      <c r="D74" s="1444"/>
      <c r="E74" s="1444"/>
      <c r="F74" s="1440"/>
      <c r="G74" s="1441"/>
      <c r="H74" s="1447"/>
      <c r="I74" s="972" t="s">
        <v>521</v>
      </c>
      <c r="J74" s="973"/>
      <c r="K74" s="167"/>
      <c r="L74" s="973"/>
      <c r="M74" s="973"/>
      <c r="N74" s="973"/>
      <c r="O74" s="965" t="s">
        <v>793</v>
      </c>
      <c r="P74" s="973"/>
      <c r="Q74" s="974"/>
      <c r="S74" s="976"/>
      <c r="T74" s="976"/>
      <c r="U74" s="971"/>
      <c r="V74" s="976"/>
      <c r="W74" s="976"/>
      <c r="X74" s="976"/>
      <c r="Y74" s="976"/>
      <c r="Z74" s="976"/>
      <c r="AA74" s="976"/>
      <c r="AB74" s="976"/>
      <c r="AC74" s="976"/>
      <c r="AD74" s="976"/>
      <c r="AE74" s="976"/>
      <c r="AF74" s="976"/>
      <c r="AG74" s="976"/>
      <c r="AH74" s="976"/>
      <c r="AI74" s="976"/>
      <c r="AJ74" s="976"/>
      <c r="AK74" s="976"/>
      <c r="AL74" s="976"/>
      <c r="AM74" s="976"/>
      <c r="AN74" s="976"/>
      <c r="AO74" s="976"/>
      <c r="AP74" s="976"/>
      <c r="AQ74" s="976"/>
      <c r="AR74" s="976"/>
      <c r="AS74" s="976"/>
      <c r="AT74" s="976"/>
      <c r="AU74" s="976"/>
    </row>
    <row r="75" spans="2:47" s="975" customFormat="1" ht="21" customHeight="1">
      <c r="B75" s="156"/>
      <c r="C75" s="973"/>
      <c r="D75" s="1444"/>
      <c r="E75" s="1444"/>
      <c r="F75" s="1440"/>
      <c r="G75" s="1441"/>
      <c r="H75" s="1447"/>
      <c r="I75" s="972" t="s">
        <v>522</v>
      </c>
      <c r="J75" s="973"/>
      <c r="K75" s="167"/>
      <c r="L75" s="973"/>
      <c r="M75" s="973"/>
      <c r="N75" s="973"/>
      <c r="O75" s="965" t="s">
        <v>795</v>
      </c>
      <c r="P75" s="973"/>
      <c r="Q75" s="974"/>
      <c r="S75" s="976"/>
      <c r="T75" s="976"/>
      <c r="U75" s="971"/>
      <c r="V75" s="976"/>
      <c r="W75" s="976"/>
      <c r="X75" s="976"/>
      <c r="Y75" s="976"/>
      <c r="Z75" s="976"/>
      <c r="AA75" s="976"/>
      <c r="AB75" s="976"/>
      <c r="AC75" s="976"/>
      <c r="AD75" s="976"/>
      <c r="AE75" s="976"/>
      <c r="AF75" s="976"/>
      <c r="AG75" s="976"/>
      <c r="AH75" s="976"/>
      <c r="AI75" s="976"/>
      <c r="AJ75" s="976"/>
      <c r="AK75" s="976"/>
      <c r="AL75" s="976"/>
      <c r="AM75" s="976"/>
      <c r="AN75" s="976"/>
      <c r="AO75" s="976"/>
      <c r="AP75" s="976"/>
      <c r="AQ75" s="976"/>
      <c r="AR75" s="976"/>
      <c r="AS75" s="976"/>
      <c r="AT75" s="976"/>
      <c r="AU75" s="976"/>
    </row>
    <row r="76" spans="2:47" s="975" customFormat="1" ht="21" customHeight="1">
      <c r="B76" s="156"/>
      <c r="C76" s="973"/>
      <c r="D76" s="1444"/>
      <c r="E76" s="1444"/>
      <c r="F76" s="1440"/>
      <c r="G76" s="1441"/>
      <c r="H76" s="1448"/>
      <c r="I76" s="972" t="s">
        <v>523</v>
      </c>
      <c r="J76" s="973"/>
      <c r="K76" s="114"/>
      <c r="L76" s="973"/>
      <c r="M76" s="973"/>
      <c r="N76" s="973"/>
      <c r="O76" s="979" t="s">
        <v>536</v>
      </c>
      <c r="P76" s="973"/>
      <c r="Q76" s="974"/>
      <c r="S76" s="976"/>
      <c r="T76" s="976"/>
      <c r="U76" s="971"/>
      <c r="V76" s="976"/>
      <c r="W76" s="976"/>
      <c r="X76" s="976"/>
      <c r="Y76" s="976"/>
      <c r="Z76" s="976"/>
      <c r="AA76" s="976"/>
      <c r="AB76" s="976"/>
      <c r="AC76" s="976"/>
      <c r="AD76" s="976"/>
      <c r="AE76" s="976"/>
      <c r="AF76" s="976"/>
      <c r="AG76" s="976"/>
      <c r="AH76" s="976"/>
      <c r="AI76" s="976"/>
      <c r="AJ76" s="976"/>
      <c r="AK76" s="976"/>
      <c r="AL76" s="976"/>
      <c r="AM76" s="976"/>
      <c r="AN76" s="976"/>
      <c r="AO76" s="976"/>
      <c r="AP76" s="976"/>
      <c r="AQ76" s="976"/>
      <c r="AR76" s="976"/>
      <c r="AS76" s="976"/>
      <c r="AT76" s="976"/>
      <c r="AU76" s="976"/>
    </row>
    <row r="77" spans="2:47" s="975" customFormat="1" ht="7.5" customHeight="1">
      <c r="B77" s="156"/>
      <c r="C77" s="1465"/>
      <c r="D77" s="1465"/>
      <c r="E77" s="1465"/>
      <c r="F77" s="1465"/>
      <c r="G77" s="1465"/>
      <c r="H77" s="1465"/>
      <c r="I77" s="1465"/>
      <c r="J77" s="1465"/>
      <c r="K77" s="1465"/>
      <c r="L77" s="1465"/>
      <c r="M77" s="1465"/>
      <c r="N77" s="1465"/>
      <c r="O77" s="1465"/>
      <c r="P77" s="1465"/>
      <c r="Q77" s="974"/>
      <c r="S77" s="976"/>
      <c r="T77" s="976"/>
      <c r="U77" s="971"/>
      <c r="V77" s="976"/>
      <c r="W77" s="976"/>
      <c r="X77" s="976"/>
      <c r="Y77" s="976"/>
      <c r="Z77" s="976"/>
      <c r="AA77" s="976"/>
      <c r="AB77" s="976"/>
      <c r="AC77" s="976"/>
      <c r="AD77" s="976"/>
      <c r="AE77" s="976"/>
      <c r="AF77" s="976"/>
      <c r="AG77" s="976"/>
      <c r="AH77" s="976"/>
      <c r="AI77" s="976"/>
      <c r="AJ77" s="976"/>
      <c r="AK77" s="976"/>
      <c r="AL77" s="976"/>
      <c r="AM77" s="976"/>
      <c r="AN77" s="976"/>
      <c r="AO77" s="976"/>
      <c r="AP77" s="976"/>
      <c r="AQ77" s="976"/>
      <c r="AR77" s="976"/>
      <c r="AS77" s="976"/>
      <c r="AT77" s="976"/>
      <c r="AU77" s="976"/>
    </row>
    <row r="78" spans="2:47" s="975" customFormat="1" ht="7.5" customHeight="1">
      <c r="B78" s="156"/>
      <c r="C78" s="973"/>
      <c r="D78" s="973"/>
      <c r="E78" s="980"/>
      <c r="F78" s="980"/>
      <c r="G78" s="980"/>
      <c r="H78" s="981"/>
      <c r="I78" s="982"/>
      <c r="J78" s="973"/>
      <c r="K78" s="983"/>
      <c r="L78" s="973"/>
      <c r="M78" s="973"/>
      <c r="N78" s="973"/>
      <c r="O78" s="950"/>
      <c r="P78" s="973"/>
      <c r="Q78" s="974"/>
      <c r="S78" s="976"/>
      <c r="T78" s="976"/>
      <c r="U78" s="971"/>
      <c r="V78" s="976"/>
      <c r="W78" s="976"/>
      <c r="X78" s="976"/>
      <c r="Y78" s="976"/>
      <c r="Z78" s="976"/>
      <c r="AA78" s="976"/>
      <c r="AB78" s="976"/>
      <c r="AC78" s="976"/>
      <c r="AD78" s="976"/>
      <c r="AE78" s="976"/>
      <c r="AF78" s="976"/>
      <c r="AG78" s="976"/>
      <c r="AH78" s="976"/>
      <c r="AI78" s="976"/>
      <c r="AJ78" s="976"/>
      <c r="AK78" s="976"/>
      <c r="AL78" s="976"/>
      <c r="AM78" s="976"/>
      <c r="AN78" s="976"/>
      <c r="AO78" s="976"/>
      <c r="AP78" s="976"/>
      <c r="AQ78" s="976"/>
      <c r="AR78" s="976"/>
      <c r="AS78" s="976"/>
      <c r="AT78" s="976"/>
      <c r="AU78" s="976"/>
    </row>
    <row r="79" spans="2:47" s="975" customFormat="1" ht="22.5" customHeight="1">
      <c r="B79" s="156" t="b">
        <v>0</v>
      </c>
      <c r="C79" s="973"/>
      <c r="D79" s="1506" t="s">
        <v>1254</v>
      </c>
      <c r="E79" s="1506"/>
      <c r="F79" s="1506"/>
      <c r="G79" s="1506"/>
      <c r="H79" s="1506"/>
      <c r="I79" s="1506"/>
      <c r="J79" s="1506"/>
      <c r="K79" s="1506"/>
      <c r="L79" s="1506"/>
      <c r="M79" s="1506"/>
      <c r="N79" s="1506"/>
      <c r="O79" s="1506"/>
      <c r="P79" s="973"/>
      <c r="Q79" s="974"/>
      <c r="S79" s="976"/>
      <c r="T79" s="976"/>
      <c r="U79" s="971"/>
      <c r="V79" s="976"/>
      <c r="W79" s="976"/>
      <c r="X79" s="976"/>
      <c r="Y79" s="976"/>
      <c r="Z79" s="976"/>
      <c r="AA79" s="976"/>
      <c r="AB79" s="976"/>
      <c r="AC79" s="976"/>
      <c r="AD79" s="976"/>
      <c r="AE79" s="976"/>
      <c r="AF79" s="976"/>
      <c r="AG79" s="976"/>
      <c r="AH79" s="976"/>
      <c r="AI79" s="976"/>
      <c r="AJ79" s="976"/>
      <c r="AK79" s="976"/>
      <c r="AL79" s="976"/>
      <c r="AM79" s="976"/>
      <c r="AN79" s="976"/>
      <c r="AO79" s="976"/>
      <c r="AP79" s="976"/>
      <c r="AQ79" s="976"/>
      <c r="AR79" s="976"/>
      <c r="AS79" s="976"/>
      <c r="AT79" s="976"/>
      <c r="AU79" s="976"/>
    </row>
    <row r="80" spans="2:47" ht="21" customHeight="1">
      <c r="B80" s="944"/>
      <c r="C80" s="947"/>
      <c r="D80" s="1444" t="s">
        <v>581</v>
      </c>
      <c r="E80" s="1444"/>
      <c r="F80" s="1440"/>
      <c r="G80" s="1441"/>
      <c r="H80" s="1448" t="s">
        <v>563</v>
      </c>
      <c r="I80" s="1494"/>
      <c r="J80" s="946"/>
      <c r="K80" s="112"/>
      <c r="L80" s="946"/>
      <c r="M80" s="946"/>
      <c r="N80" s="946"/>
      <c r="O80" s="962" t="s">
        <v>513</v>
      </c>
      <c r="P80" s="946"/>
      <c r="Q80" s="945"/>
      <c r="U80" s="971"/>
    </row>
    <row r="81" spans="2:47" ht="21" customHeight="1">
      <c r="B81" s="944"/>
      <c r="C81" s="947"/>
      <c r="D81" s="1444"/>
      <c r="E81" s="1444"/>
      <c r="F81" s="1440"/>
      <c r="G81" s="1441"/>
      <c r="H81" s="1449" t="s">
        <v>562</v>
      </c>
      <c r="I81" s="1450"/>
      <c r="J81" s="946"/>
      <c r="K81" s="112"/>
      <c r="L81" s="946"/>
      <c r="M81" s="946"/>
      <c r="N81" s="946"/>
      <c r="O81" s="962"/>
      <c r="P81" s="946"/>
      <c r="Q81" s="945"/>
      <c r="U81" s="971" t="s">
        <v>564</v>
      </c>
    </row>
    <row r="82" spans="2:47" ht="21" customHeight="1">
      <c r="B82" s="944"/>
      <c r="C82" s="947"/>
      <c r="D82" s="1444"/>
      <c r="E82" s="1444"/>
      <c r="F82" s="1440"/>
      <c r="G82" s="1441"/>
      <c r="H82" s="1450" t="s">
        <v>503</v>
      </c>
      <c r="I82" s="1499"/>
      <c r="J82" s="946"/>
      <c r="K82" s="113"/>
      <c r="L82" s="946"/>
      <c r="M82" s="946"/>
      <c r="N82" s="946"/>
      <c r="O82" s="965" t="s">
        <v>504</v>
      </c>
      <c r="P82" s="946"/>
      <c r="Q82" s="945"/>
      <c r="U82" s="971"/>
    </row>
    <row r="83" spans="2:47" ht="21" customHeight="1">
      <c r="B83" s="944"/>
      <c r="C83" s="947"/>
      <c r="D83" s="1444"/>
      <c r="E83" s="1444"/>
      <c r="F83" s="1440"/>
      <c r="G83" s="1441"/>
      <c r="H83" s="1446" t="s">
        <v>565</v>
      </c>
      <c r="I83" s="972" t="s">
        <v>15</v>
      </c>
      <c r="J83" s="946"/>
      <c r="K83" s="113"/>
      <c r="L83" s="946"/>
      <c r="M83" s="946"/>
      <c r="N83" s="946"/>
      <c r="O83" s="965" t="s">
        <v>1924</v>
      </c>
      <c r="P83" s="946"/>
      <c r="Q83" s="945"/>
      <c r="S83" s="970"/>
      <c r="T83" s="970"/>
      <c r="U83" s="971" t="s">
        <v>564</v>
      </c>
    </row>
    <row r="84" spans="2:47" ht="21" customHeight="1">
      <c r="B84" s="944"/>
      <c r="C84" s="946"/>
      <c r="D84" s="1444"/>
      <c r="E84" s="1444"/>
      <c r="F84" s="1440"/>
      <c r="G84" s="1441"/>
      <c r="H84" s="1447"/>
      <c r="I84" s="972" t="s">
        <v>566</v>
      </c>
      <c r="J84" s="946"/>
      <c r="K84" s="113"/>
      <c r="L84" s="946"/>
      <c r="M84" s="946"/>
      <c r="N84" s="946"/>
      <c r="O84" s="965" t="s">
        <v>513</v>
      </c>
      <c r="P84" s="946"/>
      <c r="Q84" s="945"/>
      <c r="S84" s="970"/>
      <c r="T84" s="970"/>
      <c r="U84" s="971"/>
    </row>
    <row r="85" spans="2:47" ht="21" customHeight="1">
      <c r="B85" s="944"/>
      <c r="C85" s="946"/>
      <c r="D85" s="1444"/>
      <c r="E85" s="1444"/>
      <c r="F85" s="1440"/>
      <c r="G85" s="1441"/>
      <c r="H85" s="1447"/>
      <c r="I85" s="972" t="s">
        <v>567</v>
      </c>
      <c r="J85" s="946"/>
      <c r="K85" s="113"/>
      <c r="L85" s="946"/>
      <c r="M85" s="946"/>
      <c r="N85" s="946"/>
      <c r="O85" s="965" t="s">
        <v>571</v>
      </c>
      <c r="P85" s="946"/>
      <c r="Q85" s="945"/>
      <c r="S85" s="970"/>
      <c r="T85" s="970"/>
      <c r="U85" s="971"/>
    </row>
    <row r="86" spans="2:47" ht="21" customHeight="1">
      <c r="B86" s="944"/>
      <c r="C86" s="946"/>
      <c r="D86" s="1444"/>
      <c r="E86" s="1444"/>
      <c r="F86" s="1440"/>
      <c r="G86" s="1441"/>
      <c r="H86" s="1447"/>
      <c r="I86" s="972" t="s">
        <v>223</v>
      </c>
      <c r="J86" s="946"/>
      <c r="K86" s="113"/>
      <c r="L86" s="946"/>
      <c r="M86" s="946"/>
      <c r="N86" s="946"/>
      <c r="O86" s="965" t="s">
        <v>572</v>
      </c>
      <c r="P86" s="946"/>
      <c r="Q86" s="945"/>
      <c r="S86" s="970"/>
      <c r="T86" s="970"/>
      <c r="U86" s="971" t="s">
        <v>564</v>
      </c>
    </row>
    <row r="87" spans="2:47" ht="21" customHeight="1">
      <c r="B87" s="944"/>
      <c r="C87" s="946"/>
      <c r="D87" s="1444"/>
      <c r="E87" s="1444"/>
      <c r="F87" s="1440"/>
      <c r="G87" s="1441"/>
      <c r="H87" s="1448"/>
      <c r="I87" s="972" t="s">
        <v>224</v>
      </c>
      <c r="J87" s="946"/>
      <c r="K87" s="113"/>
      <c r="L87" s="946"/>
      <c r="M87" s="946"/>
      <c r="N87" s="946"/>
      <c r="O87" s="965" t="s">
        <v>572</v>
      </c>
      <c r="P87" s="946"/>
      <c r="Q87" s="945"/>
      <c r="S87" s="970"/>
      <c r="T87" s="970"/>
      <c r="U87" s="971" t="s">
        <v>561</v>
      </c>
    </row>
    <row r="88" spans="2:47" ht="21" customHeight="1">
      <c r="B88" s="944"/>
      <c r="C88" s="946"/>
      <c r="D88" s="1444"/>
      <c r="E88" s="1444"/>
      <c r="F88" s="1440"/>
      <c r="G88" s="1441"/>
      <c r="H88" s="1450" t="s">
        <v>505</v>
      </c>
      <c r="I88" s="972" t="s">
        <v>506</v>
      </c>
      <c r="J88" s="946"/>
      <c r="K88" s="113"/>
      <c r="L88" s="946"/>
      <c r="M88" s="946"/>
      <c r="N88" s="946"/>
      <c r="O88" s="965" t="s">
        <v>511</v>
      </c>
      <c r="P88" s="946"/>
      <c r="Q88" s="945"/>
      <c r="U88" s="971"/>
    </row>
    <row r="89" spans="2:47" ht="21" customHeight="1">
      <c r="B89" s="944"/>
      <c r="C89" s="946"/>
      <c r="D89" s="1444"/>
      <c r="E89" s="1444"/>
      <c r="F89" s="1440"/>
      <c r="G89" s="1441"/>
      <c r="H89" s="1450"/>
      <c r="I89" s="972" t="s">
        <v>507</v>
      </c>
      <c r="J89" s="946"/>
      <c r="K89" s="112"/>
      <c r="L89" s="946"/>
      <c r="M89" s="946"/>
      <c r="N89" s="946"/>
      <c r="O89" s="965" t="s">
        <v>512</v>
      </c>
      <c r="P89" s="946"/>
      <c r="Q89" s="945"/>
      <c r="U89" s="971"/>
    </row>
    <row r="90" spans="2:47" ht="21" customHeight="1">
      <c r="B90" s="944"/>
      <c r="C90" s="946"/>
      <c r="D90" s="1444"/>
      <c r="E90" s="1444"/>
      <c r="F90" s="1440"/>
      <c r="G90" s="1441"/>
      <c r="H90" s="1450"/>
      <c r="I90" s="972" t="s">
        <v>508</v>
      </c>
      <c r="J90" s="946"/>
      <c r="K90" s="112"/>
      <c r="L90" s="946"/>
      <c r="M90" s="946"/>
      <c r="N90" s="946"/>
      <c r="O90" s="965" t="s">
        <v>1393</v>
      </c>
      <c r="P90" s="946"/>
      <c r="Q90" s="945"/>
      <c r="U90" s="971" t="s">
        <v>561</v>
      </c>
    </row>
    <row r="91" spans="2:47" ht="21" customHeight="1">
      <c r="B91" s="944"/>
      <c r="C91" s="946"/>
      <c r="D91" s="1444"/>
      <c r="E91" s="1444"/>
      <c r="F91" s="1440"/>
      <c r="G91" s="1441"/>
      <c r="H91" s="1450"/>
      <c r="I91" s="972" t="s">
        <v>509</v>
      </c>
      <c r="J91" s="946"/>
      <c r="K91" s="113"/>
      <c r="L91" s="946"/>
      <c r="M91" s="946"/>
      <c r="N91" s="946"/>
      <c r="O91" s="965" t="s">
        <v>1394</v>
      </c>
      <c r="P91" s="946"/>
      <c r="Q91" s="945"/>
      <c r="U91" s="971" t="s">
        <v>561</v>
      </c>
    </row>
    <row r="92" spans="2:47" s="975" customFormat="1" ht="21" customHeight="1">
      <c r="B92" s="156"/>
      <c r="C92" s="973"/>
      <c r="D92" s="1444"/>
      <c r="E92" s="1444"/>
      <c r="F92" s="1440"/>
      <c r="G92" s="1441"/>
      <c r="H92" s="1450"/>
      <c r="I92" s="972" t="s">
        <v>510</v>
      </c>
      <c r="J92" s="973"/>
      <c r="K92" s="114"/>
      <c r="L92" s="973"/>
      <c r="M92" s="973"/>
      <c r="N92" s="973"/>
      <c r="O92" s="965" t="s">
        <v>539</v>
      </c>
      <c r="P92" s="973"/>
      <c r="Q92" s="974"/>
      <c r="S92" s="976"/>
      <c r="T92" s="976"/>
      <c r="U92" s="971" t="s">
        <v>561</v>
      </c>
      <c r="V92" s="976"/>
      <c r="W92" s="976"/>
      <c r="X92" s="976"/>
      <c r="Y92" s="976"/>
      <c r="Z92" s="976"/>
      <c r="AA92" s="976"/>
      <c r="AB92" s="976"/>
      <c r="AC92" s="976"/>
      <c r="AD92" s="976"/>
      <c r="AE92" s="976"/>
      <c r="AF92" s="976"/>
      <c r="AG92" s="976"/>
      <c r="AH92" s="976"/>
      <c r="AI92" s="976"/>
      <c r="AJ92" s="976"/>
      <c r="AK92" s="976"/>
      <c r="AL92" s="976"/>
      <c r="AM92" s="976"/>
      <c r="AN92" s="976"/>
      <c r="AO92" s="976"/>
      <c r="AP92" s="976"/>
      <c r="AQ92" s="976"/>
      <c r="AR92" s="976"/>
      <c r="AS92" s="976"/>
      <c r="AT92" s="976"/>
      <c r="AU92" s="976"/>
    </row>
    <row r="93" spans="2:47" s="975" customFormat="1" ht="21" customHeight="1">
      <c r="B93" s="156"/>
      <c r="C93" s="973"/>
      <c r="D93" s="1444"/>
      <c r="E93" s="1444"/>
      <c r="F93" s="1440"/>
      <c r="G93" s="1441"/>
      <c r="H93" s="1450" t="s">
        <v>517</v>
      </c>
      <c r="I93" s="972" t="s">
        <v>515</v>
      </c>
      <c r="J93" s="973"/>
      <c r="K93" s="103"/>
      <c r="L93" s="973"/>
      <c r="M93" s="973"/>
      <c r="N93" s="973"/>
      <c r="O93" s="965" t="s">
        <v>535</v>
      </c>
      <c r="P93" s="973"/>
      <c r="Q93" s="974"/>
      <c r="S93" s="976"/>
      <c r="T93" s="976"/>
      <c r="U93" s="977" t="s">
        <v>1661</v>
      </c>
      <c r="V93" s="976"/>
      <c r="W93" s="976"/>
      <c r="X93" s="976"/>
      <c r="Y93" s="976"/>
      <c r="Z93" s="976"/>
      <c r="AA93" s="976"/>
      <c r="AB93" s="976"/>
      <c r="AC93" s="976"/>
      <c r="AD93" s="976"/>
      <c r="AE93" s="976"/>
      <c r="AF93" s="976"/>
      <c r="AG93" s="976"/>
      <c r="AH93" s="976"/>
      <c r="AI93" s="976"/>
      <c r="AJ93" s="976"/>
      <c r="AK93" s="976"/>
      <c r="AL93" s="976"/>
      <c r="AM93" s="976"/>
      <c r="AN93" s="976"/>
      <c r="AO93" s="976"/>
      <c r="AP93" s="976"/>
      <c r="AQ93" s="976"/>
      <c r="AR93" s="976"/>
      <c r="AS93" s="976"/>
      <c r="AT93" s="976"/>
      <c r="AU93" s="976"/>
    </row>
    <row r="94" spans="2:47" s="975" customFormat="1" ht="21" customHeight="1">
      <c r="B94" s="156"/>
      <c r="C94" s="973"/>
      <c r="D94" s="1444"/>
      <c r="E94" s="1444"/>
      <c r="F94" s="1440"/>
      <c r="G94" s="1441"/>
      <c r="H94" s="1450"/>
      <c r="I94" s="972" t="s">
        <v>516</v>
      </c>
      <c r="J94" s="973"/>
      <c r="K94" s="114"/>
      <c r="L94" s="973"/>
      <c r="M94" s="973"/>
      <c r="N94" s="973"/>
      <c r="O94" s="965" t="s">
        <v>540</v>
      </c>
      <c r="P94" s="973"/>
      <c r="Q94" s="974"/>
      <c r="S94" s="976"/>
      <c r="T94" s="976"/>
      <c r="U94" s="971"/>
      <c r="V94" s="976"/>
      <c r="W94" s="976"/>
      <c r="X94" s="976"/>
      <c r="Y94" s="976"/>
      <c r="Z94" s="976"/>
      <c r="AA94" s="976"/>
      <c r="AB94" s="976"/>
      <c r="AC94" s="976"/>
      <c r="AD94" s="976"/>
      <c r="AE94" s="976"/>
      <c r="AF94" s="976"/>
      <c r="AG94" s="976"/>
      <c r="AH94" s="976"/>
      <c r="AI94" s="976"/>
      <c r="AJ94" s="976"/>
      <c r="AK94" s="976"/>
      <c r="AL94" s="976"/>
      <c r="AM94" s="976"/>
      <c r="AN94" s="976"/>
      <c r="AO94" s="976"/>
      <c r="AP94" s="976"/>
      <c r="AQ94" s="976"/>
      <c r="AR94" s="976"/>
      <c r="AS94" s="976"/>
      <c r="AT94" s="976"/>
      <c r="AU94" s="976"/>
    </row>
    <row r="95" spans="2:47" s="975" customFormat="1" ht="21" customHeight="1">
      <c r="B95" s="156"/>
      <c r="C95" s="973"/>
      <c r="D95" s="1444"/>
      <c r="E95" s="1444"/>
      <c r="F95" s="1440"/>
      <c r="G95" s="1441"/>
      <c r="H95" s="1450"/>
      <c r="I95" s="972" t="s">
        <v>518</v>
      </c>
      <c r="J95" s="973"/>
      <c r="K95" s="114"/>
      <c r="L95" s="973"/>
      <c r="M95" s="973"/>
      <c r="N95" s="973"/>
      <c r="O95" s="965" t="s">
        <v>1923</v>
      </c>
      <c r="P95" s="973"/>
      <c r="Q95" s="974"/>
      <c r="S95" s="976"/>
      <c r="T95" s="976"/>
      <c r="U95" s="971"/>
      <c r="V95" s="976"/>
      <c r="W95" s="976"/>
      <c r="X95" s="976"/>
      <c r="Y95" s="976"/>
      <c r="Z95" s="976"/>
      <c r="AA95" s="976"/>
      <c r="AB95" s="976"/>
      <c r="AC95" s="976"/>
      <c r="AD95" s="976"/>
      <c r="AE95" s="976"/>
      <c r="AF95" s="976"/>
      <c r="AG95" s="976"/>
      <c r="AH95" s="976"/>
      <c r="AI95" s="976"/>
      <c r="AJ95" s="976"/>
      <c r="AK95" s="976"/>
      <c r="AL95" s="976"/>
      <c r="AM95" s="976"/>
      <c r="AN95" s="976"/>
      <c r="AO95" s="976"/>
      <c r="AP95" s="976"/>
      <c r="AQ95" s="976"/>
      <c r="AR95" s="976"/>
      <c r="AS95" s="976"/>
      <c r="AT95" s="976"/>
      <c r="AU95" s="976"/>
    </row>
    <row r="96" spans="2:47" s="975" customFormat="1" ht="21" customHeight="1">
      <c r="B96" s="156"/>
      <c r="C96" s="973"/>
      <c r="D96" s="1444"/>
      <c r="E96" s="1444"/>
      <c r="F96" s="1440"/>
      <c r="G96" s="1441"/>
      <c r="H96" s="1450"/>
      <c r="I96" s="972" t="s">
        <v>566</v>
      </c>
      <c r="J96" s="973"/>
      <c r="K96" s="114"/>
      <c r="L96" s="973"/>
      <c r="M96" s="973"/>
      <c r="N96" s="973"/>
      <c r="O96" s="965" t="s">
        <v>513</v>
      </c>
      <c r="P96" s="973"/>
      <c r="Q96" s="974"/>
      <c r="S96" s="976"/>
      <c r="T96" s="976"/>
      <c r="U96" s="971"/>
      <c r="V96" s="976"/>
      <c r="W96" s="976"/>
      <c r="X96" s="976"/>
      <c r="Y96" s="976"/>
      <c r="Z96" s="976"/>
      <c r="AA96" s="976"/>
      <c r="AB96" s="976"/>
      <c r="AC96" s="976"/>
      <c r="AD96" s="976"/>
      <c r="AE96" s="976"/>
      <c r="AF96" s="976"/>
      <c r="AG96" s="976"/>
      <c r="AH96" s="976"/>
      <c r="AI96" s="976"/>
      <c r="AJ96" s="976"/>
      <c r="AK96" s="976"/>
      <c r="AL96" s="976"/>
      <c r="AM96" s="976"/>
      <c r="AN96" s="976"/>
      <c r="AO96" s="976"/>
      <c r="AP96" s="976"/>
      <c r="AQ96" s="976"/>
      <c r="AR96" s="976"/>
      <c r="AS96" s="976"/>
      <c r="AT96" s="976"/>
      <c r="AU96" s="976"/>
    </row>
    <row r="97" spans="2:47" s="975" customFormat="1" ht="21" customHeight="1">
      <c r="B97" s="156"/>
      <c r="C97" s="973"/>
      <c r="D97" s="1444"/>
      <c r="E97" s="1444"/>
      <c r="F97" s="1440"/>
      <c r="G97" s="1441"/>
      <c r="H97" s="1450"/>
      <c r="I97" s="972" t="s">
        <v>567</v>
      </c>
      <c r="J97" s="973"/>
      <c r="K97" s="114"/>
      <c r="L97" s="973"/>
      <c r="M97" s="973"/>
      <c r="N97" s="973"/>
      <c r="O97" s="965" t="s">
        <v>571</v>
      </c>
      <c r="P97" s="973"/>
      <c r="Q97" s="974"/>
      <c r="S97" s="976"/>
      <c r="T97" s="976"/>
      <c r="U97" s="971"/>
      <c r="V97" s="976"/>
      <c r="W97" s="976"/>
      <c r="X97" s="976"/>
      <c r="Y97" s="976"/>
      <c r="Z97" s="976"/>
      <c r="AA97" s="976"/>
      <c r="AB97" s="976"/>
      <c r="AC97" s="976"/>
      <c r="AD97" s="976"/>
      <c r="AE97" s="976"/>
      <c r="AF97" s="976"/>
      <c r="AG97" s="976"/>
      <c r="AH97" s="976"/>
      <c r="AI97" s="976"/>
      <c r="AJ97" s="976"/>
      <c r="AK97" s="976"/>
      <c r="AL97" s="976"/>
      <c r="AM97" s="976"/>
      <c r="AN97" s="976"/>
      <c r="AO97" s="976"/>
      <c r="AP97" s="976"/>
      <c r="AQ97" s="976"/>
      <c r="AR97" s="976"/>
      <c r="AS97" s="976"/>
      <c r="AT97" s="976"/>
      <c r="AU97" s="976"/>
    </row>
    <row r="98" spans="2:47" s="975" customFormat="1" ht="21" customHeight="1">
      <c r="B98" s="156"/>
      <c r="C98" s="973"/>
      <c r="D98" s="1444"/>
      <c r="E98" s="1444"/>
      <c r="F98" s="1440"/>
      <c r="G98" s="1441"/>
      <c r="H98" s="1450"/>
      <c r="I98" s="972" t="s">
        <v>223</v>
      </c>
      <c r="J98" s="973"/>
      <c r="K98" s="114"/>
      <c r="L98" s="973"/>
      <c r="M98" s="973"/>
      <c r="N98" s="973"/>
      <c r="O98" s="965" t="s">
        <v>572</v>
      </c>
      <c r="P98" s="973"/>
      <c r="Q98" s="974"/>
      <c r="S98" s="976"/>
      <c r="T98" s="976"/>
      <c r="U98" s="971"/>
      <c r="V98" s="976"/>
      <c r="W98" s="976"/>
      <c r="X98" s="976"/>
      <c r="Y98" s="976"/>
      <c r="Z98" s="976"/>
      <c r="AA98" s="976"/>
      <c r="AB98" s="976"/>
      <c r="AC98" s="976"/>
      <c r="AD98" s="976"/>
      <c r="AE98" s="976"/>
      <c r="AF98" s="976"/>
      <c r="AG98" s="976"/>
      <c r="AH98" s="976"/>
      <c r="AI98" s="976"/>
      <c r="AJ98" s="976"/>
      <c r="AK98" s="976"/>
      <c r="AL98" s="976"/>
      <c r="AM98" s="976"/>
      <c r="AN98" s="976"/>
      <c r="AO98" s="976"/>
      <c r="AP98" s="976"/>
      <c r="AQ98" s="976"/>
      <c r="AR98" s="976"/>
      <c r="AS98" s="976"/>
      <c r="AT98" s="976"/>
      <c r="AU98" s="976"/>
    </row>
    <row r="99" spans="2:47" s="975" customFormat="1" ht="21" customHeight="1">
      <c r="B99" s="156"/>
      <c r="C99" s="973"/>
      <c r="D99" s="1444"/>
      <c r="E99" s="1444"/>
      <c r="F99" s="1440"/>
      <c r="G99" s="1441"/>
      <c r="H99" s="1450"/>
      <c r="I99" s="972" t="s">
        <v>224</v>
      </c>
      <c r="J99" s="973"/>
      <c r="K99" s="114"/>
      <c r="L99" s="973"/>
      <c r="M99" s="973"/>
      <c r="N99" s="973"/>
      <c r="O99" s="965" t="s">
        <v>572</v>
      </c>
      <c r="P99" s="973"/>
      <c r="Q99" s="974"/>
      <c r="S99" s="976"/>
      <c r="T99" s="976"/>
      <c r="U99" s="971"/>
      <c r="V99" s="976"/>
      <c r="W99" s="976"/>
      <c r="X99" s="976"/>
      <c r="Y99" s="976"/>
      <c r="Z99" s="976"/>
      <c r="AA99" s="976"/>
      <c r="AB99" s="976"/>
      <c r="AC99" s="976"/>
      <c r="AD99" s="976"/>
      <c r="AE99" s="976"/>
      <c r="AF99" s="976"/>
      <c r="AG99" s="976"/>
      <c r="AH99" s="976"/>
      <c r="AI99" s="976"/>
      <c r="AJ99" s="976"/>
      <c r="AK99" s="976"/>
      <c r="AL99" s="976"/>
      <c r="AM99" s="976"/>
      <c r="AN99" s="976"/>
      <c r="AO99" s="976"/>
      <c r="AP99" s="976"/>
      <c r="AQ99" s="976"/>
      <c r="AR99" s="976"/>
      <c r="AS99" s="976"/>
      <c r="AT99" s="976"/>
      <c r="AU99" s="976"/>
    </row>
    <row r="100" spans="2:47" s="975" customFormat="1" ht="21" customHeight="1">
      <c r="B100" s="156"/>
      <c r="C100" s="973"/>
      <c r="D100" s="1444"/>
      <c r="E100" s="1444"/>
      <c r="F100" s="1440"/>
      <c r="G100" s="1441"/>
      <c r="H100" s="1463" t="s">
        <v>519</v>
      </c>
      <c r="I100" s="972" t="s">
        <v>506</v>
      </c>
      <c r="J100" s="973"/>
      <c r="K100" s="113"/>
      <c r="L100" s="973"/>
      <c r="M100" s="973"/>
      <c r="N100" s="973"/>
      <c r="O100" s="965" t="str">
        <f>O88</f>
        <v>7桁半角数字を「-（ハイフン）」なしで入力</v>
      </c>
      <c r="P100" s="973"/>
      <c r="Q100" s="974"/>
      <c r="S100" s="976"/>
      <c r="T100" s="976"/>
      <c r="U100" s="971"/>
      <c r="V100" s="976"/>
      <c r="W100" s="976"/>
      <c r="X100" s="976"/>
      <c r="Y100" s="976"/>
      <c r="Z100" s="976"/>
      <c r="AA100" s="976"/>
      <c r="AB100" s="976"/>
      <c r="AC100" s="976"/>
      <c r="AD100" s="976"/>
      <c r="AE100" s="976"/>
      <c r="AF100" s="976"/>
      <c r="AG100" s="976"/>
      <c r="AH100" s="976"/>
      <c r="AI100" s="976"/>
      <c r="AJ100" s="976"/>
      <c r="AK100" s="976"/>
      <c r="AL100" s="976"/>
      <c r="AM100" s="976"/>
      <c r="AN100" s="976"/>
      <c r="AO100" s="976"/>
      <c r="AP100" s="976"/>
      <c r="AQ100" s="976"/>
      <c r="AR100" s="976"/>
      <c r="AS100" s="976"/>
      <c r="AT100" s="976"/>
      <c r="AU100" s="976"/>
    </row>
    <row r="101" spans="2:47" s="975" customFormat="1" ht="21" customHeight="1">
      <c r="B101" s="156"/>
      <c r="C101" s="973"/>
      <c r="D101" s="1444"/>
      <c r="E101" s="1444"/>
      <c r="F101" s="1440"/>
      <c r="G101" s="1441"/>
      <c r="H101" s="1447"/>
      <c r="I101" s="972" t="s">
        <v>507</v>
      </c>
      <c r="J101" s="973"/>
      <c r="K101" s="112"/>
      <c r="L101" s="973"/>
      <c r="M101" s="973"/>
      <c r="N101" s="973"/>
      <c r="O101" s="965" t="s">
        <v>512</v>
      </c>
      <c r="P101" s="973"/>
      <c r="Q101" s="974"/>
      <c r="S101" s="976"/>
      <c r="T101" s="976"/>
      <c r="U101" s="971"/>
      <c r="V101" s="976"/>
      <c r="W101" s="976"/>
      <c r="X101" s="976"/>
      <c r="Y101" s="976"/>
      <c r="Z101" s="976"/>
      <c r="AA101" s="976"/>
      <c r="AB101" s="976"/>
      <c r="AC101" s="976"/>
      <c r="AD101" s="976"/>
      <c r="AE101" s="976"/>
      <c r="AF101" s="976"/>
      <c r="AG101" s="976"/>
      <c r="AH101" s="976"/>
      <c r="AI101" s="976"/>
      <c r="AJ101" s="976"/>
      <c r="AK101" s="976"/>
      <c r="AL101" s="976"/>
      <c r="AM101" s="976"/>
      <c r="AN101" s="976"/>
      <c r="AO101" s="976"/>
      <c r="AP101" s="976"/>
      <c r="AQ101" s="976"/>
      <c r="AR101" s="976"/>
      <c r="AS101" s="976"/>
      <c r="AT101" s="976"/>
      <c r="AU101" s="976"/>
    </row>
    <row r="102" spans="2:47" s="975" customFormat="1" ht="21" customHeight="1">
      <c r="B102" s="156"/>
      <c r="C102" s="973"/>
      <c r="D102" s="1444"/>
      <c r="E102" s="1444"/>
      <c r="F102" s="1440"/>
      <c r="G102" s="1441"/>
      <c r="H102" s="1447"/>
      <c r="I102" s="972" t="s">
        <v>508</v>
      </c>
      <c r="J102" s="973"/>
      <c r="K102" s="112"/>
      <c r="L102" s="973"/>
      <c r="M102" s="973"/>
      <c r="N102" s="973"/>
      <c r="O102" s="965" t="s">
        <v>1393</v>
      </c>
      <c r="P102" s="973"/>
      <c r="Q102" s="974"/>
      <c r="S102" s="976"/>
      <c r="T102" s="976"/>
      <c r="U102" s="971"/>
      <c r="V102" s="976"/>
      <c r="W102" s="976"/>
      <c r="X102" s="976"/>
      <c r="Y102" s="976"/>
      <c r="Z102" s="976"/>
      <c r="AA102" s="976"/>
      <c r="AB102" s="976"/>
      <c r="AC102" s="976"/>
      <c r="AD102" s="976"/>
      <c r="AE102" s="976"/>
      <c r="AF102" s="976"/>
      <c r="AG102" s="976"/>
      <c r="AH102" s="976"/>
      <c r="AI102" s="976"/>
      <c r="AJ102" s="976"/>
      <c r="AK102" s="976"/>
      <c r="AL102" s="976"/>
      <c r="AM102" s="976"/>
      <c r="AN102" s="976"/>
      <c r="AO102" s="976"/>
      <c r="AP102" s="976"/>
      <c r="AQ102" s="976"/>
      <c r="AR102" s="976"/>
      <c r="AS102" s="976"/>
      <c r="AT102" s="976"/>
      <c r="AU102" s="976"/>
    </row>
    <row r="103" spans="2:47" s="975" customFormat="1" ht="21" customHeight="1">
      <c r="B103" s="156"/>
      <c r="C103" s="973"/>
      <c r="D103" s="1444"/>
      <c r="E103" s="1444"/>
      <c r="F103" s="1440"/>
      <c r="G103" s="1441"/>
      <c r="H103" s="1447"/>
      <c r="I103" s="972" t="s">
        <v>509</v>
      </c>
      <c r="J103" s="973"/>
      <c r="K103" s="113"/>
      <c r="L103" s="973"/>
      <c r="M103" s="973"/>
      <c r="N103" s="973"/>
      <c r="O103" s="965" t="s">
        <v>1394</v>
      </c>
      <c r="P103" s="973"/>
      <c r="Q103" s="974"/>
      <c r="S103" s="976"/>
      <c r="T103" s="976"/>
      <c r="U103" s="971"/>
      <c r="V103" s="976"/>
      <c r="W103" s="976"/>
      <c r="X103" s="976"/>
      <c r="Y103" s="976"/>
      <c r="Z103" s="976"/>
      <c r="AA103" s="976"/>
      <c r="AB103" s="976"/>
      <c r="AC103" s="976"/>
      <c r="AD103" s="976"/>
      <c r="AE103" s="976"/>
      <c r="AF103" s="976"/>
      <c r="AG103" s="976"/>
      <c r="AH103" s="976"/>
      <c r="AI103" s="976"/>
      <c r="AJ103" s="976"/>
      <c r="AK103" s="976"/>
      <c r="AL103" s="976"/>
      <c r="AM103" s="976"/>
      <c r="AN103" s="976"/>
      <c r="AO103" s="976"/>
      <c r="AP103" s="976"/>
      <c r="AQ103" s="976"/>
      <c r="AR103" s="976"/>
      <c r="AS103" s="976"/>
      <c r="AT103" s="976"/>
      <c r="AU103" s="976"/>
    </row>
    <row r="104" spans="2:47" s="975" customFormat="1" ht="21" customHeight="1">
      <c r="B104" s="156"/>
      <c r="C104" s="973"/>
      <c r="D104" s="1444"/>
      <c r="E104" s="1444"/>
      <c r="F104" s="1440"/>
      <c r="G104" s="1441"/>
      <c r="H104" s="1448"/>
      <c r="I104" s="972" t="s">
        <v>510</v>
      </c>
      <c r="J104" s="973"/>
      <c r="K104" s="114"/>
      <c r="L104" s="973"/>
      <c r="M104" s="973"/>
      <c r="N104" s="973"/>
      <c r="O104" s="965" t="s">
        <v>539</v>
      </c>
      <c r="P104" s="973"/>
      <c r="Q104" s="974"/>
      <c r="S104" s="976"/>
      <c r="T104" s="976"/>
      <c r="U104" s="971"/>
      <c r="V104" s="976"/>
      <c r="W104" s="976"/>
      <c r="X104" s="976"/>
      <c r="Y104" s="976"/>
      <c r="Z104" s="976"/>
      <c r="AA104" s="976"/>
      <c r="AB104" s="976"/>
      <c r="AC104" s="976"/>
      <c r="AD104" s="976"/>
      <c r="AE104" s="976"/>
      <c r="AF104" s="976"/>
      <c r="AG104" s="976"/>
      <c r="AH104" s="976"/>
      <c r="AI104" s="976"/>
      <c r="AJ104" s="976"/>
      <c r="AK104" s="976"/>
      <c r="AL104" s="976"/>
      <c r="AM104" s="976"/>
      <c r="AN104" s="976"/>
      <c r="AO104" s="976"/>
      <c r="AP104" s="976"/>
      <c r="AQ104" s="976"/>
      <c r="AR104" s="976"/>
      <c r="AS104" s="976"/>
      <c r="AT104" s="976"/>
      <c r="AU104" s="976"/>
    </row>
    <row r="105" spans="2:47" s="975" customFormat="1" ht="21" customHeight="1">
      <c r="B105" s="156"/>
      <c r="C105" s="973"/>
      <c r="D105" s="1444"/>
      <c r="E105" s="1444"/>
      <c r="F105" s="1440"/>
      <c r="G105" s="1441"/>
      <c r="H105" s="1463" t="s">
        <v>524</v>
      </c>
      <c r="I105" s="972" t="s">
        <v>520</v>
      </c>
      <c r="J105" s="973"/>
      <c r="K105" s="114"/>
      <c r="L105" s="973"/>
      <c r="M105" s="973"/>
      <c r="N105" s="973"/>
      <c r="O105" s="965" t="s">
        <v>792</v>
      </c>
      <c r="P105" s="973"/>
      <c r="Q105" s="974"/>
      <c r="S105" s="976"/>
      <c r="T105" s="976"/>
      <c r="U105" s="971"/>
      <c r="V105" s="976"/>
      <c r="W105" s="976"/>
      <c r="X105" s="976"/>
      <c r="Y105" s="976"/>
      <c r="Z105" s="976"/>
      <c r="AA105" s="976"/>
      <c r="AB105" s="976"/>
      <c r="AC105" s="976"/>
      <c r="AD105" s="976"/>
      <c r="AE105" s="976"/>
      <c r="AF105" s="976"/>
      <c r="AG105" s="976"/>
      <c r="AH105" s="976"/>
      <c r="AI105" s="976"/>
      <c r="AJ105" s="976"/>
      <c r="AK105" s="976"/>
      <c r="AL105" s="976"/>
      <c r="AM105" s="976"/>
      <c r="AN105" s="976"/>
      <c r="AO105" s="976"/>
      <c r="AP105" s="976"/>
      <c r="AQ105" s="976"/>
      <c r="AR105" s="976"/>
      <c r="AS105" s="976"/>
      <c r="AT105" s="976"/>
      <c r="AU105" s="976"/>
    </row>
    <row r="106" spans="2:47" s="975" customFormat="1" ht="21" customHeight="1">
      <c r="B106" s="156"/>
      <c r="C106" s="973"/>
      <c r="D106" s="1444"/>
      <c r="E106" s="1444"/>
      <c r="F106" s="1440"/>
      <c r="G106" s="1441"/>
      <c r="H106" s="1447"/>
      <c r="I106" s="972" t="s">
        <v>521</v>
      </c>
      <c r="J106" s="973"/>
      <c r="K106" s="114"/>
      <c r="L106" s="973"/>
      <c r="M106" s="973"/>
      <c r="N106" s="973"/>
      <c r="O106" s="965" t="s">
        <v>793</v>
      </c>
      <c r="P106" s="973"/>
      <c r="Q106" s="974"/>
      <c r="S106" s="976"/>
      <c r="T106" s="976"/>
      <c r="U106" s="971"/>
      <c r="V106" s="976"/>
      <c r="W106" s="976"/>
      <c r="X106" s="976"/>
      <c r="Y106" s="976"/>
      <c r="Z106" s="976"/>
      <c r="AA106" s="976"/>
      <c r="AB106" s="976"/>
      <c r="AC106" s="976"/>
      <c r="AD106" s="976"/>
      <c r="AE106" s="976"/>
      <c r="AF106" s="976"/>
      <c r="AG106" s="976"/>
      <c r="AH106" s="976"/>
      <c r="AI106" s="976"/>
      <c r="AJ106" s="976"/>
      <c r="AK106" s="976"/>
      <c r="AL106" s="976"/>
      <c r="AM106" s="976"/>
      <c r="AN106" s="976"/>
      <c r="AO106" s="976"/>
      <c r="AP106" s="976"/>
      <c r="AQ106" s="976"/>
      <c r="AR106" s="976"/>
      <c r="AS106" s="976"/>
      <c r="AT106" s="976"/>
      <c r="AU106" s="976"/>
    </row>
    <row r="107" spans="2:47" s="975" customFormat="1" ht="21" customHeight="1">
      <c r="B107" s="156"/>
      <c r="C107" s="973"/>
      <c r="D107" s="1444"/>
      <c r="E107" s="1444"/>
      <c r="F107" s="1440"/>
      <c r="G107" s="1441"/>
      <c r="H107" s="1447"/>
      <c r="I107" s="972" t="s">
        <v>522</v>
      </c>
      <c r="J107" s="973"/>
      <c r="K107" s="114"/>
      <c r="L107" s="973"/>
      <c r="M107" s="973"/>
      <c r="N107" s="973"/>
      <c r="O107" s="965" t="s">
        <v>795</v>
      </c>
      <c r="P107" s="973"/>
      <c r="Q107" s="974"/>
      <c r="S107" s="976"/>
      <c r="T107" s="976"/>
      <c r="U107" s="971"/>
      <c r="V107" s="976"/>
      <c r="W107" s="976"/>
      <c r="X107" s="976"/>
      <c r="Y107" s="976"/>
      <c r="Z107" s="976"/>
      <c r="AA107" s="976"/>
      <c r="AB107" s="976"/>
      <c r="AC107" s="976"/>
      <c r="AD107" s="976"/>
      <c r="AE107" s="976"/>
      <c r="AF107" s="976"/>
      <c r="AG107" s="976"/>
      <c r="AH107" s="976"/>
      <c r="AI107" s="976"/>
      <c r="AJ107" s="976"/>
      <c r="AK107" s="976"/>
      <c r="AL107" s="976"/>
      <c r="AM107" s="976"/>
      <c r="AN107" s="976"/>
      <c r="AO107" s="976"/>
      <c r="AP107" s="976"/>
      <c r="AQ107" s="976"/>
      <c r="AR107" s="976"/>
      <c r="AS107" s="976"/>
      <c r="AT107" s="976"/>
      <c r="AU107" s="976"/>
    </row>
    <row r="108" spans="2:47" s="975" customFormat="1" ht="21" customHeight="1">
      <c r="B108" s="156"/>
      <c r="C108" s="973"/>
      <c r="D108" s="1444"/>
      <c r="E108" s="1444"/>
      <c r="F108" s="1440"/>
      <c r="G108" s="1441"/>
      <c r="H108" s="1447"/>
      <c r="I108" s="972" t="s">
        <v>523</v>
      </c>
      <c r="J108" s="973"/>
      <c r="K108" s="114"/>
      <c r="L108" s="973"/>
      <c r="M108" s="973"/>
      <c r="N108" s="973"/>
      <c r="O108" s="979" t="s">
        <v>536</v>
      </c>
      <c r="P108" s="973"/>
      <c r="Q108" s="974"/>
      <c r="S108" s="976"/>
      <c r="T108" s="976"/>
      <c r="U108" s="971"/>
      <c r="V108" s="976"/>
      <c r="W108" s="976"/>
      <c r="X108" s="976"/>
      <c r="Y108" s="976"/>
      <c r="Z108" s="976"/>
      <c r="AA108" s="976"/>
      <c r="AB108" s="976"/>
      <c r="AC108" s="976"/>
      <c r="AD108" s="976"/>
      <c r="AE108" s="976"/>
      <c r="AF108" s="976"/>
      <c r="AG108" s="976"/>
      <c r="AH108" s="976"/>
      <c r="AI108" s="976"/>
      <c r="AJ108" s="976"/>
      <c r="AK108" s="976"/>
      <c r="AL108" s="976"/>
      <c r="AM108" s="976"/>
      <c r="AN108" s="976"/>
      <c r="AO108" s="976"/>
      <c r="AP108" s="976"/>
      <c r="AQ108" s="976"/>
      <c r="AR108" s="976"/>
      <c r="AS108" s="976"/>
      <c r="AT108" s="976"/>
      <c r="AU108" s="976"/>
    </row>
    <row r="109" spans="2:47" s="975" customFormat="1" ht="18.75" customHeight="1">
      <c r="B109" s="156"/>
      <c r="C109" s="973"/>
      <c r="D109" s="973"/>
      <c r="E109" s="980"/>
      <c r="F109" s="980"/>
      <c r="G109" s="980"/>
      <c r="H109" s="948"/>
      <c r="I109" s="948"/>
      <c r="J109" s="973"/>
      <c r="K109" s="983"/>
      <c r="L109" s="973"/>
      <c r="M109" s="973"/>
      <c r="N109" s="973"/>
      <c r="O109" s="950"/>
      <c r="P109" s="973"/>
      <c r="Q109" s="974"/>
      <c r="S109" s="976"/>
      <c r="T109" s="976"/>
      <c r="U109" s="971"/>
      <c r="V109" s="976"/>
      <c r="W109" s="976"/>
      <c r="X109" s="976"/>
      <c r="Y109" s="976"/>
      <c r="Z109" s="976"/>
      <c r="AA109" s="976"/>
      <c r="AB109" s="976"/>
      <c r="AC109" s="976"/>
      <c r="AD109" s="976"/>
      <c r="AE109" s="976"/>
      <c r="AF109" s="976"/>
      <c r="AG109" s="976"/>
      <c r="AH109" s="976"/>
      <c r="AI109" s="976"/>
      <c r="AJ109" s="976"/>
      <c r="AK109" s="976"/>
      <c r="AL109" s="976"/>
      <c r="AM109" s="976"/>
      <c r="AN109" s="976"/>
      <c r="AO109" s="976"/>
      <c r="AP109" s="976"/>
      <c r="AQ109" s="976"/>
      <c r="AR109" s="976"/>
      <c r="AS109" s="976"/>
      <c r="AT109" s="976"/>
      <c r="AU109" s="976"/>
    </row>
    <row r="110" spans="2:47" ht="18.75" customHeight="1">
      <c r="B110" s="944"/>
      <c r="C110" s="953"/>
      <c r="D110" s="1442" t="s">
        <v>796</v>
      </c>
      <c r="E110" s="1442"/>
      <c r="F110" s="1442"/>
      <c r="G110" s="1442"/>
      <c r="H110" s="1442"/>
      <c r="I110" s="1442"/>
      <c r="J110" s="1442"/>
      <c r="K110" s="1442"/>
      <c r="L110" s="1442"/>
      <c r="M110" s="954"/>
      <c r="N110" s="955"/>
      <c r="O110" s="1457" t="s">
        <v>514</v>
      </c>
      <c r="P110" s="1457"/>
      <c r="Q110" s="945"/>
      <c r="U110" s="971"/>
    </row>
    <row r="111" spans="2:47" ht="5.25" customHeight="1">
      <c r="B111" s="944"/>
      <c r="C111" s="946"/>
      <c r="D111" s="954"/>
      <c r="E111" s="954"/>
      <c r="F111" s="954"/>
      <c r="G111" s="954"/>
      <c r="H111" s="956"/>
      <c r="I111" s="956"/>
      <c r="J111" s="954"/>
      <c r="K111" s="957"/>
      <c r="L111" s="954"/>
      <c r="M111" s="954"/>
      <c r="N111" s="954"/>
      <c r="O111" s="950"/>
      <c r="P111" s="958"/>
      <c r="Q111" s="945"/>
      <c r="U111" s="971"/>
    </row>
    <row r="112" spans="2:47" ht="21" customHeight="1">
      <c r="B112" s="944"/>
      <c r="C112" s="947"/>
      <c r="D112" s="1444" t="s">
        <v>647</v>
      </c>
      <c r="E112" s="1444"/>
      <c r="F112" s="961"/>
      <c r="G112" s="966"/>
      <c r="H112" s="1474" t="s">
        <v>1631</v>
      </c>
      <c r="I112" s="988" t="s">
        <v>604</v>
      </c>
      <c r="J112" s="946"/>
      <c r="K112" s="207"/>
      <c r="L112" s="946"/>
      <c r="M112" s="946"/>
      <c r="N112" s="946"/>
      <c r="O112" s="965" t="s">
        <v>1630</v>
      </c>
      <c r="P112" s="946"/>
      <c r="Q112" s="945"/>
      <c r="U112" s="967"/>
    </row>
    <row r="113" spans="2:47" ht="21" customHeight="1">
      <c r="B113" s="944"/>
      <c r="C113" s="947"/>
      <c r="D113" s="1444"/>
      <c r="E113" s="1444"/>
      <c r="F113" s="961"/>
      <c r="G113" s="966"/>
      <c r="H113" s="1475"/>
      <c r="I113" s="989" t="s">
        <v>1202</v>
      </c>
      <c r="J113" s="946"/>
      <c r="K113" s="169"/>
      <c r="L113" s="946"/>
      <c r="M113" s="946"/>
      <c r="N113" s="946"/>
      <c r="O113" s="965" t="s">
        <v>659</v>
      </c>
      <c r="P113" s="946"/>
      <c r="Q113" s="945"/>
      <c r="U113" s="964"/>
    </row>
    <row r="114" spans="2:47" ht="21" customHeight="1">
      <c r="B114" s="944"/>
      <c r="C114" s="947"/>
      <c r="D114" s="1444"/>
      <c r="E114" s="1444"/>
      <c r="F114" s="961"/>
      <c r="G114" s="966"/>
      <c r="H114" s="1476"/>
      <c r="I114" s="989" t="s">
        <v>1203</v>
      </c>
      <c r="J114" s="946"/>
      <c r="K114" s="169"/>
      <c r="L114" s="946"/>
      <c r="M114" s="946"/>
      <c r="N114" s="946"/>
      <c r="O114" s="962" t="s">
        <v>1629</v>
      </c>
      <c r="P114" s="946"/>
      <c r="Q114" s="945"/>
      <c r="U114" s="967"/>
    </row>
    <row r="115" spans="2:47" ht="21" customHeight="1">
      <c r="B115" s="944"/>
      <c r="C115" s="947"/>
      <c r="D115" s="1444"/>
      <c r="E115" s="1444"/>
      <c r="F115" s="961"/>
      <c r="G115" s="966"/>
      <c r="H115" s="1477" t="s">
        <v>1636</v>
      </c>
      <c r="I115" s="989" t="s">
        <v>1205</v>
      </c>
      <c r="J115" s="946"/>
      <c r="K115" s="169"/>
      <c r="L115" s="946"/>
      <c r="M115" s="946"/>
      <c r="N115" s="946"/>
      <c r="O115" s="1461" t="s">
        <v>1629</v>
      </c>
      <c r="P115" s="946"/>
      <c r="Q115" s="945"/>
      <c r="U115" s="964"/>
    </row>
    <row r="116" spans="2:47" ht="21" customHeight="1">
      <c r="B116" s="944"/>
      <c r="C116" s="947"/>
      <c r="D116" s="1444"/>
      <c r="E116" s="1444"/>
      <c r="F116" s="961"/>
      <c r="G116" s="966"/>
      <c r="H116" s="1475"/>
      <c r="I116" s="989" t="s">
        <v>1204</v>
      </c>
      <c r="J116" s="946"/>
      <c r="K116" s="169"/>
      <c r="L116" s="946"/>
      <c r="M116" s="946"/>
      <c r="N116" s="946"/>
      <c r="O116" s="1462"/>
      <c r="P116" s="946"/>
      <c r="Q116" s="945"/>
      <c r="U116" s="964"/>
    </row>
    <row r="117" spans="2:47" ht="21" customHeight="1">
      <c r="B117" s="944"/>
      <c r="C117" s="947"/>
      <c r="D117" s="1444"/>
      <c r="E117" s="1444"/>
      <c r="F117" s="961"/>
      <c r="G117" s="966"/>
      <c r="H117" s="1475"/>
      <c r="I117" s="989" t="s">
        <v>1206</v>
      </c>
      <c r="J117" s="946"/>
      <c r="K117" s="169"/>
      <c r="L117" s="946"/>
      <c r="M117" s="946"/>
      <c r="N117" s="946"/>
      <c r="O117" s="1462"/>
      <c r="P117" s="946"/>
      <c r="Q117" s="945"/>
      <c r="U117" s="964"/>
    </row>
    <row r="118" spans="2:47" ht="33.75" customHeight="1">
      <c r="B118" s="944"/>
      <c r="C118" s="947"/>
      <c r="D118" s="1444"/>
      <c r="E118" s="1444"/>
      <c r="F118" s="961"/>
      <c r="G118" s="966"/>
      <c r="H118" s="1475"/>
      <c r="I118" s="990" t="s">
        <v>1632</v>
      </c>
      <c r="J118" s="946"/>
      <c r="K118" s="169"/>
      <c r="L118" s="946"/>
      <c r="M118" s="946"/>
      <c r="N118" s="946"/>
      <c r="O118" s="1462"/>
      <c r="P118" s="946"/>
      <c r="Q118" s="945"/>
      <c r="U118" s="964"/>
    </row>
    <row r="119" spans="2:47" ht="33.75" customHeight="1">
      <c r="B119" s="944"/>
      <c r="C119" s="947"/>
      <c r="D119" s="1444"/>
      <c r="E119" s="1444"/>
      <c r="F119" s="961"/>
      <c r="G119" s="966"/>
      <c r="H119" s="1475"/>
      <c r="I119" s="990" t="s">
        <v>1638</v>
      </c>
      <c r="J119" s="946"/>
      <c r="K119" s="169"/>
      <c r="L119" s="946"/>
      <c r="M119" s="946"/>
      <c r="N119" s="946"/>
      <c r="O119" s="1462"/>
      <c r="P119" s="946"/>
      <c r="Q119" s="945"/>
      <c r="U119" s="967"/>
    </row>
    <row r="120" spans="2:47" ht="33.75" customHeight="1">
      <c r="B120" s="944"/>
      <c r="C120" s="947"/>
      <c r="D120" s="1444"/>
      <c r="E120" s="1444"/>
      <c r="F120" s="961"/>
      <c r="G120" s="966"/>
      <c r="H120" s="1475"/>
      <c r="I120" s="990" t="s">
        <v>1633</v>
      </c>
      <c r="J120" s="946"/>
      <c r="K120" s="169"/>
      <c r="L120" s="946"/>
      <c r="M120" s="946"/>
      <c r="N120" s="946"/>
      <c r="O120" s="1462"/>
      <c r="P120" s="946"/>
      <c r="Q120" s="945"/>
      <c r="U120" s="967"/>
    </row>
    <row r="121" spans="2:47" ht="33.75" customHeight="1">
      <c r="B121" s="944"/>
      <c r="C121" s="947"/>
      <c r="D121" s="1444"/>
      <c r="E121" s="1444"/>
      <c r="F121" s="961"/>
      <c r="G121" s="966"/>
      <c r="H121" s="1475"/>
      <c r="I121" s="990" t="s">
        <v>1634</v>
      </c>
      <c r="J121" s="946"/>
      <c r="K121" s="169"/>
      <c r="L121" s="946"/>
      <c r="M121" s="946"/>
      <c r="N121" s="946"/>
      <c r="O121" s="1462"/>
      <c r="P121" s="946"/>
      <c r="Q121" s="945"/>
      <c r="U121" s="967"/>
    </row>
    <row r="122" spans="2:47" ht="33.75" customHeight="1">
      <c r="B122" s="944"/>
      <c r="C122" s="947"/>
      <c r="D122" s="1444"/>
      <c r="E122" s="1444"/>
      <c r="F122" s="961"/>
      <c r="G122" s="966"/>
      <c r="H122" s="1476"/>
      <c r="I122" s="990" t="s">
        <v>1635</v>
      </c>
      <c r="J122" s="946"/>
      <c r="K122" s="169"/>
      <c r="L122" s="946"/>
      <c r="M122" s="946"/>
      <c r="N122" s="946"/>
      <c r="O122" s="991" t="str">
        <f>IF(K9="単年度","2021年1月25日以前の日付を入力",IF(K9="２年度事業（１年目）","2022年1月25日以前の日付を入力",IF(K9="３年度事業（１年目）","2023年1月25日以前の日付を入力","")))</f>
        <v/>
      </c>
      <c r="P122" s="946"/>
      <c r="Q122" s="945"/>
      <c r="U122" s="964"/>
    </row>
    <row r="123" spans="2:47" ht="21.75" customHeight="1">
      <c r="B123" s="944"/>
      <c r="C123" s="947"/>
      <c r="D123" s="1444"/>
      <c r="E123" s="1444"/>
      <c r="F123" s="961"/>
      <c r="G123" s="966"/>
      <c r="H123" s="992" t="s">
        <v>1637</v>
      </c>
      <c r="I123" s="993" t="s">
        <v>1206</v>
      </c>
      <c r="J123" s="946"/>
      <c r="K123" s="869"/>
      <c r="L123" s="946"/>
      <c r="M123" s="946"/>
      <c r="N123" s="946"/>
      <c r="O123" s="962" t="s">
        <v>1639</v>
      </c>
      <c r="P123" s="946"/>
      <c r="Q123" s="945"/>
      <c r="U123" s="964"/>
    </row>
    <row r="124" spans="2:47" s="975" customFormat="1" ht="33.75" customHeight="1">
      <c r="B124" s="156"/>
      <c r="C124" s="973"/>
      <c r="D124" s="1444"/>
      <c r="E124" s="1444"/>
      <c r="F124" s="994"/>
      <c r="G124" s="995"/>
      <c r="H124" s="1463" t="s">
        <v>611</v>
      </c>
      <c r="I124" s="996" t="s">
        <v>665</v>
      </c>
      <c r="J124" s="973"/>
      <c r="K124" s="112"/>
      <c r="L124" s="973"/>
      <c r="M124" s="973"/>
      <c r="N124" s="973"/>
      <c r="O124" s="962" t="s">
        <v>612</v>
      </c>
      <c r="P124" s="973"/>
      <c r="Q124" s="974"/>
      <c r="S124" s="976"/>
      <c r="T124" s="976"/>
      <c r="U124" s="971"/>
      <c r="V124" s="976"/>
      <c r="W124" s="976"/>
      <c r="X124" s="976"/>
      <c r="Y124" s="976"/>
      <c r="Z124" s="976"/>
      <c r="AA124" s="976"/>
      <c r="AB124" s="976"/>
      <c r="AC124" s="976"/>
      <c r="AD124" s="976"/>
      <c r="AE124" s="976"/>
      <c r="AF124" s="976"/>
      <c r="AG124" s="976"/>
      <c r="AH124" s="976"/>
      <c r="AI124" s="976"/>
      <c r="AJ124" s="976"/>
      <c r="AK124" s="976"/>
      <c r="AL124" s="976"/>
      <c r="AM124" s="976"/>
      <c r="AN124" s="976"/>
      <c r="AO124" s="976"/>
      <c r="AP124" s="976"/>
      <c r="AQ124" s="976"/>
      <c r="AR124" s="976"/>
      <c r="AS124" s="976"/>
      <c r="AT124" s="976"/>
      <c r="AU124" s="976"/>
    </row>
    <row r="125" spans="2:47" s="975" customFormat="1" ht="21" customHeight="1">
      <c r="B125" s="156"/>
      <c r="C125" s="973"/>
      <c r="D125" s="1444"/>
      <c r="E125" s="1444"/>
      <c r="F125" s="994"/>
      <c r="G125" s="995"/>
      <c r="H125" s="1451"/>
      <c r="I125" s="996" t="s">
        <v>788</v>
      </c>
      <c r="J125" s="973"/>
      <c r="K125" s="170"/>
      <c r="L125" s="973"/>
      <c r="M125" s="973"/>
      <c r="N125" s="973"/>
      <c r="O125" s="962" t="str">
        <f>IF($K$124="なし","入力不要","入力例｜2020年8月下旬　")</f>
        <v>入力例｜2020年8月下旬　</v>
      </c>
      <c r="P125" s="973"/>
      <c r="Q125" s="974"/>
      <c r="S125" s="976"/>
      <c r="T125" s="976"/>
      <c r="U125" s="971"/>
      <c r="V125" s="976"/>
      <c r="W125" s="976"/>
      <c r="X125" s="976"/>
      <c r="Y125" s="976"/>
      <c r="Z125" s="976"/>
      <c r="AA125" s="976"/>
      <c r="AB125" s="976"/>
      <c r="AC125" s="976"/>
      <c r="AD125" s="976"/>
      <c r="AE125" s="976"/>
      <c r="AF125" s="976"/>
      <c r="AG125" s="976"/>
      <c r="AH125" s="976"/>
      <c r="AI125" s="976"/>
      <c r="AJ125" s="976"/>
      <c r="AK125" s="976"/>
      <c r="AL125" s="976"/>
      <c r="AM125" s="976"/>
      <c r="AN125" s="976"/>
      <c r="AO125" s="976"/>
      <c r="AP125" s="976"/>
      <c r="AQ125" s="976"/>
      <c r="AR125" s="976"/>
      <c r="AS125" s="976"/>
      <c r="AT125" s="976"/>
      <c r="AU125" s="976"/>
    </row>
    <row r="126" spans="2:47" s="975" customFormat="1" ht="33.75" customHeight="1">
      <c r="B126" s="156"/>
      <c r="C126" s="973"/>
      <c r="D126" s="1444"/>
      <c r="E126" s="1444"/>
      <c r="F126" s="994"/>
      <c r="G126" s="995"/>
      <c r="H126" s="1452"/>
      <c r="I126" s="997" t="s">
        <v>667</v>
      </c>
      <c r="J126" s="973"/>
      <c r="K126" s="112"/>
      <c r="L126" s="973"/>
      <c r="M126" s="973"/>
      <c r="N126" s="973"/>
      <c r="O126" s="962" t="s">
        <v>790</v>
      </c>
      <c r="P126" s="973"/>
      <c r="Q126" s="974"/>
      <c r="S126" s="976"/>
      <c r="T126" s="976"/>
      <c r="U126" s="971"/>
      <c r="V126" s="976"/>
      <c r="W126" s="976"/>
      <c r="X126" s="976"/>
      <c r="Y126" s="976"/>
      <c r="Z126" s="976"/>
      <c r="AA126" s="976"/>
      <c r="AB126" s="976"/>
      <c r="AC126" s="976"/>
      <c r="AD126" s="976"/>
      <c r="AE126" s="976"/>
      <c r="AF126" s="976"/>
      <c r="AG126" s="976"/>
      <c r="AH126" s="976"/>
      <c r="AI126" s="976"/>
      <c r="AJ126" s="976"/>
      <c r="AK126" s="976"/>
      <c r="AL126" s="976"/>
      <c r="AM126" s="976"/>
      <c r="AN126" s="976"/>
      <c r="AO126" s="976"/>
      <c r="AP126" s="976"/>
      <c r="AQ126" s="976"/>
      <c r="AR126" s="976"/>
      <c r="AS126" s="976"/>
      <c r="AT126" s="976"/>
      <c r="AU126" s="976"/>
    </row>
    <row r="127" spans="2:47" s="975" customFormat="1" ht="21" customHeight="1">
      <c r="B127" s="156"/>
      <c r="C127" s="973"/>
      <c r="D127" s="1444"/>
      <c r="E127" s="1444"/>
      <c r="F127" s="994"/>
      <c r="G127" s="995"/>
      <c r="H127" s="1463" t="s">
        <v>666</v>
      </c>
      <c r="I127" s="998" t="s">
        <v>585</v>
      </c>
      <c r="J127" s="973"/>
      <c r="K127" s="112"/>
      <c r="L127" s="973"/>
      <c r="M127" s="973"/>
      <c r="N127" s="973"/>
      <c r="O127" s="962" t="s">
        <v>668</v>
      </c>
      <c r="P127" s="973"/>
      <c r="Q127" s="974"/>
      <c r="S127" s="976"/>
      <c r="T127" s="976"/>
      <c r="U127" s="971"/>
      <c r="V127" s="976"/>
      <c r="W127" s="976"/>
      <c r="X127" s="976"/>
      <c r="Y127" s="976"/>
      <c r="Z127" s="976"/>
      <c r="AA127" s="976"/>
      <c r="AB127" s="976"/>
      <c r="AC127" s="976"/>
      <c r="AD127" s="976"/>
      <c r="AE127" s="976"/>
      <c r="AF127" s="976"/>
      <c r="AG127" s="976"/>
      <c r="AH127" s="976"/>
      <c r="AI127" s="976"/>
      <c r="AJ127" s="976"/>
      <c r="AK127" s="976"/>
      <c r="AL127" s="976"/>
      <c r="AM127" s="976"/>
      <c r="AN127" s="976"/>
      <c r="AO127" s="976"/>
      <c r="AP127" s="976"/>
      <c r="AQ127" s="976"/>
      <c r="AR127" s="976"/>
      <c r="AS127" s="976"/>
      <c r="AT127" s="976"/>
      <c r="AU127" s="976"/>
    </row>
    <row r="128" spans="2:47" s="975" customFormat="1" ht="71.25" customHeight="1">
      <c r="B128" s="156"/>
      <c r="C128" s="973"/>
      <c r="D128" s="1444"/>
      <c r="E128" s="1444"/>
      <c r="F128" s="994"/>
      <c r="G128" s="995"/>
      <c r="H128" s="1447"/>
      <c r="I128" s="998" t="s">
        <v>586</v>
      </c>
      <c r="J128" s="973"/>
      <c r="K128" s="117"/>
      <c r="L128" s="973"/>
      <c r="M128" s="973"/>
      <c r="N128" s="973"/>
      <c r="O128" s="962" t="str">
        <f>IF($K$127="なし","入力不要","補助金の正式名称と官公庁名等を入力")</f>
        <v>補助金の正式名称と官公庁名等を入力</v>
      </c>
      <c r="P128" s="973"/>
      <c r="Q128" s="974"/>
      <c r="S128" s="976"/>
      <c r="T128" s="976"/>
      <c r="U128" s="971"/>
      <c r="V128" s="976"/>
      <c r="W128" s="976"/>
      <c r="X128" s="976"/>
      <c r="Y128" s="976"/>
      <c r="Z128" s="976"/>
      <c r="AA128" s="976"/>
      <c r="AB128" s="976"/>
      <c r="AC128" s="976"/>
      <c r="AD128" s="976"/>
      <c r="AE128" s="976"/>
      <c r="AF128" s="976"/>
      <c r="AG128" s="976"/>
      <c r="AH128" s="976"/>
      <c r="AI128" s="976"/>
      <c r="AJ128" s="976"/>
      <c r="AK128" s="976"/>
      <c r="AL128" s="976"/>
      <c r="AM128" s="976"/>
      <c r="AN128" s="976"/>
      <c r="AO128" s="976"/>
      <c r="AP128" s="976"/>
      <c r="AQ128" s="976"/>
      <c r="AR128" s="976"/>
      <c r="AS128" s="976"/>
      <c r="AT128" s="976"/>
      <c r="AU128" s="976"/>
    </row>
    <row r="129" spans="2:47" s="975" customFormat="1" ht="48.75" customHeight="1">
      <c r="B129" s="156"/>
      <c r="C129" s="973"/>
      <c r="D129" s="1444"/>
      <c r="E129" s="1444"/>
      <c r="F129" s="994"/>
      <c r="G129" s="995"/>
      <c r="H129" s="1448"/>
      <c r="I129" s="996" t="s">
        <v>416</v>
      </c>
      <c r="J129" s="973"/>
      <c r="K129" s="117"/>
      <c r="L129" s="973"/>
      <c r="M129" s="973"/>
      <c r="N129" s="973"/>
      <c r="O129" s="999" t="str">
        <f>IF($K$127="なし","入力不要","詳細を入力"&amp;CHAR(10)&amp;"該当ない場合はプルダウンから「なし」を選択")</f>
        <v>詳細を入力
該当ない場合はプルダウンから「なし」を選択</v>
      </c>
      <c r="P129" s="973"/>
      <c r="Q129" s="974"/>
      <c r="S129" s="976"/>
      <c r="T129" s="976"/>
      <c r="U129" s="971"/>
      <c r="V129" s="976"/>
      <c r="W129" s="976"/>
      <c r="X129" s="976"/>
      <c r="Y129" s="976"/>
      <c r="Z129" s="976"/>
      <c r="AA129" s="976"/>
      <c r="AB129" s="976"/>
      <c r="AC129" s="976"/>
      <c r="AD129" s="976"/>
      <c r="AE129" s="976"/>
      <c r="AF129" s="976"/>
      <c r="AG129" s="976"/>
      <c r="AH129" s="976"/>
      <c r="AI129" s="976"/>
      <c r="AJ129" s="976"/>
      <c r="AK129" s="976"/>
      <c r="AL129" s="976"/>
      <c r="AM129" s="976"/>
      <c r="AN129" s="976"/>
      <c r="AO129" s="976"/>
      <c r="AP129" s="976"/>
      <c r="AQ129" s="976"/>
      <c r="AR129" s="976"/>
      <c r="AS129" s="976"/>
      <c r="AT129" s="976"/>
      <c r="AU129" s="976"/>
    </row>
    <row r="130" spans="2:47" s="975" customFormat="1" ht="21" customHeight="1">
      <c r="B130" s="156"/>
      <c r="C130" s="973"/>
      <c r="D130" s="1444"/>
      <c r="E130" s="1444"/>
      <c r="F130" s="994"/>
      <c r="G130" s="995"/>
      <c r="H130" s="1446" t="s">
        <v>582</v>
      </c>
      <c r="I130" s="972" t="s">
        <v>583</v>
      </c>
      <c r="J130" s="973"/>
      <c r="K130" s="112"/>
      <c r="L130" s="973"/>
      <c r="M130" s="973"/>
      <c r="N130" s="973"/>
      <c r="O130" s="962" t="s">
        <v>512</v>
      </c>
      <c r="P130" s="973"/>
      <c r="Q130" s="974"/>
      <c r="S130" s="976"/>
      <c r="T130" s="976"/>
      <c r="U130" s="971"/>
      <c r="V130" s="976"/>
      <c r="W130" s="976"/>
      <c r="X130" s="976"/>
      <c r="Y130" s="976"/>
      <c r="Z130" s="976"/>
      <c r="AA130" s="976"/>
      <c r="AB130" s="976"/>
      <c r="AC130" s="976"/>
      <c r="AD130" s="976"/>
      <c r="AE130" s="976"/>
      <c r="AF130" s="976"/>
      <c r="AG130" s="976"/>
      <c r="AH130" s="976"/>
      <c r="AI130" s="976"/>
      <c r="AJ130" s="976"/>
      <c r="AK130" s="976"/>
      <c r="AL130" s="976"/>
      <c r="AM130" s="976"/>
      <c r="AN130" s="976"/>
      <c r="AO130" s="976"/>
      <c r="AP130" s="976"/>
      <c r="AQ130" s="976"/>
      <c r="AR130" s="976"/>
      <c r="AS130" s="976"/>
      <c r="AT130" s="976"/>
      <c r="AU130" s="976"/>
    </row>
    <row r="131" spans="2:47" s="975" customFormat="1" ht="21" customHeight="1" thickBot="1">
      <c r="B131" s="156"/>
      <c r="C131" s="973"/>
      <c r="D131" s="1445"/>
      <c r="E131" s="1445"/>
      <c r="F131" s="1000"/>
      <c r="G131" s="1001"/>
      <c r="H131" s="1459"/>
      <c r="I131" s="1002" t="s">
        <v>584</v>
      </c>
      <c r="J131" s="973"/>
      <c r="K131" s="112"/>
      <c r="L131" s="973"/>
      <c r="M131" s="973"/>
      <c r="N131" s="973"/>
      <c r="O131" s="962" t="s">
        <v>512</v>
      </c>
      <c r="P131" s="973"/>
      <c r="Q131" s="974"/>
      <c r="S131" s="976"/>
      <c r="T131" s="976"/>
      <c r="U131" s="971"/>
      <c r="V131" s="976"/>
      <c r="W131" s="976"/>
      <c r="X131" s="976"/>
      <c r="Y131" s="976"/>
      <c r="Z131" s="976"/>
      <c r="AA131" s="976"/>
      <c r="AB131" s="976"/>
      <c r="AC131" s="976"/>
      <c r="AD131" s="976"/>
      <c r="AE131" s="976"/>
      <c r="AF131" s="976"/>
      <c r="AG131" s="976"/>
      <c r="AH131" s="976"/>
      <c r="AI131" s="976"/>
      <c r="AJ131" s="976"/>
      <c r="AK131" s="976"/>
      <c r="AL131" s="976"/>
      <c r="AM131" s="976"/>
      <c r="AN131" s="976"/>
      <c r="AO131" s="976"/>
      <c r="AP131" s="976"/>
      <c r="AQ131" s="976"/>
      <c r="AR131" s="976"/>
      <c r="AS131" s="976"/>
      <c r="AT131" s="976"/>
      <c r="AU131" s="976"/>
    </row>
    <row r="132" spans="2:47" s="975" customFormat="1" ht="21" customHeight="1" thickTop="1">
      <c r="B132" s="156"/>
      <c r="C132" s="973"/>
      <c r="D132" s="1490" t="s">
        <v>77</v>
      </c>
      <c r="E132" s="1490"/>
      <c r="F132" s="1003"/>
      <c r="G132" s="1004"/>
      <c r="H132" s="1472" t="s">
        <v>723</v>
      </c>
      <c r="I132" s="1473"/>
      <c r="J132" s="973"/>
      <c r="K132" s="112"/>
      <c r="L132" s="973"/>
      <c r="M132" s="973"/>
      <c r="N132" s="973"/>
      <c r="O132" s="962" t="s">
        <v>512</v>
      </c>
      <c r="P132" s="973"/>
      <c r="Q132" s="974"/>
      <c r="S132" s="976"/>
      <c r="T132" s="976"/>
      <c r="U132" s="971"/>
      <c r="V132" s="976"/>
      <c r="W132" s="976"/>
      <c r="X132" s="976"/>
      <c r="Y132" s="976"/>
      <c r="Z132" s="976"/>
      <c r="AA132" s="976"/>
      <c r="AB132" s="976"/>
      <c r="AC132" s="976"/>
      <c r="AD132" s="976"/>
      <c r="AE132" s="976"/>
      <c r="AF132" s="976"/>
      <c r="AG132" s="976"/>
      <c r="AH132" s="976"/>
      <c r="AI132" s="976"/>
      <c r="AJ132" s="976"/>
      <c r="AK132" s="976"/>
      <c r="AL132" s="976"/>
      <c r="AM132" s="976"/>
      <c r="AN132" s="976"/>
      <c r="AO132" s="976"/>
      <c r="AP132" s="976"/>
      <c r="AQ132" s="976"/>
      <c r="AR132" s="976"/>
      <c r="AS132" s="976"/>
      <c r="AT132" s="976"/>
      <c r="AU132" s="976"/>
    </row>
    <row r="133" spans="2:47" s="975" customFormat="1" ht="21" customHeight="1">
      <c r="B133" s="156"/>
      <c r="C133" s="973"/>
      <c r="D133" s="1444"/>
      <c r="E133" s="1444"/>
      <c r="F133" s="994"/>
      <c r="G133" s="995"/>
      <c r="H133" s="1488" t="s">
        <v>724</v>
      </c>
      <c r="I133" s="972" t="s">
        <v>725</v>
      </c>
      <c r="J133" s="973"/>
      <c r="K133" s="112"/>
      <c r="L133" s="973"/>
      <c r="M133" s="973"/>
      <c r="N133" s="973"/>
      <c r="O133" s="962" t="s">
        <v>512</v>
      </c>
      <c r="P133" s="973"/>
      <c r="Q133" s="974"/>
      <c r="S133" s="976"/>
      <c r="T133" s="976"/>
      <c r="U133" s="971"/>
      <c r="V133" s="976"/>
      <c r="W133" s="976"/>
      <c r="X133" s="976"/>
      <c r="Y133" s="976"/>
      <c r="Z133" s="976"/>
      <c r="AA133" s="976"/>
      <c r="AB133" s="976"/>
      <c r="AC133" s="976"/>
      <c r="AD133" s="976"/>
      <c r="AE133" s="976"/>
      <c r="AF133" s="976"/>
      <c r="AG133" s="976"/>
      <c r="AH133" s="976"/>
      <c r="AI133" s="976"/>
      <c r="AJ133" s="976"/>
      <c r="AK133" s="976"/>
      <c r="AL133" s="976"/>
      <c r="AM133" s="976"/>
      <c r="AN133" s="976"/>
      <c r="AO133" s="976"/>
      <c r="AP133" s="976"/>
      <c r="AQ133" s="976"/>
      <c r="AR133" s="976"/>
      <c r="AS133" s="976"/>
      <c r="AT133" s="976"/>
      <c r="AU133" s="976"/>
    </row>
    <row r="134" spans="2:47" s="975" customFormat="1" ht="21" customHeight="1" thickBot="1">
      <c r="B134" s="156"/>
      <c r="C134" s="973"/>
      <c r="D134" s="1445"/>
      <c r="E134" s="1445"/>
      <c r="F134" s="1000"/>
      <c r="G134" s="1001"/>
      <c r="H134" s="1458"/>
      <c r="I134" s="1005" t="s">
        <v>727</v>
      </c>
      <c r="J134" s="973"/>
      <c r="K134" s="112"/>
      <c r="L134" s="973"/>
      <c r="M134" s="973"/>
      <c r="N134" s="973"/>
      <c r="O134" s="962" t="str">
        <f>IF(K133="なし","入力不要","適用規格を正式名称で入力")</f>
        <v>適用規格を正式名称で入力</v>
      </c>
      <c r="P134" s="973"/>
      <c r="Q134" s="974"/>
      <c r="S134" s="976"/>
      <c r="T134" s="976"/>
      <c r="U134" s="971"/>
      <c r="V134" s="976"/>
      <c r="W134" s="976"/>
      <c r="X134" s="976"/>
      <c r="Y134" s="976"/>
      <c r="Z134" s="976"/>
      <c r="AA134" s="976"/>
      <c r="AB134" s="976"/>
      <c r="AC134" s="976"/>
      <c r="AD134" s="976"/>
      <c r="AE134" s="976"/>
      <c r="AF134" s="976"/>
      <c r="AG134" s="976"/>
      <c r="AH134" s="976"/>
      <c r="AI134" s="976"/>
      <c r="AJ134" s="976"/>
      <c r="AK134" s="976"/>
      <c r="AL134" s="976"/>
      <c r="AM134" s="976"/>
      <c r="AN134" s="976"/>
      <c r="AO134" s="976"/>
      <c r="AP134" s="976"/>
      <c r="AQ134" s="976"/>
      <c r="AR134" s="976"/>
      <c r="AS134" s="976"/>
      <c r="AT134" s="976"/>
      <c r="AU134" s="976"/>
    </row>
    <row r="135" spans="2:47" ht="21" customHeight="1" thickTop="1">
      <c r="B135" s="944"/>
      <c r="C135" s="946"/>
      <c r="D135" s="1490" t="s">
        <v>648</v>
      </c>
      <c r="E135" s="1490"/>
      <c r="F135" s="994"/>
      <c r="G135" s="995"/>
      <c r="H135" s="1451" t="s">
        <v>657</v>
      </c>
      <c r="I135" s="998" t="s">
        <v>607</v>
      </c>
      <c r="J135" s="946"/>
      <c r="K135" s="112"/>
      <c r="L135" s="946"/>
      <c r="M135" s="946"/>
      <c r="N135" s="946"/>
      <c r="O135" s="962" t="s">
        <v>512</v>
      </c>
      <c r="P135" s="946"/>
      <c r="Q135" s="945"/>
      <c r="U135" s="971"/>
    </row>
    <row r="136" spans="2:47" ht="21" customHeight="1">
      <c r="B136" s="944"/>
      <c r="C136" s="946"/>
      <c r="D136" s="1444"/>
      <c r="E136" s="1444"/>
      <c r="F136" s="994"/>
      <c r="G136" s="995"/>
      <c r="H136" s="1451"/>
      <c r="I136" s="998" t="s">
        <v>529</v>
      </c>
      <c r="J136" s="946"/>
      <c r="K136" s="112"/>
      <c r="L136" s="946"/>
      <c r="M136" s="946"/>
      <c r="N136" s="946"/>
      <c r="O136" s="962" t="s">
        <v>537</v>
      </c>
      <c r="P136" s="946"/>
      <c r="Q136" s="945"/>
      <c r="U136" s="971"/>
    </row>
    <row r="137" spans="2:47" ht="21" customHeight="1">
      <c r="B137" s="944"/>
      <c r="C137" s="946"/>
      <c r="D137" s="1444"/>
      <c r="E137" s="1444"/>
      <c r="F137" s="994"/>
      <c r="G137" s="995"/>
      <c r="H137" s="1452"/>
      <c r="I137" s="998" t="s">
        <v>530</v>
      </c>
      <c r="J137" s="946"/>
      <c r="K137" s="112"/>
      <c r="L137" s="946"/>
      <c r="M137" s="946"/>
      <c r="N137" s="946"/>
      <c r="O137" s="1006" t="str">
        <f>IF(K135="登録申請中","入力不要","ZEBプランナー登録番号を半角英数字で入力")</f>
        <v>ZEBプランナー登録番号を半角英数字で入力</v>
      </c>
      <c r="P137" s="946"/>
      <c r="Q137" s="945"/>
      <c r="U137" s="971"/>
    </row>
    <row r="138" spans="2:47" ht="21" customHeight="1">
      <c r="B138" s="944"/>
      <c r="C138" s="946"/>
      <c r="D138" s="1444"/>
      <c r="E138" s="1444"/>
      <c r="F138" s="994"/>
      <c r="G138" s="995"/>
      <c r="H138" s="1488" t="s">
        <v>896</v>
      </c>
      <c r="I138" s="972" t="s">
        <v>607</v>
      </c>
      <c r="J138" s="946"/>
      <c r="K138" s="112"/>
      <c r="L138" s="946"/>
      <c r="M138" s="946"/>
      <c r="N138" s="946"/>
      <c r="O138" s="962" t="s">
        <v>656</v>
      </c>
      <c r="P138" s="946"/>
      <c r="Q138" s="945"/>
      <c r="U138" s="971"/>
    </row>
    <row r="139" spans="2:47" ht="21" customHeight="1">
      <c r="B139" s="944"/>
      <c r="C139" s="946"/>
      <c r="D139" s="1444"/>
      <c r="E139" s="1444"/>
      <c r="F139" s="994"/>
      <c r="G139" s="995"/>
      <c r="H139" s="1489"/>
      <c r="I139" s="998" t="s">
        <v>277</v>
      </c>
      <c r="J139" s="946"/>
      <c r="K139" s="112"/>
      <c r="L139" s="946"/>
      <c r="M139" s="946"/>
      <c r="N139" s="946"/>
      <c r="O139" s="962" t="s">
        <v>733</v>
      </c>
      <c r="P139" s="946"/>
      <c r="Q139" s="945"/>
      <c r="U139" s="971"/>
    </row>
    <row r="140" spans="2:47" ht="21" customHeight="1">
      <c r="B140" s="944"/>
      <c r="C140" s="946"/>
      <c r="D140" s="1444"/>
      <c r="E140" s="1444"/>
      <c r="F140" s="994"/>
      <c r="G140" s="995"/>
      <c r="H140" s="1489"/>
      <c r="I140" s="998" t="s">
        <v>75</v>
      </c>
      <c r="J140" s="946"/>
      <c r="K140" s="112"/>
      <c r="L140" s="946"/>
      <c r="M140" s="946"/>
      <c r="N140" s="946"/>
      <c r="O140" s="1006" t="str">
        <f>IF(K138="登録予定","入力不要","ZEBリーディング・オーナー登録番号を半角英数字で入力")</f>
        <v>ZEBリーディング・オーナー登録番号を半角英数字で入力</v>
      </c>
      <c r="P140" s="946"/>
      <c r="Q140" s="945"/>
      <c r="U140" s="971"/>
    </row>
    <row r="141" spans="2:47" ht="18.75" customHeight="1">
      <c r="B141" s="944"/>
      <c r="C141" s="946"/>
      <c r="D141" s="946"/>
      <c r="E141" s="947"/>
      <c r="F141" s="947"/>
      <c r="G141" s="947"/>
      <c r="H141" s="948"/>
      <c r="I141" s="1007"/>
      <c r="J141" s="946"/>
      <c r="K141" s="949"/>
      <c r="L141" s="946"/>
      <c r="M141" s="946"/>
      <c r="N141" s="946"/>
      <c r="O141" s="950"/>
      <c r="P141" s="946"/>
      <c r="Q141" s="945"/>
      <c r="U141" s="971"/>
    </row>
    <row r="142" spans="2:47" ht="18.75" customHeight="1">
      <c r="B142" s="944"/>
      <c r="C142" s="953"/>
      <c r="D142" s="1442" t="s">
        <v>797</v>
      </c>
      <c r="E142" s="1442"/>
      <c r="F142" s="1442"/>
      <c r="G142" s="1442"/>
      <c r="H142" s="1442"/>
      <c r="I142" s="1442"/>
      <c r="J142" s="1442"/>
      <c r="K142" s="1442"/>
      <c r="L142" s="1442"/>
      <c r="M142" s="954"/>
      <c r="N142" s="955"/>
      <c r="O142" s="1457" t="s">
        <v>514</v>
      </c>
      <c r="P142" s="1457"/>
      <c r="Q142" s="945"/>
      <c r="U142" s="971"/>
    </row>
    <row r="143" spans="2:47" ht="5.25" customHeight="1">
      <c r="B143" s="944"/>
      <c r="C143" s="946"/>
      <c r="D143" s="954"/>
      <c r="E143" s="954"/>
      <c r="F143" s="954"/>
      <c r="G143" s="954"/>
      <c r="H143" s="956"/>
      <c r="I143" s="956"/>
      <c r="J143" s="954"/>
      <c r="K143" s="957"/>
      <c r="L143" s="954"/>
      <c r="M143" s="954"/>
      <c r="N143" s="954"/>
      <c r="O143" s="950"/>
      <c r="P143" s="958"/>
      <c r="Q143" s="945"/>
      <c r="U143" s="971"/>
    </row>
    <row r="144" spans="2:47" ht="21" customHeight="1">
      <c r="B144" s="944"/>
      <c r="C144" s="947"/>
      <c r="D144" s="1444" t="s">
        <v>353</v>
      </c>
      <c r="E144" s="1444"/>
      <c r="F144" s="994"/>
      <c r="G144" s="995"/>
      <c r="H144" s="1460" t="s">
        <v>570</v>
      </c>
      <c r="I144" s="1460"/>
      <c r="J144" s="946"/>
      <c r="K144" s="111"/>
      <c r="L144" s="946"/>
      <c r="M144" s="946"/>
      <c r="N144" s="946"/>
      <c r="O144" s="962"/>
      <c r="P144" s="946"/>
      <c r="Q144" s="945"/>
      <c r="U144" s="971"/>
    </row>
    <row r="145" spans="2:47" s="975" customFormat="1" ht="21" customHeight="1">
      <c r="B145" s="156"/>
      <c r="C145" s="973"/>
      <c r="D145" s="1444"/>
      <c r="E145" s="1444"/>
      <c r="F145" s="994"/>
      <c r="G145" s="995"/>
      <c r="H145" s="1446" t="s">
        <v>505</v>
      </c>
      <c r="I145" s="972" t="s">
        <v>506</v>
      </c>
      <c r="J145" s="973"/>
      <c r="K145" s="113"/>
      <c r="L145" s="973"/>
      <c r="M145" s="973"/>
      <c r="N145" s="973"/>
      <c r="O145" s="965" t="s">
        <v>511</v>
      </c>
      <c r="P145" s="973"/>
      <c r="Q145" s="974"/>
      <c r="S145" s="976"/>
      <c r="T145" s="976"/>
      <c r="U145" s="971"/>
      <c r="V145" s="976"/>
      <c r="W145" s="976"/>
      <c r="X145" s="976"/>
      <c r="Y145" s="976"/>
      <c r="Z145" s="976"/>
      <c r="AA145" s="976"/>
      <c r="AB145" s="976"/>
      <c r="AC145" s="976"/>
      <c r="AD145" s="976"/>
      <c r="AE145" s="976"/>
      <c r="AF145" s="976"/>
      <c r="AG145" s="976"/>
      <c r="AH145" s="976"/>
      <c r="AI145" s="976"/>
      <c r="AJ145" s="976"/>
      <c r="AK145" s="976"/>
      <c r="AL145" s="976"/>
      <c r="AM145" s="976"/>
      <c r="AN145" s="976"/>
      <c r="AO145" s="976"/>
      <c r="AP145" s="976"/>
      <c r="AQ145" s="976"/>
      <c r="AR145" s="976"/>
      <c r="AS145" s="976"/>
      <c r="AT145" s="976"/>
      <c r="AU145" s="976"/>
    </row>
    <row r="146" spans="2:47" s="975" customFormat="1" ht="21" customHeight="1">
      <c r="B146" s="156"/>
      <c r="C146" s="973"/>
      <c r="D146" s="1444"/>
      <c r="E146" s="1444"/>
      <c r="F146" s="994"/>
      <c r="G146" s="995"/>
      <c r="H146" s="1447"/>
      <c r="I146" s="998" t="s">
        <v>507</v>
      </c>
      <c r="J146" s="973"/>
      <c r="K146" s="112"/>
      <c r="L146" s="973"/>
      <c r="M146" s="973"/>
      <c r="N146" s="973"/>
      <c r="O146" s="965" t="s">
        <v>512</v>
      </c>
      <c r="P146" s="973"/>
      <c r="Q146" s="974"/>
      <c r="S146" s="976"/>
      <c r="T146" s="976"/>
      <c r="U146" s="971"/>
      <c r="V146" s="976"/>
      <c r="W146" s="976"/>
      <c r="X146" s="976"/>
      <c r="Y146" s="976"/>
      <c r="Z146" s="976"/>
      <c r="AA146" s="976"/>
      <c r="AB146" s="976"/>
      <c r="AC146" s="976"/>
      <c r="AD146" s="976"/>
      <c r="AE146" s="976"/>
      <c r="AF146" s="976"/>
      <c r="AG146" s="976"/>
      <c r="AH146" s="976"/>
      <c r="AI146" s="976"/>
      <c r="AJ146" s="976"/>
      <c r="AK146" s="976"/>
      <c r="AL146" s="976"/>
      <c r="AM146" s="976"/>
      <c r="AN146" s="976"/>
      <c r="AO146" s="976"/>
      <c r="AP146" s="976"/>
      <c r="AQ146" s="976"/>
      <c r="AR146" s="976"/>
      <c r="AS146" s="976"/>
      <c r="AT146" s="976"/>
      <c r="AU146" s="976"/>
    </row>
    <row r="147" spans="2:47" s="975" customFormat="1" ht="21" customHeight="1">
      <c r="B147" s="156"/>
      <c r="C147" s="973"/>
      <c r="D147" s="1444"/>
      <c r="E147" s="1444"/>
      <c r="F147" s="994"/>
      <c r="G147" s="995"/>
      <c r="H147" s="1447"/>
      <c r="I147" s="998" t="s">
        <v>508</v>
      </c>
      <c r="J147" s="973"/>
      <c r="K147" s="112"/>
      <c r="L147" s="973"/>
      <c r="M147" s="973"/>
      <c r="N147" s="973"/>
      <c r="O147" s="1495" t="s">
        <v>1400</v>
      </c>
      <c r="P147" s="973"/>
      <c r="Q147" s="974"/>
      <c r="S147" s="976"/>
      <c r="T147" s="976"/>
      <c r="U147" s="971"/>
      <c r="V147" s="976"/>
      <c r="W147" s="976"/>
      <c r="X147" s="976"/>
      <c r="Y147" s="976"/>
      <c r="Z147" s="976"/>
      <c r="AA147" s="976"/>
      <c r="AB147" s="976"/>
      <c r="AC147" s="976"/>
      <c r="AD147" s="976"/>
      <c r="AE147" s="976"/>
      <c r="AF147" s="976"/>
      <c r="AG147" s="976"/>
      <c r="AH147" s="976"/>
      <c r="AI147" s="976"/>
      <c r="AJ147" s="976"/>
      <c r="AK147" s="976"/>
      <c r="AL147" s="976"/>
      <c r="AM147" s="976"/>
      <c r="AN147" s="976"/>
      <c r="AO147" s="976"/>
      <c r="AP147" s="976"/>
      <c r="AQ147" s="976"/>
      <c r="AR147" s="976"/>
      <c r="AS147" s="976"/>
      <c r="AT147" s="976"/>
      <c r="AU147" s="976"/>
    </row>
    <row r="148" spans="2:47" s="975" customFormat="1" ht="21" customHeight="1">
      <c r="B148" s="156"/>
      <c r="C148" s="973"/>
      <c r="D148" s="1444"/>
      <c r="E148" s="1444"/>
      <c r="F148" s="994"/>
      <c r="G148" s="995"/>
      <c r="H148" s="1448"/>
      <c r="I148" s="998" t="s">
        <v>509</v>
      </c>
      <c r="J148" s="973"/>
      <c r="K148" s="112"/>
      <c r="L148" s="973"/>
      <c r="M148" s="973"/>
      <c r="N148" s="973"/>
      <c r="O148" s="1496"/>
      <c r="P148" s="973"/>
      <c r="Q148" s="974"/>
      <c r="S148" s="976"/>
      <c r="T148" s="976"/>
      <c r="U148" s="971"/>
      <c r="V148" s="976"/>
      <c r="W148" s="976"/>
      <c r="X148" s="976"/>
      <c r="Y148" s="976"/>
      <c r="Z148" s="976"/>
      <c r="AA148" s="976"/>
      <c r="AB148" s="976"/>
      <c r="AC148" s="976"/>
      <c r="AD148" s="976"/>
      <c r="AE148" s="976"/>
      <c r="AF148" s="976"/>
      <c r="AG148" s="976"/>
      <c r="AH148" s="976"/>
      <c r="AI148" s="976"/>
      <c r="AJ148" s="976"/>
      <c r="AK148" s="976"/>
      <c r="AL148" s="976"/>
      <c r="AM148" s="976"/>
      <c r="AN148" s="976"/>
      <c r="AO148" s="976"/>
      <c r="AP148" s="976"/>
      <c r="AQ148" s="976"/>
      <c r="AR148" s="976"/>
      <c r="AS148" s="976"/>
      <c r="AT148" s="976"/>
      <c r="AU148" s="976"/>
    </row>
    <row r="149" spans="2:47" s="975" customFormat="1" ht="21" customHeight="1">
      <c r="B149" s="156"/>
      <c r="C149" s="973"/>
      <c r="D149" s="1444"/>
      <c r="E149" s="1444"/>
      <c r="F149" s="994"/>
      <c r="G149" s="995"/>
      <c r="H149" s="1449" t="s">
        <v>527</v>
      </c>
      <c r="I149" s="1450"/>
      <c r="J149" s="973"/>
      <c r="K149" s="126"/>
      <c r="L149" s="973"/>
      <c r="M149" s="973"/>
      <c r="N149" s="973"/>
      <c r="O149" s="962" t="s">
        <v>892</v>
      </c>
      <c r="P149" s="973"/>
      <c r="Q149" s="974"/>
      <c r="S149" s="976"/>
      <c r="T149" s="976"/>
      <c r="U149" s="971"/>
      <c r="V149" s="976"/>
      <c r="W149" s="976"/>
      <c r="X149" s="976"/>
      <c r="Y149" s="976"/>
      <c r="Z149" s="976"/>
      <c r="AA149" s="976"/>
      <c r="AB149" s="976"/>
      <c r="AC149" s="976"/>
      <c r="AD149" s="976"/>
      <c r="AE149" s="976"/>
      <c r="AF149" s="976"/>
      <c r="AG149" s="976"/>
      <c r="AH149" s="976"/>
      <c r="AI149" s="976"/>
      <c r="AJ149" s="976"/>
      <c r="AK149" s="976"/>
      <c r="AL149" s="976"/>
      <c r="AM149" s="976"/>
      <c r="AN149" s="976"/>
      <c r="AO149" s="976"/>
      <c r="AP149" s="976"/>
      <c r="AQ149" s="976"/>
      <c r="AR149" s="976"/>
      <c r="AS149" s="976"/>
      <c r="AT149" s="976"/>
      <c r="AU149" s="976"/>
    </row>
    <row r="150" spans="2:47" s="975" customFormat="1" ht="21" customHeight="1">
      <c r="B150" s="156"/>
      <c r="C150" s="973"/>
      <c r="D150" s="1444"/>
      <c r="E150" s="1444"/>
      <c r="F150" s="994"/>
      <c r="G150" s="995"/>
      <c r="H150" s="1449" t="s">
        <v>855</v>
      </c>
      <c r="I150" s="1450"/>
      <c r="J150" s="973"/>
      <c r="K150" s="115"/>
      <c r="L150" s="973"/>
      <c r="M150" s="973"/>
      <c r="N150" s="973"/>
      <c r="O150" s="962" t="s">
        <v>1401</v>
      </c>
      <c r="P150" s="973"/>
      <c r="Q150" s="974"/>
      <c r="S150" s="976"/>
      <c r="T150" s="976"/>
      <c r="U150" s="971"/>
      <c r="V150" s="976"/>
      <c r="W150" s="976"/>
      <c r="X150" s="976"/>
      <c r="Y150" s="976"/>
      <c r="Z150" s="976"/>
      <c r="AA150" s="976"/>
      <c r="AB150" s="976"/>
      <c r="AC150" s="976"/>
      <c r="AD150" s="976"/>
      <c r="AE150" s="976"/>
      <c r="AF150" s="976"/>
      <c r="AG150" s="976"/>
      <c r="AH150" s="976"/>
      <c r="AI150" s="976"/>
      <c r="AJ150" s="976"/>
      <c r="AK150" s="976"/>
      <c r="AL150" s="976"/>
      <c r="AM150" s="976"/>
      <c r="AN150" s="976"/>
      <c r="AO150" s="976"/>
      <c r="AP150" s="976"/>
      <c r="AQ150" s="976"/>
      <c r="AR150" s="976"/>
      <c r="AS150" s="976"/>
      <c r="AT150" s="976"/>
      <c r="AU150" s="976"/>
    </row>
    <row r="151" spans="2:47" s="975" customFormat="1" ht="21" customHeight="1">
      <c r="B151" s="156"/>
      <c r="C151" s="973"/>
      <c r="D151" s="1444"/>
      <c r="E151" s="1444"/>
      <c r="F151" s="994"/>
      <c r="G151" s="995"/>
      <c r="H151" s="1449" t="s">
        <v>553</v>
      </c>
      <c r="I151" s="1450"/>
      <c r="J151" s="973"/>
      <c r="K151" s="115"/>
      <c r="L151" s="973"/>
      <c r="M151" s="973"/>
      <c r="N151" s="973"/>
      <c r="O151" s="962" t="s">
        <v>1402</v>
      </c>
      <c r="P151" s="973"/>
      <c r="Q151" s="974"/>
      <c r="S151" s="976"/>
      <c r="T151" s="976"/>
      <c r="U151" s="971"/>
      <c r="V151" s="976"/>
      <c r="W151" s="976"/>
      <c r="X151" s="976"/>
      <c r="Y151" s="976"/>
      <c r="Z151" s="976"/>
      <c r="AA151" s="976"/>
      <c r="AB151" s="976"/>
      <c r="AC151" s="976"/>
      <c r="AD151" s="976"/>
      <c r="AE151" s="976"/>
      <c r="AF151" s="976"/>
      <c r="AG151" s="976"/>
      <c r="AH151" s="976"/>
      <c r="AI151" s="976"/>
      <c r="AJ151" s="976"/>
      <c r="AK151" s="976"/>
      <c r="AL151" s="976"/>
      <c r="AM151" s="976"/>
      <c r="AN151" s="976"/>
      <c r="AO151" s="976"/>
      <c r="AP151" s="976"/>
      <c r="AQ151" s="976"/>
      <c r="AR151" s="976"/>
      <c r="AS151" s="976"/>
      <c r="AT151" s="976"/>
      <c r="AU151" s="976"/>
    </row>
    <row r="152" spans="2:47" ht="21" customHeight="1">
      <c r="B152" s="944"/>
      <c r="C152" s="947"/>
      <c r="D152" s="1444"/>
      <c r="E152" s="1444"/>
      <c r="F152" s="994"/>
      <c r="G152" s="995"/>
      <c r="H152" s="1449" t="s">
        <v>878</v>
      </c>
      <c r="I152" s="1449"/>
      <c r="J152" s="946"/>
      <c r="K152" s="111"/>
      <c r="L152" s="946"/>
      <c r="M152" s="946"/>
      <c r="N152" s="946"/>
      <c r="O152" s="962" t="s">
        <v>512</v>
      </c>
      <c r="P152" s="946"/>
      <c r="Q152" s="945"/>
      <c r="U152" s="971"/>
    </row>
    <row r="153" spans="2:47" ht="21" customHeight="1">
      <c r="B153" s="944"/>
      <c r="C153" s="947"/>
      <c r="D153" s="1444"/>
      <c r="E153" s="1444"/>
      <c r="F153" s="994"/>
      <c r="G153" s="995"/>
      <c r="H153" s="1449" t="s">
        <v>609</v>
      </c>
      <c r="I153" s="1449"/>
      <c r="J153" s="946"/>
      <c r="K153" s="112"/>
      <c r="L153" s="946"/>
      <c r="M153" s="946"/>
      <c r="N153" s="946"/>
      <c r="O153" s="962" t="s">
        <v>512</v>
      </c>
      <c r="P153" s="946"/>
      <c r="Q153" s="945"/>
      <c r="U153" s="971"/>
    </row>
    <row r="154" spans="2:47" s="975" customFormat="1" ht="21" customHeight="1">
      <c r="B154" s="156"/>
      <c r="C154" s="973"/>
      <c r="D154" s="1444"/>
      <c r="E154" s="1444"/>
      <c r="F154" s="994"/>
      <c r="G154" s="995"/>
      <c r="H154" s="1446" t="s">
        <v>558</v>
      </c>
      <c r="I154" s="972" t="s">
        <v>84</v>
      </c>
      <c r="J154" s="973"/>
      <c r="K154" s="116"/>
      <c r="L154" s="973"/>
      <c r="M154" s="973"/>
      <c r="N154" s="973"/>
      <c r="O154" s="965" t="s">
        <v>559</v>
      </c>
      <c r="P154" s="973"/>
      <c r="Q154" s="974"/>
      <c r="S154" s="976"/>
      <c r="T154" s="976"/>
      <c r="U154" s="971"/>
      <c r="V154" s="976"/>
      <c r="W154" s="976"/>
      <c r="X154" s="976"/>
      <c r="Y154" s="976"/>
      <c r="Z154" s="976"/>
      <c r="AA154" s="976"/>
      <c r="AB154" s="976"/>
      <c r="AC154" s="976"/>
      <c r="AD154" s="976"/>
      <c r="AE154" s="976"/>
      <c r="AF154" s="976"/>
      <c r="AG154" s="976"/>
      <c r="AH154" s="976"/>
      <c r="AI154" s="976"/>
      <c r="AJ154" s="976"/>
      <c r="AK154" s="976"/>
      <c r="AL154" s="976"/>
      <c r="AM154" s="976"/>
      <c r="AN154" s="976"/>
      <c r="AO154" s="976"/>
      <c r="AP154" s="976"/>
      <c r="AQ154" s="976"/>
      <c r="AR154" s="976"/>
      <c r="AS154" s="976"/>
      <c r="AT154" s="976"/>
      <c r="AU154" s="976"/>
    </row>
    <row r="155" spans="2:47" s="975" customFormat="1" ht="21" customHeight="1">
      <c r="B155" s="156"/>
      <c r="C155" s="973"/>
      <c r="D155" s="1444"/>
      <c r="E155" s="1444"/>
      <c r="F155" s="994"/>
      <c r="G155" s="995"/>
      <c r="H155" s="1447"/>
      <c r="I155" s="998" t="s">
        <v>86</v>
      </c>
      <c r="J155" s="973"/>
      <c r="K155" s="116"/>
      <c r="L155" s="973"/>
      <c r="M155" s="973"/>
      <c r="N155" s="973"/>
      <c r="O155" s="965" t="s">
        <v>559</v>
      </c>
      <c r="P155" s="973"/>
      <c r="Q155" s="974"/>
      <c r="S155" s="976"/>
      <c r="T155" s="976"/>
      <c r="U155" s="971"/>
      <c r="V155" s="976"/>
      <c r="W155" s="976"/>
      <c r="X155" s="976"/>
      <c r="Y155" s="976"/>
      <c r="Z155" s="976"/>
      <c r="AA155" s="976"/>
      <c r="AB155" s="976"/>
      <c r="AC155" s="976"/>
      <c r="AD155" s="976"/>
      <c r="AE155" s="976"/>
      <c r="AF155" s="976"/>
      <c r="AG155" s="976"/>
      <c r="AH155" s="976"/>
      <c r="AI155" s="976"/>
      <c r="AJ155" s="976"/>
      <c r="AK155" s="976"/>
      <c r="AL155" s="976"/>
      <c r="AM155" s="976"/>
      <c r="AN155" s="976"/>
      <c r="AO155" s="976"/>
      <c r="AP155" s="976"/>
      <c r="AQ155" s="976"/>
      <c r="AR155" s="976"/>
      <c r="AS155" s="976"/>
      <c r="AT155" s="976"/>
      <c r="AU155" s="976"/>
    </row>
    <row r="156" spans="2:47" s="975" customFormat="1" ht="21" customHeight="1">
      <c r="B156" s="156"/>
      <c r="C156" s="973"/>
      <c r="D156" s="1444"/>
      <c r="E156" s="1444"/>
      <c r="F156" s="994"/>
      <c r="G156" s="995"/>
      <c r="H156" s="1448"/>
      <c r="I156" s="996" t="s">
        <v>783</v>
      </c>
      <c r="J156" s="973"/>
      <c r="K156" s="116"/>
      <c r="L156" s="973"/>
      <c r="M156" s="973"/>
      <c r="N156" s="973"/>
      <c r="O156" s="965" t="s">
        <v>559</v>
      </c>
      <c r="P156" s="973"/>
      <c r="Q156" s="974"/>
      <c r="S156" s="976"/>
      <c r="T156" s="976"/>
      <c r="U156" s="971"/>
      <c r="V156" s="976"/>
      <c r="W156" s="976"/>
      <c r="X156" s="976"/>
      <c r="Y156" s="976"/>
      <c r="Z156" s="976"/>
      <c r="AA156" s="976"/>
      <c r="AB156" s="976"/>
      <c r="AC156" s="976"/>
      <c r="AD156" s="976"/>
      <c r="AE156" s="976"/>
      <c r="AF156" s="976"/>
      <c r="AG156" s="976"/>
      <c r="AH156" s="976"/>
      <c r="AI156" s="976"/>
      <c r="AJ156" s="976"/>
      <c r="AK156" s="976"/>
      <c r="AL156" s="976"/>
      <c r="AM156" s="976"/>
      <c r="AN156" s="976"/>
      <c r="AO156" s="976"/>
      <c r="AP156" s="976"/>
      <c r="AQ156" s="976"/>
      <c r="AR156" s="976"/>
      <c r="AS156" s="976"/>
      <c r="AT156" s="976"/>
      <c r="AU156" s="976"/>
    </row>
    <row r="157" spans="2:47" s="975" customFormat="1" ht="21" customHeight="1">
      <c r="B157" s="156"/>
      <c r="C157" s="973"/>
      <c r="D157" s="1444"/>
      <c r="E157" s="1444"/>
      <c r="F157" s="994"/>
      <c r="G157" s="995"/>
      <c r="H157" s="1449" t="s">
        <v>889</v>
      </c>
      <c r="I157" s="1450"/>
      <c r="J157" s="973"/>
      <c r="K157" s="112"/>
      <c r="L157" s="973"/>
      <c r="M157" s="973"/>
      <c r="N157" s="973"/>
      <c r="O157" s="962" t="str">
        <f>IF(K152="新築","西暦4桁半角数字で竣工予定年を入力",IF(OR(K152="既存建築物",K152="増改築"),"西暦4桁半角数字で入力","西暦4桁半角数字で入力　新築の場合は竣工予定年を入力"))</f>
        <v>西暦4桁半角数字で入力　新築の場合は竣工予定年を入力</v>
      </c>
      <c r="P157" s="973"/>
      <c r="Q157" s="974"/>
      <c r="S157" s="976"/>
      <c r="T157" s="976"/>
      <c r="U157" s="971"/>
      <c r="V157" s="976"/>
      <c r="W157" s="976"/>
      <c r="X157" s="976"/>
      <c r="Y157" s="976"/>
      <c r="Z157" s="976"/>
      <c r="AA157" s="976"/>
      <c r="AB157" s="976"/>
      <c r="AC157" s="976"/>
      <c r="AD157" s="976"/>
      <c r="AE157" s="976"/>
      <c r="AF157" s="976"/>
      <c r="AG157" s="976"/>
      <c r="AH157" s="976"/>
      <c r="AI157" s="976"/>
      <c r="AJ157" s="976"/>
      <c r="AK157" s="976"/>
      <c r="AL157" s="976"/>
      <c r="AM157" s="976"/>
      <c r="AN157" s="976"/>
      <c r="AO157" s="976"/>
      <c r="AP157" s="976"/>
      <c r="AQ157" s="976"/>
      <c r="AR157" s="976"/>
      <c r="AS157" s="976"/>
      <c r="AT157" s="976"/>
      <c r="AU157" s="976"/>
    </row>
    <row r="158" spans="2:47" s="975" customFormat="1" ht="21" customHeight="1">
      <c r="B158" s="156"/>
      <c r="C158" s="973"/>
      <c r="D158" s="1444"/>
      <c r="E158" s="1444"/>
      <c r="F158" s="994"/>
      <c r="G158" s="995"/>
      <c r="H158" s="1449" t="s">
        <v>947</v>
      </c>
      <c r="I158" s="1450"/>
      <c r="J158" s="973"/>
      <c r="K158" s="112"/>
      <c r="L158" s="973"/>
      <c r="M158" s="973"/>
      <c r="N158" s="973"/>
      <c r="O158" s="962" t="s">
        <v>895</v>
      </c>
      <c r="P158" s="973"/>
      <c r="Q158" s="974"/>
      <c r="S158" s="976"/>
      <c r="T158" s="976"/>
      <c r="U158" s="971"/>
      <c r="V158" s="976"/>
      <c r="W158" s="976"/>
      <c r="X158" s="976"/>
      <c r="Y158" s="976"/>
      <c r="Z158" s="976"/>
      <c r="AA158" s="976"/>
      <c r="AB158" s="976"/>
      <c r="AC158" s="976"/>
      <c r="AD158" s="976"/>
      <c r="AE158" s="976"/>
      <c r="AF158" s="976"/>
      <c r="AG158" s="976"/>
      <c r="AH158" s="976"/>
      <c r="AI158" s="976"/>
      <c r="AJ158" s="976"/>
      <c r="AK158" s="976"/>
      <c r="AL158" s="976"/>
      <c r="AM158" s="976"/>
      <c r="AN158" s="976"/>
      <c r="AO158" s="976"/>
      <c r="AP158" s="976"/>
      <c r="AQ158" s="976"/>
      <c r="AR158" s="976"/>
      <c r="AS158" s="976"/>
      <c r="AT158" s="976"/>
      <c r="AU158" s="976"/>
    </row>
    <row r="159" spans="2:47" s="975" customFormat="1" ht="21" customHeight="1">
      <c r="B159" s="156"/>
      <c r="C159" s="973"/>
      <c r="D159" s="1444"/>
      <c r="E159" s="1444"/>
      <c r="F159" s="994"/>
      <c r="G159" s="995"/>
      <c r="H159" s="1446" t="s">
        <v>615</v>
      </c>
      <c r="I159" s="998" t="s">
        <v>907</v>
      </c>
      <c r="J159" s="973"/>
      <c r="K159" s="112"/>
      <c r="L159" s="973"/>
      <c r="M159" s="973"/>
      <c r="N159" s="973"/>
      <c r="O159" s="962" t="s">
        <v>512</v>
      </c>
      <c r="P159" s="973"/>
      <c r="Q159" s="974"/>
      <c r="S159" s="976"/>
      <c r="T159" s="976"/>
      <c r="U159" s="971"/>
      <c r="V159" s="976"/>
      <c r="W159" s="976"/>
      <c r="X159" s="976"/>
      <c r="Y159" s="976"/>
      <c r="Z159" s="976"/>
      <c r="AA159" s="976"/>
      <c r="AB159" s="976"/>
      <c r="AC159" s="976"/>
      <c r="AD159" s="976"/>
      <c r="AE159" s="976"/>
      <c r="AF159" s="976"/>
      <c r="AG159" s="976"/>
      <c r="AH159" s="976"/>
      <c r="AI159" s="976"/>
      <c r="AJ159" s="976"/>
      <c r="AK159" s="976"/>
      <c r="AL159" s="976"/>
      <c r="AM159" s="976"/>
      <c r="AN159" s="976"/>
      <c r="AO159" s="976"/>
      <c r="AP159" s="976"/>
      <c r="AQ159" s="976"/>
      <c r="AR159" s="976"/>
      <c r="AS159" s="976"/>
      <c r="AT159" s="976"/>
      <c r="AU159" s="976"/>
    </row>
    <row r="160" spans="2:47" s="975" customFormat="1" ht="21" customHeight="1">
      <c r="B160" s="156"/>
      <c r="C160" s="973"/>
      <c r="D160" s="1444"/>
      <c r="E160" s="1444"/>
      <c r="F160" s="994"/>
      <c r="G160" s="995"/>
      <c r="H160" s="1447"/>
      <c r="I160" s="1492" t="s">
        <v>616</v>
      </c>
      <c r="J160" s="973"/>
      <c r="K160" s="112"/>
      <c r="L160" s="973"/>
      <c r="M160" s="973"/>
      <c r="N160" s="973"/>
      <c r="O160" s="962" t="str">
        <f>IF($K$159="対象外","入力不要","プルダウンから選択")</f>
        <v>プルダウンから選択</v>
      </c>
      <c r="P160" s="973"/>
      <c r="Q160" s="974"/>
      <c r="S160" s="976"/>
      <c r="T160" s="976"/>
      <c r="U160" s="971"/>
      <c r="V160" s="976"/>
      <c r="W160" s="976"/>
      <c r="X160" s="976"/>
      <c r="Y160" s="976"/>
      <c r="Z160" s="976"/>
      <c r="AA160" s="976"/>
      <c r="AB160" s="976"/>
      <c r="AC160" s="976"/>
      <c r="AD160" s="976"/>
      <c r="AE160" s="976"/>
      <c r="AF160" s="976"/>
      <c r="AG160" s="976"/>
      <c r="AH160" s="976"/>
      <c r="AI160" s="976"/>
      <c r="AJ160" s="976"/>
      <c r="AK160" s="976"/>
      <c r="AL160" s="976"/>
      <c r="AM160" s="976"/>
      <c r="AN160" s="976"/>
      <c r="AO160" s="976"/>
      <c r="AP160" s="976"/>
      <c r="AQ160" s="976"/>
      <c r="AR160" s="976"/>
      <c r="AS160" s="976"/>
      <c r="AT160" s="976"/>
      <c r="AU160" s="976"/>
    </row>
    <row r="161" spans="2:47" s="975" customFormat="1" ht="21" customHeight="1">
      <c r="B161" s="156"/>
      <c r="C161" s="973"/>
      <c r="D161" s="1444"/>
      <c r="E161" s="1444"/>
      <c r="F161" s="994"/>
      <c r="G161" s="995"/>
      <c r="H161" s="1447"/>
      <c r="I161" s="1493"/>
      <c r="J161" s="973"/>
      <c r="K161" s="112"/>
      <c r="L161" s="973"/>
      <c r="M161" s="973"/>
      <c r="N161" s="973"/>
      <c r="O161" s="962" t="str">
        <f>IF($K$159="対象外","入力不要","プルダウンから選択")</f>
        <v>プルダウンから選択</v>
      </c>
      <c r="P161" s="973"/>
      <c r="Q161" s="974"/>
      <c r="S161" s="976"/>
      <c r="T161" s="976"/>
      <c r="U161" s="971"/>
      <c r="V161" s="976"/>
      <c r="W161" s="976"/>
      <c r="X161" s="976"/>
      <c r="Y161" s="976"/>
      <c r="Z161" s="976"/>
      <c r="AA161" s="976"/>
      <c r="AB161" s="976"/>
      <c r="AC161" s="976"/>
      <c r="AD161" s="976"/>
      <c r="AE161" s="976"/>
      <c r="AF161" s="976"/>
      <c r="AG161" s="976"/>
      <c r="AH161" s="976"/>
      <c r="AI161" s="976"/>
      <c r="AJ161" s="976"/>
      <c r="AK161" s="976"/>
      <c r="AL161" s="976"/>
      <c r="AM161" s="976"/>
      <c r="AN161" s="976"/>
      <c r="AO161" s="976"/>
      <c r="AP161" s="976"/>
      <c r="AQ161" s="976"/>
      <c r="AR161" s="976"/>
      <c r="AS161" s="976"/>
      <c r="AT161" s="976"/>
      <c r="AU161" s="976"/>
    </row>
    <row r="162" spans="2:47" s="975" customFormat="1" ht="21" customHeight="1">
      <c r="B162" s="156"/>
      <c r="C162" s="973"/>
      <c r="D162" s="1444"/>
      <c r="E162" s="1444"/>
      <c r="F162" s="994"/>
      <c r="G162" s="995"/>
      <c r="H162" s="1447"/>
      <c r="I162" s="1494"/>
      <c r="J162" s="973"/>
      <c r="K162" s="112"/>
      <c r="L162" s="973"/>
      <c r="M162" s="973"/>
      <c r="N162" s="973"/>
      <c r="O162" s="962" t="str">
        <f>IF($K$159="対象外","入力不要","プルダウンから選択")</f>
        <v>プルダウンから選択</v>
      </c>
      <c r="P162" s="973"/>
      <c r="Q162" s="974"/>
      <c r="S162" s="976"/>
      <c r="T162" s="976"/>
      <c r="U162" s="971"/>
      <c r="V162" s="976"/>
      <c r="W162" s="976"/>
      <c r="X162" s="976"/>
      <c r="Y162" s="976"/>
      <c r="Z162" s="976"/>
      <c r="AA162" s="976"/>
      <c r="AB162" s="976"/>
      <c r="AC162" s="976"/>
      <c r="AD162" s="976"/>
      <c r="AE162" s="976"/>
      <c r="AF162" s="976"/>
      <c r="AG162" s="976"/>
      <c r="AH162" s="976"/>
      <c r="AI162" s="976"/>
      <c r="AJ162" s="976"/>
      <c r="AK162" s="976"/>
      <c r="AL162" s="976"/>
      <c r="AM162" s="976"/>
      <c r="AN162" s="976"/>
      <c r="AO162" s="976"/>
      <c r="AP162" s="976"/>
      <c r="AQ162" s="976"/>
      <c r="AR162" s="976"/>
      <c r="AS162" s="976"/>
      <c r="AT162" s="976"/>
      <c r="AU162" s="976"/>
    </row>
    <row r="163" spans="2:47" s="975" customFormat="1" ht="21" customHeight="1">
      <c r="B163" s="156"/>
      <c r="C163" s="973"/>
      <c r="D163" s="1444"/>
      <c r="E163" s="1444"/>
      <c r="F163" s="994"/>
      <c r="G163" s="995"/>
      <c r="H163" s="1448"/>
      <c r="I163" s="998" t="s">
        <v>624</v>
      </c>
      <c r="J163" s="973"/>
      <c r="K163" s="120"/>
      <c r="L163" s="973"/>
      <c r="M163" s="973"/>
      <c r="N163" s="973"/>
      <c r="O163" s="962" t="str">
        <f>IF(K159="対象外","入力不要","半角数字で入力")</f>
        <v>半角数字で入力</v>
      </c>
      <c r="P163" s="973"/>
      <c r="Q163" s="974"/>
      <c r="S163" s="976"/>
      <c r="T163" s="976"/>
      <c r="U163" s="971"/>
      <c r="V163" s="976"/>
      <c r="W163" s="976"/>
      <c r="X163" s="976"/>
      <c r="Y163" s="976"/>
      <c r="Z163" s="976"/>
      <c r="AA163" s="976"/>
      <c r="AB163" s="976"/>
      <c r="AC163" s="976"/>
      <c r="AD163" s="976"/>
      <c r="AE163" s="976"/>
      <c r="AF163" s="976"/>
      <c r="AG163" s="976"/>
      <c r="AH163" s="976"/>
      <c r="AI163" s="976"/>
      <c r="AJ163" s="976"/>
      <c r="AK163" s="976"/>
      <c r="AL163" s="976"/>
      <c r="AM163" s="976"/>
      <c r="AN163" s="976"/>
      <c r="AO163" s="976"/>
      <c r="AP163" s="976"/>
      <c r="AQ163" s="976"/>
      <c r="AR163" s="976"/>
      <c r="AS163" s="976"/>
      <c r="AT163" s="976"/>
      <c r="AU163" s="976"/>
    </row>
    <row r="164" spans="2:47" s="975" customFormat="1" ht="21" customHeight="1">
      <c r="B164" s="156"/>
      <c r="C164" s="973"/>
      <c r="D164" s="1444"/>
      <c r="E164" s="1444"/>
      <c r="F164" s="994"/>
      <c r="G164" s="995"/>
      <c r="H164" s="1479" t="s">
        <v>491</v>
      </c>
      <c r="I164" s="972" t="s">
        <v>737</v>
      </c>
      <c r="J164" s="973"/>
      <c r="K164" s="149"/>
      <c r="L164" s="973"/>
      <c r="M164" s="973"/>
      <c r="N164" s="973"/>
      <c r="O164" s="962" t="s">
        <v>740</v>
      </c>
      <c r="P164" s="973"/>
      <c r="Q164" s="974"/>
      <c r="S164" s="976"/>
      <c r="T164" s="976"/>
      <c r="U164" s="971"/>
      <c r="V164" s="976"/>
      <c r="W164" s="976"/>
      <c r="X164" s="976"/>
      <c r="Y164" s="976"/>
      <c r="Z164" s="976"/>
      <c r="AA164" s="976"/>
      <c r="AB164" s="976"/>
      <c r="AC164" s="976"/>
      <c r="AD164" s="976"/>
      <c r="AE164" s="976"/>
      <c r="AF164" s="976"/>
      <c r="AG164" s="976"/>
      <c r="AH164" s="976"/>
      <c r="AI164" s="976"/>
      <c r="AJ164" s="976"/>
      <c r="AK164" s="976"/>
      <c r="AL164" s="976"/>
      <c r="AM164" s="976"/>
      <c r="AN164" s="976"/>
      <c r="AO164" s="976"/>
      <c r="AP164" s="976"/>
      <c r="AQ164" s="976"/>
      <c r="AR164" s="976"/>
      <c r="AS164" s="976"/>
      <c r="AT164" s="976"/>
      <c r="AU164" s="976"/>
    </row>
    <row r="165" spans="2:47" s="975" customFormat="1" ht="21" customHeight="1">
      <c r="B165" s="156"/>
      <c r="C165" s="973"/>
      <c r="D165" s="1444"/>
      <c r="E165" s="1444"/>
      <c r="F165" s="994"/>
      <c r="G165" s="995"/>
      <c r="H165" s="1481"/>
      <c r="I165" s="972" t="s">
        <v>738</v>
      </c>
      <c r="J165" s="973"/>
      <c r="K165" s="171"/>
      <c r="L165" s="973"/>
      <c r="M165" s="973"/>
      <c r="N165" s="973"/>
      <c r="O165" s="962" t="str">
        <f>IF(OR(K164="なし",COUNTIF(K164,"*取得済")=1),"入力不要","第三者機関による認証取得予定月を入力　(例｜2020年8月下旬)")</f>
        <v>第三者機関による認証取得予定月を入力　(例｜2020年8月下旬)</v>
      </c>
      <c r="P165" s="973"/>
      <c r="Q165" s="974"/>
      <c r="S165" s="976"/>
      <c r="T165" s="976"/>
      <c r="U165" s="971"/>
      <c r="V165" s="976"/>
      <c r="W165" s="976"/>
      <c r="X165" s="976"/>
      <c r="Y165" s="976"/>
      <c r="Z165" s="976"/>
      <c r="AA165" s="976"/>
      <c r="AB165" s="976"/>
      <c r="AC165" s="976"/>
      <c r="AD165" s="976"/>
      <c r="AE165" s="976"/>
      <c r="AF165" s="976"/>
      <c r="AG165" s="976"/>
      <c r="AH165" s="976"/>
      <c r="AI165" s="976"/>
      <c r="AJ165" s="976"/>
      <c r="AK165" s="976"/>
      <c r="AL165" s="976"/>
      <c r="AM165" s="976"/>
      <c r="AN165" s="976"/>
      <c r="AO165" s="976"/>
      <c r="AP165" s="976"/>
      <c r="AQ165" s="976"/>
      <c r="AR165" s="976"/>
      <c r="AS165" s="976"/>
      <c r="AT165" s="976"/>
      <c r="AU165" s="976"/>
    </row>
    <row r="166" spans="2:47" s="975" customFormat="1" ht="21" customHeight="1">
      <c r="B166" s="156"/>
      <c r="C166" s="973"/>
      <c r="D166" s="1444"/>
      <c r="E166" s="1444"/>
      <c r="F166" s="994"/>
      <c r="G166" s="995"/>
      <c r="H166" s="1481"/>
      <c r="I166" s="972" t="s">
        <v>739</v>
      </c>
      <c r="J166" s="973"/>
      <c r="K166" s="149"/>
      <c r="L166" s="973"/>
      <c r="M166" s="973"/>
      <c r="N166" s="973"/>
      <c r="O166" s="962" t="s">
        <v>741</v>
      </c>
      <c r="P166" s="973"/>
      <c r="Q166" s="974"/>
      <c r="S166" s="976"/>
      <c r="T166" s="976"/>
      <c r="U166" s="971"/>
      <c r="V166" s="976"/>
      <c r="W166" s="976"/>
      <c r="X166" s="976"/>
      <c r="Y166" s="976"/>
      <c r="Z166" s="976"/>
      <c r="AA166" s="976"/>
      <c r="AB166" s="976"/>
      <c r="AC166" s="976"/>
      <c r="AD166" s="976"/>
      <c r="AE166" s="976"/>
      <c r="AF166" s="976"/>
      <c r="AG166" s="976"/>
      <c r="AH166" s="976"/>
      <c r="AI166" s="976"/>
      <c r="AJ166" s="976"/>
      <c r="AK166" s="976"/>
      <c r="AL166" s="976"/>
      <c r="AM166" s="976"/>
      <c r="AN166" s="976"/>
      <c r="AO166" s="976"/>
      <c r="AP166" s="976"/>
      <c r="AQ166" s="976"/>
      <c r="AR166" s="976"/>
      <c r="AS166" s="976"/>
      <c r="AT166" s="976"/>
      <c r="AU166" s="976"/>
    </row>
    <row r="167" spans="2:47" s="975" customFormat="1" ht="21" customHeight="1" thickBot="1">
      <c r="B167" s="156"/>
      <c r="C167" s="973"/>
      <c r="D167" s="1491"/>
      <c r="E167" s="1444"/>
      <c r="F167" s="994"/>
      <c r="G167" s="995"/>
      <c r="H167" s="1481"/>
      <c r="I167" s="1008" t="s">
        <v>890</v>
      </c>
      <c r="J167" s="973"/>
      <c r="K167" s="182"/>
      <c r="L167" s="973"/>
      <c r="M167" s="973"/>
      <c r="N167" s="973"/>
      <c r="O167" s="962" t="str">
        <f>IF(OR(K166="なし",COUNTIF(K166,"*ランク")=1),"入力不要","自己評価実施予定月を入力　(例｜2020年8月下旬)")</f>
        <v>自己評価実施予定月を入力　(例｜2020年8月下旬)</v>
      </c>
      <c r="P167" s="973"/>
      <c r="Q167" s="974"/>
      <c r="S167" s="976"/>
      <c r="T167" s="976"/>
      <c r="U167" s="971"/>
      <c r="V167" s="976"/>
      <c r="W167" s="976"/>
      <c r="X167" s="976"/>
      <c r="Y167" s="976"/>
      <c r="Z167" s="976"/>
      <c r="AA167" s="976"/>
      <c r="AB167" s="976"/>
      <c r="AC167" s="976"/>
      <c r="AD167" s="976"/>
      <c r="AE167" s="976"/>
      <c r="AF167" s="976"/>
      <c r="AG167" s="976"/>
      <c r="AH167" s="976"/>
      <c r="AI167" s="976"/>
      <c r="AJ167" s="976"/>
      <c r="AK167" s="976"/>
      <c r="AL167" s="976"/>
      <c r="AM167" s="976"/>
      <c r="AN167" s="976"/>
      <c r="AO167" s="976"/>
      <c r="AP167" s="976"/>
      <c r="AQ167" s="976"/>
      <c r="AR167" s="976"/>
      <c r="AS167" s="976"/>
      <c r="AT167" s="976"/>
      <c r="AU167" s="976"/>
    </row>
    <row r="168" spans="2:47" s="975" customFormat="1" ht="21" customHeight="1" thickTop="1">
      <c r="B168" s="156"/>
      <c r="C168" s="973"/>
      <c r="D168" s="1464" t="s">
        <v>891</v>
      </c>
      <c r="E168" s="1464"/>
      <c r="F168" s="1009"/>
      <c r="G168" s="1010"/>
      <c r="H168" s="1480" t="s">
        <v>891</v>
      </c>
      <c r="I168" s="1480"/>
      <c r="J168" s="1011"/>
      <c r="K168" s="184"/>
      <c r="L168" s="973"/>
      <c r="M168" s="973"/>
      <c r="N168" s="973"/>
      <c r="O168" s="962" t="s">
        <v>512</v>
      </c>
      <c r="P168" s="973"/>
      <c r="Q168" s="974"/>
      <c r="S168" s="976"/>
      <c r="T168" s="976"/>
      <c r="U168" s="971"/>
      <c r="V168" s="976"/>
      <c r="W168" s="976"/>
      <c r="X168" s="976"/>
      <c r="Y168" s="976"/>
      <c r="Z168" s="976"/>
      <c r="AA168" s="976"/>
      <c r="AB168" s="976"/>
      <c r="AC168" s="976"/>
      <c r="AD168" s="976"/>
      <c r="AE168" s="976"/>
      <c r="AF168" s="976"/>
      <c r="AG168" s="976"/>
      <c r="AH168" s="976"/>
      <c r="AI168" s="976"/>
      <c r="AJ168" s="976"/>
      <c r="AK168" s="976"/>
      <c r="AL168" s="976"/>
      <c r="AM168" s="976"/>
      <c r="AN168" s="976"/>
      <c r="AO168" s="976"/>
      <c r="AP168" s="976"/>
      <c r="AQ168" s="976"/>
      <c r="AR168" s="976"/>
      <c r="AS168" s="976"/>
      <c r="AT168" s="976"/>
      <c r="AU168" s="976"/>
    </row>
    <row r="169" spans="2:47" s="975" customFormat="1" ht="21" customHeight="1">
      <c r="B169" s="156"/>
      <c r="C169" s="973"/>
      <c r="D169" s="1444"/>
      <c r="E169" s="1444"/>
      <c r="F169" s="994"/>
      <c r="G169" s="995"/>
      <c r="H169" s="1481" t="s">
        <v>946</v>
      </c>
      <c r="I169" s="1481"/>
      <c r="J169" s="1011"/>
      <c r="K169" s="115"/>
      <c r="L169" s="973"/>
      <c r="M169" s="973"/>
      <c r="N169" s="973"/>
      <c r="O169" s="962" t="s">
        <v>1265</v>
      </c>
      <c r="P169" s="973"/>
      <c r="Q169" s="974"/>
      <c r="S169" s="976"/>
      <c r="T169" s="976"/>
      <c r="U169" s="971"/>
      <c r="V169" s="976"/>
      <c r="W169" s="976"/>
      <c r="X169" s="976"/>
      <c r="Y169" s="976"/>
      <c r="Z169" s="976"/>
      <c r="AA169" s="976"/>
      <c r="AB169" s="976"/>
      <c r="AC169" s="976"/>
      <c r="AD169" s="976"/>
      <c r="AE169" s="976"/>
      <c r="AF169" s="976"/>
      <c r="AG169" s="976"/>
      <c r="AH169" s="976"/>
      <c r="AI169" s="976"/>
      <c r="AJ169" s="976"/>
      <c r="AK169" s="976"/>
      <c r="AL169" s="976"/>
      <c r="AM169" s="976"/>
      <c r="AN169" s="976"/>
      <c r="AO169" s="976"/>
      <c r="AP169" s="976"/>
      <c r="AQ169" s="976"/>
      <c r="AR169" s="976"/>
      <c r="AS169" s="976"/>
      <c r="AT169" s="976"/>
      <c r="AU169" s="976"/>
    </row>
    <row r="170" spans="2:47" s="975" customFormat="1" ht="21" customHeight="1">
      <c r="B170" s="156"/>
      <c r="C170" s="973"/>
      <c r="D170" s="1444"/>
      <c r="E170" s="1444"/>
      <c r="F170" s="994"/>
      <c r="G170" s="995"/>
      <c r="H170" s="1443" t="s">
        <v>1259</v>
      </c>
      <c r="I170" s="1443"/>
      <c r="J170" s="1011"/>
      <c r="K170" s="183"/>
      <c r="L170" s="1012"/>
      <c r="M170" s="973"/>
      <c r="N170" s="973"/>
      <c r="O170" s="962" t="s">
        <v>1391</v>
      </c>
      <c r="P170" s="973"/>
      <c r="Q170" s="974"/>
      <c r="S170" s="976"/>
      <c r="T170" s="976"/>
      <c r="U170" s="971"/>
      <c r="V170" s="976"/>
      <c r="W170" s="976"/>
      <c r="X170" s="976"/>
      <c r="Y170" s="976"/>
      <c r="Z170" s="976"/>
      <c r="AA170" s="976"/>
      <c r="AB170" s="976"/>
      <c r="AC170" s="976"/>
      <c r="AD170" s="976"/>
      <c r="AE170" s="976"/>
      <c r="AF170" s="976"/>
      <c r="AG170" s="976"/>
      <c r="AH170" s="976"/>
      <c r="AI170" s="976"/>
      <c r="AJ170" s="976"/>
      <c r="AK170" s="976"/>
      <c r="AL170" s="976"/>
      <c r="AM170" s="976"/>
      <c r="AN170" s="976"/>
      <c r="AO170" s="976"/>
      <c r="AP170" s="976"/>
      <c r="AQ170" s="976"/>
      <c r="AR170" s="976"/>
      <c r="AS170" s="976"/>
      <c r="AT170" s="976"/>
      <c r="AU170" s="976"/>
    </row>
    <row r="171" spans="2:47" s="975" customFormat="1" ht="21" customHeight="1">
      <c r="B171" s="156"/>
      <c r="C171" s="973"/>
      <c r="D171" s="1444"/>
      <c r="E171" s="1444"/>
      <c r="F171" s="994"/>
      <c r="G171" s="995"/>
      <c r="H171" s="1449" t="s">
        <v>899</v>
      </c>
      <c r="I171" s="1450"/>
      <c r="J171" s="1011"/>
      <c r="K171" s="185"/>
      <c r="L171" s="1012"/>
      <c r="M171" s="973"/>
      <c r="N171" s="973"/>
      <c r="O171" s="962" t="s">
        <v>512</v>
      </c>
      <c r="P171" s="973"/>
      <c r="Q171" s="974"/>
      <c r="S171" s="976"/>
      <c r="T171" s="976"/>
      <c r="U171" s="971"/>
      <c r="V171" s="976"/>
      <c r="W171" s="976"/>
      <c r="X171" s="976"/>
      <c r="Y171" s="976"/>
      <c r="Z171" s="976"/>
      <c r="AA171" s="976"/>
      <c r="AB171" s="976"/>
      <c r="AC171" s="976"/>
      <c r="AD171" s="976"/>
      <c r="AE171" s="976"/>
      <c r="AF171" s="976"/>
      <c r="AG171" s="976"/>
      <c r="AH171" s="976"/>
      <c r="AI171" s="976"/>
      <c r="AJ171" s="976"/>
      <c r="AK171" s="976"/>
      <c r="AL171" s="976"/>
      <c r="AM171" s="976"/>
      <c r="AN171" s="976"/>
      <c r="AO171" s="976"/>
      <c r="AP171" s="976"/>
      <c r="AQ171" s="976"/>
      <c r="AR171" s="976"/>
      <c r="AS171" s="976"/>
      <c r="AT171" s="976"/>
      <c r="AU171" s="976"/>
    </row>
    <row r="172" spans="2:47" ht="21" customHeight="1">
      <c r="B172" s="944"/>
      <c r="C172" s="947"/>
      <c r="D172" s="1444"/>
      <c r="E172" s="1444"/>
      <c r="F172" s="994"/>
      <c r="G172" s="995"/>
      <c r="H172" s="1479" t="s">
        <v>898</v>
      </c>
      <c r="I172" s="1479"/>
      <c r="J172" s="946"/>
      <c r="K172" s="111"/>
      <c r="L172" s="946"/>
      <c r="M172" s="946"/>
      <c r="N172" s="946"/>
      <c r="O172" s="962" t="s">
        <v>512</v>
      </c>
      <c r="P172" s="946"/>
      <c r="Q172" s="945"/>
      <c r="U172" s="971"/>
    </row>
    <row r="173" spans="2:47" ht="21" customHeight="1">
      <c r="B173" s="944"/>
      <c r="C173" s="947"/>
      <c r="D173" s="1444"/>
      <c r="E173" s="1444"/>
      <c r="F173" s="994"/>
      <c r="G173" s="995"/>
      <c r="H173" s="1478" t="s">
        <v>918</v>
      </c>
      <c r="I173" s="1478"/>
      <c r="J173" s="946"/>
      <c r="K173" s="206"/>
      <c r="L173" s="946"/>
      <c r="M173" s="946"/>
      <c r="N173" s="946"/>
      <c r="O173" s="962" t="s">
        <v>938</v>
      </c>
      <c r="P173" s="946"/>
      <c r="Q173" s="945"/>
      <c r="U173" s="971"/>
    </row>
    <row r="174" spans="2:47" ht="18.75" customHeight="1">
      <c r="B174" s="944"/>
      <c r="C174" s="946"/>
      <c r="D174" s="946"/>
      <c r="E174" s="947"/>
      <c r="F174" s="947"/>
      <c r="G174" s="947"/>
      <c r="H174" s="948"/>
      <c r="I174" s="1007"/>
      <c r="J174" s="946"/>
      <c r="K174" s="1013"/>
      <c r="L174" s="946"/>
      <c r="M174" s="946"/>
      <c r="N174" s="946"/>
      <c r="O174" s="950"/>
      <c r="P174" s="946"/>
      <c r="Q174" s="945"/>
      <c r="U174" s="971"/>
    </row>
    <row r="175" spans="2:47" ht="18.75" customHeight="1">
      <c r="B175" s="944"/>
      <c r="C175" s="953"/>
      <c r="D175" s="1442" t="s">
        <v>798</v>
      </c>
      <c r="E175" s="1442"/>
      <c r="F175" s="1442"/>
      <c r="G175" s="1442"/>
      <c r="H175" s="1442"/>
      <c r="I175" s="1442"/>
      <c r="J175" s="1442"/>
      <c r="K175" s="1442"/>
      <c r="L175" s="1442"/>
      <c r="M175" s="954"/>
      <c r="N175" s="955"/>
      <c r="O175" s="1457" t="s">
        <v>514</v>
      </c>
      <c r="P175" s="1457"/>
      <c r="Q175" s="945"/>
      <c r="U175" s="971"/>
    </row>
    <row r="176" spans="2:47" ht="5.25" customHeight="1">
      <c r="B176" s="944"/>
      <c r="C176" s="946"/>
      <c r="D176" s="954"/>
      <c r="E176" s="954"/>
      <c r="F176" s="954"/>
      <c r="G176" s="954"/>
      <c r="H176" s="956"/>
      <c r="I176" s="956"/>
      <c r="J176" s="954"/>
      <c r="K176" s="957"/>
      <c r="L176" s="954"/>
      <c r="M176" s="954"/>
      <c r="N176" s="954"/>
      <c r="O176" s="950"/>
      <c r="P176" s="958"/>
      <c r="Q176" s="945"/>
      <c r="U176" s="971"/>
    </row>
    <row r="177" spans="2:47" ht="30.75" customHeight="1">
      <c r="B177" s="944"/>
      <c r="C177" s="946"/>
      <c r="D177" s="954"/>
      <c r="E177" s="1455" t="s">
        <v>996</v>
      </c>
      <c r="F177" s="1456"/>
      <c r="G177" s="1456"/>
      <c r="H177" s="1456"/>
      <c r="I177" s="1456"/>
      <c r="J177" s="1456"/>
      <c r="K177" s="1456"/>
      <c r="L177" s="1456"/>
      <c r="M177" s="1456"/>
      <c r="N177" s="1456"/>
      <c r="O177" s="1456"/>
      <c r="P177" s="958"/>
      <c r="Q177" s="945"/>
      <c r="U177" s="971"/>
    </row>
    <row r="178" spans="2:47" ht="5.25" customHeight="1">
      <c r="B178" s="944"/>
      <c r="C178" s="946"/>
      <c r="D178" s="954"/>
      <c r="E178" s="954"/>
      <c r="F178" s="954"/>
      <c r="G178" s="954"/>
      <c r="H178" s="956"/>
      <c r="I178" s="956"/>
      <c r="J178" s="954"/>
      <c r="K178" s="957"/>
      <c r="L178" s="954"/>
      <c r="M178" s="954"/>
      <c r="N178" s="954"/>
      <c r="O178" s="950"/>
      <c r="P178" s="958"/>
      <c r="Q178" s="945"/>
      <c r="U178" s="971"/>
    </row>
    <row r="179" spans="2:47" ht="29.25" customHeight="1" thickBot="1">
      <c r="B179" s="944"/>
      <c r="C179" s="946"/>
      <c r="D179" s="1469" t="s">
        <v>1387</v>
      </c>
      <c r="E179" s="1469"/>
      <c r="F179" s="1469"/>
      <c r="G179" s="1469"/>
      <c r="H179" s="1469"/>
      <c r="I179" s="1469"/>
      <c r="J179" s="1014"/>
      <c r="K179" s="773"/>
      <c r="L179" s="954"/>
      <c r="M179" s="954"/>
      <c r="N179" s="954"/>
      <c r="O179" s="962" t="s">
        <v>512</v>
      </c>
      <c r="P179" s="958"/>
      <c r="Q179" s="945"/>
      <c r="U179" s="977" t="s">
        <v>1389</v>
      </c>
    </row>
    <row r="180" spans="2:47" ht="21" customHeight="1" thickTop="1" thickBot="1">
      <c r="B180" s="944"/>
      <c r="C180" s="947"/>
      <c r="D180" s="1468" t="s">
        <v>718</v>
      </c>
      <c r="E180" s="1468"/>
      <c r="F180" s="1015"/>
      <c r="G180" s="1016"/>
      <c r="H180" s="1458" t="s">
        <v>717</v>
      </c>
      <c r="I180" s="1459"/>
      <c r="J180" s="946"/>
      <c r="K180" s="118"/>
      <c r="L180" s="946"/>
      <c r="M180" s="946"/>
      <c r="N180" s="946"/>
      <c r="O180" s="962" t="s">
        <v>551</v>
      </c>
      <c r="P180" s="946"/>
      <c r="Q180" s="945"/>
      <c r="U180" s="977"/>
    </row>
    <row r="181" spans="2:47" ht="21" customHeight="1" thickTop="1">
      <c r="B181" s="944"/>
      <c r="C181" s="947"/>
      <c r="D181" s="1466" t="s">
        <v>734</v>
      </c>
      <c r="E181" s="1466"/>
      <c r="F181" s="961"/>
      <c r="G181" s="966"/>
      <c r="H181" s="1460" t="s">
        <v>541</v>
      </c>
      <c r="I181" s="1448"/>
      <c r="J181" s="946"/>
      <c r="K181" s="118"/>
      <c r="L181" s="946"/>
      <c r="M181" s="946"/>
      <c r="N181" s="946"/>
      <c r="O181" s="962" t="s">
        <v>573</v>
      </c>
      <c r="P181" s="946"/>
      <c r="Q181" s="945"/>
      <c r="U181" s="971"/>
    </row>
    <row r="182" spans="2:47" ht="21" customHeight="1">
      <c r="B182" s="944"/>
      <c r="C182" s="947"/>
      <c r="D182" s="1467"/>
      <c r="E182" s="1467"/>
      <c r="F182" s="961"/>
      <c r="G182" s="966"/>
      <c r="H182" s="1449" t="s">
        <v>542</v>
      </c>
      <c r="I182" s="1450"/>
      <c r="J182" s="946"/>
      <c r="K182" s="118"/>
      <c r="L182" s="946"/>
      <c r="M182" s="946"/>
      <c r="N182" s="946"/>
      <c r="O182" s="962" t="s">
        <v>573</v>
      </c>
      <c r="P182" s="946"/>
      <c r="Q182" s="945"/>
      <c r="U182" s="971"/>
    </row>
    <row r="183" spans="2:47" ht="21" customHeight="1">
      <c r="B183" s="944"/>
      <c r="C183" s="947"/>
      <c r="D183" s="1467"/>
      <c r="E183" s="1467"/>
      <c r="F183" s="961"/>
      <c r="G183" s="966"/>
      <c r="H183" s="1449" t="s">
        <v>543</v>
      </c>
      <c r="I183" s="1450"/>
      <c r="J183" s="946"/>
      <c r="K183" s="118"/>
      <c r="L183" s="946"/>
      <c r="M183" s="946"/>
      <c r="N183" s="946"/>
      <c r="O183" s="962" t="s">
        <v>573</v>
      </c>
      <c r="P183" s="946"/>
      <c r="Q183" s="945"/>
      <c r="U183" s="971"/>
    </row>
    <row r="184" spans="2:47" s="975" customFormat="1" ht="21" customHeight="1">
      <c r="B184" s="156"/>
      <c r="C184" s="973"/>
      <c r="D184" s="1467"/>
      <c r="E184" s="1467"/>
      <c r="F184" s="961"/>
      <c r="G184" s="966"/>
      <c r="H184" s="1449" t="s">
        <v>544</v>
      </c>
      <c r="I184" s="1450"/>
      <c r="J184" s="973"/>
      <c r="K184" s="118"/>
      <c r="L184" s="973"/>
      <c r="M184" s="973"/>
      <c r="N184" s="973"/>
      <c r="O184" s="962" t="s">
        <v>573</v>
      </c>
      <c r="P184" s="973"/>
      <c r="Q184" s="974"/>
      <c r="S184" s="976"/>
      <c r="T184" s="976"/>
      <c r="U184" s="971"/>
      <c r="V184" s="976"/>
      <c r="W184" s="976"/>
      <c r="X184" s="976"/>
      <c r="Y184" s="976"/>
      <c r="Z184" s="976"/>
      <c r="AA184" s="976"/>
      <c r="AB184" s="976"/>
      <c r="AC184" s="976"/>
      <c r="AD184" s="976"/>
      <c r="AE184" s="976"/>
      <c r="AF184" s="976"/>
      <c r="AG184" s="976"/>
      <c r="AH184" s="976"/>
      <c r="AI184" s="976"/>
      <c r="AJ184" s="976"/>
      <c r="AK184" s="976"/>
      <c r="AL184" s="976"/>
      <c r="AM184" s="976"/>
      <c r="AN184" s="976"/>
      <c r="AO184" s="976"/>
      <c r="AP184" s="976"/>
      <c r="AQ184" s="976"/>
      <c r="AR184" s="976"/>
      <c r="AS184" s="976"/>
      <c r="AT184" s="976"/>
      <c r="AU184" s="976"/>
    </row>
    <row r="185" spans="2:47" s="975" customFormat="1" ht="21" customHeight="1">
      <c r="B185" s="156"/>
      <c r="C185" s="973"/>
      <c r="D185" s="1467"/>
      <c r="E185" s="1467"/>
      <c r="F185" s="961"/>
      <c r="G185" s="966"/>
      <c r="H185" s="1449" t="s">
        <v>545</v>
      </c>
      <c r="I185" s="1450"/>
      <c r="J185" s="973"/>
      <c r="K185" s="118"/>
      <c r="L185" s="973"/>
      <c r="M185" s="973"/>
      <c r="N185" s="973"/>
      <c r="O185" s="962" t="s">
        <v>573</v>
      </c>
      <c r="P185" s="973"/>
      <c r="Q185" s="974"/>
      <c r="S185" s="976"/>
      <c r="T185" s="976"/>
      <c r="U185" s="971"/>
      <c r="V185" s="976"/>
      <c r="W185" s="976"/>
      <c r="X185" s="976"/>
      <c r="Y185" s="976"/>
      <c r="Z185" s="976"/>
      <c r="AA185" s="976"/>
      <c r="AB185" s="976"/>
      <c r="AC185" s="976"/>
      <c r="AD185" s="976"/>
      <c r="AE185" s="976"/>
      <c r="AF185" s="976"/>
      <c r="AG185" s="976"/>
      <c r="AH185" s="976"/>
      <c r="AI185" s="976"/>
      <c r="AJ185" s="976"/>
      <c r="AK185" s="976"/>
      <c r="AL185" s="976"/>
      <c r="AM185" s="976"/>
      <c r="AN185" s="976"/>
      <c r="AO185" s="976"/>
      <c r="AP185" s="976"/>
      <c r="AQ185" s="976"/>
      <c r="AR185" s="976"/>
      <c r="AS185" s="976"/>
      <c r="AT185" s="976"/>
      <c r="AU185" s="976"/>
    </row>
    <row r="186" spans="2:47" s="975" customFormat="1" ht="21" customHeight="1">
      <c r="B186" s="156"/>
      <c r="C186" s="973"/>
      <c r="D186" s="1467"/>
      <c r="E186" s="1467"/>
      <c r="F186" s="961"/>
      <c r="G186" s="966"/>
      <c r="H186" s="1438" t="s">
        <v>875</v>
      </c>
      <c r="I186" s="972" t="s">
        <v>548</v>
      </c>
      <c r="J186" s="973"/>
      <c r="K186" s="124"/>
      <c r="L186" s="973"/>
      <c r="M186" s="973"/>
      <c r="N186" s="973"/>
      <c r="O186" s="965" t="s">
        <v>574</v>
      </c>
      <c r="P186" s="973"/>
      <c r="Q186" s="974"/>
      <c r="S186" s="976"/>
      <c r="T186" s="976"/>
      <c r="U186" s="971"/>
      <c r="V186" s="976"/>
      <c r="W186" s="976"/>
      <c r="X186" s="976"/>
      <c r="Y186" s="976"/>
      <c r="Z186" s="976"/>
      <c r="AA186" s="976"/>
      <c r="AB186" s="976"/>
      <c r="AC186" s="976"/>
      <c r="AD186" s="976"/>
      <c r="AE186" s="976"/>
      <c r="AF186" s="976"/>
      <c r="AG186" s="976"/>
      <c r="AH186" s="976"/>
      <c r="AI186" s="976"/>
      <c r="AJ186" s="976"/>
      <c r="AK186" s="976"/>
      <c r="AL186" s="976"/>
      <c r="AM186" s="976"/>
      <c r="AN186" s="976"/>
      <c r="AO186" s="976"/>
      <c r="AP186" s="976"/>
      <c r="AQ186" s="976"/>
      <c r="AR186" s="976"/>
      <c r="AS186" s="976"/>
      <c r="AT186" s="976"/>
      <c r="AU186" s="976"/>
    </row>
    <row r="187" spans="2:47" s="975" customFormat="1" ht="21" customHeight="1">
      <c r="B187" s="156"/>
      <c r="C187" s="973"/>
      <c r="D187" s="1467"/>
      <c r="E187" s="1467"/>
      <c r="F187" s="961"/>
      <c r="G187" s="966"/>
      <c r="H187" s="1439"/>
      <c r="I187" s="972" t="s">
        <v>547</v>
      </c>
      <c r="J187" s="973"/>
      <c r="K187" s="118"/>
      <c r="L187" s="973"/>
      <c r="M187" s="973"/>
      <c r="N187" s="973"/>
      <c r="O187" s="965" t="s">
        <v>574</v>
      </c>
      <c r="P187" s="973"/>
      <c r="Q187" s="974"/>
      <c r="S187" s="976"/>
      <c r="T187" s="976"/>
      <c r="U187" s="971"/>
      <c r="V187" s="976"/>
      <c r="W187" s="976"/>
      <c r="X187" s="976"/>
      <c r="Y187" s="976"/>
      <c r="Z187" s="976"/>
      <c r="AA187" s="976"/>
      <c r="AB187" s="976"/>
      <c r="AC187" s="976"/>
      <c r="AD187" s="976"/>
      <c r="AE187" s="976"/>
      <c r="AF187" s="976"/>
      <c r="AG187" s="976"/>
      <c r="AH187" s="976"/>
      <c r="AI187" s="976"/>
      <c r="AJ187" s="976"/>
      <c r="AK187" s="976"/>
      <c r="AL187" s="976"/>
      <c r="AM187" s="976"/>
      <c r="AN187" s="976"/>
      <c r="AO187" s="976"/>
      <c r="AP187" s="976"/>
      <c r="AQ187" s="976"/>
      <c r="AR187" s="976"/>
      <c r="AS187" s="976"/>
      <c r="AT187" s="976"/>
      <c r="AU187" s="976"/>
    </row>
    <row r="188" spans="2:47" s="975" customFormat="1" ht="21" customHeight="1" thickBot="1">
      <c r="B188" s="156"/>
      <c r="C188" s="973"/>
      <c r="D188" s="1468"/>
      <c r="E188" s="1468"/>
      <c r="F188" s="1015"/>
      <c r="G188" s="1016"/>
      <c r="H188" s="1453" t="s">
        <v>549</v>
      </c>
      <c r="I188" s="1454"/>
      <c r="J188" s="1017"/>
      <c r="K188" s="125"/>
      <c r="L188" s="973"/>
      <c r="M188" s="973"/>
      <c r="N188" s="973"/>
      <c r="O188" s="962" t="s">
        <v>573</v>
      </c>
      <c r="P188" s="973"/>
      <c r="Q188" s="974"/>
      <c r="S188" s="976"/>
      <c r="T188" s="976"/>
      <c r="U188" s="971"/>
      <c r="V188" s="976"/>
      <c r="W188" s="976"/>
      <c r="X188" s="976"/>
      <c r="Y188" s="976"/>
      <c r="Z188" s="976"/>
      <c r="AA188" s="976"/>
      <c r="AB188" s="976"/>
      <c r="AC188" s="976"/>
      <c r="AD188" s="976"/>
      <c r="AE188" s="976"/>
      <c r="AF188" s="976"/>
      <c r="AG188" s="976"/>
      <c r="AH188" s="976"/>
      <c r="AI188" s="976"/>
      <c r="AJ188" s="976"/>
      <c r="AK188" s="976"/>
      <c r="AL188" s="976"/>
      <c r="AM188" s="976"/>
      <c r="AN188" s="976"/>
      <c r="AO188" s="976"/>
      <c r="AP188" s="976"/>
      <c r="AQ188" s="976"/>
      <c r="AR188" s="976"/>
      <c r="AS188" s="976"/>
      <c r="AT188" s="976"/>
      <c r="AU188" s="976"/>
    </row>
    <row r="189" spans="2:47" ht="21" customHeight="1" thickTop="1" thickBot="1">
      <c r="B189" s="944"/>
      <c r="C189" s="947"/>
      <c r="D189" s="1485" t="s">
        <v>719</v>
      </c>
      <c r="E189" s="1485"/>
      <c r="F189" s="1018"/>
      <c r="G189" s="1019"/>
      <c r="H189" s="1486" t="s">
        <v>550</v>
      </c>
      <c r="I189" s="1487"/>
      <c r="J189" s="946"/>
      <c r="K189" s="123"/>
      <c r="L189" s="946"/>
      <c r="M189" s="946"/>
      <c r="N189" s="946"/>
      <c r="O189" s="962" t="s">
        <v>552</v>
      </c>
      <c r="P189" s="946"/>
      <c r="Q189" s="945"/>
      <c r="U189" s="971"/>
    </row>
    <row r="190" spans="2:47" ht="21" customHeight="1" thickTop="1">
      <c r="B190" s="944"/>
      <c r="C190" s="947"/>
      <c r="D190" s="1466" t="s">
        <v>735</v>
      </c>
      <c r="E190" s="1466"/>
      <c r="F190" s="1020"/>
      <c r="G190" s="1021"/>
      <c r="H190" s="1472" t="s">
        <v>541</v>
      </c>
      <c r="I190" s="1473"/>
      <c r="J190" s="946"/>
      <c r="K190" s="118"/>
      <c r="L190" s="946"/>
      <c r="M190" s="946"/>
      <c r="N190" s="946"/>
      <c r="O190" s="962" t="s">
        <v>573</v>
      </c>
      <c r="P190" s="946"/>
      <c r="Q190" s="945"/>
      <c r="U190" s="971"/>
    </row>
    <row r="191" spans="2:47" ht="21" customHeight="1">
      <c r="B191" s="944"/>
      <c r="C191" s="947"/>
      <c r="D191" s="1467"/>
      <c r="E191" s="1467"/>
      <c r="F191" s="1022"/>
      <c r="G191" s="1023"/>
      <c r="H191" s="1449" t="s">
        <v>542</v>
      </c>
      <c r="I191" s="1450"/>
      <c r="J191" s="946"/>
      <c r="K191" s="118"/>
      <c r="L191" s="946"/>
      <c r="M191" s="946"/>
      <c r="N191" s="946"/>
      <c r="O191" s="962" t="s">
        <v>573</v>
      </c>
      <c r="P191" s="946"/>
      <c r="Q191" s="945"/>
      <c r="U191" s="971"/>
    </row>
    <row r="192" spans="2:47" ht="21" customHeight="1">
      <c r="B192" s="944"/>
      <c r="C192" s="947"/>
      <c r="D192" s="1467"/>
      <c r="E192" s="1467"/>
      <c r="F192" s="1022"/>
      <c r="G192" s="1023"/>
      <c r="H192" s="1449" t="s">
        <v>543</v>
      </c>
      <c r="I192" s="1450"/>
      <c r="J192" s="946"/>
      <c r="K192" s="118"/>
      <c r="L192" s="946"/>
      <c r="M192" s="946"/>
      <c r="N192" s="946"/>
      <c r="O192" s="962" t="s">
        <v>573</v>
      </c>
      <c r="P192" s="946"/>
      <c r="Q192" s="945"/>
      <c r="U192" s="971"/>
    </row>
    <row r="193" spans="2:47" s="975" customFormat="1" ht="21" customHeight="1">
      <c r="B193" s="156"/>
      <c r="C193" s="973"/>
      <c r="D193" s="1467"/>
      <c r="E193" s="1467"/>
      <c r="F193" s="1022"/>
      <c r="G193" s="1023"/>
      <c r="H193" s="1449" t="s">
        <v>544</v>
      </c>
      <c r="I193" s="1450"/>
      <c r="J193" s="973"/>
      <c r="K193" s="118"/>
      <c r="L193" s="973"/>
      <c r="M193" s="973"/>
      <c r="N193" s="973"/>
      <c r="O193" s="962" t="s">
        <v>573</v>
      </c>
      <c r="P193" s="973"/>
      <c r="Q193" s="974"/>
      <c r="S193" s="976"/>
      <c r="T193" s="976"/>
      <c r="U193" s="971"/>
      <c r="V193" s="976"/>
      <c r="W193" s="976"/>
      <c r="X193" s="976"/>
      <c r="Y193" s="976"/>
      <c r="Z193" s="976"/>
      <c r="AA193" s="976"/>
      <c r="AB193" s="976"/>
      <c r="AC193" s="976"/>
      <c r="AD193" s="976"/>
      <c r="AE193" s="976"/>
      <c r="AF193" s="976"/>
      <c r="AG193" s="976"/>
      <c r="AH193" s="976"/>
      <c r="AI193" s="976"/>
      <c r="AJ193" s="976"/>
      <c r="AK193" s="976"/>
      <c r="AL193" s="976"/>
      <c r="AM193" s="976"/>
      <c r="AN193" s="976"/>
      <c r="AO193" s="976"/>
      <c r="AP193" s="976"/>
      <c r="AQ193" s="976"/>
      <c r="AR193" s="976"/>
      <c r="AS193" s="976"/>
      <c r="AT193" s="976"/>
      <c r="AU193" s="976"/>
    </row>
    <row r="194" spans="2:47" s="975" customFormat="1" ht="21" customHeight="1">
      <c r="B194" s="156"/>
      <c r="C194" s="973"/>
      <c r="D194" s="1467"/>
      <c r="E194" s="1467"/>
      <c r="F194" s="1022"/>
      <c r="G194" s="1023"/>
      <c r="H194" s="1449" t="s">
        <v>545</v>
      </c>
      <c r="I194" s="1450"/>
      <c r="J194" s="973"/>
      <c r="K194" s="118"/>
      <c r="L194" s="973"/>
      <c r="M194" s="973"/>
      <c r="N194" s="973"/>
      <c r="O194" s="962" t="s">
        <v>573</v>
      </c>
      <c r="P194" s="973"/>
      <c r="Q194" s="974"/>
      <c r="S194" s="976"/>
      <c r="T194" s="976"/>
      <c r="U194" s="971"/>
      <c r="V194" s="976"/>
      <c r="W194" s="976"/>
      <c r="X194" s="976"/>
      <c r="Y194" s="976"/>
      <c r="Z194" s="976"/>
      <c r="AA194" s="976"/>
      <c r="AB194" s="976"/>
      <c r="AC194" s="976"/>
      <c r="AD194" s="976"/>
      <c r="AE194" s="976"/>
      <c r="AF194" s="976"/>
      <c r="AG194" s="976"/>
      <c r="AH194" s="976"/>
      <c r="AI194" s="976"/>
      <c r="AJ194" s="976"/>
      <c r="AK194" s="976"/>
      <c r="AL194" s="976"/>
      <c r="AM194" s="976"/>
      <c r="AN194" s="976"/>
      <c r="AO194" s="976"/>
      <c r="AP194" s="976"/>
      <c r="AQ194" s="976"/>
      <c r="AR194" s="976"/>
      <c r="AS194" s="976"/>
      <c r="AT194" s="976"/>
      <c r="AU194" s="976"/>
    </row>
    <row r="195" spans="2:47" s="975" customFormat="1" ht="21" customHeight="1">
      <c r="B195" s="156"/>
      <c r="C195" s="973"/>
      <c r="D195" s="1467"/>
      <c r="E195" s="1467"/>
      <c r="F195" s="1022"/>
      <c r="G195" s="1023"/>
      <c r="H195" s="1438" t="s">
        <v>546</v>
      </c>
      <c r="I195" s="972" t="s">
        <v>548</v>
      </c>
      <c r="J195" s="973"/>
      <c r="K195" s="118"/>
      <c r="L195" s="973"/>
      <c r="M195" s="973"/>
      <c r="N195" s="973"/>
      <c r="O195" s="965" t="s">
        <v>574</v>
      </c>
      <c r="P195" s="973"/>
      <c r="Q195" s="974"/>
      <c r="S195" s="976"/>
      <c r="T195" s="976"/>
      <c r="U195" s="971"/>
      <c r="V195" s="976"/>
      <c r="W195" s="976"/>
      <c r="X195" s="976"/>
      <c r="Y195" s="976"/>
      <c r="Z195" s="976"/>
      <c r="AA195" s="976"/>
      <c r="AB195" s="976"/>
      <c r="AC195" s="976"/>
      <c r="AD195" s="976"/>
      <c r="AE195" s="976"/>
      <c r="AF195" s="976"/>
      <c r="AG195" s="976"/>
      <c r="AH195" s="976"/>
      <c r="AI195" s="976"/>
      <c r="AJ195" s="976"/>
      <c r="AK195" s="976"/>
      <c r="AL195" s="976"/>
      <c r="AM195" s="976"/>
      <c r="AN195" s="976"/>
      <c r="AO195" s="976"/>
      <c r="AP195" s="976"/>
      <c r="AQ195" s="976"/>
      <c r="AR195" s="976"/>
      <c r="AS195" s="976"/>
      <c r="AT195" s="976"/>
      <c r="AU195" s="976"/>
    </row>
    <row r="196" spans="2:47" s="975" customFormat="1" ht="21" customHeight="1">
      <c r="B196" s="156"/>
      <c r="C196" s="973"/>
      <c r="D196" s="1467"/>
      <c r="E196" s="1467"/>
      <c r="F196" s="1022"/>
      <c r="G196" s="1023"/>
      <c r="H196" s="1439"/>
      <c r="I196" s="972" t="s">
        <v>876</v>
      </c>
      <c r="J196" s="973"/>
      <c r="K196" s="118"/>
      <c r="L196" s="973"/>
      <c r="M196" s="973"/>
      <c r="N196" s="973"/>
      <c r="O196" s="965" t="s">
        <v>574</v>
      </c>
      <c r="P196" s="973"/>
      <c r="Q196" s="974"/>
      <c r="S196" s="976"/>
      <c r="T196" s="976"/>
      <c r="U196" s="971"/>
      <c r="V196" s="976"/>
      <c r="W196" s="976"/>
      <c r="X196" s="976"/>
      <c r="Y196" s="976"/>
      <c r="Z196" s="976"/>
      <c r="AA196" s="976"/>
      <c r="AB196" s="976"/>
      <c r="AC196" s="976"/>
      <c r="AD196" s="976"/>
      <c r="AE196" s="976"/>
      <c r="AF196" s="976"/>
      <c r="AG196" s="976"/>
      <c r="AH196" s="976"/>
      <c r="AI196" s="976"/>
      <c r="AJ196" s="976"/>
      <c r="AK196" s="976"/>
      <c r="AL196" s="976"/>
      <c r="AM196" s="976"/>
      <c r="AN196" s="976"/>
      <c r="AO196" s="976"/>
      <c r="AP196" s="976"/>
      <c r="AQ196" s="976"/>
      <c r="AR196" s="976"/>
      <c r="AS196" s="976"/>
      <c r="AT196" s="976"/>
      <c r="AU196" s="976"/>
    </row>
    <row r="197" spans="2:47" s="975" customFormat="1" ht="21" customHeight="1" thickBot="1">
      <c r="B197" s="156"/>
      <c r="C197" s="973"/>
      <c r="D197" s="1468"/>
      <c r="E197" s="1468"/>
      <c r="F197" s="1024"/>
      <c r="G197" s="1025"/>
      <c r="H197" s="1453" t="s">
        <v>549</v>
      </c>
      <c r="I197" s="1454"/>
      <c r="J197" s="973"/>
      <c r="K197" s="119"/>
      <c r="L197" s="973"/>
      <c r="M197" s="973"/>
      <c r="N197" s="973"/>
      <c r="O197" s="962" t="s">
        <v>573</v>
      </c>
      <c r="P197" s="973"/>
      <c r="Q197" s="974"/>
      <c r="S197" s="976"/>
      <c r="T197" s="976"/>
      <c r="U197" s="971"/>
      <c r="V197" s="976"/>
      <c r="W197" s="976"/>
      <c r="X197" s="976"/>
      <c r="Y197" s="976"/>
      <c r="Z197" s="976"/>
      <c r="AA197" s="976"/>
      <c r="AB197" s="976"/>
      <c r="AC197" s="976"/>
      <c r="AD197" s="976"/>
      <c r="AE197" s="976"/>
      <c r="AF197" s="976"/>
      <c r="AG197" s="976"/>
      <c r="AH197" s="976"/>
      <c r="AI197" s="976"/>
      <c r="AJ197" s="976"/>
      <c r="AK197" s="976"/>
      <c r="AL197" s="976"/>
      <c r="AM197" s="976"/>
      <c r="AN197" s="976"/>
      <c r="AO197" s="976"/>
      <c r="AP197" s="976"/>
      <c r="AQ197" s="976"/>
      <c r="AR197" s="976"/>
      <c r="AS197" s="976"/>
      <c r="AT197" s="976"/>
      <c r="AU197" s="976"/>
    </row>
    <row r="198" spans="2:47" ht="21" customHeight="1" thickTop="1">
      <c r="B198" s="944"/>
      <c r="C198" s="947"/>
      <c r="D198" s="1026"/>
      <c r="E198" s="1026"/>
      <c r="F198" s="1022"/>
      <c r="G198" s="1023"/>
      <c r="H198" s="1497" t="s">
        <v>720</v>
      </c>
      <c r="I198" s="1498"/>
      <c r="J198" s="946"/>
      <c r="K198" s="166"/>
      <c r="L198" s="946"/>
      <c r="M198" s="946"/>
      <c r="N198" s="946"/>
      <c r="O198" s="962" t="str">
        <f>IF($K$196&lt;0,"プルダウンから選択","入力不要")</f>
        <v>入力不要</v>
      </c>
      <c r="P198" s="946"/>
      <c r="Q198" s="945"/>
      <c r="U198" s="971"/>
    </row>
    <row r="199" spans="2:47" s="1036" customFormat="1" ht="10.5" customHeight="1">
      <c r="B199" s="1027"/>
      <c r="C199" s="1028"/>
      <c r="D199" s="1029"/>
      <c r="E199" s="1029"/>
      <c r="F199" s="1030"/>
      <c r="G199" s="1030"/>
      <c r="H199" s="1031"/>
      <c r="I199" s="1031"/>
      <c r="J199" s="1032"/>
      <c r="K199" s="1033"/>
      <c r="L199" s="1032"/>
      <c r="M199" s="1032"/>
      <c r="N199" s="1032"/>
      <c r="O199" s="1034"/>
      <c r="P199" s="1032"/>
      <c r="Q199" s="1035"/>
      <c r="S199" s="935"/>
      <c r="T199" s="935"/>
      <c r="U199" s="971"/>
      <c r="V199" s="935"/>
      <c r="W199" s="935"/>
      <c r="X199" s="935"/>
      <c r="Y199" s="935"/>
      <c r="Z199" s="935"/>
      <c r="AA199" s="935"/>
      <c r="AB199" s="935"/>
      <c r="AC199" s="935"/>
      <c r="AD199" s="935"/>
      <c r="AE199" s="935"/>
      <c r="AF199" s="935"/>
      <c r="AG199" s="935"/>
      <c r="AH199" s="935"/>
      <c r="AI199" s="935"/>
      <c r="AJ199" s="935"/>
      <c r="AK199" s="935"/>
      <c r="AL199" s="935"/>
      <c r="AM199" s="935"/>
      <c r="AN199" s="935"/>
      <c r="AO199" s="935"/>
      <c r="AP199" s="935"/>
      <c r="AQ199" s="935"/>
      <c r="AR199" s="935"/>
      <c r="AS199" s="935"/>
      <c r="AT199" s="935"/>
      <c r="AU199" s="935"/>
    </row>
    <row r="200" spans="2:47" ht="15.75" customHeight="1">
      <c r="B200" s="944"/>
      <c r="C200" s="946"/>
      <c r="D200" s="1471"/>
      <c r="E200" s="1471"/>
      <c r="F200" s="1471"/>
      <c r="G200" s="1471"/>
      <c r="H200" s="1471"/>
      <c r="I200" s="1471"/>
      <c r="J200" s="1471"/>
      <c r="K200" s="1471"/>
      <c r="L200" s="1471"/>
      <c r="M200" s="1471"/>
      <c r="N200" s="1471"/>
      <c r="O200" s="1471"/>
      <c r="P200" s="958"/>
      <c r="Q200" s="945"/>
      <c r="U200" s="971"/>
    </row>
    <row r="201" spans="2:47" ht="5.25" customHeight="1">
      <c r="B201" s="944"/>
      <c r="C201" s="946"/>
      <c r="D201" s="954"/>
      <c r="E201" s="954"/>
      <c r="F201" s="954"/>
      <c r="G201" s="954"/>
      <c r="H201" s="956"/>
      <c r="I201" s="956"/>
      <c r="J201" s="954"/>
      <c r="K201" s="957"/>
      <c r="L201" s="954"/>
      <c r="M201" s="954"/>
      <c r="N201" s="954"/>
      <c r="O201" s="950"/>
      <c r="P201" s="958"/>
      <c r="Q201" s="945"/>
      <c r="U201" s="971"/>
    </row>
    <row r="202" spans="2:47" ht="29.25" customHeight="1" thickBot="1">
      <c r="B202" s="944"/>
      <c r="C202" s="946"/>
      <c r="D202" s="1470" t="s">
        <v>1388</v>
      </c>
      <c r="E202" s="1470"/>
      <c r="F202" s="1470"/>
      <c r="G202" s="1470"/>
      <c r="H202" s="1470"/>
      <c r="I202" s="1470"/>
      <c r="J202" s="1014"/>
      <c r="K202" s="773"/>
      <c r="L202" s="954"/>
      <c r="M202" s="954"/>
      <c r="N202" s="954"/>
      <c r="O202" s="962" t="s">
        <v>512</v>
      </c>
      <c r="P202" s="958"/>
      <c r="Q202" s="945"/>
      <c r="U202" s="977" t="s">
        <v>1390</v>
      </c>
    </row>
    <row r="203" spans="2:47" ht="21" customHeight="1" thickTop="1">
      <c r="B203" s="944"/>
      <c r="C203" s="947"/>
      <c r="D203" s="1466" t="s">
        <v>734</v>
      </c>
      <c r="E203" s="1466"/>
      <c r="F203" s="961"/>
      <c r="G203" s="966"/>
      <c r="H203" s="1472" t="s">
        <v>541</v>
      </c>
      <c r="I203" s="1473"/>
      <c r="J203" s="946"/>
      <c r="K203" s="118"/>
      <c r="L203" s="946"/>
      <c r="M203" s="946"/>
      <c r="N203" s="946"/>
      <c r="O203" s="962" t="s">
        <v>573</v>
      </c>
      <c r="P203" s="946"/>
      <c r="Q203" s="945"/>
      <c r="U203" s="977"/>
    </row>
    <row r="204" spans="2:47" ht="21" customHeight="1">
      <c r="B204" s="944"/>
      <c r="C204" s="947"/>
      <c r="D204" s="1467"/>
      <c r="E204" s="1467"/>
      <c r="F204" s="961"/>
      <c r="G204" s="966"/>
      <c r="H204" s="1460" t="s">
        <v>542</v>
      </c>
      <c r="I204" s="1482"/>
      <c r="J204" s="946"/>
      <c r="K204" s="118"/>
      <c r="L204" s="946"/>
      <c r="M204" s="946"/>
      <c r="N204" s="946"/>
      <c r="O204" s="962" t="s">
        <v>573</v>
      </c>
      <c r="P204" s="946"/>
      <c r="Q204" s="945"/>
      <c r="U204" s="971"/>
    </row>
    <row r="205" spans="2:47" ht="21" customHeight="1">
      <c r="B205" s="944"/>
      <c r="C205" s="947"/>
      <c r="D205" s="1467"/>
      <c r="E205" s="1467"/>
      <c r="F205" s="961"/>
      <c r="G205" s="966"/>
      <c r="H205" s="1449" t="s">
        <v>543</v>
      </c>
      <c r="I205" s="1483"/>
      <c r="J205" s="946"/>
      <c r="K205" s="118"/>
      <c r="L205" s="946"/>
      <c r="M205" s="946"/>
      <c r="N205" s="946"/>
      <c r="O205" s="962" t="s">
        <v>573</v>
      </c>
      <c r="P205" s="946"/>
      <c r="Q205" s="945"/>
      <c r="U205" s="971"/>
    </row>
    <row r="206" spans="2:47" s="975" customFormat="1" ht="21" customHeight="1">
      <c r="B206" s="156"/>
      <c r="C206" s="973"/>
      <c r="D206" s="1467"/>
      <c r="E206" s="1467"/>
      <c r="F206" s="961"/>
      <c r="G206" s="966"/>
      <c r="H206" s="1449" t="s">
        <v>544</v>
      </c>
      <c r="I206" s="1483"/>
      <c r="J206" s="973"/>
      <c r="K206" s="118"/>
      <c r="L206" s="973"/>
      <c r="M206" s="973"/>
      <c r="N206" s="973"/>
      <c r="O206" s="962" t="s">
        <v>573</v>
      </c>
      <c r="P206" s="973"/>
      <c r="Q206" s="974"/>
      <c r="S206" s="976"/>
      <c r="T206" s="976"/>
      <c r="U206" s="971"/>
      <c r="V206" s="976"/>
      <c r="W206" s="976"/>
      <c r="X206" s="976"/>
      <c r="Y206" s="976"/>
      <c r="Z206" s="976"/>
      <c r="AA206" s="976"/>
      <c r="AB206" s="976"/>
      <c r="AC206" s="976"/>
      <c r="AD206" s="976"/>
      <c r="AE206" s="976"/>
      <c r="AF206" s="976"/>
      <c r="AG206" s="976"/>
      <c r="AH206" s="976"/>
      <c r="AI206" s="976"/>
      <c r="AJ206" s="976"/>
      <c r="AK206" s="976"/>
      <c r="AL206" s="976"/>
      <c r="AM206" s="976"/>
      <c r="AN206" s="976"/>
      <c r="AO206" s="976"/>
      <c r="AP206" s="976"/>
      <c r="AQ206" s="976"/>
      <c r="AR206" s="976"/>
      <c r="AS206" s="976"/>
      <c r="AT206" s="976"/>
      <c r="AU206" s="976"/>
    </row>
    <row r="207" spans="2:47" s="975" customFormat="1" ht="21" customHeight="1">
      <c r="B207" s="156"/>
      <c r="C207" s="973"/>
      <c r="D207" s="1467"/>
      <c r="E207" s="1467"/>
      <c r="F207" s="961"/>
      <c r="G207" s="966"/>
      <c r="H207" s="1449" t="s">
        <v>545</v>
      </c>
      <c r="I207" s="1483"/>
      <c r="J207" s="973"/>
      <c r="K207" s="118"/>
      <c r="L207" s="973"/>
      <c r="M207" s="973"/>
      <c r="N207" s="973"/>
      <c r="O207" s="962" t="s">
        <v>573</v>
      </c>
      <c r="P207" s="973"/>
      <c r="Q207" s="974"/>
      <c r="S207" s="976"/>
      <c r="T207" s="976"/>
      <c r="U207" s="971"/>
      <c r="V207" s="976"/>
      <c r="W207" s="976"/>
      <c r="X207" s="976"/>
      <c r="Y207" s="976"/>
      <c r="Z207" s="976"/>
      <c r="AA207" s="976"/>
      <c r="AB207" s="976"/>
      <c r="AC207" s="976"/>
      <c r="AD207" s="976"/>
      <c r="AE207" s="976"/>
      <c r="AF207" s="976"/>
      <c r="AG207" s="976"/>
      <c r="AH207" s="976"/>
      <c r="AI207" s="976"/>
      <c r="AJ207" s="976"/>
      <c r="AK207" s="976"/>
      <c r="AL207" s="976"/>
      <c r="AM207" s="976"/>
      <c r="AN207" s="976"/>
      <c r="AO207" s="976"/>
      <c r="AP207" s="976"/>
      <c r="AQ207" s="976"/>
      <c r="AR207" s="976"/>
      <c r="AS207" s="976"/>
      <c r="AT207" s="976"/>
      <c r="AU207" s="976"/>
    </row>
    <row r="208" spans="2:47" s="975" customFormat="1" ht="21" customHeight="1">
      <c r="B208" s="156"/>
      <c r="C208" s="973"/>
      <c r="D208" s="1467"/>
      <c r="E208" s="1467"/>
      <c r="F208" s="961"/>
      <c r="G208" s="966"/>
      <c r="H208" s="1438" t="s">
        <v>104</v>
      </c>
      <c r="I208" s="1037" t="s">
        <v>548</v>
      </c>
      <c r="J208" s="973"/>
      <c r="K208" s="118"/>
      <c r="L208" s="973"/>
      <c r="M208" s="973"/>
      <c r="N208" s="973"/>
      <c r="O208" s="965" t="s">
        <v>574</v>
      </c>
      <c r="P208" s="973"/>
      <c r="Q208" s="974"/>
      <c r="S208" s="976"/>
      <c r="T208" s="976"/>
      <c r="U208" s="971"/>
      <c r="V208" s="976"/>
      <c r="W208" s="976"/>
      <c r="X208" s="976"/>
      <c r="Y208" s="976"/>
      <c r="Z208" s="976"/>
      <c r="AA208" s="976"/>
      <c r="AB208" s="976"/>
      <c r="AC208" s="976"/>
      <c r="AD208" s="976"/>
      <c r="AE208" s="976"/>
      <c r="AF208" s="976"/>
      <c r="AG208" s="976"/>
      <c r="AH208" s="976"/>
      <c r="AI208" s="976"/>
      <c r="AJ208" s="976"/>
      <c r="AK208" s="976"/>
      <c r="AL208" s="976"/>
      <c r="AM208" s="976"/>
      <c r="AN208" s="976"/>
      <c r="AO208" s="976"/>
      <c r="AP208" s="976"/>
      <c r="AQ208" s="976"/>
      <c r="AR208" s="976"/>
      <c r="AS208" s="976"/>
      <c r="AT208" s="976"/>
      <c r="AU208" s="976"/>
    </row>
    <row r="209" spans="1:47" s="975" customFormat="1" ht="21" customHeight="1">
      <c r="B209" s="156"/>
      <c r="C209" s="973"/>
      <c r="D209" s="1467"/>
      <c r="E209" s="1467"/>
      <c r="F209" s="961"/>
      <c r="G209" s="966"/>
      <c r="H209" s="1439"/>
      <c r="I209" s="1037" t="s">
        <v>876</v>
      </c>
      <c r="J209" s="973"/>
      <c r="K209" s="124"/>
      <c r="L209" s="973"/>
      <c r="M209" s="973"/>
      <c r="N209" s="973"/>
      <c r="O209" s="965" t="s">
        <v>574</v>
      </c>
      <c r="P209" s="973"/>
      <c r="Q209" s="974"/>
      <c r="S209" s="976"/>
      <c r="T209" s="976"/>
      <c r="U209" s="971"/>
      <c r="V209" s="976"/>
      <c r="W209" s="976"/>
      <c r="X209" s="976"/>
      <c r="Y209" s="976"/>
      <c r="Z209" s="976"/>
      <c r="AA209" s="976"/>
      <c r="AB209" s="976"/>
      <c r="AC209" s="976"/>
      <c r="AD209" s="976"/>
      <c r="AE209" s="976"/>
      <c r="AF209" s="976"/>
      <c r="AG209" s="976"/>
      <c r="AH209" s="976"/>
      <c r="AI209" s="976"/>
      <c r="AJ209" s="976"/>
      <c r="AK209" s="976"/>
      <c r="AL209" s="976"/>
      <c r="AM209" s="976"/>
      <c r="AN209" s="976"/>
      <c r="AO209" s="976"/>
      <c r="AP209" s="976"/>
      <c r="AQ209" s="976"/>
      <c r="AR209" s="976"/>
      <c r="AS209" s="976"/>
      <c r="AT209" s="976"/>
      <c r="AU209" s="976"/>
    </row>
    <row r="210" spans="1:47" s="975" customFormat="1" ht="21" customHeight="1" thickBot="1">
      <c r="B210" s="156"/>
      <c r="C210" s="973"/>
      <c r="D210" s="1468"/>
      <c r="E210" s="1468"/>
      <c r="F210" s="1015"/>
      <c r="G210" s="1016"/>
      <c r="H210" s="1453" t="s">
        <v>549</v>
      </c>
      <c r="I210" s="1484"/>
      <c r="J210" s="1017"/>
      <c r="K210" s="125"/>
      <c r="L210" s="973"/>
      <c r="M210" s="973"/>
      <c r="N210" s="973"/>
      <c r="O210" s="962" t="s">
        <v>573</v>
      </c>
      <c r="P210" s="973"/>
      <c r="Q210" s="974"/>
      <c r="S210" s="976"/>
      <c r="T210" s="976"/>
      <c r="U210" s="971"/>
      <c r="V210" s="976"/>
      <c r="W210" s="976"/>
      <c r="X210" s="976"/>
      <c r="Y210" s="976"/>
      <c r="Z210" s="976"/>
      <c r="AA210" s="976"/>
      <c r="AB210" s="976"/>
      <c r="AC210" s="976"/>
      <c r="AD210" s="976"/>
      <c r="AE210" s="976"/>
      <c r="AF210" s="976"/>
      <c r="AG210" s="976"/>
      <c r="AH210" s="976"/>
      <c r="AI210" s="976"/>
      <c r="AJ210" s="976"/>
      <c r="AK210" s="976"/>
      <c r="AL210" s="976"/>
      <c r="AM210" s="976"/>
      <c r="AN210" s="976"/>
      <c r="AO210" s="976"/>
      <c r="AP210" s="976"/>
      <c r="AQ210" s="976"/>
      <c r="AR210" s="976"/>
      <c r="AS210" s="976"/>
      <c r="AT210" s="976"/>
      <c r="AU210" s="976"/>
    </row>
    <row r="211" spans="1:47" ht="21" customHeight="1" thickTop="1">
      <c r="B211" s="944"/>
      <c r="C211" s="947"/>
      <c r="D211" s="1466" t="s">
        <v>735</v>
      </c>
      <c r="E211" s="1466"/>
      <c r="F211" s="1020"/>
      <c r="G211" s="1021"/>
      <c r="H211" s="1472" t="s">
        <v>541</v>
      </c>
      <c r="I211" s="1473"/>
      <c r="J211" s="946"/>
      <c r="K211" s="118"/>
      <c r="L211" s="946"/>
      <c r="M211" s="946"/>
      <c r="N211" s="946"/>
      <c r="O211" s="962" t="s">
        <v>573</v>
      </c>
      <c r="P211" s="946"/>
      <c r="Q211" s="945"/>
      <c r="U211" s="971"/>
    </row>
    <row r="212" spans="1:47" ht="21" customHeight="1">
      <c r="B212" s="944"/>
      <c r="C212" s="947"/>
      <c r="D212" s="1467"/>
      <c r="E212" s="1467"/>
      <c r="F212" s="1022"/>
      <c r="G212" s="1023"/>
      <c r="H212" s="1449" t="s">
        <v>542</v>
      </c>
      <c r="I212" s="1450"/>
      <c r="J212" s="946"/>
      <c r="K212" s="118"/>
      <c r="L212" s="946"/>
      <c r="M212" s="946"/>
      <c r="N212" s="946"/>
      <c r="O212" s="962" t="s">
        <v>573</v>
      </c>
      <c r="P212" s="946"/>
      <c r="Q212" s="945"/>
      <c r="U212" s="971"/>
    </row>
    <row r="213" spans="1:47" ht="21" customHeight="1">
      <c r="B213" s="944"/>
      <c r="C213" s="947"/>
      <c r="D213" s="1467"/>
      <c r="E213" s="1467"/>
      <c r="F213" s="1022"/>
      <c r="G213" s="1023"/>
      <c r="H213" s="1449" t="s">
        <v>543</v>
      </c>
      <c r="I213" s="1450"/>
      <c r="J213" s="946"/>
      <c r="K213" s="118"/>
      <c r="L213" s="946"/>
      <c r="M213" s="946"/>
      <c r="N213" s="946"/>
      <c r="O213" s="962" t="s">
        <v>573</v>
      </c>
      <c r="P213" s="946"/>
      <c r="Q213" s="945"/>
      <c r="U213" s="971"/>
    </row>
    <row r="214" spans="1:47" s="975" customFormat="1" ht="21" customHeight="1">
      <c r="B214" s="156"/>
      <c r="C214" s="973"/>
      <c r="D214" s="1467"/>
      <c r="E214" s="1467"/>
      <c r="F214" s="1022"/>
      <c r="G214" s="1023"/>
      <c r="H214" s="1449" t="s">
        <v>544</v>
      </c>
      <c r="I214" s="1450"/>
      <c r="J214" s="973"/>
      <c r="K214" s="118"/>
      <c r="L214" s="973"/>
      <c r="M214" s="973"/>
      <c r="N214" s="973"/>
      <c r="O214" s="962" t="s">
        <v>573</v>
      </c>
      <c r="P214" s="973"/>
      <c r="Q214" s="974"/>
      <c r="S214" s="976"/>
      <c r="T214" s="976"/>
      <c r="U214" s="971"/>
      <c r="V214" s="976"/>
      <c r="W214" s="976"/>
      <c r="X214" s="976"/>
      <c r="Y214" s="976"/>
      <c r="Z214" s="976"/>
      <c r="AA214" s="976"/>
      <c r="AB214" s="976"/>
      <c r="AC214" s="976"/>
      <c r="AD214" s="976"/>
      <c r="AE214" s="976"/>
      <c r="AF214" s="976"/>
      <c r="AG214" s="976"/>
      <c r="AH214" s="976"/>
      <c r="AI214" s="976"/>
      <c r="AJ214" s="976"/>
      <c r="AK214" s="976"/>
      <c r="AL214" s="976"/>
      <c r="AM214" s="976"/>
      <c r="AN214" s="976"/>
      <c r="AO214" s="976"/>
      <c r="AP214" s="976"/>
      <c r="AQ214" s="976"/>
      <c r="AR214" s="976"/>
      <c r="AS214" s="976"/>
      <c r="AT214" s="976"/>
      <c r="AU214" s="976"/>
    </row>
    <row r="215" spans="1:47" s="975" customFormat="1" ht="21" customHeight="1">
      <c r="B215" s="156"/>
      <c r="C215" s="973"/>
      <c r="D215" s="1467"/>
      <c r="E215" s="1467"/>
      <c r="F215" s="1022"/>
      <c r="G215" s="1023"/>
      <c r="H215" s="1449" t="s">
        <v>545</v>
      </c>
      <c r="I215" s="1450"/>
      <c r="J215" s="973"/>
      <c r="K215" s="118"/>
      <c r="L215" s="973"/>
      <c r="M215" s="973"/>
      <c r="N215" s="973"/>
      <c r="O215" s="962" t="s">
        <v>573</v>
      </c>
      <c r="P215" s="973"/>
      <c r="Q215" s="974"/>
      <c r="S215" s="976"/>
      <c r="T215" s="976"/>
      <c r="U215" s="971"/>
      <c r="V215" s="976"/>
      <c r="W215" s="976"/>
      <c r="X215" s="976"/>
      <c r="Y215" s="976"/>
      <c r="Z215" s="976"/>
      <c r="AA215" s="976"/>
      <c r="AB215" s="976"/>
      <c r="AC215" s="976"/>
      <c r="AD215" s="976"/>
      <c r="AE215" s="976"/>
      <c r="AF215" s="976"/>
      <c r="AG215" s="976"/>
      <c r="AH215" s="976"/>
      <c r="AI215" s="976"/>
      <c r="AJ215" s="976"/>
      <c r="AK215" s="976"/>
      <c r="AL215" s="976"/>
      <c r="AM215" s="976"/>
      <c r="AN215" s="976"/>
      <c r="AO215" s="976"/>
      <c r="AP215" s="976"/>
      <c r="AQ215" s="976"/>
      <c r="AR215" s="976"/>
      <c r="AS215" s="976"/>
      <c r="AT215" s="976"/>
      <c r="AU215" s="976"/>
    </row>
    <row r="216" spans="1:47" s="975" customFormat="1" ht="21" customHeight="1">
      <c r="B216" s="156"/>
      <c r="C216" s="973"/>
      <c r="D216" s="1467"/>
      <c r="E216" s="1467"/>
      <c r="F216" s="1022"/>
      <c r="G216" s="1023"/>
      <c r="H216" s="1438" t="s">
        <v>104</v>
      </c>
      <c r="I216" s="972" t="s">
        <v>548</v>
      </c>
      <c r="J216" s="973"/>
      <c r="K216" s="118"/>
      <c r="L216" s="973"/>
      <c r="M216" s="973"/>
      <c r="N216" s="973"/>
      <c r="O216" s="965" t="s">
        <v>574</v>
      </c>
      <c r="P216" s="973"/>
      <c r="Q216" s="974"/>
      <c r="S216" s="976"/>
      <c r="T216" s="976"/>
      <c r="U216" s="971"/>
      <c r="V216" s="976"/>
      <c r="W216" s="976"/>
      <c r="X216" s="976"/>
      <c r="Y216" s="976"/>
      <c r="Z216" s="976"/>
      <c r="AA216" s="976"/>
      <c r="AB216" s="976"/>
      <c r="AC216" s="976"/>
      <c r="AD216" s="976"/>
      <c r="AE216" s="976"/>
      <c r="AF216" s="976"/>
      <c r="AG216" s="976"/>
      <c r="AH216" s="976"/>
      <c r="AI216" s="976"/>
      <c r="AJ216" s="976"/>
      <c r="AK216" s="976"/>
      <c r="AL216" s="976"/>
      <c r="AM216" s="976"/>
      <c r="AN216" s="976"/>
      <c r="AO216" s="976"/>
      <c r="AP216" s="976"/>
      <c r="AQ216" s="976"/>
      <c r="AR216" s="976"/>
      <c r="AS216" s="976"/>
      <c r="AT216" s="976"/>
      <c r="AU216" s="976"/>
    </row>
    <row r="217" spans="1:47" s="975" customFormat="1" ht="21" customHeight="1">
      <c r="B217" s="156"/>
      <c r="C217" s="973"/>
      <c r="D217" s="1467"/>
      <c r="E217" s="1467"/>
      <c r="F217" s="1022"/>
      <c r="G217" s="1023"/>
      <c r="H217" s="1439"/>
      <c r="I217" s="972" t="s">
        <v>877</v>
      </c>
      <c r="J217" s="973"/>
      <c r="K217" s="118"/>
      <c r="L217" s="973"/>
      <c r="M217" s="973"/>
      <c r="N217" s="973"/>
      <c r="O217" s="965" t="s">
        <v>574</v>
      </c>
      <c r="P217" s="973"/>
      <c r="Q217" s="974"/>
      <c r="S217" s="976"/>
      <c r="T217" s="976"/>
      <c r="U217" s="971"/>
      <c r="V217" s="976"/>
      <c r="W217" s="976"/>
      <c r="X217" s="976"/>
      <c r="Y217" s="976"/>
      <c r="Z217" s="976"/>
      <c r="AA217" s="976"/>
      <c r="AB217" s="976"/>
      <c r="AC217" s="976"/>
      <c r="AD217" s="976"/>
      <c r="AE217" s="976"/>
      <c r="AF217" s="976"/>
      <c r="AG217" s="976"/>
      <c r="AH217" s="976"/>
      <c r="AI217" s="976"/>
      <c r="AJ217" s="976"/>
      <c r="AK217" s="976"/>
      <c r="AL217" s="976"/>
      <c r="AM217" s="976"/>
      <c r="AN217" s="976"/>
      <c r="AO217" s="976"/>
      <c r="AP217" s="976"/>
      <c r="AQ217" s="976"/>
      <c r="AR217" s="976"/>
      <c r="AS217" s="976"/>
      <c r="AT217" s="976"/>
      <c r="AU217" s="976"/>
    </row>
    <row r="218" spans="1:47" s="975" customFormat="1" ht="21" customHeight="1" thickBot="1">
      <c r="B218" s="156"/>
      <c r="C218" s="973"/>
      <c r="D218" s="1468"/>
      <c r="E218" s="1468"/>
      <c r="F218" s="1024"/>
      <c r="G218" s="1025"/>
      <c r="H218" s="1453" t="s">
        <v>549</v>
      </c>
      <c r="I218" s="1454"/>
      <c r="J218" s="973"/>
      <c r="K218" s="119"/>
      <c r="L218" s="973"/>
      <c r="M218" s="973"/>
      <c r="N218" s="973"/>
      <c r="O218" s="962" t="s">
        <v>573</v>
      </c>
      <c r="P218" s="973"/>
      <c r="Q218" s="974"/>
      <c r="S218" s="976"/>
      <c r="T218" s="976"/>
      <c r="U218" s="971"/>
      <c r="V218" s="976"/>
      <c r="W218" s="976"/>
      <c r="X218" s="976"/>
      <c r="Y218" s="976"/>
      <c r="Z218" s="976"/>
      <c r="AA218" s="976"/>
      <c r="AB218" s="976"/>
      <c r="AC218" s="976"/>
      <c r="AD218" s="976"/>
      <c r="AE218" s="976"/>
      <c r="AF218" s="976"/>
      <c r="AG218" s="976"/>
      <c r="AH218" s="976"/>
      <c r="AI218" s="976"/>
      <c r="AJ218" s="976"/>
      <c r="AK218" s="976"/>
      <c r="AL218" s="976"/>
      <c r="AM218" s="976"/>
      <c r="AN218" s="976"/>
      <c r="AO218" s="976"/>
      <c r="AP218" s="976"/>
      <c r="AQ218" s="976"/>
      <c r="AR218" s="976"/>
      <c r="AS218" s="976"/>
      <c r="AT218" s="976"/>
      <c r="AU218" s="976"/>
    </row>
    <row r="219" spans="1:47" ht="21.75" customHeight="1" thickTop="1">
      <c r="B219" s="1038"/>
      <c r="C219" s="1039"/>
      <c r="D219" s="1039"/>
      <c r="E219" s="1040"/>
      <c r="F219" s="1041"/>
      <c r="G219" s="1041"/>
      <c r="H219" s="1042"/>
      <c r="I219" s="1042"/>
      <c r="J219" s="1039"/>
      <c r="K219" s="1043"/>
      <c r="L219" s="1039"/>
      <c r="M219" s="1039"/>
      <c r="N219" s="1039"/>
      <c r="O219" s="1044"/>
      <c r="P219" s="1039"/>
      <c r="Q219" s="1045"/>
    </row>
    <row r="220" spans="1:47" s="1036" customFormat="1" ht="7.5" customHeight="1">
      <c r="A220" s="1046"/>
      <c r="B220" s="935"/>
      <c r="C220" s="935"/>
      <c r="D220" s="935"/>
      <c r="E220" s="1047"/>
      <c r="F220" s="1047"/>
      <c r="G220" s="1047"/>
      <c r="H220" s="1048"/>
      <c r="I220" s="1048"/>
      <c r="J220" s="935"/>
      <c r="K220" s="1049"/>
      <c r="L220" s="935"/>
      <c r="M220" s="935"/>
      <c r="N220" s="935"/>
      <c r="O220" s="1050"/>
      <c r="P220" s="1046"/>
      <c r="Q220" s="1046"/>
      <c r="R220" s="1046"/>
      <c r="S220" s="935"/>
      <c r="T220" s="935"/>
      <c r="U220" s="952"/>
      <c r="V220" s="935"/>
      <c r="W220" s="935"/>
      <c r="X220" s="935"/>
      <c r="Y220" s="935"/>
      <c r="Z220" s="935"/>
      <c r="AA220" s="935"/>
      <c r="AB220" s="935"/>
      <c r="AC220" s="935"/>
      <c r="AD220" s="935"/>
      <c r="AE220" s="935"/>
      <c r="AF220" s="935"/>
      <c r="AG220" s="935"/>
      <c r="AH220" s="935"/>
      <c r="AI220" s="935"/>
      <c r="AJ220" s="935"/>
      <c r="AK220" s="935"/>
      <c r="AL220" s="935"/>
      <c r="AM220" s="935"/>
      <c r="AN220" s="935"/>
      <c r="AO220" s="935"/>
      <c r="AP220" s="935"/>
      <c r="AQ220" s="935"/>
      <c r="AR220" s="935"/>
      <c r="AS220" s="935"/>
      <c r="AT220" s="935"/>
      <c r="AU220" s="935"/>
    </row>
    <row r="221" spans="1:47" s="1036" customFormat="1" ht="18.75" customHeight="1">
      <c r="A221" s="1046"/>
      <c r="B221" s="1046"/>
      <c r="C221" s="1046"/>
      <c r="D221" s="1457"/>
      <c r="E221" s="1457"/>
      <c r="F221" s="1457"/>
      <c r="G221" s="1457"/>
      <c r="H221" s="1457"/>
      <c r="I221" s="1457"/>
      <c r="J221" s="1457"/>
      <c r="K221" s="1457"/>
      <c r="L221" s="1051"/>
      <c r="M221" s="1051"/>
      <c r="N221" s="1051"/>
      <c r="O221" s="1051"/>
      <c r="P221" s="1051"/>
      <c r="Q221" s="1046"/>
      <c r="R221" s="1046"/>
      <c r="S221" s="935"/>
      <c r="T221" s="935"/>
      <c r="U221" s="971"/>
      <c r="V221" s="935"/>
      <c r="W221" s="935"/>
      <c r="X221" s="935"/>
      <c r="Y221" s="935"/>
      <c r="Z221" s="935"/>
      <c r="AA221" s="935"/>
      <c r="AB221" s="935"/>
      <c r="AC221" s="935"/>
      <c r="AD221" s="935"/>
      <c r="AE221" s="935"/>
      <c r="AF221" s="935"/>
      <c r="AG221" s="935"/>
      <c r="AH221" s="935"/>
      <c r="AI221" s="935"/>
      <c r="AJ221" s="935"/>
      <c r="AK221" s="935"/>
      <c r="AL221" s="935"/>
      <c r="AM221" s="935"/>
      <c r="AN221" s="935"/>
      <c r="AO221" s="935"/>
      <c r="AP221" s="935"/>
      <c r="AQ221" s="935"/>
      <c r="AR221" s="935"/>
      <c r="AS221" s="935"/>
      <c r="AT221" s="935"/>
      <c r="AU221" s="935"/>
    </row>
    <row r="222" spans="1:47" s="1036" customFormat="1" ht="5.25" customHeight="1">
      <c r="A222" s="1046"/>
      <c r="B222" s="1046"/>
      <c r="C222" s="1046"/>
      <c r="D222" s="1052"/>
      <c r="E222" s="1052"/>
      <c r="F222" s="1052"/>
      <c r="G222" s="1052"/>
      <c r="H222" s="1053"/>
      <c r="I222" s="1053"/>
      <c r="J222" s="1052"/>
      <c r="K222" s="1054"/>
      <c r="L222" s="1052"/>
      <c r="M222" s="1052"/>
      <c r="N222" s="1052"/>
      <c r="O222" s="1050"/>
      <c r="P222" s="1055"/>
      <c r="Q222" s="1046"/>
      <c r="R222" s="1046"/>
      <c r="S222" s="935"/>
      <c r="T222" s="935"/>
      <c r="U222" s="971"/>
      <c r="V222" s="935"/>
      <c r="W222" s="935"/>
      <c r="X222" s="935"/>
      <c r="Y222" s="935"/>
      <c r="Z222" s="935"/>
      <c r="AA222" s="935"/>
      <c r="AB222" s="935"/>
      <c r="AC222" s="935"/>
      <c r="AD222" s="935"/>
      <c r="AE222" s="935"/>
      <c r="AF222" s="935"/>
      <c r="AG222" s="935"/>
      <c r="AH222" s="935"/>
      <c r="AI222" s="935"/>
      <c r="AJ222" s="935"/>
      <c r="AK222" s="935"/>
      <c r="AL222" s="935"/>
      <c r="AM222" s="935"/>
      <c r="AN222" s="935"/>
      <c r="AO222" s="935"/>
      <c r="AP222" s="935"/>
      <c r="AQ222" s="935"/>
      <c r="AR222" s="935"/>
      <c r="AS222" s="935"/>
      <c r="AT222" s="935"/>
      <c r="AU222" s="935"/>
    </row>
    <row r="223" spans="1:47" s="1036" customFormat="1" ht="7.5" customHeight="1">
      <c r="A223" s="935"/>
      <c r="B223" s="935"/>
      <c r="C223" s="935"/>
      <c r="D223" s="935"/>
      <c r="E223" s="1047"/>
      <c r="F223" s="1047"/>
      <c r="G223" s="1047"/>
      <c r="H223" s="1048"/>
      <c r="I223" s="1048"/>
      <c r="J223" s="935"/>
      <c r="K223" s="1049"/>
      <c r="L223" s="935"/>
      <c r="M223" s="935"/>
      <c r="N223" s="935"/>
      <c r="O223" s="1050"/>
      <c r="P223" s="1046"/>
      <c r="Q223" s="1046"/>
      <c r="R223" s="935"/>
      <c r="S223" s="935"/>
      <c r="T223" s="935"/>
      <c r="U223" s="952"/>
      <c r="V223" s="935"/>
      <c r="W223" s="935"/>
      <c r="X223" s="935"/>
      <c r="Y223" s="935"/>
      <c r="Z223" s="935"/>
      <c r="AA223" s="935"/>
      <c r="AB223" s="935"/>
      <c r="AC223" s="935"/>
      <c r="AD223" s="935"/>
      <c r="AE223" s="935"/>
      <c r="AF223" s="935"/>
      <c r="AG223" s="935"/>
      <c r="AH223" s="935"/>
      <c r="AI223" s="935"/>
      <c r="AJ223" s="935"/>
      <c r="AK223" s="935"/>
      <c r="AL223" s="935"/>
      <c r="AM223" s="935"/>
      <c r="AN223" s="935"/>
      <c r="AO223" s="935"/>
      <c r="AP223" s="935"/>
      <c r="AQ223" s="935"/>
      <c r="AR223" s="935"/>
      <c r="AS223" s="935"/>
      <c r="AT223" s="935"/>
      <c r="AU223" s="935"/>
    </row>
    <row r="224" spans="1:47" s="1036" customFormat="1" ht="21" customHeight="1">
      <c r="E224" s="1056"/>
      <c r="F224" s="1056"/>
      <c r="G224" s="1056"/>
      <c r="H224" s="1057"/>
      <c r="I224" s="1057"/>
      <c r="K224" s="1058"/>
      <c r="O224" s="1034"/>
      <c r="P224" s="1032"/>
      <c r="Q224" s="1032"/>
      <c r="U224" s="1059"/>
    </row>
    <row r="225" spans="5:21" s="1036" customFormat="1" ht="21" customHeight="1">
      <c r="E225" s="1056"/>
      <c r="F225" s="1056"/>
      <c r="G225" s="1056"/>
      <c r="H225" s="1057"/>
      <c r="I225" s="1057"/>
      <c r="K225" s="1058"/>
      <c r="O225" s="1034"/>
      <c r="P225" s="1032"/>
      <c r="Q225" s="1032"/>
      <c r="U225" s="1059"/>
    </row>
    <row r="226" spans="5:21" s="1036" customFormat="1" ht="21" customHeight="1">
      <c r="E226" s="1056"/>
      <c r="F226" s="1056"/>
      <c r="G226" s="1056"/>
      <c r="H226" s="1057"/>
      <c r="I226" s="1057"/>
      <c r="K226" s="1058"/>
      <c r="O226" s="1034"/>
      <c r="P226" s="1032"/>
      <c r="Q226" s="1032"/>
      <c r="U226" s="1059"/>
    </row>
    <row r="227" spans="5:21" s="1036" customFormat="1" ht="21" customHeight="1">
      <c r="E227" s="1056"/>
      <c r="F227" s="1056"/>
      <c r="G227" s="1056"/>
      <c r="H227" s="1057"/>
      <c r="I227" s="1057"/>
      <c r="K227" s="1058"/>
      <c r="O227" s="1034"/>
      <c r="P227" s="1032"/>
      <c r="Q227" s="1032"/>
      <c r="U227" s="1059"/>
    </row>
    <row r="228" spans="5:21" s="1036" customFormat="1" ht="21" customHeight="1">
      <c r="E228" s="1056"/>
      <c r="F228" s="1056"/>
      <c r="G228" s="1056"/>
      <c r="H228" s="1057"/>
      <c r="I228" s="1057"/>
      <c r="K228" s="1058"/>
      <c r="O228" s="1034"/>
      <c r="P228" s="1032"/>
      <c r="Q228" s="1032"/>
      <c r="U228" s="1059"/>
    </row>
    <row r="229" spans="5:21" s="1036" customFormat="1" ht="21" customHeight="1">
      <c r="E229" s="1056"/>
      <c r="F229" s="1056"/>
      <c r="G229" s="1056"/>
      <c r="H229" s="1057"/>
      <c r="I229" s="1057"/>
      <c r="K229" s="1058"/>
      <c r="O229" s="1034"/>
      <c r="P229" s="1032"/>
      <c r="Q229" s="1032"/>
      <c r="U229" s="1059"/>
    </row>
    <row r="230" spans="5:21" s="1036" customFormat="1" ht="21" customHeight="1">
      <c r="E230" s="1056"/>
      <c r="F230" s="1056"/>
      <c r="G230" s="1056"/>
      <c r="H230" s="1057"/>
      <c r="I230" s="1057"/>
      <c r="K230" s="1058"/>
      <c r="O230" s="1034"/>
      <c r="P230" s="1032"/>
      <c r="Q230" s="1032"/>
      <c r="U230" s="1059"/>
    </row>
    <row r="231" spans="5:21" s="1036" customFormat="1" ht="21" customHeight="1">
      <c r="E231" s="1056"/>
      <c r="F231" s="1056"/>
      <c r="G231" s="1056"/>
      <c r="H231" s="1057"/>
      <c r="I231" s="1057"/>
      <c r="K231" s="1058"/>
      <c r="O231" s="1034"/>
      <c r="P231" s="1032"/>
      <c r="Q231" s="1032"/>
      <c r="U231" s="1059"/>
    </row>
    <row r="232" spans="5:21" s="1036" customFormat="1" ht="15" customHeight="1">
      <c r="E232" s="1056"/>
      <c r="F232" s="1056"/>
      <c r="G232" s="1056"/>
      <c r="H232" s="1057"/>
      <c r="I232" s="1057"/>
      <c r="K232" s="1058"/>
      <c r="O232" s="1060"/>
      <c r="U232" s="1059"/>
    </row>
    <row r="233" spans="5:21" s="1036" customFormat="1" ht="15" customHeight="1">
      <c r="E233" s="1056"/>
      <c r="F233" s="1056"/>
      <c r="G233" s="1056"/>
      <c r="H233" s="1057"/>
      <c r="I233" s="1057"/>
      <c r="K233" s="1058"/>
      <c r="O233" s="1060"/>
      <c r="U233" s="1059"/>
    </row>
    <row r="234" spans="5:21" s="1036" customFormat="1" ht="15" customHeight="1">
      <c r="E234" s="1056"/>
      <c r="F234" s="1056"/>
      <c r="G234" s="1056"/>
      <c r="H234" s="1057"/>
      <c r="I234" s="1057"/>
      <c r="K234" s="1058"/>
      <c r="O234" s="1060"/>
      <c r="U234" s="1059"/>
    </row>
    <row r="235" spans="5:21" s="1036" customFormat="1" ht="15" customHeight="1">
      <c r="E235" s="1056"/>
      <c r="F235" s="1056"/>
      <c r="G235" s="1056"/>
      <c r="H235" s="1057"/>
      <c r="I235" s="1057"/>
      <c r="K235" s="1058"/>
      <c r="O235" s="1060"/>
      <c r="U235" s="1059"/>
    </row>
    <row r="236" spans="5:21" s="1036" customFormat="1" ht="15" customHeight="1">
      <c r="E236" s="1056"/>
      <c r="F236" s="1056"/>
      <c r="G236" s="1056"/>
      <c r="H236" s="1057"/>
      <c r="I236" s="1057"/>
      <c r="K236" s="1058"/>
      <c r="O236" s="1060"/>
      <c r="U236" s="1059"/>
    </row>
    <row r="237" spans="5:21" s="1036" customFormat="1" ht="15" customHeight="1">
      <c r="E237" s="1056"/>
      <c r="F237" s="1056"/>
      <c r="G237" s="1056"/>
      <c r="H237" s="1057"/>
      <c r="I237" s="1057"/>
      <c r="K237" s="1058"/>
      <c r="O237" s="1060"/>
      <c r="U237" s="1059"/>
    </row>
    <row r="238" spans="5:21" s="1036" customFormat="1" ht="15" customHeight="1">
      <c r="E238" s="1056"/>
      <c r="F238" s="1056"/>
      <c r="G238" s="1056"/>
      <c r="H238" s="1057"/>
      <c r="I238" s="1057"/>
      <c r="K238" s="1058"/>
      <c r="O238" s="1060"/>
      <c r="U238" s="1059"/>
    </row>
    <row r="239" spans="5:21" s="1036" customFormat="1" ht="15" customHeight="1">
      <c r="E239" s="1056"/>
      <c r="F239" s="1056"/>
      <c r="G239" s="1056"/>
      <c r="H239" s="1057"/>
      <c r="I239" s="1057"/>
      <c r="K239" s="1058"/>
      <c r="O239" s="1060"/>
      <c r="U239" s="1059"/>
    </row>
    <row r="240" spans="5:21" s="1036" customFormat="1" ht="15" customHeight="1">
      <c r="E240" s="1056"/>
      <c r="F240" s="1056"/>
      <c r="G240" s="1056"/>
      <c r="H240" s="1057"/>
      <c r="I240" s="1057"/>
      <c r="K240" s="1058"/>
      <c r="O240" s="1060"/>
      <c r="U240" s="1059"/>
    </row>
    <row r="241" spans="5:21" s="1036" customFormat="1" ht="15" customHeight="1">
      <c r="E241" s="1056"/>
      <c r="F241" s="1056"/>
      <c r="G241" s="1056"/>
      <c r="H241" s="1057"/>
      <c r="I241" s="1057"/>
      <c r="K241" s="1058"/>
      <c r="O241" s="1060"/>
      <c r="U241" s="1059"/>
    </row>
    <row r="242" spans="5:21" s="1036" customFormat="1" ht="15" customHeight="1">
      <c r="E242" s="1056"/>
      <c r="F242" s="1056"/>
      <c r="G242" s="1056"/>
      <c r="H242" s="1057"/>
      <c r="I242" s="1057"/>
      <c r="K242" s="1058"/>
      <c r="O242" s="1060"/>
      <c r="U242" s="1059"/>
    </row>
    <row r="243" spans="5:21" s="1036" customFormat="1" ht="15" customHeight="1">
      <c r="E243" s="1056"/>
      <c r="F243" s="1056"/>
      <c r="G243" s="1056"/>
      <c r="H243" s="1057"/>
      <c r="I243" s="1057"/>
      <c r="K243" s="1058"/>
      <c r="O243" s="1060"/>
      <c r="U243" s="1059"/>
    </row>
    <row r="244" spans="5:21" s="1036" customFormat="1" ht="15" customHeight="1">
      <c r="E244" s="1056"/>
      <c r="F244" s="1056"/>
      <c r="G244" s="1056"/>
      <c r="H244" s="1057"/>
      <c r="I244" s="1057"/>
      <c r="K244" s="1058"/>
      <c r="O244" s="1060"/>
      <c r="U244" s="1059"/>
    </row>
    <row r="245" spans="5:21" s="1036" customFormat="1" ht="15" customHeight="1">
      <c r="E245" s="1056"/>
      <c r="F245" s="1056"/>
      <c r="G245" s="1056"/>
      <c r="H245" s="1057"/>
      <c r="I245" s="1057"/>
      <c r="K245" s="1058"/>
      <c r="O245" s="1060"/>
      <c r="U245" s="1059"/>
    </row>
    <row r="246" spans="5:21" s="1036" customFormat="1" ht="15" customHeight="1">
      <c r="E246" s="1056"/>
      <c r="F246" s="1056"/>
      <c r="G246" s="1056"/>
      <c r="H246" s="1057"/>
      <c r="I246" s="1057"/>
      <c r="K246" s="1058"/>
      <c r="O246" s="1060"/>
      <c r="U246" s="1059"/>
    </row>
    <row r="247" spans="5:21" s="1036" customFormat="1" ht="15" customHeight="1">
      <c r="E247" s="1056"/>
      <c r="F247" s="1056"/>
      <c r="G247" s="1056"/>
      <c r="H247" s="1057"/>
      <c r="I247" s="1057"/>
      <c r="K247" s="1058"/>
      <c r="O247" s="1060"/>
      <c r="U247" s="1059"/>
    </row>
    <row r="248" spans="5:21" s="1036" customFormat="1" ht="15" customHeight="1">
      <c r="E248" s="1056"/>
      <c r="F248" s="1056"/>
      <c r="G248" s="1056"/>
      <c r="H248" s="1057"/>
      <c r="I248" s="1057"/>
      <c r="K248" s="1058"/>
      <c r="O248" s="1060"/>
      <c r="U248" s="1059"/>
    </row>
    <row r="249" spans="5:21" s="1036" customFormat="1" ht="15" customHeight="1">
      <c r="E249" s="1056"/>
      <c r="F249" s="1056"/>
      <c r="G249" s="1056"/>
      <c r="H249" s="1057"/>
      <c r="I249" s="1057"/>
      <c r="K249" s="1058"/>
      <c r="O249" s="1060"/>
      <c r="U249" s="1059"/>
    </row>
    <row r="250" spans="5:21" s="1036" customFormat="1" ht="15" customHeight="1">
      <c r="E250" s="1056"/>
      <c r="F250" s="1056"/>
      <c r="G250" s="1056"/>
      <c r="H250" s="1057"/>
      <c r="I250" s="1057"/>
      <c r="K250" s="1058"/>
      <c r="O250" s="1060"/>
      <c r="U250" s="1059"/>
    </row>
    <row r="251" spans="5:21" s="1036" customFormat="1" ht="15" customHeight="1">
      <c r="E251" s="1056"/>
      <c r="F251" s="1056"/>
      <c r="G251" s="1056"/>
      <c r="H251" s="1057"/>
      <c r="I251" s="1057"/>
      <c r="K251" s="1058"/>
      <c r="O251" s="1060"/>
      <c r="U251" s="1059"/>
    </row>
    <row r="252" spans="5:21" s="1036" customFormat="1" ht="15" customHeight="1">
      <c r="E252" s="1056"/>
      <c r="F252" s="1056"/>
      <c r="G252" s="1056"/>
      <c r="H252" s="1057"/>
      <c r="I252" s="1057"/>
      <c r="K252" s="1058"/>
      <c r="O252" s="1060"/>
      <c r="U252" s="1059"/>
    </row>
    <row r="253" spans="5:21" s="1036" customFormat="1" ht="15" customHeight="1">
      <c r="E253" s="1056"/>
      <c r="F253" s="1056"/>
      <c r="G253" s="1056"/>
      <c r="H253" s="1057"/>
      <c r="I253" s="1057"/>
      <c r="K253" s="1058"/>
      <c r="O253" s="1060"/>
      <c r="U253" s="1059"/>
    </row>
    <row r="254" spans="5:21" s="1036" customFormat="1" ht="15" customHeight="1">
      <c r="E254" s="1056"/>
      <c r="F254" s="1056"/>
      <c r="G254" s="1056"/>
      <c r="H254" s="1057"/>
      <c r="I254" s="1057"/>
      <c r="K254" s="1058"/>
      <c r="O254" s="1060"/>
      <c r="U254" s="1059"/>
    </row>
    <row r="255" spans="5:21" s="1036" customFormat="1" ht="15" customHeight="1">
      <c r="E255" s="1056"/>
      <c r="F255" s="1056"/>
      <c r="G255" s="1056"/>
      <c r="H255" s="1057"/>
      <c r="I255" s="1057"/>
      <c r="K255" s="1058"/>
      <c r="O255" s="1060"/>
      <c r="U255" s="1059"/>
    </row>
    <row r="256" spans="5:21" s="1036" customFormat="1" ht="15" customHeight="1">
      <c r="E256" s="1056"/>
      <c r="F256" s="1056"/>
      <c r="G256" s="1056"/>
      <c r="H256" s="1057"/>
      <c r="I256" s="1057"/>
      <c r="K256" s="1058"/>
      <c r="O256" s="1060"/>
      <c r="U256" s="1059"/>
    </row>
    <row r="257" spans="5:21" s="1036" customFormat="1" ht="15" customHeight="1">
      <c r="E257" s="1056"/>
      <c r="F257" s="1056"/>
      <c r="G257" s="1056"/>
      <c r="H257" s="1057"/>
      <c r="I257" s="1057"/>
      <c r="K257" s="1058"/>
      <c r="O257" s="1060"/>
      <c r="U257" s="1059"/>
    </row>
    <row r="258" spans="5:21" s="1036" customFormat="1" ht="15" customHeight="1">
      <c r="E258" s="1056"/>
      <c r="F258" s="1056"/>
      <c r="G258" s="1056"/>
      <c r="H258" s="1057"/>
      <c r="I258" s="1057"/>
      <c r="K258" s="1058"/>
      <c r="O258" s="1060"/>
      <c r="U258" s="1059"/>
    </row>
    <row r="259" spans="5:21" s="1036" customFormat="1" ht="15" customHeight="1">
      <c r="E259" s="1056"/>
      <c r="F259" s="1056"/>
      <c r="G259" s="1056"/>
      <c r="H259" s="1057"/>
      <c r="I259" s="1057"/>
      <c r="K259" s="1058"/>
      <c r="O259" s="1060"/>
      <c r="U259" s="1059"/>
    </row>
    <row r="260" spans="5:21" s="1036" customFormat="1" ht="15" customHeight="1">
      <c r="E260" s="1056"/>
      <c r="F260" s="1056"/>
      <c r="G260" s="1056"/>
      <c r="H260" s="1057"/>
      <c r="I260" s="1057"/>
      <c r="K260" s="1058"/>
      <c r="O260" s="1060"/>
      <c r="U260" s="1059"/>
    </row>
    <row r="261" spans="5:21" s="1036" customFormat="1" ht="15" customHeight="1">
      <c r="E261" s="1056"/>
      <c r="F261" s="1056"/>
      <c r="G261" s="1056"/>
      <c r="H261" s="1057"/>
      <c r="I261" s="1057"/>
      <c r="K261" s="1058"/>
      <c r="O261" s="1060"/>
      <c r="U261" s="1059"/>
    </row>
    <row r="262" spans="5:21" s="1036" customFormat="1" ht="15" customHeight="1">
      <c r="E262" s="1056"/>
      <c r="F262" s="1056"/>
      <c r="G262" s="1056"/>
      <c r="H262" s="1057"/>
      <c r="I262" s="1057"/>
      <c r="K262" s="1058"/>
      <c r="O262" s="1060"/>
      <c r="U262" s="1059"/>
    </row>
    <row r="263" spans="5:21" s="1036" customFormat="1" ht="15" customHeight="1">
      <c r="E263" s="1056"/>
      <c r="F263" s="1056"/>
      <c r="G263" s="1056"/>
      <c r="H263" s="1057"/>
      <c r="I263" s="1057"/>
      <c r="K263" s="1058"/>
      <c r="O263" s="1060"/>
      <c r="U263" s="1059"/>
    </row>
    <row r="264" spans="5:21" s="1036" customFormat="1" ht="15" customHeight="1">
      <c r="E264" s="1056"/>
      <c r="F264" s="1056"/>
      <c r="G264" s="1056"/>
      <c r="H264" s="1057"/>
      <c r="I264" s="1057"/>
      <c r="K264" s="1058"/>
      <c r="O264" s="1060"/>
      <c r="U264" s="1059"/>
    </row>
    <row r="265" spans="5:21" s="1036" customFormat="1" ht="15" customHeight="1">
      <c r="E265" s="1056"/>
      <c r="F265" s="1056"/>
      <c r="G265" s="1056"/>
      <c r="H265" s="1057"/>
      <c r="I265" s="1057"/>
      <c r="K265" s="1058"/>
      <c r="O265" s="1060"/>
      <c r="U265" s="1059"/>
    </row>
    <row r="266" spans="5:21" s="1036" customFormat="1" ht="15" customHeight="1">
      <c r="E266" s="1056"/>
      <c r="F266" s="1056"/>
      <c r="G266" s="1056"/>
      <c r="H266" s="1057"/>
      <c r="I266" s="1057"/>
      <c r="K266" s="1058"/>
      <c r="O266" s="1060"/>
      <c r="U266" s="1059"/>
    </row>
    <row r="267" spans="5:21" s="1036" customFormat="1" ht="15" customHeight="1">
      <c r="E267" s="1056"/>
      <c r="F267" s="1056"/>
      <c r="G267" s="1056"/>
      <c r="H267" s="1057"/>
      <c r="I267" s="1057"/>
      <c r="K267" s="1058"/>
      <c r="O267" s="1060"/>
      <c r="U267" s="1059"/>
    </row>
    <row r="268" spans="5:21" s="1036" customFormat="1" ht="15" customHeight="1">
      <c r="E268" s="1056"/>
      <c r="F268" s="1056"/>
      <c r="G268" s="1056"/>
      <c r="H268" s="1057"/>
      <c r="I268" s="1057"/>
      <c r="K268" s="1058"/>
      <c r="O268" s="1060"/>
      <c r="U268" s="1059"/>
    </row>
    <row r="269" spans="5:21" s="1036" customFormat="1" ht="15" customHeight="1">
      <c r="E269" s="1056"/>
      <c r="F269" s="1056"/>
      <c r="G269" s="1056"/>
      <c r="H269" s="1057"/>
      <c r="I269" s="1057"/>
      <c r="K269" s="1058"/>
      <c r="O269" s="1060"/>
      <c r="U269" s="1059"/>
    </row>
    <row r="270" spans="5:21" s="1036" customFormat="1" ht="15" customHeight="1">
      <c r="E270" s="1056"/>
      <c r="F270" s="1056"/>
      <c r="G270" s="1056"/>
      <c r="H270" s="1057"/>
      <c r="I270" s="1057"/>
      <c r="K270" s="1058"/>
      <c r="O270" s="1060"/>
      <c r="U270" s="1059"/>
    </row>
    <row r="271" spans="5:21" s="1036" customFormat="1" ht="15" customHeight="1">
      <c r="E271" s="1056"/>
      <c r="F271" s="1056"/>
      <c r="G271" s="1056"/>
      <c r="H271" s="1057"/>
      <c r="I271" s="1057"/>
      <c r="K271" s="1058"/>
      <c r="O271" s="1060"/>
      <c r="U271" s="1059"/>
    </row>
    <row r="272" spans="5:21" s="1036" customFormat="1" ht="15" customHeight="1">
      <c r="E272" s="1056"/>
      <c r="F272" s="1056"/>
      <c r="G272" s="1056"/>
      <c r="H272" s="1057"/>
      <c r="I272" s="1057"/>
      <c r="K272" s="1058"/>
      <c r="O272" s="1060"/>
      <c r="U272" s="1059"/>
    </row>
    <row r="273" spans="5:21" s="1036" customFormat="1" ht="15" customHeight="1">
      <c r="E273" s="1056"/>
      <c r="F273" s="1056"/>
      <c r="G273" s="1056"/>
      <c r="H273" s="1057"/>
      <c r="I273" s="1057"/>
      <c r="K273" s="1058"/>
      <c r="O273" s="1060"/>
      <c r="U273" s="1059"/>
    </row>
    <row r="274" spans="5:21" s="1036" customFormat="1" ht="15" customHeight="1">
      <c r="E274" s="1056"/>
      <c r="F274" s="1056"/>
      <c r="G274" s="1056"/>
      <c r="H274" s="1057"/>
      <c r="I274" s="1057"/>
      <c r="K274" s="1058"/>
      <c r="O274" s="1060"/>
      <c r="U274" s="1059"/>
    </row>
    <row r="275" spans="5:21" s="1036" customFormat="1" ht="15" customHeight="1">
      <c r="E275" s="1056"/>
      <c r="F275" s="1056"/>
      <c r="G275" s="1056"/>
      <c r="H275" s="1057"/>
      <c r="I275" s="1057"/>
      <c r="K275" s="1058"/>
      <c r="O275" s="1060"/>
      <c r="U275" s="1059"/>
    </row>
    <row r="276" spans="5:21" s="1036" customFormat="1" ht="15" customHeight="1">
      <c r="E276" s="1056"/>
      <c r="F276" s="1056"/>
      <c r="G276" s="1056"/>
      <c r="H276" s="1057"/>
      <c r="I276" s="1057"/>
      <c r="K276" s="1058"/>
      <c r="O276" s="1060"/>
      <c r="U276" s="1059"/>
    </row>
    <row r="277" spans="5:21" s="1036" customFormat="1" ht="15" customHeight="1">
      <c r="E277" s="1056"/>
      <c r="F277" s="1056"/>
      <c r="G277" s="1056"/>
      <c r="H277" s="1057"/>
      <c r="I277" s="1057"/>
      <c r="K277" s="1058"/>
      <c r="O277" s="1060"/>
      <c r="U277" s="1059"/>
    </row>
    <row r="278" spans="5:21" s="1036" customFormat="1" ht="15" customHeight="1">
      <c r="E278" s="1056"/>
      <c r="F278" s="1056"/>
      <c r="G278" s="1056"/>
      <c r="H278" s="1057"/>
      <c r="I278" s="1057"/>
      <c r="K278" s="1058"/>
      <c r="O278" s="1060"/>
      <c r="U278" s="1059"/>
    </row>
    <row r="279" spans="5:21" s="1036" customFormat="1" ht="15" customHeight="1">
      <c r="E279" s="1056"/>
      <c r="F279" s="1056"/>
      <c r="G279" s="1056"/>
      <c r="H279" s="1057"/>
      <c r="I279" s="1057"/>
      <c r="K279" s="1058"/>
      <c r="O279" s="1060"/>
      <c r="U279" s="1059"/>
    </row>
    <row r="280" spans="5:21" s="1036" customFormat="1" ht="15" customHeight="1">
      <c r="E280" s="1056"/>
      <c r="F280" s="1056"/>
      <c r="G280" s="1056"/>
      <c r="H280" s="1057"/>
      <c r="I280" s="1057"/>
      <c r="K280" s="1058"/>
      <c r="O280" s="1060"/>
      <c r="U280" s="1059"/>
    </row>
    <row r="281" spans="5:21" s="1036" customFormat="1" ht="15" customHeight="1">
      <c r="E281" s="1056"/>
      <c r="F281" s="1056"/>
      <c r="G281" s="1056"/>
      <c r="H281" s="1057"/>
      <c r="I281" s="1057"/>
      <c r="K281" s="1058"/>
      <c r="O281" s="1060"/>
      <c r="U281" s="1059"/>
    </row>
    <row r="282" spans="5:21" s="1036" customFormat="1" ht="15" customHeight="1">
      <c r="E282" s="1056"/>
      <c r="F282" s="1056"/>
      <c r="G282" s="1056"/>
      <c r="H282" s="1057"/>
      <c r="I282" s="1057"/>
      <c r="K282" s="1058"/>
      <c r="O282" s="1060"/>
      <c r="U282" s="1059"/>
    </row>
    <row r="283" spans="5:21" s="1036" customFormat="1" ht="15" customHeight="1">
      <c r="E283" s="1056"/>
      <c r="F283" s="1056"/>
      <c r="G283" s="1056"/>
      <c r="H283" s="1057"/>
      <c r="I283" s="1057"/>
      <c r="K283" s="1058"/>
      <c r="O283" s="1060"/>
      <c r="U283" s="1059"/>
    </row>
    <row r="284" spans="5:21" s="1036" customFormat="1" ht="15" customHeight="1">
      <c r="E284" s="1056"/>
      <c r="F284" s="1056"/>
      <c r="G284" s="1056"/>
      <c r="H284" s="1057"/>
      <c r="I284" s="1057"/>
      <c r="K284" s="1058"/>
      <c r="O284" s="1060"/>
      <c r="U284" s="1059"/>
    </row>
    <row r="285" spans="5:21" s="1036" customFormat="1" ht="15" customHeight="1">
      <c r="E285" s="1056"/>
      <c r="F285" s="1056"/>
      <c r="G285" s="1056"/>
      <c r="H285" s="1057"/>
      <c r="I285" s="1057"/>
      <c r="K285" s="1058"/>
      <c r="O285" s="1060"/>
      <c r="U285" s="1059"/>
    </row>
    <row r="286" spans="5:21" s="1036" customFormat="1" ht="15" customHeight="1">
      <c r="E286" s="1056"/>
      <c r="F286" s="1056"/>
      <c r="G286" s="1056"/>
      <c r="H286" s="1057"/>
      <c r="I286" s="1057"/>
      <c r="K286" s="1058"/>
      <c r="O286" s="1060"/>
      <c r="U286" s="1059"/>
    </row>
    <row r="287" spans="5:21" s="1036" customFormat="1" ht="15" customHeight="1">
      <c r="E287" s="1056"/>
      <c r="F287" s="1056"/>
      <c r="G287" s="1056"/>
      <c r="H287" s="1057"/>
      <c r="I287" s="1057"/>
      <c r="K287" s="1058"/>
      <c r="O287" s="1060"/>
      <c r="U287" s="1059"/>
    </row>
    <row r="288" spans="5:21" s="1036" customFormat="1" ht="15" customHeight="1">
      <c r="E288" s="1056"/>
      <c r="F288" s="1056"/>
      <c r="G288" s="1056"/>
      <c r="H288" s="1057"/>
      <c r="I288" s="1057"/>
      <c r="K288" s="1058"/>
      <c r="O288" s="1060"/>
      <c r="U288" s="1059"/>
    </row>
    <row r="289" spans="5:21" s="1036" customFormat="1" ht="15" customHeight="1">
      <c r="E289" s="1056"/>
      <c r="F289" s="1056"/>
      <c r="G289" s="1056"/>
      <c r="H289" s="1057"/>
      <c r="I289" s="1057"/>
      <c r="K289" s="1058"/>
      <c r="O289" s="1060"/>
      <c r="U289" s="1059"/>
    </row>
    <row r="290" spans="5:21" s="1036" customFormat="1" ht="15" customHeight="1">
      <c r="E290" s="1056"/>
      <c r="F290" s="1056"/>
      <c r="G290" s="1056"/>
      <c r="H290" s="1057"/>
      <c r="I290" s="1057"/>
      <c r="K290" s="1058"/>
      <c r="O290" s="1060"/>
      <c r="U290" s="1059"/>
    </row>
    <row r="291" spans="5:21" s="1036" customFormat="1" ht="15" customHeight="1">
      <c r="E291" s="1056"/>
      <c r="F291" s="1056"/>
      <c r="G291" s="1056"/>
      <c r="H291" s="1057"/>
      <c r="I291" s="1057"/>
      <c r="K291" s="1058"/>
      <c r="O291" s="1060"/>
      <c r="U291" s="1059"/>
    </row>
    <row r="292" spans="5:21" s="1036" customFormat="1" ht="15" customHeight="1">
      <c r="E292" s="1056"/>
      <c r="F292" s="1056"/>
      <c r="G292" s="1056"/>
      <c r="H292" s="1057"/>
      <c r="I292" s="1057"/>
      <c r="K292" s="1058"/>
      <c r="O292" s="1060"/>
      <c r="U292" s="1059"/>
    </row>
    <row r="293" spans="5:21" s="1036" customFormat="1" ht="15" customHeight="1">
      <c r="E293" s="1056"/>
      <c r="F293" s="1056"/>
      <c r="G293" s="1056"/>
      <c r="H293" s="1057"/>
      <c r="I293" s="1057"/>
      <c r="K293" s="1058"/>
      <c r="O293" s="1060"/>
      <c r="U293" s="1059"/>
    </row>
    <row r="294" spans="5:21" s="1036" customFormat="1" ht="15" customHeight="1">
      <c r="E294" s="1056"/>
      <c r="F294" s="1056"/>
      <c r="G294" s="1056"/>
      <c r="H294" s="1057"/>
      <c r="I294" s="1057"/>
      <c r="K294" s="1058"/>
      <c r="O294" s="1060"/>
      <c r="U294" s="1059"/>
    </row>
    <row r="295" spans="5:21" s="1036" customFormat="1" ht="15" customHeight="1">
      <c r="E295" s="1056"/>
      <c r="F295" s="1056"/>
      <c r="G295" s="1056"/>
      <c r="H295" s="1057"/>
      <c r="I295" s="1057"/>
      <c r="K295" s="1058"/>
      <c r="O295" s="1060"/>
      <c r="U295" s="1059"/>
    </row>
    <row r="296" spans="5:21" s="1036" customFormat="1" ht="15" customHeight="1">
      <c r="E296" s="1056"/>
      <c r="F296" s="1056"/>
      <c r="G296" s="1056"/>
      <c r="H296" s="1057"/>
      <c r="I296" s="1057"/>
      <c r="K296" s="1058"/>
      <c r="O296" s="1060"/>
      <c r="U296" s="1059"/>
    </row>
    <row r="297" spans="5:21" s="1036" customFormat="1" ht="15" customHeight="1">
      <c r="E297" s="1056"/>
      <c r="F297" s="1056"/>
      <c r="G297" s="1056"/>
      <c r="H297" s="1057"/>
      <c r="I297" s="1057"/>
      <c r="K297" s="1058"/>
      <c r="O297" s="1060"/>
      <c r="U297" s="1059"/>
    </row>
    <row r="298" spans="5:21" s="1036" customFormat="1" ht="15" customHeight="1">
      <c r="E298" s="1056"/>
      <c r="F298" s="1056"/>
      <c r="G298" s="1056"/>
      <c r="H298" s="1057"/>
      <c r="I298" s="1057"/>
      <c r="K298" s="1058"/>
      <c r="O298" s="1060"/>
      <c r="U298" s="1059"/>
    </row>
    <row r="299" spans="5:21" s="1036" customFormat="1" ht="15" customHeight="1">
      <c r="E299" s="1056"/>
      <c r="F299" s="1056"/>
      <c r="G299" s="1056"/>
      <c r="H299" s="1057"/>
      <c r="I299" s="1057"/>
      <c r="K299" s="1058"/>
      <c r="O299" s="1060"/>
      <c r="U299" s="1059"/>
    </row>
    <row r="300" spans="5:21" s="1036" customFormat="1" ht="15" customHeight="1">
      <c r="E300" s="1056"/>
      <c r="F300" s="1056"/>
      <c r="G300" s="1056"/>
      <c r="H300" s="1057"/>
      <c r="I300" s="1057"/>
      <c r="K300" s="1058"/>
      <c r="O300" s="1060"/>
      <c r="U300" s="1059"/>
    </row>
    <row r="301" spans="5:21" s="1036" customFormat="1" ht="15" customHeight="1">
      <c r="E301" s="1056"/>
      <c r="F301" s="1056"/>
      <c r="G301" s="1056"/>
      <c r="H301" s="1057"/>
      <c r="I301" s="1057"/>
      <c r="K301" s="1058"/>
      <c r="O301" s="1060"/>
      <c r="U301" s="1059"/>
    </row>
    <row r="302" spans="5:21" s="1036" customFormat="1" ht="15" customHeight="1">
      <c r="E302" s="1056"/>
      <c r="F302" s="1056"/>
      <c r="G302" s="1056"/>
      <c r="H302" s="1057"/>
      <c r="I302" s="1057"/>
      <c r="K302" s="1058"/>
      <c r="O302" s="1060"/>
      <c r="U302" s="1059"/>
    </row>
    <row r="303" spans="5:21" s="1036" customFormat="1" ht="15" customHeight="1">
      <c r="E303" s="1056"/>
      <c r="F303" s="1056"/>
      <c r="G303" s="1056"/>
      <c r="H303" s="1057"/>
      <c r="I303" s="1057"/>
      <c r="K303" s="1058"/>
      <c r="O303" s="1060"/>
      <c r="U303" s="1059"/>
    </row>
    <row r="304" spans="5:21" s="1036" customFormat="1" ht="15" customHeight="1">
      <c r="E304" s="1056"/>
      <c r="F304" s="1056"/>
      <c r="G304" s="1056"/>
      <c r="H304" s="1057"/>
      <c r="I304" s="1057"/>
      <c r="K304" s="1058"/>
      <c r="O304" s="1060"/>
      <c r="U304" s="1059"/>
    </row>
    <row r="305" spans="5:21" s="1036" customFormat="1" ht="15" customHeight="1">
      <c r="E305" s="1056"/>
      <c r="F305" s="1056"/>
      <c r="G305" s="1056"/>
      <c r="H305" s="1057"/>
      <c r="I305" s="1057"/>
      <c r="K305" s="1058"/>
      <c r="O305" s="1060"/>
      <c r="U305" s="1059"/>
    </row>
    <row r="306" spans="5:21" s="1036" customFormat="1" ht="15" customHeight="1">
      <c r="E306" s="1056"/>
      <c r="F306" s="1056"/>
      <c r="G306" s="1056"/>
      <c r="H306" s="1057"/>
      <c r="I306" s="1057"/>
      <c r="K306" s="1058"/>
      <c r="O306" s="1060"/>
      <c r="U306" s="1059"/>
    </row>
    <row r="307" spans="5:21" s="1036" customFormat="1" ht="15" customHeight="1">
      <c r="E307" s="1056"/>
      <c r="F307" s="1056"/>
      <c r="G307" s="1056"/>
      <c r="H307" s="1057"/>
      <c r="I307" s="1057"/>
      <c r="K307" s="1058"/>
      <c r="O307" s="1060"/>
      <c r="U307" s="1059"/>
    </row>
    <row r="308" spans="5:21" s="1036" customFormat="1" ht="15" customHeight="1">
      <c r="E308" s="1056"/>
      <c r="F308" s="1056"/>
      <c r="G308" s="1056"/>
      <c r="H308" s="1057"/>
      <c r="I308" s="1057"/>
      <c r="K308" s="1058"/>
      <c r="O308" s="1060"/>
      <c r="U308" s="1059"/>
    </row>
    <row r="309" spans="5:21" s="1036" customFormat="1" ht="15" customHeight="1">
      <c r="E309" s="1056"/>
      <c r="F309" s="1056"/>
      <c r="G309" s="1056"/>
      <c r="H309" s="1057"/>
      <c r="I309" s="1057"/>
      <c r="K309" s="1058"/>
      <c r="O309" s="1060"/>
      <c r="U309" s="1059"/>
    </row>
    <row r="310" spans="5:21" s="1036" customFormat="1" ht="15" customHeight="1">
      <c r="E310" s="1056"/>
      <c r="F310" s="1056"/>
      <c r="G310" s="1056"/>
      <c r="H310" s="1057"/>
      <c r="I310" s="1057"/>
      <c r="K310" s="1058"/>
      <c r="O310" s="1060"/>
      <c r="U310" s="1059"/>
    </row>
    <row r="311" spans="5:21" s="1036" customFormat="1" ht="15" customHeight="1">
      <c r="E311" s="1056"/>
      <c r="F311" s="1056"/>
      <c r="G311" s="1056"/>
      <c r="H311" s="1057"/>
      <c r="I311" s="1057"/>
      <c r="K311" s="1058"/>
      <c r="O311" s="1060"/>
      <c r="U311" s="1059"/>
    </row>
    <row r="312" spans="5:21" s="1036" customFormat="1" ht="15" customHeight="1">
      <c r="E312" s="1056"/>
      <c r="F312" s="1056"/>
      <c r="G312" s="1056"/>
      <c r="H312" s="1057"/>
      <c r="I312" s="1057"/>
      <c r="K312" s="1058"/>
      <c r="O312" s="1060"/>
      <c r="U312" s="1059"/>
    </row>
    <row r="313" spans="5:21" s="1036" customFormat="1" ht="15" customHeight="1">
      <c r="E313" s="1056"/>
      <c r="F313" s="1056"/>
      <c r="G313" s="1056"/>
      <c r="H313" s="1057"/>
      <c r="I313" s="1057"/>
      <c r="K313" s="1058"/>
      <c r="O313" s="1060"/>
      <c r="U313" s="1059"/>
    </row>
    <row r="314" spans="5:21" s="1036" customFormat="1" ht="15" customHeight="1">
      <c r="E314" s="1056"/>
      <c r="F314" s="1056"/>
      <c r="G314" s="1056"/>
      <c r="H314" s="1057"/>
      <c r="I314" s="1057"/>
      <c r="K314" s="1058"/>
      <c r="O314" s="1060"/>
      <c r="U314" s="1059"/>
    </row>
    <row r="315" spans="5:21" s="1036" customFormat="1" ht="15" customHeight="1">
      <c r="E315" s="1056"/>
      <c r="F315" s="1056"/>
      <c r="G315" s="1056"/>
      <c r="H315" s="1057"/>
      <c r="I315" s="1057"/>
      <c r="K315" s="1058"/>
      <c r="O315" s="1060"/>
      <c r="U315" s="1059"/>
    </row>
    <row r="316" spans="5:21" s="1036" customFormat="1" ht="15" customHeight="1">
      <c r="E316" s="1056"/>
      <c r="F316" s="1056"/>
      <c r="G316" s="1056"/>
      <c r="H316" s="1057"/>
      <c r="I316" s="1057"/>
      <c r="K316" s="1058"/>
      <c r="O316" s="1060"/>
      <c r="U316" s="1059"/>
    </row>
    <row r="317" spans="5:21" s="1036" customFormat="1" ht="15" customHeight="1">
      <c r="E317" s="1056"/>
      <c r="F317" s="1056"/>
      <c r="G317" s="1056"/>
      <c r="H317" s="1057"/>
      <c r="I317" s="1057"/>
      <c r="K317" s="1058"/>
      <c r="O317" s="1060"/>
      <c r="U317" s="1059"/>
    </row>
    <row r="318" spans="5:21" s="1036" customFormat="1" ht="15" customHeight="1">
      <c r="E318" s="1056"/>
      <c r="F318" s="1056"/>
      <c r="G318" s="1056"/>
      <c r="H318" s="1057"/>
      <c r="I318" s="1057"/>
      <c r="K318" s="1058"/>
      <c r="O318" s="1060"/>
      <c r="U318" s="1059"/>
    </row>
    <row r="319" spans="5:21" s="1036" customFormat="1" ht="15" customHeight="1">
      <c r="E319" s="1056"/>
      <c r="F319" s="1056"/>
      <c r="G319" s="1056"/>
      <c r="H319" s="1057"/>
      <c r="I319" s="1057"/>
      <c r="K319" s="1058"/>
      <c r="O319" s="1060"/>
      <c r="U319" s="1059"/>
    </row>
    <row r="320" spans="5:21" s="1036" customFormat="1" ht="15" customHeight="1">
      <c r="E320" s="1056"/>
      <c r="F320" s="1056"/>
      <c r="G320" s="1056"/>
      <c r="H320" s="1057"/>
      <c r="I320" s="1057"/>
      <c r="K320" s="1058"/>
      <c r="O320" s="1060"/>
      <c r="U320" s="1059"/>
    </row>
    <row r="321" spans="5:21" s="1036" customFormat="1" ht="15" customHeight="1">
      <c r="E321" s="1056"/>
      <c r="F321" s="1056"/>
      <c r="G321" s="1056"/>
      <c r="H321" s="1057"/>
      <c r="I321" s="1057"/>
      <c r="K321" s="1058"/>
      <c r="O321" s="1060"/>
      <c r="U321" s="1059"/>
    </row>
    <row r="322" spans="5:21" s="1036" customFormat="1" ht="15" customHeight="1">
      <c r="E322" s="1056"/>
      <c r="F322" s="1056"/>
      <c r="G322" s="1056"/>
      <c r="H322" s="1057"/>
      <c r="I322" s="1057"/>
      <c r="K322" s="1058"/>
      <c r="O322" s="1060"/>
      <c r="U322" s="1059"/>
    </row>
    <row r="323" spans="5:21" s="1036" customFormat="1" ht="15" customHeight="1">
      <c r="E323" s="1056"/>
      <c r="F323" s="1056"/>
      <c r="G323" s="1056"/>
      <c r="H323" s="1057"/>
      <c r="I323" s="1057"/>
      <c r="K323" s="1058"/>
      <c r="O323" s="1060"/>
      <c r="U323" s="1059"/>
    </row>
    <row r="324" spans="5:21" s="1036" customFormat="1" ht="15" customHeight="1">
      <c r="E324" s="1056"/>
      <c r="F324" s="1056"/>
      <c r="G324" s="1056"/>
      <c r="H324" s="1057"/>
      <c r="I324" s="1057"/>
      <c r="K324" s="1058"/>
      <c r="O324" s="1060"/>
      <c r="U324" s="1059"/>
    </row>
    <row r="325" spans="5:21" s="1036" customFormat="1" ht="15" customHeight="1">
      <c r="E325" s="1056"/>
      <c r="F325" s="1056"/>
      <c r="G325" s="1056"/>
      <c r="H325" s="1057"/>
      <c r="I325" s="1057"/>
      <c r="K325" s="1058"/>
      <c r="O325" s="1060"/>
      <c r="U325" s="1059"/>
    </row>
    <row r="326" spans="5:21" s="1036" customFormat="1" ht="15" customHeight="1">
      <c r="E326" s="1056"/>
      <c r="F326" s="1056"/>
      <c r="G326" s="1056"/>
      <c r="H326" s="1057"/>
      <c r="I326" s="1057"/>
      <c r="K326" s="1058"/>
      <c r="O326" s="1060"/>
      <c r="U326" s="1059"/>
    </row>
    <row r="327" spans="5:21" s="1036" customFormat="1" ht="15" customHeight="1">
      <c r="E327" s="1056"/>
      <c r="F327" s="1056"/>
      <c r="G327" s="1056"/>
      <c r="H327" s="1057"/>
      <c r="I327" s="1057"/>
      <c r="K327" s="1058"/>
      <c r="O327" s="1060"/>
      <c r="U327" s="1059"/>
    </row>
    <row r="328" spans="5:21" s="1036" customFormat="1" ht="15" customHeight="1">
      <c r="E328" s="1056"/>
      <c r="F328" s="1056"/>
      <c r="G328" s="1056"/>
      <c r="H328" s="1057"/>
      <c r="I328" s="1057"/>
      <c r="K328" s="1058"/>
      <c r="O328" s="1060"/>
      <c r="U328" s="1059"/>
    </row>
    <row r="329" spans="5:21" s="1036" customFormat="1" ht="15" customHeight="1">
      <c r="E329" s="1056"/>
      <c r="F329" s="1056"/>
      <c r="G329" s="1056"/>
      <c r="H329" s="1057"/>
      <c r="I329" s="1057"/>
      <c r="K329" s="1058"/>
      <c r="O329" s="1060"/>
      <c r="U329" s="1059"/>
    </row>
    <row r="330" spans="5:21" s="1036" customFormat="1" ht="15" customHeight="1">
      <c r="E330" s="1056"/>
      <c r="F330" s="1056"/>
      <c r="G330" s="1056"/>
      <c r="H330" s="1057"/>
      <c r="I330" s="1057"/>
      <c r="K330" s="1058"/>
      <c r="O330" s="1060"/>
      <c r="U330" s="1059"/>
    </row>
    <row r="331" spans="5:21" s="1036" customFormat="1" ht="15" customHeight="1">
      <c r="E331" s="1056"/>
      <c r="F331" s="1056"/>
      <c r="G331" s="1056"/>
      <c r="H331" s="1057"/>
      <c r="I331" s="1057"/>
      <c r="K331" s="1058"/>
      <c r="O331" s="1060"/>
      <c r="U331" s="1059"/>
    </row>
    <row r="332" spans="5:21" s="1036" customFormat="1" ht="15" customHeight="1">
      <c r="E332" s="1056"/>
      <c r="F332" s="1056"/>
      <c r="G332" s="1056"/>
      <c r="H332" s="1057"/>
      <c r="I332" s="1057"/>
      <c r="K332" s="1058"/>
      <c r="O332" s="1060"/>
      <c r="U332" s="1059"/>
    </row>
    <row r="333" spans="5:21" s="1036" customFormat="1" ht="15" customHeight="1">
      <c r="E333" s="1056"/>
      <c r="F333" s="1056"/>
      <c r="G333" s="1056"/>
      <c r="H333" s="1057"/>
      <c r="I333" s="1057"/>
      <c r="K333" s="1058"/>
      <c r="O333" s="1060"/>
      <c r="U333" s="1059"/>
    </row>
    <row r="334" spans="5:21" s="1036" customFormat="1" ht="15" customHeight="1">
      <c r="E334" s="1056"/>
      <c r="F334" s="1056"/>
      <c r="G334" s="1056"/>
      <c r="H334" s="1057"/>
      <c r="I334" s="1057"/>
      <c r="K334" s="1058"/>
      <c r="O334" s="1060"/>
      <c r="U334" s="1059"/>
    </row>
    <row r="335" spans="5:21" s="1036" customFormat="1" ht="15" customHeight="1">
      <c r="E335" s="1056"/>
      <c r="F335" s="1056"/>
      <c r="G335" s="1056"/>
      <c r="H335" s="1057"/>
      <c r="I335" s="1057"/>
      <c r="K335" s="1058"/>
      <c r="O335" s="1060"/>
      <c r="U335" s="1059"/>
    </row>
    <row r="336" spans="5:21" s="1036" customFormat="1" ht="15" customHeight="1">
      <c r="E336" s="1056"/>
      <c r="F336" s="1056"/>
      <c r="G336" s="1056"/>
      <c r="H336" s="1057"/>
      <c r="I336" s="1057"/>
      <c r="K336" s="1058"/>
      <c r="O336" s="1060"/>
      <c r="U336" s="1059"/>
    </row>
    <row r="337" spans="5:21" s="1036" customFormat="1" ht="15" customHeight="1">
      <c r="E337" s="1056"/>
      <c r="F337" s="1056"/>
      <c r="G337" s="1056"/>
      <c r="H337" s="1057"/>
      <c r="I337" s="1057"/>
      <c r="K337" s="1058"/>
      <c r="O337" s="1060"/>
      <c r="U337" s="1059"/>
    </row>
    <row r="338" spans="5:21" s="1036" customFormat="1" ht="15" customHeight="1">
      <c r="E338" s="1056"/>
      <c r="F338" s="1056"/>
      <c r="G338" s="1056"/>
      <c r="H338" s="1057"/>
      <c r="I338" s="1057"/>
      <c r="K338" s="1058"/>
      <c r="O338" s="1060"/>
      <c r="U338" s="1059"/>
    </row>
    <row r="339" spans="5:21" s="1036" customFormat="1" ht="15" customHeight="1">
      <c r="E339" s="1056"/>
      <c r="F339" s="1056"/>
      <c r="G339" s="1056"/>
      <c r="H339" s="1057"/>
      <c r="I339" s="1057"/>
      <c r="K339" s="1058"/>
      <c r="O339" s="1060"/>
      <c r="U339" s="1059"/>
    </row>
    <row r="340" spans="5:21" s="1036" customFormat="1" ht="15" customHeight="1">
      <c r="E340" s="1056"/>
      <c r="F340" s="1056"/>
      <c r="G340" s="1056"/>
      <c r="H340" s="1057"/>
      <c r="I340" s="1057"/>
      <c r="K340" s="1058"/>
      <c r="O340" s="1060"/>
      <c r="U340" s="1059"/>
    </row>
    <row r="341" spans="5:21" s="1036" customFormat="1" ht="15" customHeight="1">
      <c r="E341" s="1056"/>
      <c r="F341" s="1056"/>
      <c r="G341" s="1056"/>
      <c r="H341" s="1057"/>
      <c r="I341" s="1057"/>
      <c r="K341" s="1058"/>
      <c r="O341" s="1060"/>
      <c r="U341" s="1059"/>
    </row>
    <row r="342" spans="5:21" s="1036" customFormat="1" ht="15" customHeight="1">
      <c r="E342" s="1056"/>
      <c r="F342" s="1056"/>
      <c r="G342" s="1056"/>
      <c r="H342" s="1057"/>
      <c r="I342" s="1057"/>
      <c r="K342" s="1058"/>
      <c r="O342" s="1060"/>
      <c r="U342" s="1059"/>
    </row>
    <row r="343" spans="5:21" s="1036" customFormat="1" ht="15" customHeight="1">
      <c r="E343" s="1056"/>
      <c r="F343" s="1056"/>
      <c r="G343" s="1056"/>
      <c r="H343" s="1057"/>
      <c r="I343" s="1057"/>
      <c r="K343" s="1058"/>
      <c r="O343" s="1060"/>
      <c r="U343" s="1059"/>
    </row>
    <row r="344" spans="5:21" s="1036" customFormat="1" ht="15" customHeight="1">
      <c r="E344" s="1056"/>
      <c r="F344" s="1056"/>
      <c r="G344" s="1056"/>
      <c r="H344" s="1057"/>
      <c r="I344" s="1057"/>
      <c r="K344" s="1058"/>
      <c r="O344" s="1060"/>
      <c r="U344" s="1059"/>
    </row>
    <row r="345" spans="5:21" s="1036" customFormat="1" ht="15" customHeight="1">
      <c r="E345" s="1056"/>
      <c r="F345" s="1056"/>
      <c r="G345" s="1056"/>
      <c r="H345" s="1057"/>
      <c r="I345" s="1057"/>
      <c r="K345" s="1058"/>
      <c r="O345" s="1060"/>
      <c r="U345" s="1059"/>
    </row>
    <row r="346" spans="5:21" s="1036" customFormat="1" ht="15" customHeight="1">
      <c r="E346" s="1056"/>
      <c r="F346" s="1056"/>
      <c r="G346" s="1056"/>
      <c r="H346" s="1057"/>
      <c r="I346" s="1057"/>
      <c r="K346" s="1058"/>
      <c r="O346" s="1060"/>
      <c r="U346" s="1059"/>
    </row>
    <row r="347" spans="5:21" s="1036" customFormat="1" ht="15" customHeight="1">
      <c r="E347" s="1056"/>
      <c r="F347" s="1056"/>
      <c r="G347" s="1056"/>
      <c r="H347" s="1057"/>
      <c r="I347" s="1057"/>
      <c r="K347" s="1058"/>
      <c r="O347" s="1060"/>
      <c r="U347" s="1059"/>
    </row>
    <row r="348" spans="5:21" s="1036" customFormat="1" ht="15" customHeight="1">
      <c r="E348" s="1056"/>
      <c r="F348" s="1056"/>
      <c r="G348" s="1056"/>
      <c r="H348" s="1057"/>
      <c r="I348" s="1057"/>
      <c r="K348" s="1058"/>
      <c r="O348" s="1060"/>
      <c r="U348" s="1059"/>
    </row>
    <row r="349" spans="5:21" s="1036" customFormat="1" ht="15" customHeight="1">
      <c r="E349" s="1056"/>
      <c r="F349" s="1056"/>
      <c r="G349" s="1056"/>
      <c r="H349" s="1057"/>
      <c r="I349" s="1057"/>
      <c r="K349" s="1058"/>
      <c r="O349" s="1060"/>
      <c r="U349" s="1059"/>
    </row>
    <row r="350" spans="5:21" s="1036" customFormat="1" ht="15" customHeight="1">
      <c r="E350" s="1056"/>
      <c r="F350" s="1056"/>
      <c r="G350" s="1056"/>
      <c r="H350" s="1057"/>
      <c r="I350" s="1057"/>
      <c r="K350" s="1058"/>
      <c r="O350" s="1060"/>
      <c r="U350" s="1059"/>
    </row>
    <row r="351" spans="5:21" s="1036" customFormat="1" ht="15" customHeight="1">
      <c r="E351" s="1056"/>
      <c r="F351" s="1056"/>
      <c r="G351" s="1056"/>
      <c r="H351" s="1057"/>
      <c r="I351" s="1057"/>
      <c r="K351" s="1058"/>
      <c r="O351" s="1060"/>
      <c r="U351" s="1059"/>
    </row>
    <row r="352" spans="5:21" s="1036" customFormat="1" ht="15" customHeight="1">
      <c r="E352" s="1056"/>
      <c r="F352" s="1056"/>
      <c r="G352" s="1056"/>
      <c r="H352" s="1057"/>
      <c r="I352" s="1057"/>
      <c r="K352" s="1058"/>
      <c r="O352" s="1060"/>
      <c r="U352" s="1059"/>
    </row>
    <row r="353" spans="5:21" s="1036" customFormat="1" ht="15" customHeight="1">
      <c r="E353" s="1056"/>
      <c r="F353" s="1056"/>
      <c r="G353" s="1056"/>
      <c r="H353" s="1057"/>
      <c r="I353" s="1057"/>
      <c r="K353" s="1058"/>
      <c r="O353" s="1060"/>
      <c r="U353" s="1059"/>
    </row>
    <row r="354" spans="5:21" s="1036" customFormat="1" ht="15" customHeight="1">
      <c r="E354" s="1056"/>
      <c r="F354" s="1056"/>
      <c r="G354" s="1056"/>
      <c r="H354" s="1057"/>
      <c r="I354" s="1057"/>
      <c r="K354" s="1058"/>
      <c r="O354" s="1060"/>
      <c r="U354" s="1059"/>
    </row>
    <row r="355" spans="5:21" s="1036" customFormat="1" ht="15" customHeight="1">
      <c r="E355" s="1056"/>
      <c r="F355" s="1056"/>
      <c r="G355" s="1056"/>
      <c r="H355" s="1057"/>
      <c r="I355" s="1057"/>
      <c r="K355" s="1058"/>
      <c r="O355" s="1060"/>
      <c r="U355" s="1059"/>
    </row>
    <row r="356" spans="5:21" s="1036" customFormat="1" ht="15" customHeight="1">
      <c r="E356" s="1056"/>
      <c r="F356" s="1056"/>
      <c r="G356" s="1056"/>
      <c r="H356" s="1057"/>
      <c r="I356" s="1057"/>
      <c r="K356" s="1058"/>
      <c r="O356" s="1060"/>
      <c r="U356" s="1059"/>
    </row>
    <row r="357" spans="5:21" s="1036" customFormat="1" ht="15" customHeight="1">
      <c r="E357" s="1056"/>
      <c r="F357" s="1056"/>
      <c r="G357" s="1056"/>
      <c r="H357" s="1057"/>
      <c r="I357" s="1057"/>
      <c r="K357" s="1058"/>
      <c r="O357" s="1060"/>
      <c r="U357" s="1059"/>
    </row>
    <row r="358" spans="5:21" s="1036" customFormat="1" ht="15" customHeight="1">
      <c r="E358" s="1056"/>
      <c r="F358" s="1056"/>
      <c r="G358" s="1056"/>
      <c r="H358" s="1057"/>
      <c r="I358" s="1057"/>
      <c r="K358" s="1058"/>
      <c r="O358" s="1060"/>
      <c r="U358" s="1059"/>
    </row>
    <row r="359" spans="5:21" s="1036" customFormat="1" ht="15" customHeight="1">
      <c r="E359" s="1056"/>
      <c r="F359" s="1056"/>
      <c r="G359" s="1056"/>
      <c r="H359" s="1057"/>
      <c r="I359" s="1057"/>
      <c r="K359" s="1058"/>
      <c r="O359" s="1060"/>
      <c r="U359" s="1059"/>
    </row>
    <row r="360" spans="5:21" s="1036" customFormat="1" ht="15" customHeight="1">
      <c r="E360" s="1056"/>
      <c r="F360" s="1056"/>
      <c r="G360" s="1056"/>
      <c r="H360" s="1057"/>
      <c r="I360" s="1057"/>
      <c r="K360" s="1058"/>
      <c r="O360" s="1060"/>
      <c r="U360" s="1059"/>
    </row>
    <row r="361" spans="5:21" s="1036" customFormat="1" ht="15" customHeight="1">
      <c r="E361" s="1056"/>
      <c r="F361" s="1056"/>
      <c r="G361" s="1056"/>
      <c r="H361" s="1057"/>
      <c r="I361" s="1057"/>
      <c r="K361" s="1058"/>
      <c r="O361" s="1060"/>
      <c r="U361" s="1059"/>
    </row>
    <row r="362" spans="5:21" s="1036" customFormat="1" ht="15" customHeight="1">
      <c r="E362" s="1056"/>
      <c r="F362" s="1056"/>
      <c r="G362" s="1056"/>
      <c r="H362" s="1057"/>
      <c r="I362" s="1057"/>
      <c r="K362" s="1058"/>
      <c r="O362" s="1060"/>
      <c r="U362" s="1059"/>
    </row>
    <row r="363" spans="5:21" s="1036" customFormat="1" ht="15" customHeight="1">
      <c r="E363" s="1056"/>
      <c r="F363" s="1056"/>
      <c r="G363" s="1056"/>
      <c r="H363" s="1057"/>
      <c r="I363" s="1057"/>
      <c r="K363" s="1058"/>
      <c r="O363" s="1060"/>
      <c r="U363" s="1059"/>
    </row>
    <row r="364" spans="5:21" s="1036" customFormat="1" ht="15" customHeight="1">
      <c r="E364" s="1056"/>
      <c r="F364" s="1056"/>
      <c r="G364" s="1056"/>
      <c r="H364" s="1057"/>
      <c r="I364" s="1057"/>
      <c r="K364" s="1058"/>
      <c r="O364" s="1060"/>
      <c r="U364" s="1059"/>
    </row>
    <row r="365" spans="5:21" s="1036" customFormat="1" ht="15" customHeight="1">
      <c r="E365" s="1056"/>
      <c r="F365" s="1056"/>
      <c r="G365" s="1056"/>
      <c r="H365" s="1057"/>
      <c r="I365" s="1057"/>
      <c r="K365" s="1058"/>
      <c r="O365" s="1060"/>
      <c r="U365" s="1059"/>
    </row>
    <row r="366" spans="5:21" s="1036" customFormat="1" ht="15" customHeight="1">
      <c r="E366" s="1056"/>
      <c r="F366" s="1056"/>
      <c r="G366" s="1056"/>
      <c r="H366" s="1057"/>
      <c r="I366" s="1057"/>
      <c r="K366" s="1058"/>
      <c r="O366" s="1060"/>
      <c r="U366" s="1059"/>
    </row>
    <row r="367" spans="5:21" s="1036" customFormat="1" ht="15" customHeight="1">
      <c r="E367" s="1056"/>
      <c r="F367" s="1056"/>
      <c r="G367" s="1056"/>
      <c r="H367" s="1057"/>
      <c r="I367" s="1057"/>
      <c r="K367" s="1058"/>
      <c r="O367" s="1060"/>
      <c r="U367" s="1059"/>
    </row>
    <row r="368" spans="5:21" s="1036" customFormat="1" ht="15" customHeight="1">
      <c r="E368" s="1056"/>
      <c r="F368" s="1056"/>
      <c r="G368" s="1056"/>
      <c r="H368" s="1057"/>
      <c r="I368" s="1057"/>
      <c r="K368" s="1058"/>
      <c r="O368" s="1060"/>
      <c r="U368" s="1059"/>
    </row>
    <row r="369" spans="5:21" s="1036" customFormat="1" ht="15" customHeight="1">
      <c r="E369" s="1056"/>
      <c r="F369" s="1056"/>
      <c r="G369" s="1056"/>
      <c r="H369" s="1057"/>
      <c r="I369" s="1057"/>
      <c r="K369" s="1058"/>
      <c r="O369" s="1060"/>
      <c r="U369" s="1059"/>
    </row>
    <row r="370" spans="5:21" s="1036" customFormat="1" ht="15" customHeight="1">
      <c r="E370" s="1056"/>
      <c r="F370" s="1056"/>
      <c r="G370" s="1056"/>
      <c r="H370" s="1057"/>
      <c r="I370" s="1057"/>
      <c r="K370" s="1058"/>
      <c r="O370" s="1060"/>
      <c r="U370" s="1059"/>
    </row>
    <row r="371" spans="5:21" s="1036" customFormat="1" ht="15" customHeight="1">
      <c r="E371" s="1056"/>
      <c r="F371" s="1056"/>
      <c r="G371" s="1056"/>
      <c r="H371" s="1057"/>
      <c r="I371" s="1057"/>
      <c r="K371" s="1058"/>
      <c r="O371" s="1060"/>
      <c r="U371" s="1059"/>
    </row>
    <row r="372" spans="5:21" s="1036" customFormat="1" ht="15" customHeight="1">
      <c r="E372" s="1056"/>
      <c r="F372" s="1056"/>
      <c r="G372" s="1056"/>
      <c r="H372" s="1057"/>
      <c r="I372" s="1057"/>
      <c r="K372" s="1058"/>
      <c r="O372" s="1060"/>
      <c r="U372" s="1059"/>
    </row>
    <row r="373" spans="5:21" s="1036" customFormat="1" ht="15" customHeight="1">
      <c r="E373" s="1056"/>
      <c r="F373" s="1056"/>
      <c r="G373" s="1056"/>
      <c r="H373" s="1057"/>
      <c r="I373" s="1057"/>
      <c r="K373" s="1058"/>
      <c r="O373" s="1060"/>
      <c r="U373" s="1059"/>
    </row>
    <row r="374" spans="5:21" s="1036" customFormat="1" ht="15" customHeight="1">
      <c r="E374" s="1056"/>
      <c r="F374" s="1056"/>
      <c r="G374" s="1056"/>
      <c r="H374" s="1057"/>
      <c r="I374" s="1057"/>
      <c r="K374" s="1058"/>
      <c r="O374" s="1060"/>
      <c r="U374" s="1059"/>
    </row>
    <row r="375" spans="5:21" s="1036" customFormat="1" ht="15" customHeight="1">
      <c r="E375" s="1056"/>
      <c r="F375" s="1056"/>
      <c r="G375" s="1056"/>
      <c r="H375" s="1057"/>
      <c r="I375" s="1057"/>
      <c r="K375" s="1058"/>
      <c r="O375" s="1060"/>
      <c r="U375" s="1059"/>
    </row>
    <row r="376" spans="5:21" s="1036" customFormat="1" ht="15" customHeight="1">
      <c r="E376" s="1056"/>
      <c r="F376" s="1056"/>
      <c r="G376" s="1056"/>
      <c r="H376" s="1057"/>
      <c r="I376" s="1057"/>
      <c r="K376" s="1058"/>
      <c r="O376" s="1060"/>
      <c r="U376" s="1059"/>
    </row>
    <row r="377" spans="5:21" s="1036" customFormat="1" ht="15" customHeight="1">
      <c r="E377" s="1056"/>
      <c r="F377" s="1056"/>
      <c r="G377" s="1056"/>
      <c r="H377" s="1057"/>
      <c r="I377" s="1057"/>
      <c r="K377" s="1058"/>
      <c r="O377" s="1060"/>
      <c r="U377" s="1059"/>
    </row>
    <row r="378" spans="5:21" s="1036" customFormat="1" ht="15" customHeight="1">
      <c r="E378" s="1056"/>
      <c r="F378" s="1056"/>
      <c r="G378" s="1056"/>
      <c r="H378" s="1057"/>
      <c r="I378" s="1057"/>
      <c r="K378" s="1058"/>
      <c r="O378" s="1060"/>
      <c r="U378" s="1059"/>
    </row>
    <row r="379" spans="5:21" s="1036" customFormat="1" ht="15" customHeight="1">
      <c r="E379" s="1056"/>
      <c r="F379" s="1056"/>
      <c r="G379" s="1056"/>
      <c r="H379" s="1057"/>
      <c r="I379" s="1057"/>
      <c r="K379" s="1058"/>
      <c r="O379" s="1060"/>
      <c r="U379" s="1059"/>
    </row>
    <row r="380" spans="5:21" s="1036" customFormat="1" ht="15" customHeight="1">
      <c r="E380" s="1056"/>
      <c r="F380" s="1056"/>
      <c r="G380" s="1056"/>
      <c r="H380" s="1057"/>
      <c r="I380" s="1057"/>
      <c r="K380" s="1058"/>
      <c r="O380" s="1060"/>
      <c r="U380" s="1059"/>
    </row>
    <row r="381" spans="5:21" s="1036" customFormat="1" ht="15" customHeight="1">
      <c r="E381" s="1056"/>
      <c r="F381" s="1056"/>
      <c r="G381" s="1056"/>
      <c r="H381" s="1057"/>
      <c r="I381" s="1057"/>
      <c r="K381" s="1058"/>
      <c r="O381" s="1060"/>
      <c r="U381" s="1059"/>
    </row>
    <row r="382" spans="5:21" s="1036" customFormat="1" ht="15" customHeight="1">
      <c r="E382" s="1056"/>
      <c r="F382" s="1056"/>
      <c r="G382" s="1056"/>
      <c r="H382" s="1057"/>
      <c r="I382" s="1057"/>
      <c r="K382" s="1058"/>
      <c r="O382" s="1060"/>
      <c r="U382" s="1059"/>
    </row>
    <row r="383" spans="5:21" s="1036" customFormat="1" ht="15" customHeight="1">
      <c r="E383" s="1056"/>
      <c r="F383" s="1056"/>
      <c r="G383" s="1056"/>
      <c r="H383" s="1057"/>
      <c r="I383" s="1057"/>
      <c r="K383" s="1058"/>
      <c r="O383" s="1060"/>
      <c r="U383" s="1059"/>
    </row>
    <row r="384" spans="5:21" s="1036" customFormat="1" ht="15" customHeight="1">
      <c r="E384" s="1056"/>
      <c r="F384" s="1056"/>
      <c r="G384" s="1056"/>
      <c r="H384" s="1057"/>
      <c r="I384" s="1057"/>
      <c r="K384" s="1058"/>
      <c r="O384" s="1060"/>
      <c r="U384" s="1059"/>
    </row>
    <row r="385" spans="5:21" s="1036" customFormat="1" ht="15" customHeight="1">
      <c r="E385" s="1056"/>
      <c r="F385" s="1056"/>
      <c r="G385" s="1056"/>
      <c r="H385" s="1057"/>
      <c r="I385" s="1057"/>
      <c r="K385" s="1058"/>
      <c r="O385" s="1060"/>
      <c r="U385" s="1059"/>
    </row>
    <row r="386" spans="5:21" s="1036" customFormat="1" ht="15" customHeight="1">
      <c r="E386" s="1056"/>
      <c r="F386" s="1056"/>
      <c r="G386" s="1056"/>
      <c r="H386" s="1057"/>
      <c r="I386" s="1057"/>
      <c r="K386" s="1058"/>
      <c r="O386" s="1060"/>
      <c r="U386" s="1059"/>
    </row>
    <row r="387" spans="5:21" s="1036" customFormat="1" ht="15" customHeight="1">
      <c r="E387" s="1056"/>
      <c r="F387" s="1056"/>
      <c r="G387" s="1056"/>
      <c r="H387" s="1057"/>
      <c r="I387" s="1057"/>
      <c r="K387" s="1058"/>
      <c r="O387" s="1060"/>
      <c r="U387" s="1059"/>
    </row>
    <row r="388" spans="5:21" s="1036" customFormat="1" ht="15" customHeight="1">
      <c r="E388" s="1056"/>
      <c r="F388" s="1056"/>
      <c r="G388" s="1056"/>
      <c r="H388" s="1057"/>
      <c r="I388" s="1057"/>
      <c r="K388" s="1058"/>
      <c r="O388" s="1060"/>
      <c r="U388" s="1059"/>
    </row>
    <row r="389" spans="5:21" s="1036" customFormat="1" ht="15" customHeight="1">
      <c r="E389" s="1056"/>
      <c r="F389" s="1056"/>
      <c r="G389" s="1056"/>
      <c r="H389" s="1057"/>
      <c r="I389" s="1057"/>
      <c r="K389" s="1058"/>
      <c r="O389" s="1060"/>
      <c r="U389" s="1059"/>
    </row>
    <row r="390" spans="5:21" s="1036" customFormat="1" ht="15" customHeight="1">
      <c r="E390" s="1056"/>
      <c r="F390" s="1056"/>
      <c r="G390" s="1056"/>
      <c r="H390" s="1057"/>
      <c r="I390" s="1057"/>
      <c r="K390" s="1058"/>
      <c r="O390" s="1060"/>
      <c r="U390" s="1059"/>
    </row>
    <row r="391" spans="5:21" s="1036" customFormat="1" ht="15" customHeight="1">
      <c r="E391" s="1056"/>
      <c r="F391" s="1056"/>
      <c r="G391" s="1056"/>
      <c r="H391" s="1057"/>
      <c r="I391" s="1057"/>
      <c r="K391" s="1058"/>
      <c r="O391" s="1060"/>
      <c r="U391" s="1059"/>
    </row>
    <row r="392" spans="5:21" s="1036" customFormat="1" ht="15" customHeight="1">
      <c r="E392" s="1056"/>
      <c r="F392" s="1056"/>
      <c r="G392" s="1056"/>
      <c r="H392" s="1057"/>
      <c r="I392" s="1057"/>
      <c r="K392" s="1058"/>
      <c r="O392" s="1060"/>
      <c r="U392" s="1059"/>
    </row>
    <row r="393" spans="5:21" s="1036" customFormat="1" ht="15" customHeight="1">
      <c r="E393" s="1056"/>
      <c r="F393" s="1056"/>
      <c r="G393" s="1056"/>
      <c r="H393" s="1057"/>
      <c r="I393" s="1057"/>
      <c r="K393" s="1058"/>
      <c r="O393" s="1060"/>
      <c r="U393" s="1059"/>
    </row>
    <row r="394" spans="5:21" s="1036" customFormat="1" ht="15" customHeight="1">
      <c r="E394" s="1056"/>
      <c r="F394" s="1056"/>
      <c r="G394" s="1056"/>
      <c r="H394" s="1057"/>
      <c r="I394" s="1057"/>
      <c r="K394" s="1058"/>
      <c r="O394" s="1060"/>
      <c r="U394" s="1059"/>
    </row>
    <row r="395" spans="5:21" s="1036" customFormat="1" ht="15" customHeight="1">
      <c r="E395" s="1056"/>
      <c r="F395" s="1056"/>
      <c r="G395" s="1056"/>
      <c r="H395" s="1057"/>
      <c r="I395" s="1057"/>
      <c r="K395" s="1058"/>
      <c r="O395" s="1060"/>
      <c r="U395" s="1059"/>
    </row>
    <row r="396" spans="5:21" s="1036" customFormat="1" ht="15" customHeight="1">
      <c r="E396" s="1056"/>
      <c r="F396" s="1056"/>
      <c r="G396" s="1056"/>
      <c r="H396" s="1057"/>
      <c r="I396" s="1057"/>
      <c r="K396" s="1058"/>
      <c r="O396" s="1060"/>
      <c r="U396" s="1059"/>
    </row>
    <row r="397" spans="5:21" s="1036" customFormat="1" ht="15" customHeight="1">
      <c r="E397" s="1056"/>
      <c r="F397" s="1056"/>
      <c r="G397" s="1056"/>
      <c r="H397" s="1057"/>
      <c r="I397" s="1057"/>
      <c r="K397" s="1058"/>
      <c r="O397" s="1060"/>
      <c r="U397" s="1059"/>
    </row>
    <row r="398" spans="5:21" s="1036" customFormat="1" ht="15" customHeight="1">
      <c r="E398" s="1056"/>
      <c r="F398" s="1056"/>
      <c r="G398" s="1056"/>
      <c r="H398" s="1057"/>
      <c r="I398" s="1057"/>
      <c r="K398" s="1058"/>
      <c r="O398" s="1060"/>
      <c r="U398" s="1059"/>
    </row>
    <row r="399" spans="5:21" s="1036" customFormat="1" ht="15" customHeight="1">
      <c r="E399" s="1056"/>
      <c r="F399" s="1056"/>
      <c r="G399" s="1056"/>
      <c r="H399" s="1057"/>
      <c r="I399" s="1057"/>
      <c r="K399" s="1058"/>
      <c r="O399" s="1060"/>
      <c r="U399" s="1059"/>
    </row>
    <row r="400" spans="5:21" s="1036" customFormat="1" ht="15" customHeight="1">
      <c r="E400" s="1056"/>
      <c r="F400" s="1056"/>
      <c r="G400" s="1056"/>
      <c r="H400" s="1057"/>
      <c r="I400" s="1057"/>
      <c r="K400" s="1058"/>
      <c r="O400" s="1060"/>
      <c r="U400" s="1059"/>
    </row>
    <row r="401" spans="5:21" s="1036" customFormat="1" ht="15" customHeight="1">
      <c r="E401" s="1056"/>
      <c r="F401" s="1056"/>
      <c r="G401" s="1056"/>
      <c r="H401" s="1057"/>
      <c r="I401" s="1057"/>
      <c r="K401" s="1058"/>
      <c r="O401" s="1060"/>
      <c r="U401" s="1059"/>
    </row>
    <row r="402" spans="5:21" s="1036" customFormat="1" ht="15" customHeight="1">
      <c r="E402" s="1056"/>
      <c r="F402" s="1056"/>
      <c r="G402" s="1056"/>
      <c r="H402" s="1057"/>
      <c r="I402" s="1057"/>
      <c r="K402" s="1058"/>
      <c r="O402" s="1060"/>
      <c r="U402" s="1059"/>
    </row>
    <row r="403" spans="5:21" s="1036" customFormat="1" ht="15" customHeight="1">
      <c r="E403" s="1056"/>
      <c r="F403" s="1056"/>
      <c r="G403" s="1056"/>
      <c r="H403" s="1057"/>
      <c r="I403" s="1057"/>
      <c r="K403" s="1058"/>
      <c r="O403" s="1060"/>
      <c r="U403" s="1059"/>
    </row>
    <row r="404" spans="5:21" s="1036" customFormat="1" ht="15" customHeight="1">
      <c r="E404" s="1056"/>
      <c r="F404" s="1056"/>
      <c r="G404" s="1056"/>
      <c r="H404" s="1057"/>
      <c r="I404" s="1057"/>
      <c r="K404" s="1058"/>
      <c r="O404" s="1060"/>
      <c r="U404" s="1059"/>
    </row>
    <row r="405" spans="5:21" s="1036" customFormat="1" ht="15" customHeight="1">
      <c r="E405" s="1056"/>
      <c r="F405" s="1056"/>
      <c r="G405" s="1056"/>
      <c r="H405" s="1057"/>
      <c r="I405" s="1057"/>
      <c r="K405" s="1058"/>
      <c r="O405" s="1060"/>
      <c r="U405" s="1059"/>
    </row>
    <row r="406" spans="5:21" s="1036" customFormat="1" ht="15" customHeight="1">
      <c r="E406" s="1056"/>
      <c r="F406" s="1056"/>
      <c r="G406" s="1056"/>
      <c r="H406" s="1057"/>
      <c r="I406" s="1057"/>
      <c r="K406" s="1058"/>
      <c r="O406" s="1060"/>
      <c r="U406" s="1059"/>
    </row>
    <row r="407" spans="5:21" s="1036" customFormat="1" ht="15" customHeight="1">
      <c r="E407" s="1056"/>
      <c r="F407" s="1056"/>
      <c r="G407" s="1056"/>
      <c r="H407" s="1057"/>
      <c r="I407" s="1057"/>
      <c r="K407" s="1058"/>
      <c r="O407" s="1060"/>
      <c r="U407" s="1059"/>
    </row>
    <row r="408" spans="5:21" s="1036" customFormat="1" ht="15" customHeight="1">
      <c r="E408" s="1056"/>
      <c r="F408" s="1056"/>
      <c r="G408" s="1056"/>
      <c r="H408" s="1057"/>
      <c r="I408" s="1057"/>
      <c r="K408" s="1058"/>
      <c r="O408" s="1060"/>
      <c r="U408" s="1059"/>
    </row>
    <row r="409" spans="5:21" s="1036" customFormat="1" ht="15" customHeight="1">
      <c r="E409" s="1056"/>
      <c r="F409" s="1056"/>
      <c r="G409" s="1056"/>
      <c r="H409" s="1057"/>
      <c r="I409" s="1057"/>
      <c r="K409" s="1058"/>
      <c r="O409" s="1060"/>
      <c r="U409" s="1059"/>
    </row>
    <row r="410" spans="5:21" s="1036" customFormat="1" ht="15" customHeight="1">
      <c r="E410" s="1056"/>
      <c r="F410" s="1056"/>
      <c r="G410" s="1056"/>
      <c r="H410" s="1057"/>
      <c r="I410" s="1057"/>
      <c r="K410" s="1058"/>
      <c r="O410" s="1060"/>
      <c r="U410" s="1059"/>
    </row>
    <row r="411" spans="5:21" s="1036" customFormat="1" ht="15" customHeight="1">
      <c r="E411" s="1056"/>
      <c r="F411" s="1056"/>
      <c r="G411" s="1056"/>
      <c r="H411" s="1057"/>
      <c r="I411" s="1057"/>
      <c r="K411" s="1058"/>
      <c r="O411" s="1060"/>
      <c r="U411" s="1059"/>
    </row>
    <row r="412" spans="5:21" s="1036" customFormat="1" ht="15" customHeight="1">
      <c r="E412" s="1056"/>
      <c r="F412" s="1056"/>
      <c r="G412" s="1056"/>
      <c r="H412" s="1057"/>
      <c r="I412" s="1057"/>
      <c r="K412" s="1058"/>
      <c r="O412" s="1060"/>
      <c r="U412" s="1059"/>
    </row>
    <row r="413" spans="5:21" s="1036" customFormat="1" ht="15" customHeight="1">
      <c r="E413" s="1056"/>
      <c r="F413" s="1056"/>
      <c r="G413" s="1056"/>
      <c r="H413" s="1057"/>
      <c r="I413" s="1057"/>
      <c r="K413" s="1058"/>
      <c r="O413" s="1060"/>
      <c r="U413" s="1059"/>
    </row>
    <row r="414" spans="5:21" s="1036" customFormat="1" ht="15" customHeight="1">
      <c r="E414" s="1056"/>
      <c r="F414" s="1056"/>
      <c r="G414" s="1056"/>
      <c r="H414" s="1057"/>
      <c r="I414" s="1057"/>
      <c r="K414" s="1058"/>
      <c r="O414" s="1060"/>
      <c r="U414" s="1059"/>
    </row>
    <row r="415" spans="5:21" s="1036" customFormat="1" ht="15" customHeight="1">
      <c r="E415" s="1056"/>
      <c r="F415" s="1056"/>
      <c r="G415" s="1056"/>
      <c r="H415" s="1057"/>
      <c r="I415" s="1057"/>
      <c r="K415" s="1058"/>
      <c r="O415" s="1060"/>
      <c r="U415" s="1059"/>
    </row>
    <row r="416" spans="5:21" s="1036" customFormat="1" ht="15" customHeight="1">
      <c r="E416" s="1056"/>
      <c r="F416" s="1056"/>
      <c r="G416" s="1056"/>
      <c r="H416" s="1057"/>
      <c r="I416" s="1057"/>
      <c r="K416" s="1058"/>
      <c r="O416" s="1060"/>
      <c r="U416" s="1059"/>
    </row>
    <row r="417" spans="5:21" s="1036" customFormat="1" ht="15" customHeight="1">
      <c r="E417" s="1056"/>
      <c r="F417" s="1056"/>
      <c r="G417" s="1056"/>
      <c r="H417" s="1057"/>
      <c r="I417" s="1057"/>
      <c r="K417" s="1058"/>
      <c r="O417" s="1060"/>
      <c r="U417" s="1059"/>
    </row>
    <row r="418" spans="5:21" s="1036" customFormat="1" ht="15" customHeight="1">
      <c r="E418" s="1056"/>
      <c r="F418" s="1056"/>
      <c r="G418" s="1056"/>
      <c r="H418" s="1057"/>
      <c r="I418" s="1057"/>
      <c r="K418" s="1058"/>
      <c r="O418" s="1060"/>
      <c r="U418" s="1059"/>
    </row>
    <row r="419" spans="5:21" s="1036" customFormat="1" ht="15" customHeight="1">
      <c r="E419" s="1056"/>
      <c r="F419" s="1056"/>
      <c r="G419" s="1056"/>
      <c r="H419" s="1057"/>
      <c r="I419" s="1057"/>
      <c r="K419" s="1058"/>
      <c r="O419" s="1060"/>
      <c r="U419" s="1059"/>
    </row>
    <row r="420" spans="5:21" s="1036" customFormat="1" ht="15" customHeight="1">
      <c r="E420" s="1056"/>
      <c r="F420" s="1056"/>
      <c r="G420" s="1056"/>
      <c r="H420" s="1057"/>
      <c r="I420" s="1057"/>
      <c r="K420" s="1058"/>
      <c r="O420" s="1060"/>
      <c r="U420" s="1059"/>
    </row>
    <row r="421" spans="5:21" s="1036" customFormat="1" ht="15" customHeight="1">
      <c r="E421" s="1056"/>
      <c r="F421" s="1056"/>
      <c r="G421" s="1056"/>
      <c r="H421" s="1057"/>
      <c r="I421" s="1057"/>
      <c r="K421" s="1058"/>
      <c r="O421" s="1060"/>
      <c r="U421" s="1059"/>
    </row>
    <row r="422" spans="5:21" s="1036" customFormat="1" ht="15" customHeight="1">
      <c r="E422" s="1056"/>
      <c r="F422" s="1056"/>
      <c r="G422" s="1056"/>
      <c r="H422" s="1057"/>
      <c r="I422" s="1057"/>
      <c r="K422" s="1058"/>
      <c r="O422" s="1060"/>
      <c r="U422" s="1059"/>
    </row>
    <row r="423" spans="5:21" s="1036" customFormat="1" ht="15" customHeight="1">
      <c r="E423" s="1056"/>
      <c r="F423" s="1056"/>
      <c r="G423" s="1056"/>
      <c r="H423" s="1057"/>
      <c r="I423" s="1057"/>
      <c r="K423" s="1058"/>
      <c r="O423" s="1060"/>
      <c r="U423" s="1059"/>
    </row>
    <row r="424" spans="5:21" s="1036" customFormat="1" ht="15" customHeight="1">
      <c r="E424" s="1056"/>
      <c r="F424" s="1056"/>
      <c r="G424" s="1056"/>
      <c r="H424" s="1057"/>
      <c r="I424" s="1057"/>
      <c r="K424" s="1058"/>
      <c r="O424" s="1060"/>
      <c r="U424" s="1059"/>
    </row>
    <row r="425" spans="5:21" s="1036" customFormat="1" ht="15" customHeight="1">
      <c r="E425" s="1056"/>
      <c r="F425" s="1056"/>
      <c r="G425" s="1056"/>
      <c r="H425" s="1057"/>
      <c r="I425" s="1057"/>
      <c r="K425" s="1058"/>
      <c r="O425" s="1060"/>
      <c r="U425" s="1059"/>
    </row>
    <row r="426" spans="5:21" s="1036" customFormat="1" ht="15" customHeight="1">
      <c r="E426" s="1056"/>
      <c r="F426" s="1056"/>
      <c r="G426" s="1056"/>
      <c r="H426" s="1057"/>
      <c r="I426" s="1057"/>
      <c r="K426" s="1058"/>
      <c r="O426" s="1060"/>
      <c r="U426" s="1059"/>
    </row>
    <row r="427" spans="5:21" s="1036" customFormat="1" ht="15" customHeight="1">
      <c r="E427" s="1056"/>
      <c r="F427" s="1056"/>
      <c r="G427" s="1056"/>
      <c r="H427" s="1057"/>
      <c r="I427" s="1057"/>
      <c r="K427" s="1058"/>
      <c r="O427" s="1060"/>
      <c r="U427" s="1059"/>
    </row>
    <row r="428" spans="5:21" s="1036" customFormat="1" ht="15" customHeight="1">
      <c r="E428" s="1056"/>
      <c r="F428" s="1056"/>
      <c r="G428" s="1056"/>
      <c r="H428" s="1057"/>
      <c r="I428" s="1057"/>
      <c r="K428" s="1058"/>
      <c r="O428" s="1060"/>
      <c r="U428" s="1059"/>
    </row>
    <row r="429" spans="5:21" s="1036" customFormat="1" ht="15" customHeight="1">
      <c r="E429" s="1056"/>
      <c r="F429" s="1056"/>
      <c r="G429" s="1056"/>
      <c r="H429" s="1057"/>
      <c r="I429" s="1057"/>
      <c r="K429" s="1058"/>
      <c r="O429" s="1060"/>
      <c r="U429" s="1059"/>
    </row>
    <row r="430" spans="5:21" s="1036" customFormat="1" ht="15" customHeight="1">
      <c r="E430" s="1056"/>
      <c r="F430" s="1056"/>
      <c r="G430" s="1056"/>
      <c r="H430" s="1057"/>
      <c r="I430" s="1057"/>
      <c r="K430" s="1058"/>
      <c r="O430" s="1060"/>
      <c r="U430" s="1059"/>
    </row>
    <row r="431" spans="5:21" s="1036" customFormat="1" ht="15" customHeight="1">
      <c r="E431" s="1056"/>
      <c r="F431" s="1056"/>
      <c r="G431" s="1056"/>
      <c r="H431" s="1057"/>
      <c r="I431" s="1057"/>
      <c r="K431" s="1058"/>
      <c r="O431" s="1060"/>
      <c r="U431" s="1059"/>
    </row>
    <row r="432" spans="5:21" s="1036" customFormat="1" ht="15" customHeight="1">
      <c r="E432" s="1056"/>
      <c r="F432" s="1056"/>
      <c r="G432" s="1056"/>
      <c r="H432" s="1057"/>
      <c r="I432" s="1057"/>
      <c r="K432" s="1058"/>
      <c r="O432" s="1060"/>
      <c r="U432" s="1059"/>
    </row>
    <row r="433" spans="5:21" s="1036" customFormat="1" ht="15" customHeight="1">
      <c r="E433" s="1056"/>
      <c r="F433" s="1056"/>
      <c r="G433" s="1056"/>
      <c r="H433" s="1057"/>
      <c r="I433" s="1057"/>
      <c r="K433" s="1058"/>
      <c r="O433" s="1060"/>
      <c r="U433" s="1059"/>
    </row>
    <row r="434" spans="5:21" s="1036" customFormat="1" ht="15" customHeight="1">
      <c r="E434" s="1056"/>
      <c r="F434" s="1056"/>
      <c r="G434" s="1056"/>
      <c r="H434" s="1057"/>
      <c r="I434" s="1057"/>
      <c r="K434" s="1058"/>
      <c r="O434" s="1060"/>
      <c r="U434" s="1059"/>
    </row>
    <row r="435" spans="5:21" s="1036" customFormat="1" ht="15" customHeight="1">
      <c r="E435" s="1056"/>
      <c r="F435" s="1056"/>
      <c r="G435" s="1056"/>
      <c r="H435" s="1057"/>
      <c r="I435" s="1057"/>
      <c r="K435" s="1058"/>
      <c r="O435" s="1060"/>
      <c r="U435" s="1059"/>
    </row>
    <row r="436" spans="5:21" s="1036" customFormat="1" ht="15" customHeight="1">
      <c r="E436" s="1056"/>
      <c r="F436" s="1056"/>
      <c r="G436" s="1056"/>
      <c r="H436" s="1057"/>
      <c r="I436" s="1057"/>
      <c r="K436" s="1058"/>
      <c r="O436" s="1060"/>
      <c r="U436" s="1059"/>
    </row>
    <row r="437" spans="5:21" s="1036" customFormat="1" ht="15" customHeight="1">
      <c r="E437" s="1056"/>
      <c r="F437" s="1056"/>
      <c r="G437" s="1056"/>
      <c r="H437" s="1057"/>
      <c r="I437" s="1057"/>
      <c r="K437" s="1058"/>
      <c r="O437" s="1060"/>
      <c r="U437" s="1059"/>
    </row>
    <row r="438" spans="5:21" s="1036" customFormat="1" ht="15" customHeight="1">
      <c r="E438" s="1056"/>
      <c r="F438" s="1056"/>
      <c r="G438" s="1056"/>
      <c r="H438" s="1057"/>
      <c r="I438" s="1057"/>
      <c r="K438" s="1058"/>
      <c r="O438" s="1060"/>
      <c r="U438" s="1059"/>
    </row>
    <row r="439" spans="5:21" s="1036" customFormat="1" ht="15" customHeight="1">
      <c r="E439" s="1056"/>
      <c r="F439" s="1056"/>
      <c r="G439" s="1056"/>
      <c r="H439" s="1057"/>
      <c r="I439" s="1057"/>
      <c r="K439" s="1058"/>
      <c r="O439" s="1060"/>
      <c r="U439" s="1059"/>
    </row>
    <row r="440" spans="5:21" s="1036" customFormat="1" ht="15" customHeight="1">
      <c r="E440" s="1056"/>
      <c r="F440" s="1056"/>
      <c r="G440" s="1056"/>
      <c r="H440" s="1057"/>
      <c r="I440" s="1057"/>
      <c r="K440" s="1058"/>
      <c r="O440" s="1060"/>
      <c r="U440" s="1059"/>
    </row>
    <row r="441" spans="5:21" s="1036" customFormat="1" ht="15" customHeight="1">
      <c r="E441" s="1056"/>
      <c r="F441" s="1056"/>
      <c r="G441" s="1056"/>
      <c r="H441" s="1057"/>
      <c r="I441" s="1057"/>
      <c r="K441" s="1058"/>
      <c r="O441" s="1060"/>
      <c r="U441" s="1059"/>
    </row>
    <row r="442" spans="5:21" s="1036" customFormat="1" ht="15" customHeight="1">
      <c r="E442" s="1056"/>
      <c r="F442" s="1056"/>
      <c r="G442" s="1056"/>
      <c r="H442" s="1057"/>
      <c r="I442" s="1057"/>
      <c r="K442" s="1058"/>
      <c r="O442" s="1060"/>
      <c r="U442" s="1059"/>
    </row>
    <row r="443" spans="5:21" s="1036" customFormat="1" ht="15" customHeight="1">
      <c r="E443" s="1056"/>
      <c r="F443" s="1056"/>
      <c r="G443" s="1056"/>
      <c r="H443" s="1057"/>
      <c r="I443" s="1057"/>
      <c r="K443" s="1058"/>
      <c r="O443" s="1060"/>
      <c r="U443" s="1059"/>
    </row>
    <row r="444" spans="5:21" s="1036" customFormat="1" ht="15" customHeight="1">
      <c r="E444" s="1056"/>
      <c r="F444" s="1056"/>
      <c r="G444" s="1056"/>
      <c r="H444" s="1057"/>
      <c r="I444" s="1057"/>
      <c r="K444" s="1058"/>
      <c r="O444" s="1060"/>
      <c r="U444" s="1059"/>
    </row>
    <row r="445" spans="5:21" s="1036" customFormat="1" ht="15" customHeight="1">
      <c r="E445" s="1056"/>
      <c r="F445" s="1056"/>
      <c r="G445" s="1056"/>
      <c r="H445" s="1057"/>
      <c r="I445" s="1057"/>
      <c r="K445" s="1058"/>
      <c r="O445" s="1060"/>
      <c r="U445" s="1059"/>
    </row>
    <row r="446" spans="5:21" s="1036" customFormat="1" ht="15" customHeight="1">
      <c r="E446" s="1056"/>
      <c r="F446" s="1056"/>
      <c r="G446" s="1056"/>
      <c r="H446" s="1057"/>
      <c r="I446" s="1057"/>
      <c r="K446" s="1058"/>
      <c r="O446" s="1060"/>
      <c r="U446" s="1059"/>
    </row>
    <row r="447" spans="5:21" s="1036" customFormat="1" ht="15" customHeight="1">
      <c r="E447" s="1056"/>
      <c r="F447" s="1056"/>
      <c r="G447" s="1056"/>
      <c r="H447" s="1057"/>
      <c r="I447" s="1057"/>
      <c r="K447" s="1058"/>
      <c r="O447" s="1060"/>
      <c r="U447" s="1059"/>
    </row>
    <row r="448" spans="5:21" s="1036" customFormat="1" ht="15" customHeight="1">
      <c r="E448" s="1056"/>
      <c r="F448" s="1056"/>
      <c r="G448" s="1056"/>
      <c r="H448" s="1057"/>
      <c r="I448" s="1057"/>
      <c r="K448" s="1058"/>
      <c r="O448" s="1060"/>
      <c r="U448" s="1059"/>
    </row>
    <row r="449" spans="5:21" s="1036" customFormat="1" ht="15" customHeight="1">
      <c r="E449" s="1056"/>
      <c r="F449" s="1056"/>
      <c r="G449" s="1056"/>
      <c r="H449" s="1057"/>
      <c r="I449" s="1057"/>
      <c r="K449" s="1058"/>
      <c r="O449" s="1060"/>
      <c r="U449" s="1059"/>
    </row>
    <row r="450" spans="5:21" s="1036" customFormat="1" ht="15" customHeight="1">
      <c r="E450" s="1056"/>
      <c r="F450" s="1056"/>
      <c r="G450" s="1056"/>
      <c r="H450" s="1057"/>
      <c r="I450" s="1057"/>
      <c r="K450" s="1058"/>
      <c r="O450" s="1060"/>
      <c r="U450" s="1059"/>
    </row>
    <row r="451" spans="5:21" s="1036" customFormat="1" ht="15" customHeight="1">
      <c r="E451" s="1056"/>
      <c r="F451" s="1056"/>
      <c r="G451" s="1056"/>
      <c r="H451" s="1057"/>
      <c r="I451" s="1057"/>
      <c r="K451" s="1058"/>
      <c r="O451" s="1060"/>
      <c r="U451" s="1059"/>
    </row>
    <row r="452" spans="5:21" s="1036" customFormat="1" ht="15" customHeight="1">
      <c r="E452" s="1056"/>
      <c r="F452" s="1056"/>
      <c r="G452" s="1056"/>
      <c r="H452" s="1057"/>
      <c r="I452" s="1057"/>
      <c r="K452" s="1058"/>
      <c r="O452" s="1060"/>
      <c r="U452" s="1059"/>
    </row>
    <row r="453" spans="5:21" s="1036" customFormat="1" ht="15" customHeight="1">
      <c r="E453" s="1056"/>
      <c r="F453" s="1056"/>
      <c r="G453" s="1056"/>
      <c r="H453" s="1057"/>
      <c r="I453" s="1057"/>
      <c r="K453" s="1058"/>
      <c r="O453" s="1060"/>
      <c r="U453" s="1059"/>
    </row>
    <row r="454" spans="5:21" s="1036" customFormat="1" ht="15" customHeight="1">
      <c r="E454" s="1056"/>
      <c r="F454" s="1056"/>
      <c r="G454" s="1056"/>
      <c r="H454" s="1057"/>
      <c r="I454" s="1057"/>
      <c r="K454" s="1058"/>
      <c r="O454" s="1060"/>
      <c r="U454" s="1059"/>
    </row>
    <row r="455" spans="5:21" s="1036" customFormat="1" ht="15" customHeight="1">
      <c r="E455" s="1056"/>
      <c r="F455" s="1056"/>
      <c r="G455" s="1056"/>
      <c r="H455" s="1057"/>
      <c r="I455" s="1057"/>
      <c r="K455" s="1058"/>
      <c r="O455" s="1060"/>
      <c r="U455" s="1059"/>
    </row>
    <row r="456" spans="5:21" s="1036" customFormat="1" ht="15" customHeight="1">
      <c r="E456" s="1056"/>
      <c r="F456" s="1056"/>
      <c r="G456" s="1056"/>
      <c r="H456" s="1057"/>
      <c r="I456" s="1057"/>
      <c r="K456" s="1058"/>
      <c r="O456" s="1060"/>
      <c r="U456" s="1059"/>
    </row>
    <row r="457" spans="5:21" s="1036" customFormat="1" ht="15" customHeight="1">
      <c r="E457" s="1056"/>
      <c r="F457" s="1056"/>
      <c r="G457" s="1056"/>
      <c r="H457" s="1057"/>
      <c r="I457" s="1057"/>
      <c r="K457" s="1058"/>
      <c r="O457" s="1060"/>
      <c r="U457" s="1059"/>
    </row>
    <row r="458" spans="5:21" s="1036" customFormat="1" ht="15" customHeight="1">
      <c r="E458" s="1056"/>
      <c r="F458" s="1056"/>
      <c r="G458" s="1056"/>
      <c r="H458" s="1057"/>
      <c r="I458" s="1057"/>
      <c r="K458" s="1058"/>
      <c r="O458" s="1060"/>
      <c r="U458" s="1059"/>
    </row>
    <row r="459" spans="5:21" s="1036" customFormat="1" ht="15" customHeight="1">
      <c r="E459" s="1056"/>
      <c r="F459" s="1056"/>
      <c r="G459" s="1056"/>
      <c r="H459" s="1057"/>
      <c r="I459" s="1057"/>
      <c r="K459" s="1058"/>
      <c r="O459" s="1060"/>
      <c r="U459" s="1059"/>
    </row>
    <row r="460" spans="5:21" s="1036" customFormat="1" ht="15" customHeight="1">
      <c r="E460" s="1056"/>
      <c r="F460" s="1056"/>
      <c r="G460" s="1056"/>
      <c r="H460" s="1057"/>
      <c r="I460" s="1057"/>
      <c r="K460" s="1058"/>
      <c r="O460" s="1060"/>
      <c r="U460" s="1059"/>
    </row>
    <row r="461" spans="5:21" s="1036" customFormat="1" ht="15" customHeight="1">
      <c r="E461" s="1056"/>
      <c r="F461" s="1056"/>
      <c r="G461" s="1056"/>
      <c r="H461" s="1057"/>
      <c r="I461" s="1057"/>
      <c r="K461" s="1058"/>
      <c r="O461" s="1060"/>
      <c r="U461" s="1059"/>
    </row>
    <row r="462" spans="5:21" s="1036" customFormat="1" ht="15" customHeight="1">
      <c r="E462" s="1056"/>
      <c r="F462" s="1056"/>
      <c r="G462" s="1056"/>
      <c r="H462" s="1057"/>
      <c r="I462" s="1057"/>
      <c r="K462" s="1058"/>
      <c r="O462" s="1060"/>
      <c r="U462" s="1059"/>
    </row>
    <row r="463" spans="5:21" s="1036" customFormat="1" ht="15" customHeight="1">
      <c r="E463" s="1056"/>
      <c r="F463" s="1056"/>
      <c r="G463" s="1056"/>
      <c r="H463" s="1057"/>
      <c r="I463" s="1057"/>
      <c r="K463" s="1058"/>
      <c r="O463" s="1060"/>
      <c r="U463" s="1059"/>
    </row>
    <row r="464" spans="5:21" s="1036" customFormat="1" ht="15" customHeight="1">
      <c r="E464" s="1056"/>
      <c r="F464" s="1056"/>
      <c r="G464" s="1056"/>
      <c r="H464" s="1057"/>
      <c r="I464" s="1057"/>
      <c r="K464" s="1058"/>
      <c r="O464" s="1060"/>
      <c r="U464" s="1059"/>
    </row>
    <row r="465" spans="5:21" s="1036" customFormat="1" ht="15" customHeight="1">
      <c r="E465" s="1056"/>
      <c r="F465" s="1056"/>
      <c r="G465" s="1056"/>
      <c r="H465" s="1057"/>
      <c r="I465" s="1057"/>
      <c r="K465" s="1058"/>
      <c r="O465" s="1060"/>
      <c r="U465" s="1059"/>
    </row>
    <row r="466" spans="5:21" s="1036" customFormat="1" ht="15" customHeight="1">
      <c r="E466" s="1056"/>
      <c r="F466" s="1056"/>
      <c r="G466" s="1056"/>
      <c r="H466" s="1057"/>
      <c r="I466" s="1057"/>
      <c r="K466" s="1058"/>
      <c r="O466" s="1060"/>
      <c r="U466" s="1059"/>
    </row>
    <row r="467" spans="5:21" s="1036" customFormat="1" ht="15" customHeight="1">
      <c r="E467" s="1056"/>
      <c r="F467" s="1056"/>
      <c r="G467" s="1056"/>
      <c r="H467" s="1057"/>
      <c r="I467" s="1057"/>
      <c r="K467" s="1058"/>
      <c r="O467" s="1060"/>
      <c r="U467" s="1059"/>
    </row>
    <row r="468" spans="5:21" s="1036" customFormat="1" ht="15" customHeight="1">
      <c r="E468" s="1056"/>
      <c r="F468" s="1056"/>
      <c r="G468" s="1056"/>
      <c r="H468" s="1057"/>
      <c r="I468" s="1057"/>
      <c r="K468" s="1058"/>
      <c r="O468" s="1060"/>
      <c r="U468" s="1059"/>
    </row>
    <row r="469" spans="5:21" s="1036" customFormat="1" ht="15" customHeight="1">
      <c r="E469" s="1056"/>
      <c r="F469" s="1056"/>
      <c r="G469" s="1056"/>
      <c r="H469" s="1057"/>
      <c r="I469" s="1057"/>
      <c r="K469" s="1058"/>
      <c r="O469" s="1060"/>
      <c r="U469" s="1059"/>
    </row>
    <row r="470" spans="5:21" s="1036" customFormat="1" ht="15" customHeight="1">
      <c r="E470" s="1056"/>
      <c r="F470" s="1056"/>
      <c r="G470" s="1056"/>
      <c r="H470" s="1057"/>
      <c r="I470" s="1057"/>
      <c r="K470" s="1058"/>
      <c r="O470" s="1060"/>
      <c r="U470" s="1059"/>
    </row>
    <row r="471" spans="5:21" s="1036" customFormat="1" ht="15" customHeight="1">
      <c r="E471" s="1056"/>
      <c r="F471" s="1056"/>
      <c r="G471" s="1056"/>
      <c r="H471" s="1057"/>
      <c r="I471" s="1057"/>
      <c r="K471" s="1058"/>
      <c r="O471" s="1060"/>
      <c r="U471" s="1059"/>
    </row>
    <row r="472" spans="5:21" s="1036" customFormat="1" ht="15" customHeight="1">
      <c r="E472" s="1056"/>
      <c r="F472" s="1056"/>
      <c r="G472" s="1056"/>
      <c r="H472" s="1057"/>
      <c r="I472" s="1057"/>
      <c r="K472" s="1058"/>
      <c r="O472" s="1060"/>
      <c r="U472" s="1059"/>
    </row>
    <row r="473" spans="5:21" s="1036" customFormat="1" ht="15" customHeight="1">
      <c r="E473" s="1056"/>
      <c r="F473" s="1056"/>
      <c r="G473" s="1056"/>
      <c r="H473" s="1057"/>
      <c r="I473" s="1057"/>
      <c r="K473" s="1058"/>
      <c r="O473" s="1060"/>
      <c r="U473" s="1059"/>
    </row>
    <row r="474" spans="5:21" s="1036" customFormat="1" ht="15" customHeight="1">
      <c r="E474" s="1056"/>
      <c r="F474" s="1056"/>
      <c r="G474" s="1056"/>
      <c r="H474" s="1057"/>
      <c r="I474" s="1057"/>
      <c r="K474" s="1058"/>
      <c r="O474" s="1060"/>
      <c r="U474" s="1059"/>
    </row>
    <row r="475" spans="5:21" s="1036" customFormat="1" ht="15" customHeight="1">
      <c r="E475" s="1056"/>
      <c r="F475" s="1056"/>
      <c r="G475" s="1056"/>
      <c r="H475" s="1057"/>
      <c r="I475" s="1057"/>
      <c r="K475" s="1058"/>
      <c r="O475" s="1060"/>
      <c r="U475" s="1059"/>
    </row>
    <row r="476" spans="5:21" s="1036" customFormat="1" ht="15" customHeight="1">
      <c r="E476" s="1056"/>
      <c r="F476" s="1056"/>
      <c r="G476" s="1056"/>
      <c r="H476" s="1057"/>
      <c r="I476" s="1057"/>
      <c r="K476" s="1058"/>
      <c r="O476" s="1060"/>
      <c r="U476" s="1059"/>
    </row>
    <row r="477" spans="5:21" s="1036" customFormat="1" ht="15" customHeight="1">
      <c r="E477" s="1056"/>
      <c r="F477" s="1056"/>
      <c r="G477" s="1056"/>
      <c r="H477" s="1057"/>
      <c r="I477" s="1057"/>
      <c r="K477" s="1058"/>
      <c r="O477" s="1060"/>
      <c r="U477" s="1059"/>
    </row>
    <row r="478" spans="5:21" s="1036" customFormat="1" ht="15" customHeight="1">
      <c r="E478" s="1056"/>
      <c r="F478" s="1056"/>
      <c r="G478" s="1056"/>
      <c r="H478" s="1057"/>
      <c r="I478" s="1057"/>
      <c r="K478" s="1058"/>
      <c r="O478" s="1060"/>
      <c r="U478" s="1059"/>
    </row>
    <row r="479" spans="5:21" s="1036" customFormat="1" ht="15" customHeight="1">
      <c r="E479" s="1056"/>
      <c r="F479" s="1056"/>
      <c r="G479" s="1056"/>
      <c r="H479" s="1057"/>
      <c r="I479" s="1057"/>
      <c r="K479" s="1058"/>
      <c r="O479" s="1060"/>
      <c r="U479" s="1059"/>
    </row>
    <row r="480" spans="5:21" s="1036" customFormat="1" ht="15" customHeight="1">
      <c r="E480" s="1056"/>
      <c r="F480" s="1056"/>
      <c r="G480" s="1056"/>
      <c r="H480" s="1057"/>
      <c r="I480" s="1057"/>
      <c r="K480" s="1058"/>
      <c r="O480" s="1060"/>
      <c r="U480" s="1059"/>
    </row>
    <row r="481" spans="5:21" s="1036" customFormat="1" ht="15" customHeight="1">
      <c r="E481" s="1056"/>
      <c r="F481" s="1056"/>
      <c r="G481" s="1056"/>
      <c r="H481" s="1057"/>
      <c r="I481" s="1057"/>
      <c r="K481" s="1058"/>
      <c r="O481" s="1060"/>
      <c r="U481" s="1059"/>
    </row>
    <row r="482" spans="5:21" s="1036" customFormat="1" ht="15" customHeight="1">
      <c r="E482" s="1056"/>
      <c r="F482" s="1056"/>
      <c r="G482" s="1056"/>
      <c r="H482" s="1057"/>
      <c r="I482" s="1057"/>
      <c r="K482" s="1058"/>
      <c r="O482" s="1060"/>
      <c r="U482" s="1059"/>
    </row>
    <row r="483" spans="5:21" s="1036" customFormat="1" ht="15" customHeight="1">
      <c r="E483" s="1056"/>
      <c r="F483" s="1056"/>
      <c r="G483" s="1056"/>
      <c r="H483" s="1057"/>
      <c r="I483" s="1057"/>
      <c r="K483" s="1058"/>
      <c r="O483" s="1060"/>
      <c r="U483" s="1059"/>
    </row>
    <row r="484" spans="5:21" s="1036" customFormat="1" ht="15" customHeight="1">
      <c r="E484" s="1056"/>
      <c r="F484" s="1056"/>
      <c r="G484" s="1056"/>
      <c r="H484" s="1057"/>
      <c r="I484" s="1057"/>
      <c r="K484" s="1058"/>
      <c r="O484" s="1060"/>
      <c r="U484" s="1059"/>
    </row>
    <row r="485" spans="5:21" s="1036" customFormat="1" ht="15" customHeight="1">
      <c r="E485" s="1056"/>
      <c r="F485" s="1056"/>
      <c r="G485" s="1056"/>
      <c r="H485" s="1057"/>
      <c r="I485" s="1057"/>
      <c r="K485" s="1058"/>
      <c r="O485" s="1060"/>
      <c r="U485" s="1059"/>
    </row>
    <row r="486" spans="5:21" s="1036" customFormat="1" ht="15" customHeight="1">
      <c r="E486" s="1056"/>
      <c r="F486" s="1056"/>
      <c r="G486" s="1056"/>
      <c r="H486" s="1057"/>
      <c r="I486" s="1057"/>
      <c r="K486" s="1058"/>
      <c r="O486" s="1060"/>
      <c r="U486" s="1059"/>
    </row>
    <row r="487" spans="5:21" s="1036" customFormat="1" ht="15" customHeight="1">
      <c r="E487" s="1056"/>
      <c r="F487" s="1056"/>
      <c r="G487" s="1056"/>
      <c r="H487" s="1057"/>
      <c r="I487" s="1057"/>
      <c r="K487" s="1058"/>
      <c r="O487" s="1060"/>
      <c r="U487" s="1059"/>
    </row>
    <row r="488" spans="5:21" s="1036" customFormat="1" ht="15" customHeight="1">
      <c r="E488" s="1056"/>
      <c r="F488" s="1056"/>
      <c r="G488" s="1056"/>
      <c r="H488" s="1057"/>
      <c r="I488" s="1057"/>
      <c r="K488" s="1058"/>
      <c r="O488" s="1060"/>
      <c r="U488" s="1059"/>
    </row>
    <row r="489" spans="5:21" s="1036" customFormat="1" ht="15" customHeight="1">
      <c r="E489" s="1056"/>
      <c r="F489" s="1056"/>
      <c r="G489" s="1056"/>
      <c r="H489" s="1057"/>
      <c r="I489" s="1057"/>
      <c r="K489" s="1058"/>
      <c r="O489" s="1060"/>
      <c r="U489" s="1059"/>
    </row>
    <row r="490" spans="5:21" s="1036" customFormat="1" ht="15" customHeight="1">
      <c r="E490" s="1056"/>
      <c r="F490" s="1056"/>
      <c r="G490" s="1056"/>
      <c r="H490" s="1057"/>
      <c r="I490" s="1057"/>
      <c r="K490" s="1058"/>
      <c r="O490" s="1060"/>
      <c r="U490" s="1059"/>
    </row>
    <row r="491" spans="5:21" s="1036" customFormat="1" ht="15" customHeight="1">
      <c r="E491" s="1056"/>
      <c r="F491" s="1056"/>
      <c r="G491" s="1056"/>
      <c r="H491" s="1057"/>
      <c r="I491" s="1057"/>
      <c r="K491" s="1058"/>
      <c r="O491" s="1060"/>
      <c r="U491" s="1059"/>
    </row>
    <row r="492" spans="5:21" s="1036" customFormat="1" ht="15" customHeight="1">
      <c r="E492" s="1056"/>
      <c r="F492" s="1056"/>
      <c r="G492" s="1056"/>
      <c r="H492" s="1057"/>
      <c r="I492" s="1057"/>
      <c r="K492" s="1058"/>
      <c r="O492" s="1060"/>
      <c r="U492" s="1059"/>
    </row>
    <row r="493" spans="5:21" s="1036" customFormat="1" ht="15" customHeight="1">
      <c r="E493" s="1056"/>
      <c r="F493" s="1056"/>
      <c r="G493" s="1056"/>
      <c r="H493" s="1057"/>
      <c r="I493" s="1057"/>
      <c r="K493" s="1058"/>
      <c r="O493" s="1060"/>
      <c r="U493" s="1059"/>
    </row>
    <row r="494" spans="5:21" s="1036" customFormat="1" ht="15" customHeight="1">
      <c r="E494" s="1056"/>
      <c r="F494" s="1056"/>
      <c r="G494" s="1056"/>
      <c r="H494" s="1057"/>
      <c r="I494" s="1057"/>
      <c r="K494" s="1058"/>
      <c r="O494" s="1060"/>
      <c r="U494" s="1059"/>
    </row>
    <row r="495" spans="5:21" s="1036" customFormat="1" ht="15" customHeight="1">
      <c r="E495" s="1056"/>
      <c r="F495" s="1056"/>
      <c r="G495" s="1056"/>
      <c r="H495" s="1057"/>
      <c r="I495" s="1057"/>
      <c r="K495" s="1058"/>
      <c r="O495" s="1060"/>
      <c r="U495" s="1059"/>
    </row>
    <row r="496" spans="5:21" s="1036" customFormat="1" ht="15" customHeight="1">
      <c r="E496" s="1056"/>
      <c r="F496" s="1056"/>
      <c r="G496" s="1056"/>
      <c r="H496" s="1057"/>
      <c r="I496" s="1057"/>
      <c r="K496" s="1058"/>
      <c r="O496" s="1060"/>
      <c r="U496" s="1059"/>
    </row>
    <row r="497" spans="5:21" s="1036" customFormat="1" ht="15" customHeight="1">
      <c r="E497" s="1056"/>
      <c r="F497" s="1056"/>
      <c r="G497" s="1056"/>
      <c r="H497" s="1057"/>
      <c r="I497" s="1057"/>
      <c r="K497" s="1058"/>
      <c r="O497" s="1060"/>
      <c r="U497" s="1059"/>
    </row>
    <row r="498" spans="5:21" s="1036" customFormat="1" ht="15" customHeight="1">
      <c r="E498" s="1056"/>
      <c r="F498" s="1056"/>
      <c r="G498" s="1056"/>
      <c r="H498" s="1057"/>
      <c r="I498" s="1057"/>
      <c r="K498" s="1058"/>
      <c r="O498" s="1060"/>
      <c r="U498" s="1059"/>
    </row>
    <row r="499" spans="5:21" s="1036" customFormat="1" ht="15" customHeight="1">
      <c r="E499" s="1056"/>
      <c r="F499" s="1056"/>
      <c r="G499" s="1056"/>
      <c r="H499" s="1057"/>
      <c r="I499" s="1057"/>
      <c r="K499" s="1058"/>
      <c r="O499" s="1060"/>
      <c r="U499" s="1059"/>
    </row>
    <row r="500" spans="5:21" s="1036" customFormat="1" ht="15" customHeight="1">
      <c r="E500" s="1056"/>
      <c r="F500" s="1056"/>
      <c r="G500" s="1056"/>
      <c r="H500" s="1057"/>
      <c r="I500" s="1057"/>
      <c r="K500" s="1058"/>
      <c r="O500" s="1060"/>
      <c r="U500" s="1059"/>
    </row>
    <row r="501" spans="5:21" s="1036" customFormat="1" ht="15" customHeight="1">
      <c r="E501" s="1056"/>
      <c r="F501" s="1056"/>
      <c r="G501" s="1056"/>
      <c r="H501" s="1057"/>
      <c r="I501" s="1057"/>
      <c r="K501" s="1058"/>
      <c r="O501" s="1060"/>
      <c r="U501" s="1059"/>
    </row>
    <row r="502" spans="5:21" s="1036" customFormat="1" ht="15" customHeight="1">
      <c r="E502" s="1056"/>
      <c r="F502" s="1056"/>
      <c r="G502" s="1056"/>
      <c r="H502" s="1057"/>
      <c r="I502" s="1057"/>
      <c r="K502" s="1058"/>
      <c r="O502" s="1060"/>
      <c r="U502" s="1059"/>
    </row>
    <row r="503" spans="5:21" s="1036" customFormat="1" ht="15" customHeight="1">
      <c r="E503" s="1056"/>
      <c r="F503" s="1056"/>
      <c r="G503" s="1056"/>
      <c r="H503" s="1057"/>
      <c r="I503" s="1057"/>
      <c r="K503" s="1058"/>
      <c r="O503" s="1060"/>
      <c r="U503" s="1059"/>
    </row>
    <row r="504" spans="5:21" s="1036" customFormat="1" ht="15" customHeight="1">
      <c r="E504" s="1056"/>
      <c r="F504" s="1056"/>
      <c r="G504" s="1056"/>
      <c r="H504" s="1057"/>
      <c r="I504" s="1057"/>
      <c r="K504" s="1058"/>
      <c r="O504" s="1060"/>
      <c r="U504" s="1059"/>
    </row>
    <row r="505" spans="5:21" s="1036" customFormat="1" ht="15" customHeight="1">
      <c r="E505" s="1056"/>
      <c r="F505" s="1056"/>
      <c r="G505" s="1056"/>
      <c r="H505" s="1057"/>
      <c r="I505" s="1057"/>
      <c r="K505" s="1058"/>
      <c r="O505" s="1060"/>
      <c r="U505" s="1059"/>
    </row>
    <row r="506" spans="5:21" s="1036" customFormat="1" ht="15" customHeight="1">
      <c r="E506" s="1056"/>
      <c r="F506" s="1056"/>
      <c r="G506" s="1056"/>
      <c r="H506" s="1057"/>
      <c r="I506" s="1057"/>
      <c r="K506" s="1058"/>
      <c r="O506" s="1060"/>
      <c r="U506" s="1059"/>
    </row>
    <row r="507" spans="5:21" s="1036" customFormat="1" ht="15" customHeight="1">
      <c r="E507" s="1056"/>
      <c r="F507" s="1056"/>
      <c r="G507" s="1056"/>
      <c r="H507" s="1057"/>
      <c r="I507" s="1057"/>
      <c r="K507" s="1058"/>
      <c r="O507" s="1060"/>
      <c r="U507" s="1059"/>
    </row>
    <row r="508" spans="5:21" s="1036" customFormat="1" ht="15" customHeight="1">
      <c r="E508" s="1056"/>
      <c r="F508" s="1056"/>
      <c r="G508" s="1056"/>
      <c r="H508" s="1057"/>
      <c r="I508" s="1057"/>
      <c r="K508" s="1058"/>
      <c r="O508" s="1060"/>
      <c r="U508" s="1059"/>
    </row>
    <row r="509" spans="5:21" s="1036" customFormat="1" ht="15" customHeight="1">
      <c r="E509" s="1056"/>
      <c r="F509" s="1056"/>
      <c r="G509" s="1056"/>
      <c r="H509" s="1057"/>
      <c r="I509" s="1057"/>
      <c r="K509" s="1058"/>
      <c r="O509" s="1060"/>
      <c r="U509" s="1059"/>
    </row>
    <row r="510" spans="5:21" s="1036" customFormat="1" ht="15" customHeight="1">
      <c r="E510" s="1056"/>
      <c r="F510" s="1056"/>
      <c r="G510" s="1056"/>
      <c r="H510" s="1057"/>
      <c r="I510" s="1057"/>
      <c r="K510" s="1058"/>
      <c r="O510" s="1060"/>
      <c r="U510" s="1059"/>
    </row>
    <row r="511" spans="5:21" s="1036" customFormat="1" ht="15" customHeight="1">
      <c r="E511" s="1056"/>
      <c r="F511" s="1056"/>
      <c r="G511" s="1056"/>
      <c r="H511" s="1057"/>
      <c r="I511" s="1057"/>
      <c r="K511" s="1058"/>
      <c r="O511" s="1060"/>
      <c r="U511" s="1059"/>
    </row>
    <row r="512" spans="5:21" s="1036" customFormat="1" ht="15" customHeight="1">
      <c r="E512" s="1056"/>
      <c r="F512" s="1056"/>
      <c r="G512" s="1056"/>
      <c r="H512" s="1057"/>
      <c r="I512" s="1057"/>
      <c r="K512" s="1058"/>
      <c r="O512" s="1060"/>
      <c r="U512" s="1059"/>
    </row>
    <row r="513" spans="5:21" s="1036" customFormat="1" ht="15" customHeight="1">
      <c r="E513" s="1056"/>
      <c r="F513" s="1056"/>
      <c r="G513" s="1056"/>
      <c r="H513" s="1057"/>
      <c r="I513" s="1057"/>
      <c r="K513" s="1058"/>
      <c r="O513" s="1060"/>
      <c r="U513" s="1059"/>
    </row>
    <row r="514" spans="5:21" s="1036" customFormat="1" ht="15" customHeight="1">
      <c r="E514" s="1056"/>
      <c r="F514" s="1056"/>
      <c r="G514" s="1056"/>
      <c r="H514" s="1057"/>
      <c r="I514" s="1057"/>
      <c r="K514" s="1058"/>
      <c r="O514" s="1060"/>
      <c r="U514" s="1059"/>
    </row>
    <row r="515" spans="5:21" s="1036" customFormat="1" ht="15" customHeight="1">
      <c r="E515" s="1056"/>
      <c r="F515" s="1056"/>
      <c r="G515" s="1056"/>
      <c r="H515" s="1057"/>
      <c r="I515" s="1057"/>
      <c r="K515" s="1058"/>
      <c r="O515" s="1060"/>
      <c r="U515" s="1059"/>
    </row>
    <row r="516" spans="5:21" s="1036" customFormat="1" ht="15" customHeight="1">
      <c r="E516" s="1056"/>
      <c r="F516" s="1056"/>
      <c r="G516" s="1056"/>
      <c r="H516" s="1057"/>
      <c r="I516" s="1057"/>
      <c r="K516" s="1058"/>
      <c r="O516" s="1060"/>
      <c r="U516" s="1059"/>
    </row>
    <row r="517" spans="5:21" s="1036" customFormat="1" ht="15" customHeight="1">
      <c r="E517" s="1056"/>
      <c r="F517" s="1056"/>
      <c r="G517" s="1056"/>
      <c r="H517" s="1057"/>
      <c r="I517" s="1057"/>
      <c r="K517" s="1058"/>
      <c r="O517" s="1060"/>
      <c r="U517" s="1059"/>
    </row>
    <row r="518" spans="5:21" s="1036" customFormat="1" ht="15" customHeight="1">
      <c r="E518" s="1056"/>
      <c r="F518" s="1056"/>
      <c r="G518" s="1056"/>
      <c r="H518" s="1057"/>
      <c r="I518" s="1057"/>
      <c r="K518" s="1058"/>
      <c r="O518" s="1060"/>
      <c r="U518" s="1059"/>
    </row>
    <row r="519" spans="5:21" s="1036" customFormat="1" ht="15" customHeight="1">
      <c r="E519" s="1056"/>
      <c r="F519" s="1056"/>
      <c r="G519" s="1056"/>
      <c r="H519" s="1057"/>
      <c r="I519" s="1057"/>
      <c r="K519" s="1058"/>
      <c r="O519" s="1060"/>
      <c r="U519" s="1059"/>
    </row>
    <row r="520" spans="5:21" s="1036" customFormat="1" ht="15" customHeight="1">
      <c r="E520" s="1056"/>
      <c r="F520" s="1056"/>
      <c r="G520" s="1056"/>
      <c r="H520" s="1057"/>
      <c r="I520" s="1057"/>
      <c r="K520" s="1058"/>
      <c r="O520" s="1060"/>
      <c r="U520" s="1059"/>
    </row>
    <row r="521" spans="5:21" s="1036" customFormat="1" ht="15" customHeight="1">
      <c r="E521" s="1056"/>
      <c r="F521" s="1056"/>
      <c r="G521" s="1056"/>
      <c r="H521" s="1057"/>
      <c r="I521" s="1057"/>
      <c r="K521" s="1058"/>
      <c r="O521" s="1060"/>
      <c r="U521" s="1059"/>
    </row>
    <row r="522" spans="5:21" s="1036" customFormat="1" ht="15" customHeight="1">
      <c r="E522" s="1056"/>
      <c r="F522" s="1056"/>
      <c r="G522" s="1056"/>
      <c r="H522" s="1057"/>
      <c r="I522" s="1057"/>
      <c r="K522" s="1058"/>
      <c r="O522" s="1060"/>
      <c r="U522" s="1059"/>
    </row>
    <row r="523" spans="5:21" s="1036" customFormat="1" ht="15" customHeight="1">
      <c r="E523" s="1056"/>
      <c r="F523" s="1056"/>
      <c r="G523" s="1056"/>
      <c r="H523" s="1057"/>
      <c r="I523" s="1057"/>
      <c r="K523" s="1058"/>
      <c r="O523" s="1060"/>
      <c r="U523" s="1059"/>
    </row>
    <row r="524" spans="5:21" s="1036" customFormat="1" ht="15" customHeight="1">
      <c r="E524" s="1056"/>
      <c r="F524" s="1056"/>
      <c r="G524" s="1056"/>
      <c r="H524" s="1057"/>
      <c r="I524" s="1057"/>
      <c r="K524" s="1058"/>
      <c r="O524" s="1060"/>
      <c r="U524" s="1059"/>
    </row>
    <row r="525" spans="5:21" s="1036" customFormat="1" ht="15" customHeight="1">
      <c r="E525" s="1056"/>
      <c r="F525" s="1056"/>
      <c r="G525" s="1056"/>
      <c r="H525" s="1057"/>
      <c r="I525" s="1057"/>
      <c r="K525" s="1058"/>
      <c r="O525" s="1060"/>
      <c r="U525" s="1059"/>
    </row>
    <row r="526" spans="5:21" s="1036" customFormat="1" ht="15" customHeight="1">
      <c r="E526" s="1056"/>
      <c r="F526" s="1056"/>
      <c r="G526" s="1056"/>
      <c r="H526" s="1057"/>
      <c r="I526" s="1057"/>
      <c r="K526" s="1058"/>
      <c r="O526" s="1060"/>
      <c r="U526" s="1059"/>
    </row>
    <row r="527" spans="5:21" s="1036" customFormat="1" ht="15" customHeight="1">
      <c r="E527" s="1056"/>
      <c r="F527" s="1056"/>
      <c r="G527" s="1056"/>
      <c r="H527" s="1057"/>
      <c r="I527" s="1057"/>
      <c r="K527" s="1058"/>
      <c r="O527" s="1060"/>
      <c r="U527" s="1059"/>
    </row>
    <row r="528" spans="5:21" s="1036" customFormat="1" ht="15" customHeight="1">
      <c r="E528" s="1056"/>
      <c r="F528" s="1056"/>
      <c r="G528" s="1056"/>
      <c r="H528" s="1057"/>
      <c r="I528" s="1057"/>
      <c r="K528" s="1058"/>
      <c r="O528" s="1060"/>
      <c r="U528" s="1059"/>
    </row>
    <row r="529" spans="5:21" s="1036" customFormat="1" ht="15" customHeight="1">
      <c r="E529" s="1056"/>
      <c r="F529" s="1056"/>
      <c r="G529" s="1056"/>
      <c r="H529" s="1057"/>
      <c r="I529" s="1057"/>
      <c r="K529" s="1058"/>
      <c r="O529" s="1060"/>
      <c r="U529" s="1059"/>
    </row>
    <row r="530" spans="5:21" s="1036" customFormat="1" ht="15" customHeight="1">
      <c r="E530" s="1056"/>
      <c r="F530" s="1056"/>
      <c r="G530" s="1056"/>
      <c r="H530" s="1057"/>
      <c r="I530" s="1057"/>
      <c r="K530" s="1058"/>
      <c r="O530" s="1060"/>
      <c r="U530" s="1059"/>
    </row>
    <row r="531" spans="5:21" s="1036" customFormat="1" ht="15" customHeight="1">
      <c r="E531" s="1056"/>
      <c r="F531" s="1056"/>
      <c r="G531" s="1056"/>
      <c r="H531" s="1057"/>
      <c r="I531" s="1057"/>
      <c r="K531" s="1058"/>
      <c r="O531" s="1060"/>
      <c r="U531" s="1059"/>
    </row>
    <row r="532" spans="5:21" s="1036" customFormat="1" ht="15" customHeight="1">
      <c r="E532" s="1056"/>
      <c r="F532" s="1056"/>
      <c r="G532" s="1056"/>
      <c r="H532" s="1057"/>
      <c r="I532" s="1057"/>
      <c r="K532" s="1058"/>
      <c r="O532" s="1060"/>
      <c r="U532" s="1059"/>
    </row>
    <row r="533" spans="5:21" s="1036" customFormat="1" ht="15" customHeight="1">
      <c r="E533" s="1056"/>
      <c r="F533" s="1056"/>
      <c r="G533" s="1056"/>
      <c r="H533" s="1057"/>
      <c r="I533" s="1057"/>
      <c r="K533" s="1058"/>
      <c r="O533" s="1060"/>
      <c r="U533" s="1059"/>
    </row>
    <row r="534" spans="5:21" s="1036" customFormat="1" ht="15" customHeight="1">
      <c r="E534" s="1056"/>
      <c r="F534" s="1056"/>
      <c r="G534" s="1056"/>
      <c r="H534" s="1057"/>
      <c r="I534" s="1057"/>
      <c r="K534" s="1058"/>
      <c r="O534" s="1060"/>
      <c r="U534" s="1059"/>
    </row>
    <row r="535" spans="5:21" s="1036" customFormat="1" ht="15" customHeight="1">
      <c r="E535" s="1056"/>
      <c r="F535" s="1056"/>
      <c r="G535" s="1056"/>
      <c r="H535" s="1057"/>
      <c r="I535" s="1057"/>
      <c r="K535" s="1058"/>
      <c r="O535" s="1060"/>
      <c r="U535" s="1059"/>
    </row>
    <row r="536" spans="5:21" s="1036" customFormat="1" ht="15" customHeight="1">
      <c r="E536" s="1056"/>
      <c r="F536" s="1056"/>
      <c r="G536" s="1056"/>
      <c r="H536" s="1057"/>
      <c r="I536" s="1057"/>
      <c r="K536" s="1058"/>
      <c r="O536" s="1060"/>
      <c r="U536" s="1059"/>
    </row>
    <row r="537" spans="5:21" s="1036" customFormat="1" ht="15" customHeight="1">
      <c r="E537" s="1056"/>
      <c r="F537" s="1056"/>
      <c r="G537" s="1056"/>
      <c r="H537" s="1057"/>
      <c r="I537" s="1057"/>
      <c r="K537" s="1058"/>
      <c r="O537" s="1060"/>
      <c r="U537" s="1059"/>
    </row>
    <row r="538" spans="5:21" s="1036" customFormat="1" ht="15" customHeight="1">
      <c r="E538" s="1056"/>
      <c r="F538" s="1056"/>
      <c r="G538" s="1056"/>
      <c r="H538" s="1057"/>
      <c r="I538" s="1057"/>
      <c r="K538" s="1058"/>
      <c r="O538" s="1060"/>
      <c r="U538" s="1059"/>
    </row>
    <row r="539" spans="5:21" s="1036" customFormat="1" ht="15" customHeight="1">
      <c r="E539" s="1056"/>
      <c r="F539" s="1056"/>
      <c r="G539" s="1056"/>
      <c r="H539" s="1057"/>
      <c r="I539" s="1057"/>
      <c r="K539" s="1058"/>
      <c r="O539" s="1060"/>
      <c r="U539" s="1059"/>
    </row>
    <row r="540" spans="5:21" s="1036" customFormat="1" ht="15" customHeight="1">
      <c r="E540" s="1056"/>
      <c r="F540" s="1056"/>
      <c r="G540" s="1056"/>
      <c r="H540" s="1057"/>
      <c r="I540" s="1057"/>
      <c r="K540" s="1058"/>
      <c r="O540" s="1060"/>
      <c r="U540" s="1059"/>
    </row>
    <row r="541" spans="5:21" s="1036" customFormat="1" ht="15" customHeight="1">
      <c r="E541" s="1056"/>
      <c r="F541" s="1056"/>
      <c r="G541" s="1056"/>
      <c r="H541" s="1057"/>
      <c r="I541" s="1057"/>
      <c r="K541" s="1058"/>
      <c r="O541" s="1060"/>
      <c r="U541" s="1059"/>
    </row>
    <row r="542" spans="5:21" s="1036" customFormat="1" ht="15" customHeight="1">
      <c r="E542" s="1056"/>
      <c r="F542" s="1056"/>
      <c r="G542" s="1056"/>
      <c r="H542" s="1057"/>
      <c r="I542" s="1057"/>
      <c r="K542" s="1058"/>
      <c r="O542" s="1060"/>
      <c r="U542" s="1059"/>
    </row>
    <row r="543" spans="5:21" s="1036" customFormat="1" ht="15" customHeight="1">
      <c r="E543" s="1056"/>
      <c r="F543" s="1056"/>
      <c r="G543" s="1056"/>
      <c r="H543" s="1057"/>
      <c r="I543" s="1057"/>
      <c r="K543" s="1058"/>
      <c r="O543" s="1060"/>
      <c r="U543" s="1059"/>
    </row>
    <row r="544" spans="5:21" s="1036" customFormat="1" ht="15" customHeight="1">
      <c r="E544" s="1056"/>
      <c r="F544" s="1056"/>
      <c r="G544" s="1056"/>
      <c r="H544" s="1057"/>
      <c r="I544" s="1057"/>
      <c r="K544" s="1058"/>
      <c r="O544" s="1060"/>
      <c r="U544" s="1059"/>
    </row>
    <row r="545" spans="5:21" s="1036" customFormat="1" ht="15" customHeight="1">
      <c r="E545" s="1056"/>
      <c r="F545" s="1056"/>
      <c r="G545" s="1056"/>
      <c r="H545" s="1057"/>
      <c r="I545" s="1057"/>
      <c r="K545" s="1058"/>
      <c r="O545" s="1060"/>
      <c r="U545" s="1059"/>
    </row>
    <row r="546" spans="5:21" s="1036" customFormat="1" ht="15" customHeight="1">
      <c r="E546" s="1056"/>
      <c r="F546" s="1056"/>
      <c r="G546" s="1056"/>
      <c r="H546" s="1057"/>
      <c r="I546" s="1057"/>
      <c r="K546" s="1058"/>
      <c r="O546" s="1060"/>
      <c r="U546" s="1059"/>
    </row>
    <row r="547" spans="5:21" s="1036" customFormat="1" ht="15" customHeight="1">
      <c r="E547" s="1056"/>
      <c r="F547" s="1056"/>
      <c r="G547" s="1056"/>
      <c r="H547" s="1057"/>
      <c r="I547" s="1057"/>
      <c r="K547" s="1058"/>
      <c r="O547" s="1060"/>
      <c r="U547" s="1059"/>
    </row>
    <row r="548" spans="5:21" s="1036" customFormat="1" ht="15" customHeight="1">
      <c r="E548" s="1056"/>
      <c r="F548" s="1056"/>
      <c r="G548" s="1056"/>
      <c r="H548" s="1057"/>
      <c r="I548" s="1057"/>
      <c r="K548" s="1058"/>
      <c r="O548" s="1060"/>
      <c r="U548" s="1059"/>
    </row>
    <row r="549" spans="5:21" s="1036" customFormat="1" ht="15" customHeight="1">
      <c r="E549" s="1056"/>
      <c r="F549" s="1056"/>
      <c r="G549" s="1056"/>
      <c r="H549" s="1057"/>
      <c r="I549" s="1057"/>
      <c r="K549" s="1058"/>
      <c r="O549" s="1060"/>
      <c r="U549" s="1059"/>
    </row>
    <row r="550" spans="5:21" s="1036" customFormat="1" ht="15" customHeight="1">
      <c r="E550" s="1056"/>
      <c r="F550" s="1056"/>
      <c r="G550" s="1056"/>
      <c r="H550" s="1057"/>
      <c r="I550" s="1057"/>
      <c r="K550" s="1058"/>
      <c r="O550" s="1060"/>
      <c r="U550" s="1059"/>
    </row>
    <row r="551" spans="5:21" s="1036" customFormat="1" ht="15" customHeight="1">
      <c r="E551" s="1056"/>
      <c r="F551" s="1056"/>
      <c r="G551" s="1056"/>
      <c r="H551" s="1057"/>
      <c r="I551" s="1057"/>
      <c r="K551" s="1058"/>
      <c r="O551" s="1060"/>
      <c r="U551" s="1059"/>
    </row>
    <row r="552" spans="5:21" s="1036" customFormat="1" ht="15" customHeight="1">
      <c r="E552" s="1056"/>
      <c r="F552" s="1056"/>
      <c r="G552" s="1056"/>
      <c r="H552" s="1057"/>
      <c r="I552" s="1057"/>
      <c r="K552" s="1058"/>
      <c r="O552" s="1060"/>
      <c r="U552" s="1059"/>
    </row>
    <row r="553" spans="5:21" s="1036" customFormat="1" ht="15" customHeight="1">
      <c r="E553" s="1056"/>
      <c r="F553" s="1056"/>
      <c r="G553" s="1056"/>
      <c r="H553" s="1057"/>
      <c r="I553" s="1057"/>
      <c r="K553" s="1058"/>
      <c r="O553" s="1060"/>
      <c r="U553" s="1059"/>
    </row>
    <row r="554" spans="5:21" s="1036" customFormat="1" ht="15" customHeight="1">
      <c r="E554" s="1056"/>
      <c r="F554" s="1056"/>
      <c r="G554" s="1056"/>
      <c r="H554" s="1057"/>
      <c r="I554" s="1057"/>
      <c r="K554" s="1058"/>
      <c r="O554" s="1060"/>
      <c r="U554" s="1059"/>
    </row>
    <row r="555" spans="5:21" s="1036" customFormat="1" ht="15" customHeight="1">
      <c r="E555" s="1056"/>
      <c r="F555" s="1056"/>
      <c r="G555" s="1056"/>
      <c r="H555" s="1057"/>
      <c r="I555" s="1057"/>
      <c r="K555" s="1058"/>
      <c r="O555" s="1060"/>
      <c r="U555" s="1059"/>
    </row>
    <row r="556" spans="5:21" s="1036" customFormat="1" ht="15" customHeight="1">
      <c r="E556" s="1056"/>
      <c r="F556" s="1056"/>
      <c r="G556" s="1056"/>
      <c r="H556" s="1057"/>
      <c r="I556" s="1057"/>
      <c r="K556" s="1058"/>
      <c r="O556" s="1060"/>
      <c r="U556" s="1059"/>
    </row>
    <row r="557" spans="5:21" s="1036" customFormat="1" ht="15" customHeight="1">
      <c r="E557" s="1056"/>
      <c r="F557" s="1056"/>
      <c r="G557" s="1056"/>
      <c r="H557" s="1057"/>
      <c r="I557" s="1057"/>
      <c r="K557" s="1058"/>
      <c r="O557" s="1060"/>
      <c r="U557" s="1059"/>
    </row>
    <row r="558" spans="5:21" s="1036" customFormat="1" ht="15" customHeight="1">
      <c r="E558" s="1056"/>
      <c r="F558" s="1056"/>
      <c r="G558" s="1056"/>
      <c r="H558" s="1057"/>
      <c r="I558" s="1057"/>
      <c r="K558" s="1058"/>
      <c r="O558" s="1060"/>
      <c r="U558" s="1059"/>
    </row>
    <row r="559" spans="5:21" s="1036" customFormat="1" ht="15" customHeight="1">
      <c r="E559" s="1056"/>
      <c r="F559" s="1056"/>
      <c r="G559" s="1056"/>
      <c r="H559" s="1057"/>
      <c r="I559" s="1057"/>
      <c r="K559" s="1058"/>
      <c r="O559" s="1060"/>
      <c r="U559" s="1059"/>
    </row>
    <row r="560" spans="5:21" s="1036" customFormat="1" ht="15" customHeight="1">
      <c r="E560" s="1056"/>
      <c r="F560" s="1056"/>
      <c r="G560" s="1056"/>
      <c r="H560" s="1057"/>
      <c r="I560" s="1057"/>
      <c r="K560" s="1058"/>
      <c r="O560" s="1060"/>
      <c r="U560" s="1059"/>
    </row>
    <row r="561" spans="5:21" s="1036" customFormat="1" ht="15" customHeight="1">
      <c r="E561" s="1056"/>
      <c r="F561" s="1056"/>
      <c r="G561" s="1056"/>
      <c r="H561" s="1057"/>
      <c r="I561" s="1057"/>
      <c r="K561" s="1058"/>
      <c r="O561" s="1060"/>
      <c r="U561" s="1059"/>
    </row>
    <row r="562" spans="5:21" s="1036" customFormat="1" ht="15" customHeight="1">
      <c r="E562" s="1056"/>
      <c r="F562" s="1056"/>
      <c r="G562" s="1056"/>
      <c r="H562" s="1057"/>
      <c r="I562" s="1057"/>
      <c r="K562" s="1058"/>
      <c r="O562" s="1060"/>
      <c r="U562" s="1059"/>
    </row>
    <row r="563" spans="5:21" s="1036" customFormat="1" ht="15" customHeight="1">
      <c r="E563" s="1056"/>
      <c r="F563" s="1056"/>
      <c r="G563" s="1056"/>
      <c r="H563" s="1057"/>
      <c r="I563" s="1057"/>
      <c r="K563" s="1058"/>
      <c r="O563" s="1060"/>
      <c r="U563" s="1059"/>
    </row>
    <row r="564" spans="5:21" s="1036" customFormat="1" ht="15" customHeight="1">
      <c r="E564" s="1056"/>
      <c r="F564" s="1056"/>
      <c r="G564" s="1056"/>
      <c r="H564" s="1057"/>
      <c r="I564" s="1057"/>
      <c r="K564" s="1058"/>
      <c r="O564" s="1060"/>
      <c r="U564" s="1059"/>
    </row>
    <row r="565" spans="5:21" s="1036" customFormat="1" ht="15" customHeight="1">
      <c r="E565" s="1056"/>
      <c r="F565" s="1056"/>
      <c r="G565" s="1056"/>
      <c r="H565" s="1057"/>
      <c r="I565" s="1057"/>
      <c r="K565" s="1058"/>
      <c r="O565" s="1060"/>
      <c r="U565" s="1059"/>
    </row>
    <row r="566" spans="5:21" s="1036" customFormat="1" ht="15" customHeight="1">
      <c r="E566" s="1056"/>
      <c r="F566" s="1056"/>
      <c r="G566" s="1056"/>
      <c r="H566" s="1057"/>
      <c r="I566" s="1057"/>
      <c r="K566" s="1058"/>
      <c r="O566" s="1060"/>
      <c r="U566" s="1059"/>
    </row>
    <row r="567" spans="5:21" s="1036" customFormat="1" ht="15" customHeight="1">
      <c r="E567" s="1056"/>
      <c r="F567" s="1056"/>
      <c r="G567" s="1056"/>
      <c r="H567" s="1057"/>
      <c r="I567" s="1057"/>
      <c r="K567" s="1058"/>
      <c r="O567" s="1060"/>
      <c r="U567" s="1059"/>
    </row>
    <row r="568" spans="5:21" s="1036" customFormat="1" ht="15" customHeight="1">
      <c r="E568" s="1056"/>
      <c r="F568" s="1056"/>
      <c r="G568" s="1056"/>
      <c r="H568" s="1057"/>
      <c r="I568" s="1057"/>
      <c r="K568" s="1058"/>
      <c r="O568" s="1060"/>
      <c r="U568" s="1059"/>
    </row>
    <row r="569" spans="5:21" s="1036" customFormat="1" ht="15" customHeight="1">
      <c r="E569" s="1056"/>
      <c r="F569" s="1056"/>
      <c r="G569" s="1056"/>
      <c r="H569" s="1057"/>
      <c r="I569" s="1057"/>
      <c r="K569" s="1058"/>
      <c r="O569" s="1060"/>
      <c r="U569" s="1059"/>
    </row>
    <row r="570" spans="5:21" s="1036" customFormat="1" ht="15" customHeight="1">
      <c r="E570" s="1056"/>
      <c r="F570" s="1056"/>
      <c r="G570" s="1056"/>
      <c r="H570" s="1057"/>
      <c r="I570" s="1057"/>
      <c r="K570" s="1058"/>
      <c r="O570" s="1060"/>
      <c r="U570" s="1059"/>
    </row>
    <row r="571" spans="5:21" s="1036" customFormat="1" ht="15" customHeight="1">
      <c r="E571" s="1056"/>
      <c r="F571" s="1056"/>
      <c r="G571" s="1056"/>
      <c r="H571" s="1057"/>
      <c r="I571" s="1057"/>
      <c r="K571" s="1058"/>
      <c r="O571" s="1060"/>
      <c r="U571" s="1059"/>
    </row>
    <row r="572" spans="5:21" s="1036" customFormat="1" ht="15" customHeight="1">
      <c r="E572" s="1056"/>
      <c r="F572" s="1056"/>
      <c r="G572" s="1056"/>
      <c r="H572" s="1057"/>
      <c r="I572" s="1057"/>
      <c r="K572" s="1058"/>
      <c r="O572" s="1060"/>
      <c r="U572" s="1059"/>
    </row>
    <row r="573" spans="5:21" s="1036" customFormat="1" ht="15" customHeight="1">
      <c r="E573" s="1056"/>
      <c r="F573" s="1056"/>
      <c r="G573" s="1056"/>
      <c r="H573" s="1057"/>
      <c r="I573" s="1057"/>
      <c r="K573" s="1058"/>
      <c r="O573" s="1060"/>
      <c r="U573" s="1059"/>
    </row>
    <row r="574" spans="5:21" s="1036" customFormat="1" ht="15" customHeight="1">
      <c r="E574" s="1056"/>
      <c r="F574" s="1056"/>
      <c r="G574" s="1056"/>
      <c r="H574" s="1057"/>
      <c r="I574" s="1057"/>
      <c r="K574" s="1058"/>
      <c r="O574" s="1060"/>
      <c r="U574" s="1059"/>
    </row>
    <row r="575" spans="5:21" s="1036" customFormat="1" ht="15" customHeight="1">
      <c r="E575" s="1056"/>
      <c r="F575" s="1056"/>
      <c r="G575" s="1056"/>
      <c r="H575" s="1057"/>
      <c r="I575" s="1057"/>
      <c r="K575" s="1058"/>
      <c r="O575" s="1060"/>
      <c r="U575" s="1059"/>
    </row>
    <row r="576" spans="5:21" s="1036" customFormat="1" ht="15" customHeight="1">
      <c r="E576" s="1056"/>
      <c r="F576" s="1056"/>
      <c r="G576" s="1056"/>
      <c r="H576" s="1057"/>
      <c r="I576" s="1057"/>
      <c r="K576" s="1058"/>
      <c r="O576" s="1060"/>
      <c r="U576" s="1059"/>
    </row>
    <row r="577" spans="5:21" s="1036" customFormat="1" ht="15" customHeight="1">
      <c r="E577" s="1056"/>
      <c r="F577" s="1056"/>
      <c r="G577" s="1056"/>
      <c r="H577" s="1057"/>
      <c r="I577" s="1057"/>
      <c r="K577" s="1058"/>
      <c r="O577" s="1060"/>
      <c r="U577" s="1059"/>
    </row>
    <row r="578" spans="5:21" s="1036" customFormat="1" ht="15" customHeight="1">
      <c r="E578" s="1056"/>
      <c r="F578" s="1056"/>
      <c r="G578" s="1056"/>
      <c r="H578" s="1057"/>
      <c r="I578" s="1057"/>
      <c r="K578" s="1058"/>
      <c r="O578" s="1060"/>
      <c r="U578" s="1059"/>
    </row>
    <row r="579" spans="5:21" s="1036" customFormat="1" ht="15" customHeight="1">
      <c r="E579" s="1056"/>
      <c r="F579" s="1056"/>
      <c r="G579" s="1056"/>
      <c r="H579" s="1057"/>
      <c r="I579" s="1057"/>
      <c r="K579" s="1058"/>
      <c r="O579" s="1060"/>
      <c r="U579" s="1059"/>
    </row>
    <row r="580" spans="5:21" s="1036" customFormat="1" ht="15" customHeight="1">
      <c r="E580" s="1056"/>
      <c r="F580" s="1056"/>
      <c r="G580" s="1056"/>
      <c r="H580" s="1057"/>
      <c r="I580" s="1057"/>
      <c r="K580" s="1058"/>
      <c r="O580" s="1060"/>
      <c r="U580" s="1059"/>
    </row>
    <row r="581" spans="5:21" s="1036" customFormat="1" ht="15" customHeight="1">
      <c r="E581" s="1056"/>
      <c r="F581" s="1056"/>
      <c r="G581" s="1056"/>
      <c r="H581" s="1057"/>
      <c r="I581" s="1057"/>
      <c r="K581" s="1058"/>
      <c r="O581" s="1060"/>
      <c r="U581" s="1059"/>
    </row>
    <row r="582" spans="5:21" s="1036" customFormat="1" ht="15" customHeight="1">
      <c r="E582" s="1056"/>
      <c r="F582" s="1056"/>
      <c r="G582" s="1056"/>
      <c r="H582" s="1057"/>
      <c r="I582" s="1057"/>
      <c r="K582" s="1058"/>
      <c r="O582" s="1060"/>
      <c r="U582" s="1059"/>
    </row>
    <row r="583" spans="5:21" s="1036" customFormat="1" ht="15" customHeight="1">
      <c r="E583" s="1056"/>
      <c r="F583" s="1056"/>
      <c r="G583" s="1056"/>
      <c r="H583" s="1057"/>
      <c r="I583" s="1057"/>
      <c r="K583" s="1058"/>
      <c r="O583" s="1060"/>
      <c r="U583" s="1059"/>
    </row>
    <row r="584" spans="5:21" s="1036" customFormat="1" ht="15" customHeight="1">
      <c r="E584" s="1056"/>
      <c r="F584" s="1056"/>
      <c r="G584" s="1056"/>
      <c r="H584" s="1057"/>
      <c r="I584" s="1057"/>
      <c r="K584" s="1058"/>
      <c r="O584" s="1060"/>
      <c r="U584" s="1059"/>
    </row>
    <row r="585" spans="5:21" s="1036" customFormat="1" ht="15" customHeight="1">
      <c r="E585" s="1056"/>
      <c r="F585" s="1056"/>
      <c r="G585" s="1056"/>
      <c r="H585" s="1057"/>
      <c r="I585" s="1057"/>
      <c r="K585" s="1058"/>
      <c r="O585" s="1060"/>
      <c r="U585" s="1059"/>
    </row>
    <row r="586" spans="5:21" s="1036" customFormat="1" ht="15" customHeight="1">
      <c r="E586" s="1056"/>
      <c r="F586" s="1056"/>
      <c r="G586" s="1056"/>
      <c r="H586" s="1057"/>
      <c r="I586" s="1057"/>
      <c r="K586" s="1058"/>
      <c r="O586" s="1060"/>
      <c r="U586" s="1059"/>
    </row>
    <row r="587" spans="5:21" s="1036" customFormat="1" ht="15" customHeight="1">
      <c r="E587" s="1056"/>
      <c r="F587" s="1056"/>
      <c r="G587" s="1056"/>
      <c r="H587" s="1057"/>
      <c r="I587" s="1057"/>
      <c r="K587" s="1058"/>
      <c r="O587" s="1060"/>
      <c r="U587" s="1059"/>
    </row>
    <row r="588" spans="5:21" s="1036" customFormat="1" ht="15" customHeight="1">
      <c r="E588" s="1056"/>
      <c r="F588" s="1056"/>
      <c r="G588" s="1056"/>
      <c r="H588" s="1057"/>
      <c r="I588" s="1057"/>
      <c r="K588" s="1058"/>
      <c r="O588" s="1060"/>
      <c r="U588" s="1059"/>
    </row>
    <row r="589" spans="5:21" s="1036" customFormat="1" ht="15" customHeight="1">
      <c r="E589" s="1056"/>
      <c r="F589" s="1056"/>
      <c r="G589" s="1056"/>
      <c r="H589" s="1057"/>
      <c r="I589" s="1057"/>
      <c r="K589" s="1058"/>
      <c r="O589" s="1060"/>
      <c r="U589" s="1059"/>
    </row>
    <row r="590" spans="5:21" s="1036" customFormat="1" ht="15" customHeight="1">
      <c r="E590" s="1056"/>
      <c r="F590" s="1056"/>
      <c r="G590" s="1056"/>
      <c r="H590" s="1057"/>
      <c r="I590" s="1057"/>
      <c r="K590" s="1058"/>
      <c r="O590" s="1060"/>
      <c r="U590" s="1059"/>
    </row>
    <row r="591" spans="5:21" s="1036" customFormat="1" ht="15" customHeight="1">
      <c r="E591" s="1056"/>
      <c r="F591" s="1056"/>
      <c r="G591" s="1056"/>
      <c r="H591" s="1057"/>
      <c r="I591" s="1057"/>
      <c r="K591" s="1058"/>
      <c r="O591" s="1060"/>
      <c r="U591" s="1059"/>
    </row>
    <row r="592" spans="5:21" s="1036" customFormat="1" ht="15" customHeight="1">
      <c r="E592" s="1056"/>
      <c r="F592" s="1056"/>
      <c r="G592" s="1056"/>
      <c r="H592" s="1057"/>
      <c r="I592" s="1057"/>
      <c r="K592" s="1058"/>
      <c r="O592" s="1060"/>
      <c r="U592" s="1059"/>
    </row>
    <row r="593" spans="5:21" s="1036" customFormat="1" ht="15" customHeight="1">
      <c r="E593" s="1056"/>
      <c r="F593" s="1056"/>
      <c r="G593" s="1056"/>
      <c r="H593" s="1057"/>
      <c r="I593" s="1057"/>
      <c r="K593" s="1058"/>
      <c r="O593" s="1060"/>
      <c r="U593" s="1059"/>
    </row>
    <row r="594" spans="5:21" s="1036" customFormat="1" ht="15" customHeight="1">
      <c r="E594" s="1056"/>
      <c r="F594" s="1056"/>
      <c r="G594" s="1056"/>
      <c r="H594" s="1057"/>
      <c r="I594" s="1057"/>
      <c r="K594" s="1058"/>
      <c r="O594" s="1060"/>
      <c r="U594" s="1059"/>
    </row>
    <row r="595" spans="5:21" s="1036" customFormat="1" ht="15" customHeight="1">
      <c r="E595" s="1056"/>
      <c r="F595" s="1056"/>
      <c r="G595" s="1056"/>
      <c r="H595" s="1057"/>
      <c r="I595" s="1057"/>
      <c r="K595" s="1058"/>
      <c r="O595" s="1060"/>
      <c r="U595" s="1059"/>
    </row>
    <row r="596" spans="5:21" s="1036" customFormat="1" ht="15" customHeight="1">
      <c r="E596" s="1056"/>
      <c r="F596" s="1056"/>
      <c r="G596" s="1056"/>
      <c r="H596" s="1057"/>
      <c r="I596" s="1057"/>
      <c r="K596" s="1058"/>
      <c r="O596" s="1060"/>
      <c r="U596" s="1059"/>
    </row>
    <row r="597" spans="5:21" s="1036" customFormat="1" ht="15" customHeight="1">
      <c r="E597" s="1056"/>
      <c r="F597" s="1056"/>
      <c r="G597" s="1056"/>
      <c r="H597" s="1057"/>
      <c r="I597" s="1057"/>
      <c r="K597" s="1058"/>
      <c r="O597" s="1060"/>
      <c r="U597" s="1059"/>
    </row>
    <row r="598" spans="5:21" s="1036" customFormat="1" ht="15" customHeight="1">
      <c r="E598" s="1056"/>
      <c r="F598" s="1056"/>
      <c r="G598" s="1056"/>
      <c r="H598" s="1057"/>
      <c r="I598" s="1057"/>
      <c r="K598" s="1058"/>
      <c r="O598" s="1060"/>
      <c r="U598" s="1059"/>
    </row>
    <row r="599" spans="5:21" s="1036" customFormat="1" ht="15" customHeight="1">
      <c r="E599" s="1056"/>
      <c r="F599" s="1056"/>
      <c r="G599" s="1056"/>
      <c r="H599" s="1057"/>
      <c r="I599" s="1057"/>
      <c r="K599" s="1058"/>
      <c r="O599" s="1060"/>
      <c r="U599" s="1059"/>
    </row>
    <row r="600" spans="5:21" s="1036" customFormat="1" ht="15" customHeight="1">
      <c r="E600" s="1056"/>
      <c r="F600" s="1056"/>
      <c r="G600" s="1056"/>
      <c r="H600" s="1057"/>
      <c r="I600" s="1057"/>
      <c r="K600" s="1058"/>
      <c r="O600" s="1060"/>
      <c r="U600" s="1059"/>
    </row>
    <row r="601" spans="5:21" s="1036" customFormat="1" ht="15" customHeight="1">
      <c r="E601" s="1056"/>
      <c r="F601" s="1056"/>
      <c r="G601" s="1056"/>
      <c r="H601" s="1057"/>
      <c r="I601" s="1057"/>
      <c r="K601" s="1058"/>
      <c r="O601" s="1060"/>
      <c r="U601" s="1059"/>
    </row>
    <row r="602" spans="5:21" s="1036" customFormat="1" ht="15" customHeight="1">
      <c r="E602" s="1056"/>
      <c r="F602" s="1056"/>
      <c r="G602" s="1056"/>
      <c r="H602" s="1057"/>
      <c r="I602" s="1057"/>
      <c r="K602" s="1058"/>
      <c r="O602" s="1060"/>
      <c r="U602" s="1059"/>
    </row>
    <row r="603" spans="5:21" s="1036" customFormat="1" ht="15" customHeight="1">
      <c r="E603" s="1056"/>
      <c r="F603" s="1056"/>
      <c r="G603" s="1056"/>
      <c r="H603" s="1057"/>
      <c r="I603" s="1057"/>
      <c r="K603" s="1058"/>
      <c r="O603" s="1060"/>
      <c r="U603" s="1059"/>
    </row>
    <row r="604" spans="5:21" s="1036" customFormat="1" ht="15" customHeight="1">
      <c r="E604" s="1056"/>
      <c r="F604" s="1056"/>
      <c r="G604" s="1056"/>
      <c r="H604" s="1057"/>
      <c r="I604" s="1057"/>
      <c r="K604" s="1058"/>
      <c r="O604" s="1060"/>
      <c r="U604" s="1059"/>
    </row>
    <row r="605" spans="5:21" s="1036" customFormat="1" ht="15" customHeight="1">
      <c r="E605" s="1056"/>
      <c r="F605" s="1056"/>
      <c r="G605" s="1056"/>
      <c r="H605" s="1057"/>
      <c r="I605" s="1057"/>
      <c r="K605" s="1058"/>
      <c r="O605" s="1060"/>
      <c r="U605" s="1059"/>
    </row>
    <row r="606" spans="5:21" s="1036" customFormat="1" ht="15" customHeight="1">
      <c r="E606" s="1056"/>
      <c r="F606" s="1056"/>
      <c r="G606" s="1056"/>
      <c r="H606" s="1057"/>
      <c r="I606" s="1057"/>
      <c r="K606" s="1058"/>
      <c r="O606" s="1060"/>
      <c r="U606" s="1059"/>
    </row>
    <row r="607" spans="5:21" s="1036" customFormat="1" ht="15" customHeight="1">
      <c r="E607" s="1056"/>
      <c r="F607" s="1056"/>
      <c r="G607" s="1056"/>
      <c r="H607" s="1057"/>
      <c r="I607" s="1057"/>
      <c r="K607" s="1058"/>
      <c r="O607" s="1060"/>
      <c r="U607" s="1059"/>
    </row>
    <row r="608" spans="5:21" s="1036" customFormat="1" ht="15" customHeight="1">
      <c r="E608" s="1056"/>
      <c r="F608" s="1056"/>
      <c r="G608" s="1056"/>
      <c r="H608" s="1057"/>
      <c r="I608" s="1057"/>
      <c r="K608" s="1058"/>
      <c r="O608" s="1060"/>
      <c r="U608" s="1059"/>
    </row>
    <row r="609" spans="5:21" s="1036" customFormat="1" ht="15" customHeight="1">
      <c r="E609" s="1056"/>
      <c r="F609" s="1056"/>
      <c r="G609" s="1056"/>
      <c r="H609" s="1057"/>
      <c r="I609" s="1057"/>
      <c r="K609" s="1058"/>
      <c r="O609" s="1060"/>
      <c r="U609" s="1059"/>
    </row>
    <row r="610" spans="5:21" s="1036" customFormat="1" ht="15" customHeight="1">
      <c r="E610" s="1056"/>
      <c r="F610" s="1056"/>
      <c r="G610" s="1056"/>
      <c r="H610" s="1057"/>
      <c r="I610" s="1057"/>
      <c r="K610" s="1058"/>
      <c r="O610" s="1060"/>
      <c r="U610" s="1059"/>
    </row>
    <row r="611" spans="5:21" s="1036" customFormat="1" ht="15" customHeight="1">
      <c r="E611" s="1056"/>
      <c r="F611" s="1056"/>
      <c r="G611" s="1056"/>
      <c r="H611" s="1057"/>
      <c r="I611" s="1057"/>
      <c r="K611" s="1058"/>
      <c r="O611" s="1060"/>
      <c r="U611" s="1059"/>
    </row>
    <row r="612" spans="5:21" s="1036" customFormat="1" ht="15" customHeight="1">
      <c r="E612" s="1056"/>
      <c r="F612" s="1056"/>
      <c r="G612" s="1056"/>
      <c r="H612" s="1057"/>
      <c r="I612" s="1057"/>
      <c r="K612" s="1058"/>
      <c r="O612" s="1060"/>
      <c r="U612" s="1059"/>
    </row>
    <row r="613" spans="5:21" s="1036" customFormat="1" ht="15" customHeight="1">
      <c r="E613" s="1056"/>
      <c r="F613" s="1056"/>
      <c r="G613" s="1056"/>
      <c r="H613" s="1057"/>
      <c r="I613" s="1057"/>
      <c r="K613" s="1058"/>
      <c r="O613" s="1060"/>
      <c r="U613" s="1059"/>
    </row>
    <row r="614" spans="5:21" s="1036" customFormat="1" ht="15" customHeight="1">
      <c r="E614" s="1056"/>
      <c r="F614" s="1056"/>
      <c r="G614" s="1056"/>
      <c r="H614" s="1057"/>
      <c r="I614" s="1057"/>
      <c r="K614" s="1058"/>
      <c r="O614" s="1060"/>
      <c r="U614" s="1059"/>
    </row>
    <row r="615" spans="5:21" s="1036" customFormat="1" ht="15" customHeight="1">
      <c r="E615" s="1056"/>
      <c r="F615" s="1056"/>
      <c r="G615" s="1056"/>
      <c r="H615" s="1057"/>
      <c r="I615" s="1057"/>
      <c r="K615" s="1058"/>
      <c r="O615" s="1060"/>
      <c r="U615" s="1059"/>
    </row>
    <row r="616" spans="5:21" s="1036" customFormat="1" ht="15" customHeight="1">
      <c r="E616" s="1056"/>
      <c r="F616" s="1056"/>
      <c r="G616" s="1056"/>
      <c r="H616" s="1057"/>
      <c r="I616" s="1057"/>
      <c r="K616" s="1058"/>
      <c r="O616" s="1060"/>
      <c r="U616" s="1059"/>
    </row>
    <row r="617" spans="5:21" s="1036" customFormat="1" ht="15" customHeight="1">
      <c r="E617" s="1056"/>
      <c r="F617" s="1056"/>
      <c r="G617" s="1056"/>
      <c r="H617" s="1057"/>
      <c r="I617" s="1057"/>
      <c r="K617" s="1058"/>
      <c r="O617" s="1060"/>
      <c r="U617" s="1059"/>
    </row>
    <row r="618" spans="5:21" s="1036" customFormat="1" ht="15" customHeight="1">
      <c r="E618" s="1056"/>
      <c r="F618" s="1056"/>
      <c r="G618" s="1056"/>
      <c r="H618" s="1057"/>
      <c r="I618" s="1057"/>
      <c r="K618" s="1058"/>
      <c r="O618" s="1060"/>
      <c r="U618" s="1059"/>
    </row>
    <row r="619" spans="5:21" s="1036" customFormat="1" ht="15" customHeight="1">
      <c r="E619" s="1056"/>
      <c r="F619" s="1056"/>
      <c r="G619" s="1056"/>
      <c r="H619" s="1057"/>
      <c r="I619" s="1057"/>
      <c r="K619" s="1058"/>
      <c r="O619" s="1060"/>
      <c r="U619" s="1059"/>
    </row>
    <row r="620" spans="5:21" s="1036" customFormat="1" ht="15" customHeight="1">
      <c r="E620" s="1056"/>
      <c r="F620" s="1056"/>
      <c r="G620" s="1056"/>
      <c r="H620" s="1057"/>
      <c r="I620" s="1057"/>
      <c r="K620" s="1058"/>
      <c r="O620" s="1060"/>
      <c r="U620" s="1059"/>
    </row>
    <row r="621" spans="5:21" s="1036" customFormat="1" ht="15" customHeight="1">
      <c r="E621" s="1056"/>
      <c r="F621" s="1056"/>
      <c r="G621" s="1056"/>
      <c r="H621" s="1057"/>
      <c r="I621" s="1057"/>
      <c r="K621" s="1058"/>
      <c r="O621" s="1060"/>
      <c r="U621" s="1059"/>
    </row>
    <row r="622" spans="5:21" s="1036" customFormat="1" ht="15" customHeight="1">
      <c r="E622" s="1056"/>
      <c r="F622" s="1056"/>
      <c r="G622" s="1056"/>
      <c r="H622" s="1057"/>
      <c r="I622" s="1057"/>
      <c r="K622" s="1058"/>
      <c r="O622" s="1060"/>
      <c r="U622" s="1059"/>
    </row>
    <row r="623" spans="5:21" s="1036" customFormat="1" ht="15" customHeight="1">
      <c r="E623" s="1056"/>
      <c r="F623" s="1056"/>
      <c r="G623" s="1056"/>
      <c r="H623" s="1057"/>
      <c r="I623" s="1057"/>
      <c r="K623" s="1058"/>
      <c r="O623" s="1060"/>
      <c r="U623" s="1059"/>
    </row>
    <row r="624" spans="5:21" s="1036" customFormat="1" ht="15" customHeight="1">
      <c r="E624" s="1056"/>
      <c r="F624" s="1056"/>
      <c r="G624" s="1056"/>
      <c r="H624" s="1057"/>
      <c r="I624" s="1057"/>
      <c r="K624" s="1058"/>
      <c r="O624" s="1060"/>
      <c r="U624" s="1059"/>
    </row>
    <row r="625" spans="5:21" s="1036" customFormat="1" ht="15" customHeight="1">
      <c r="E625" s="1056"/>
      <c r="F625" s="1056"/>
      <c r="G625" s="1056"/>
      <c r="H625" s="1057"/>
      <c r="I625" s="1057"/>
      <c r="K625" s="1058"/>
      <c r="O625" s="1060"/>
      <c r="U625" s="1059"/>
    </row>
    <row r="626" spans="5:21" s="1036" customFormat="1" ht="15" customHeight="1">
      <c r="E626" s="1056"/>
      <c r="F626" s="1056"/>
      <c r="G626" s="1056"/>
      <c r="H626" s="1057"/>
      <c r="I626" s="1057"/>
      <c r="K626" s="1058"/>
      <c r="O626" s="1060"/>
      <c r="U626" s="1059"/>
    </row>
    <row r="627" spans="5:21" s="1036" customFormat="1" ht="15" customHeight="1">
      <c r="E627" s="1056"/>
      <c r="F627" s="1056"/>
      <c r="G627" s="1056"/>
      <c r="H627" s="1057"/>
      <c r="I627" s="1057"/>
      <c r="K627" s="1058"/>
      <c r="O627" s="1060"/>
      <c r="U627" s="1059"/>
    </row>
    <row r="628" spans="5:21" s="1036" customFormat="1" ht="15" customHeight="1">
      <c r="E628" s="1056"/>
      <c r="F628" s="1056"/>
      <c r="G628" s="1056"/>
      <c r="H628" s="1057"/>
      <c r="I628" s="1057"/>
      <c r="K628" s="1058"/>
      <c r="O628" s="1060"/>
      <c r="U628" s="1059"/>
    </row>
    <row r="629" spans="5:21" s="1036" customFormat="1" ht="15" customHeight="1">
      <c r="E629" s="1056"/>
      <c r="F629" s="1056"/>
      <c r="G629" s="1056"/>
      <c r="H629" s="1057"/>
      <c r="I629" s="1057"/>
      <c r="K629" s="1058"/>
      <c r="O629" s="1060"/>
      <c r="U629" s="1059"/>
    </row>
    <row r="630" spans="5:21" s="1036" customFormat="1" ht="15" customHeight="1">
      <c r="E630" s="1056"/>
      <c r="F630" s="1056"/>
      <c r="G630" s="1056"/>
      <c r="H630" s="1057"/>
      <c r="I630" s="1057"/>
      <c r="K630" s="1058"/>
      <c r="O630" s="1060"/>
      <c r="U630" s="1059"/>
    </row>
    <row r="631" spans="5:21" s="1036" customFormat="1" ht="15" customHeight="1">
      <c r="E631" s="1056"/>
      <c r="F631" s="1056"/>
      <c r="G631" s="1056"/>
      <c r="H631" s="1057"/>
      <c r="I631" s="1057"/>
      <c r="K631" s="1058"/>
      <c r="O631" s="1060"/>
      <c r="U631" s="1059"/>
    </row>
    <row r="632" spans="5:21" s="1036" customFormat="1" ht="15" customHeight="1">
      <c r="E632" s="1056"/>
      <c r="F632" s="1056"/>
      <c r="G632" s="1056"/>
      <c r="H632" s="1057"/>
      <c r="I632" s="1057"/>
      <c r="K632" s="1058"/>
      <c r="O632" s="1060"/>
      <c r="U632" s="1059"/>
    </row>
    <row r="633" spans="5:21" s="1036" customFormat="1" ht="15" customHeight="1">
      <c r="E633" s="1056"/>
      <c r="F633" s="1056"/>
      <c r="G633" s="1056"/>
      <c r="H633" s="1057"/>
      <c r="I633" s="1057"/>
      <c r="K633" s="1058"/>
      <c r="O633" s="1060"/>
      <c r="U633" s="1059"/>
    </row>
    <row r="634" spans="5:21" s="1036" customFormat="1" ht="15" customHeight="1">
      <c r="E634" s="1056"/>
      <c r="F634" s="1056"/>
      <c r="G634" s="1056"/>
      <c r="H634" s="1057"/>
      <c r="I634" s="1057"/>
      <c r="K634" s="1058"/>
      <c r="O634" s="1060"/>
      <c r="U634" s="1059"/>
    </row>
    <row r="635" spans="5:21" s="1036" customFormat="1" ht="15" customHeight="1">
      <c r="E635" s="1056"/>
      <c r="F635" s="1056"/>
      <c r="G635" s="1056"/>
      <c r="H635" s="1057"/>
      <c r="I635" s="1057"/>
      <c r="K635" s="1058"/>
      <c r="O635" s="1060"/>
      <c r="U635" s="1059"/>
    </row>
    <row r="636" spans="5:21" s="1036" customFormat="1" ht="15" customHeight="1">
      <c r="E636" s="1056"/>
      <c r="F636" s="1056"/>
      <c r="G636" s="1056"/>
      <c r="H636" s="1057"/>
      <c r="I636" s="1057"/>
      <c r="K636" s="1058"/>
      <c r="O636" s="1060"/>
      <c r="U636" s="1059"/>
    </row>
    <row r="637" spans="5:21" s="1036" customFormat="1" ht="15" customHeight="1">
      <c r="E637" s="1056"/>
      <c r="F637" s="1056"/>
      <c r="G637" s="1056"/>
      <c r="H637" s="1057"/>
      <c r="I637" s="1057"/>
      <c r="K637" s="1058"/>
      <c r="O637" s="1060"/>
      <c r="U637" s="1059"/>
    </row>
    <row r="638" spans="5:21" s="1036" customFormat="1" ht="15" customHeight="1">
      <c r="E638" s="1056"/>
      <c r="F638" s="1056"/>
      <c r="G638" s="1056"/>
      <c r="H638" s="1057"/>
      <c r="I638" s="1057"/>
      <c r="K638" s="1058"/>
      <c r="O638" s="1060"/>
      <c r="U638" s="1059"/>
    </row>
    <row r="639" spans="5:21" s="1036" customFormat="1" ht="15" customHeight="1">
      <c r="E639" s="1056"/>
      <c r="F639" s="1056"/>
      <c r="G639" s="1056"/>
      <c r="H639" s="1057"/>
      <c r="I639" s="1057"/>
      <c r="K639" s="1058"/>
      <c r="O639" s="1060"/>
      <c r="U639" s="1059"/>
    </row>
    <row r="640" spans="5:21" s="1036" customFormat="1" ht="15" customHeight="1">
      <c r="E640" s="1056"/>
      <c r="F640" s="1056"/>
      <c r="G640" s="1056"/>
      <c r="H640" s="1057"/>
      <c r="I640" s="1057"/>
      <c r="K640" s="1058"/>
      <c r="O640" s="1060"/>
      <c r="U640" s="1059"/>
    </row>
    <row r="641" spans="5:21" s="1036" customFormat="1" ht="15" customHeight="1">
      <c r="E641" s="1056"/>
      <c r="F641" s="1056"/>
      <c r="G641" s="1056"/>
      <c r="H641" s="1057"/>
      <c r="I641" s="1057"/>
      <c r="K641" s="1058"/>
      <c r="O641" s="1060"/>
      <c r="U641" s="1059"/>
    </row>
    <row r="642" spans="5:21" s="1036" customFormat="1" ht="15" customHeight="1">
      <c r="E642" s="1056"/>
      <c r="F642" s="1056"/>
      <c r="G642" s="1056"/>
      <c r="H642" s="1057"/>
      <c r="I642" s="1057"/>
      <c r="K642" s="1058"/>
      <c r="O642" s="1060"/>
      <c r="U642" s="1059"/>
    </row>
    <row r="643" spans="5:21" s="1036" customFormat="1" ht="15" customHeight="1">
      <c r="E643" s="1056"/>
      <c r="F643" s="1056"/>
      <c r="G643" s="1056"/>
      <c r="H643" s="1057"/>
      <c r="I643" s="1057"/>
      <c r="K643" s="1058"/>
      <c r="O643" s="1060"/>
      <c r="U643" s="1059"/>
    </row>
    <row r="644" spans="5:21" s="1036" customFormat="1" ht="15" customHeight="1">
      <c r="E644" s="1056"/>
      <c r="F644" s="1056"/>
      <c r="G644" s="1056"/>
      <c r="H644" s="1057"/>
      <c r="I644" s="1057"/>
      <c r="K644" s="1058"/>
      <c r="O644" s="1060"/>
      <c r="U644" s="1059"/>
    </row>
    <row r="645" spans="5:21" s="1036" customFormat="1" ht="15" customHeight="1">
      <c r="E645" s="1056"/>
      <c r="F645" s="1056"/>
      <c r="G645" s="1056"/>
      <c r="H645" s="1057"/>
      <c r="I645" s="1057"/>
      <c r="K645" s="1058"/>
      <c r="O645" s="1060"/>
      <c r="U645" s="1059"/>
    </row>
    <row r="646" spans="5:21" s="1036" customFormat="1" ht="15" customHeight="1">
      <c r="E646" s="1056"/>
      <c r="F646" s="1056"/>
      <c r="G646" s="1056"/>
      <c r="H646" s="1057"/>
      <c r="I646" s="1057"/>
      <c r="K646" s="1058"/>
      <c r="O646" s="1060"/>
      <c r="U646" s="1059"/>
    </row>
    <row r="647" spans="5:21" s="1036" customFormat="1" ht="15" customHeight="1">
      <c r="E647" s="1056"/>
      <c r="F647" s="1056"/>
      <c r="G647" s="1056"/>
      <c r="H647" s="1057"/>
      <c r="I647" s="1057"/>
      <c r="K647" s="1058"/>
      <c r="O647" s="1060"/>
      <c r="U647" s="1059"/>
    </row>
    <row r="648" spans="5:21" s="1036" customFormat="1" ht="15" customHeight="1">
      <c r="E648" s="1056"/>
      <c r="F648" s="1056"/>
      <c r="G648" s="1056"/>
      <c r="H648" s="1057"/>
      <c r="I648" s="1057"/>
      <c r="K648" s="1058"/>
      <c r="O648" s="1060"/>
      <c r="U648" s="1059"/>
    </row>
    <row r="649" spans="5:21" s="1036" customFormat="1" ht="15" customHeight="1">
      <c r="E649" s="1056"/>
      <c r="F649" s="1056"/>
      <c r="G649" s="1056"/>
      <c r="H649" s="1057"/>
      <c r="I649" s="1057"/>
      <c r="K649" s="1058"/>
      <c r="O649" s="1060"/>
      <c r="U649" s="1059"/>
    </row>
    <row r="650" spans="5:21" s="1036" customFormat="1" ht="15" customHeight="1">
      <c r="E650" s="1056"/>
      <c r="F650" s="1056"/>
      <c r="G650" s="1056"/>
      <c r="H650" s="1057"/>
      <c r="I650" s="1057"/>
      <c r="K650" s="1058"/>
      <c r="O650" s="1060"/>
      <c r="U650" s="1059"/>
    </row>
    <row r="651" spans="5:21" s="1036" customFormat="1" ht="15" customHeight="1">
      <c r="E651" s="1056"/>
      <c r="F651" s="1056"/>
      <c r="G651" s="1056"/>
      <c r="H651" s="1057"/>
      <c r="I651" s="1057"/>
      <c r="K651" s="1058"/>
      <c r="O651" s="1060"/>
      <c r="U651" s="1059"/>
    </row>
    <row r="652" spans="5:21" s="1036" customFormat="1" ht="15" customHeight="1">
      <c r="E652" s="1056"/>
      <c r="F652" s="1056"/>
      <c r="G652" s="1056"/>
      <c r="H652" s="1057"/>
      <c r="I652" s="1057"/>
      <c r="K652" s="1058"/>
      <c r="O652" s="1060"/>
      <c r="U652" s="1059"/>
    </row>
    <row r="653" spans="5:21" s="1036" customFormat="1" ht="15" customHeight="1">
      <c r="E653" s="1056"/>
      <c r="F653" s="1056"/>
      <c r="G653" s="1056"/>
      <c r="H653" s="1057"/>
      <c r="I653" s="1057"/>
      <c r="K653" s="1058"/>
      <c r="O653" s="1060"/>
      <c r="U653" s="1059"/>
    </row>
    <row r="654" spans="5:21" s="1036" customFormat="1" ht="15" customHeight="1">
      <c r="E654" s="1056"/>
      <c r="F654" s="1056"/>
      <c r="G654" s="1056"/>
      <c r="H654" s="1057"/>
      <c r="I654" s="1057"/>
      <c r="K654" s="1058"/>
      <c r="O654" s="1060"/>
      <c r="U654" s="1059"/>
    </row>
    <row r="655" spans="5:21" s="1036" customFormat="1" ht="15" customHeight="1">
      <c r="E655" s="1056"/>
      <c r="F655" s="1056"/>
      <c r="G655" s="1056"/>
      <c r="H655" s="1057"/>
      <c r="I655" s="1057"/>
      <c r="K655" s="1058"/>
      <c r="O655" s="1060"/>
      <c r="U655" s="1059"/>
    </row>
    <row r="656" spans="5:21" s="1036" customFormat="1" ht="15" customHeight="1">
      <c r="E656" s="1056"/>
      <c r="F656" s="1056"/>
      <c r="G656" s="1056"/>
      <c r="H656" s="1057"/>
      <c r="I656" s="1057"/>
      <c r="K656" s="1058"/>
      <c r="O656" s="1060"/>
      <c r="U656" s="1059"/>
    </row>
    <row r="657" spans="5:21" s="1036" customFormat="1" ht="15" customHeight="1">
      <c r="E657" s="1056"/>
      <c r="F657" s="1056"/>
      <c r="G657" s="1056"/>
      <c r="H657" s="1057"/>
      <c r="I657" s="1057"/>
      <c r="K657" s="1058"/>
      <c r="O657" s="1060"/>
      <c r="U657" s="1059"/>
    </row>
    <row r="658" spans="5:21" s="1036" customFormat="1" ht="15" customHeight="1">
      <c r="E658" s="1056"/>
      <c r="F658" s="1056"/>
      <c r="G658" s="1056"/>
      <c r="H658" s="1057"/>
      <c r="I658" s="1057"/>
      <c r="K658" s="1058"/>
      <c r="O658" s="1060"/>
      <c r="U658" s="1059"/>
    </row>
    <row r="659" spans="5:21" s="1036" customFormat="1" ht="15" customHeight="1">
      <c r="E659" s="1056"/>
      <c r="F659" s="1056"/>
      <c r="G659" s="1056"/>
      <c r="H659" s="1057"/>
      <c r="I659" s="1057"/>
      <c r="K659" s="1058"/>
      <c r="O659" s="1060"/>
      <c r="U659" s="1059"/>
    </row>
    <row r="660" spans="5:21" s="1036" customFormat="1" ht="15" customHeight="1">
      <c r="E660" s="1056"/>
      <c r="F660" s="1056"/>
      <c r="G660" s="1056"/>
      <c r="H660" s="1057"/>
      <c r="I660" s="1057"/>
      <c r="K660" s="1058"/>
      <c r="O660" s="1060"/>
      <c r="U660" s="1059"/>
    </row>
    <row r="661" spans="5:21" s="1036" customFormat="1" ht="15" customHeight="1">
      <c r="E661" s="1056"/>
      <c r="F661" s="1056"/>
      <c r="G661" s="1056"/>
      <c r="H661" s="1057"/>
      <c r="I661" s="1057"/>
      <c r="K661" s="1058"/>
      <c r="O661" s="1060"/>
      <c r="U661" s="1059"/>
    </row>
    <row r="662" spans="5:21" s="1036" customFormat="1" ht="15" customHeight="1">
      <c r="E662" s="1056"/>
      <c r="F662" s="1056"/>
      <c r="G662" s="1056"/>
      <c r="H662" s="1057"/>
      <c r="I662" s="1057"/>
      <c r="K662" s="1058"/>
      <c r="O662" s="1060"/>
      <c r="U662" s="1059"/>
    </row>
    <row r="663" spans="5:21" s="1036" customFormat="1" ht="15" customHeight="1">
      <c r="E663" s="1056"/>
      <c r="F663" s="1056"/>
      <c r="G663" s="1056"/>
      <c r="H663" s="1057"/>
      <c r="I663" s="1057"/>
      <c r="K663" s="1058"/>
      <c r="O663" s="1060"/>
      <c r="U663" s="1059"/>
    </row>
    <row r="664" spans="5:21" s="1036" customFormat="1" ht="15" customHeight="1">
      <c r="E664" s="1056"/>
      <c r="F664" s="1056"/>
      <c r="G664" s="1056"/>
      <c r="H664" s="1057"/>
      <c r="I664" s="1057"/>
      <c r="K664" s="1058"/>
      <c r="O664" s="1060"/>
      <c r="U664" s="1059"/>
    </row>
    <row r="665" spans="5:21" s="1036" customFormat="1" ht="15" customHeight="1">
      <c r="E665" s="1056"/>
      <c r="F665" s="1056"/>
      <c r="G665" s="1056"/>
      <c r="H665" s="1057"/>
      <c r="I665" s="1057"/>
      <c r="K665" s="1058"/>
      <c r="O665" s="1060"/>
      <c r="U665" s="1059"/>
    </row>
    <row r="666" spans="5:21" s="1036" customFormat="1" ht="15" customHeight="1">
      <c r="E666" s="1056"/>
      <c r="F666" s="1056"/>
      <c r="G666" s="1056"/>
      <c r="H666" s="1057"/>
      <c r="I666" s="1057"/>
      <c r="K666" s="1058"/>
      <c r="O666" s="1060"/>
      <c r="U666" s="1059"/>
    </row>
    <row r="667" spans="5:21" s="1036" customFormat="1" ht="15" customHeight="1">
      <c r="E667" s="1056"/>
      <c r="F667" s="1056"/>
      <c r="G667" s="1056"/>
      <c r="H667" s="1057"/>
      <c r="I667" s="1057"/>
      <c r="K667" s="1058"/>
      <c r="O667" s="1060"/>
      <c r="U667" s="1059"/>
    </row>
    <row r="668" spans="5:21" s="1036" customFormat="1" ht="15" customHeight="1">
      <c r="E668" s="1056"/>
      <c r="F668" s="1056"/>
      <c r="G668" s="1056"/>
      <c r="H668" s="1057"/>
      <c r="I668" s="1057"/>
      <c r="K668" s="1058"/>
      <c r="O668" s="1060"/>
      <c r="U668" s="1059"/>
    </row>
    <row r="669" spans="5:21" s="1036" customFormat="1" ht="15" customHeight="1">
      <c r="E669" s="1056"/>
      <c r="F669" s="1056"/>
      <c r="G669" s="1056"/>
      <c r="H669" s="1057"/>
      <c r="I669" s="1057"/>
      <c r="K669" s="1058"/>
      <c r="O669" s="1060"/>
      <c r="U669" s="1059"/>
    </row>
    <row r="670" spans="5:21" s="1036" customFormat="1" ht="15" customHeight="1">
      <c r="E670" s="1056"/>
      <c r="F670" s="1056"/>
      <c r="G670" s="1056"/>
      <c r="H670" s="1057"/>
      <c r="I670" s="1057"/>
      <c r="K670" s="1058"/>
      <c r="O670" s="1060"/>
      <c r="U670" s="1059"/>
    </row>
    <row r="671" spans="5:21" s="1036" customFormat="1" ht="15" customHeight="1">
      <c r="E671" s="1056"/>
      <c r="F671" s="1056"/>
      <c r="G671" s="1056"/>
      <c r="H671" s="1057"/>
      <c r="I671" s="1057"/>
      <c r="K671" s="1058"/>
      <c r="O671" s="1060"/>
      <c r="U671" s="1059"/>
    </row>
    <row r="672" spans="5:21" s="1036" customFormat="1" ht="15" customHeight="1">
      <c r="E672" s="1056"/>
      <c r="F672" s="1056"/>
      <c r="G672" s="1056"/>
      <c r="H672" s="1057"/>
      <c r="I672" s="1057"/>
      <c r="K672" s="1058"/>
      <c r="O672" s="1060"/>
      <c r="U672" s="1059"/>
    </row>
    <row r="673" spans="5:21" s="1036" customFormat="1" ht="15" customHeight="1">
      <c r="E673" s="1056"/>
      <c r="F673" s="1056"/>
      <c r="G673" s="1056"/>
      <c r="H673" s="1057"/>
      <c r="I673" s="1057"/>
      <c r="K673" s="1058"/>
      <c r="O673" s="1060"/>
      <c r="U673" s="1059"/>
    </row>
    <row r="674" spans="5:21" s="1036" customFormat="1" ht="15" customHeight="1">
      <c r="E674" s="1056"/>
      <c r="F674" s="1056"/>
      <c r="G674" s="1056"/>
      <c r="H674" s="1057"/>
      <c r="I674" s="1057"/>
      <c r="K674" s="1058"/>
      <c r="O674" s="1060"/>
      <c r="U674" s="1059"/>
    </row>
    <row r="675" spans="5:21" s="1036" customFormat="1" ht="15" customHeight="1">
      <c r="E675" s="1056"/>
      <c r="F675" s="1056"/>
      <c r="G675" s="1056"/>
      <c r="H675" s="1057"/>
      <c r="I675" s="1057"/>
      <c r="K675" s="1058"/>
      <c r="O675" s="1060"/>
      <c r="U675" s="1059"/>
    </row>
    <row r="676" spans="5:21" s="1036" customFormat="1" ht="15" customHeight="1">
      <c r="E676" s="1056"/>
      <c r="F676" s="1056"/>
      <c r="G676" s="1056"/>
      <c r="H676" s="1057"/>
      <c r="I676" s="1057"/>
      <c r="K676" s="1058"/>
      <c r="O676" s="1060"/>
      <c r="U676" s="1059"/>
    </row>
    <row r="677" spans="5:21" s="1036" customFormat="1" ht="15" customHeight="1">
      <c r="E677" s="1056"/>
      <c r="F677" s="1056"/>
      <c r="G677" s="1056"/>
      <c r="H677" s="1057"/>
      <c r="I677" s="1057"/>
      <c r="K677" s="1058"/>
      <c r="O677" s="1060"/>
      <c r="U677" s="1059"/>
    </row>
    <row r="678" spans="5:21" s="1036" customFormat="1" ht="15" customHeight="1">
      <c r="E678" s="1056"/>
      <c r="F678" s="1056"/>
      <c r="G678" s="1056"/>
      <c r="H678" s="1057"/>
      <c r="I678" s="1057"/>
      <c r="K678" s="1058"/>
      <c r="O678" s="1060"/>
      <c r="U678" s="1059"/>
    </row>
    <row r="679" spans="5:21" s="1036" customFormat="1" ht="15" customHeight="1">
      <c r="E679" s="1056"/>
      <c r="F679" s="1056"/>
      <c r="G679" s="1056"/>
      <c r="H679" s="1057"/>
      <c r="I679" s="1057"/>
      <c r="K679" s="1058"/>
      <c r="O679" s="1060"/>
      <c r="U679" s="1059"/>
    </row>
    <row r="680" spans="5:21" s="1036" customFormat="1" ht="15" customHeight="1">
      <c r="E680" s="1056"/>
      <c r="F680" s="1056"/>
      <c r="G680" s="1056"/>
      <c r="H680" s="1057"/>
      <c r="I680" s="1057"/>
      <c r="K680" s="1058"/>
      <c r="O680" s="1060"/>
      <c r="U680" s="1059"/>
    </row>
    <row r="681" spans="5:21" s="1036" customFormat="1" ht="15" customHeight="1">
      <c r="E681" s="1056"/>
      <c r="F681" s="1056"/>
      <c r="G681" s="1056"/>
      <c r="H681" s="1057"/>
      <c r="I681" s="1057"/>
      <c r="K681" s="1058"/>
      <c r="O681" s="1060"/>
      <c r="U681" s="1059"/>
    </row>
    <row r="682" spans="5:21" s="1036" customFormat="1" ht="15" customHeight="1">
      <c r="E682" s="1056"/>
      <c r="F682" s="1056"/>
      <c r="G682" s="1056"/>
      <c r="H682" s="1057"/>
      <c r="I682" s="1057"/>
      <c r="K682" s="1058"/>
      <c r="O682" s="1060"/>
      <c r="U682" s="1059"/>
    </row>
    <row r="683" spans="5:21" s="1036" customFormat="1" ht="15" customHeight="1">
      <c r="E683" s="1056"/>
      <c r="F683" s="1056"/>
      <c r="G683" s="1056"/>
      <c r="H683" s="1057"/>
      <c r="I683" s="1057"/>
      <c r="K683" s="1058"/>
      <c r="O683" s="1060"/>
      <c r="U683" s="1059"/>
    </row>
    <row r="684" spans="5:21" s="1036" customFormat="1" ht="15" customHeight="1">
      <c r="E684" s="1056"/>
      <c r="F684" s="1056"/>
      <c r="G684" s="1056"/>
      <c r="H684" s="1057"/>
      <c r="I684" s="1057"/>
      <c r="K684" s="1058"/>
      <c r="O684" s="1060"/>
      <c r="U684" s="1059"/>
    </row>
    <row r="685" spans="5:21" s="1036" customFormat="1" ht="15" customHeight="1">
      <c r="E685" s="1056"/>
      <c r="F685" s="1056"/>
      <c r="G685" s="1056"/>
      <c r="H685" s="1057"/>
      <c r="I685" s="1057"/>
      <c r="K685" s="1058"/>
      <c r="O685" s="1060"/>
      <c r="U685" s="1059"/>
    </row>
    <row r="686" spans="5:21" s="1036" customFormat="1" ht="15" customHeight="1">
      <c r="E686" s="1056"/>
      <c r="F686" s="1056"/>
      <c r="G686" s="1056"/>
      <c r="H686" s="1057"/>
      <c r="I686" s="1057"/>
      <c r="K686" s="1058"/>
      <c r="O686" s="1060"/>
      <c r="U686" s="1059"/>
    </row>
    <row r="687" spans="5:21" s="1036" customFormat="1" ht="15" customHeight="1">
      <c r="E687" s="1056"/>
      <c r="F687" s="1056"/>
      <c r="G687" s="1056"/>
      <c r="H687" s="1057"/>
      <c r="I687" s="1057"/>
      <c r="K687" s="1058"/>
      <c r="O687" s="1060"/>
      <c r="U687" s="1059"/>
    </row>
    <row r="688" spans="5:21" s="1036" customFormat="1" ht="15" customHeight="1">
      <c r="E688" s="1056"/>
      <c r="F688" s="1056"/>
      <c r="G688" s="1056"/>
      <c r="H688" s="1057"/>
      <c r="I688" s="1057"/>
      <c r="K688" s="1058"/>
      <c r="O688" s="1060"/>
      <c r="U688" s="1059"/>
    </row>
    <row r="689" spans="5:21" s="1036" customFormat="1" ht="15" customHeight="1">
      <c r="E689" s="1056"/>
      <c r="F689" s="1056"/>
      <c r="G689" s="1056"/>
      <c r="H689" s="1057"/>
      <c r="I689" s="1057"/>
      <c r="K689" s="1058"/>
      <c r="O689" s="1060"/>
      <c r="U689" s="1059"/>
    </row>
    <row r="690" spans="5:21" s="1036" customFormat="1" ht="15" customHeight="1">
      <c r="E690" s="1056"/>
      <c r="F690" s="1056"/>
      <c r="G690" s="1056"/>
      <c r="H690" s="1057"/>
      <c r="I690" s="1057"/>
      <c r="K690" s="1058"/>
      <c r="O690" s="1060"/>
      <c r="U690" s="1059"/>
    </row>
    <row r="691" spans="5:21" s="1036" customFormat="1" ht="15" customHeight="1">
      <c r="E691" s="1056"/>
      <c r="F691" s="1056"/>
      <c r="G691" s="1056"/>
      <c r="H691" s="1057"/>
      <c r="I691" s="1057"/>
      <c r="K691" s="1058"/>
      <c r="O691" s="1060"/>
      <c r="U691" s="1059"/>
    </row>
    <row r="692" spans="5:21" s="1036" customFormat="1" ht="15" customHeight="1">
      <c r="E692" s="1056"/>
      <c r="F692" s="1056"/>
      <c r="G692" s="1056"/>
      <c r="H692" s="1057"/>
      <c r="I692" s="1057"/>
      <c r="K692" s="1058"/>
      <c r="O692" s="1060"/>
      <c r="U692" s="1059"/>
    </row>
    <row r="693" spans="5:21" s="1036" customFormat="1" ht="15" customHeight="1">
      <c r="E693" s="1056"/>
      <c r="F693" s="1056"/>
      <c r="G693" s="1056"/>
      <c r="H693" s="1057"/>
      <c r="I693" s="1057"/>
      <c r="K693" s="1058"/>
      <c r="O693" s="1060"/>
      <c r="U693" s="1059"/>
    </row>
    <row r="694" spans="5:21" s="1036" customFormat="1" ht="15" customHeight="1">
      <c r="E694" s="1056"/>
      <c r="F694" s="1056"/>
      <c r="G694" s="1056"/>
      <c r="H694" s="1057"/>
      <c r="I694" s="1057"/>
      <c r="K694" s="1058"/>
      <c r="O694" s="1060"/>
      <c r="U694" s="1059"/>
    </row>
    <row r="695" spans="5:21" s="1036" customFormat="1" ht="15" customHeight="1">
      <c r="E695" s="1056"/>
      <c r="F695" s="1056"/>
      <c r="G695" s="1056"/>
      <c r="H695" s="1057"/>
      <c r="I695" s="1057"/>
      <c r="K695" s="1058"/>
      <c r="O695" s="1060"/>
      <c r="U695" s="1059"/>
    </row>
    <row r="696" spans="5:21" s="1036" customFormat="1" ht="15" customHeight="1">
      <c r="E696" s="1056"/>
      <c r="F696" s="1056"/>
      <c r="G696" s="1056"/>
      <c r="H696" s="1057"/>
      <c r="I696" s="1057"/>
      <c r="K696" s="1058"/>
      <c r="O696" s="1060"/>
      <c r="U696" s="1059"/>
    </row>
    <row r="697" spans="5:21" s="1036" customFormat="1" ht="15" customHeight="1">
      <c r="E697" s="1056"/>
      <c r="F697" s="1056"/>
      <c r="G697" s="1056"/>
      <c r="H697" s="1057"/>
      <c r="I697" s="1057"/>
      <c r="K697" s="1058"/>
      <c r="O697" s="1060"/>
      <c r="U697" s="1059"/>
    </row>
    <row r="698" spans="5:21" s="1036" customFormat="1" ht="15" customHeight="1">
      <c r="E698" s="1056"/>
      <c r="F698" s="1056"/>
      <c r="G698" s="1056"/>
      <c r="H698" s="1057"/>
      <c r="I698" s="1057"/>
      <c r="K698" s="1058"/>
      <c r="O698" s="1060"/>
      <c r="U698" s="1059"/>
    </row>
    <row r="699" spans="5:21" s="1036" customFormat="1" ht="15" customHeight="1">
      <c r="E699" s="1056"/>
      <c r="F699" s="1056"/>
      <c r="G699" s="1056"/>
      <c r="H699" s="1057"/>
      <c r="I699" s="1057"/>
      <c r="K699" s="1058"/>
      <c r="O699" s="1060"/>
      <c r="U699" s="1059"/>
    </row>
    <row r="700" spans="5:21" s="1036" customFormat="1" ht="15" customHeight="1">
      <c r="E700" s="1056"/>
      <c r="F700" s="1056"/>
      <c r="G700" s="1056"/>
      <c r="H700" s="1057"/>
      <c r="I700" s="1057"/>
      <c r="K700" s="1058"/>
      <c r="O700" s="1060"/>
      <c r="U700" s="1059"/>
    </row>
    <row r="701" spans="5:21" s="1036" customFormat="1" ht="15" customHeight="1">
      <c r="E701" s="1056"/>
      <c r="F701" s="1056"/>
      <c r="G701" s="1056"/>
      <c r="H701" s="1057"/>
      <c r="I701" s="1057"/>
      <c r="K701" s="1058"/>
      <c r="O701" s="1060"/>
      <c r="U701" s="1059"/>
    </row>
    <row r="702" spans="5:21" s="1036" customFormat="1" ht="15" customHeight="1">
      <c r="E702" s="1056"/>
      <c r="F702" s="1056"/>
      <c r="G702" s="1056"/>
      <c r="H702" s="1057"/>
      <c r="I702" s="1057"/>
      <c r="K702" s="1058"/>
      <c r="O702" s="1060"/>
      <c r="U702" s="1059"/>
    </row>
    <row r="703" spans="5:21" s="1036" customFormat="1" ht="15" customHeight="1">
      <c r="E703" s="1056"/>
      <c r="F703" s="1056"/>
      <c r="G703" s="1056"/>
      <c r="H703" s="1057"/>
      <c r="I703" s="1057"/>
      <c r="K703" s="1058"/>
      <c r="O703" s="1060"/>
      <c r="U703" s="1059"/>
    </row>
    <row r="704" spans="5:21" s="1036" customFormat="1" ht="15" customHeight="1">
      <c r="E704" s="1056"/>
      <c r="F704" s="1056"/>
      <c r="G704" s="1056"/>
      <c r="H704" s="1057"/>
      <c r="I704" s="1057"/>
      <c r="K704" s="1058"/>
      <c r="O704" s="1060"/>
      <c r="U704" s="1059"/>
    </row>
    <row r="705" spans="5:21" s="1036" customFormat="1" ht="15" customHeight="1">
      <c r="E705" s="1056"/>
      <c r="F705" s="1056"/>
      <c r="G705" s="1056"/>
      <c r="H705" s="1057"/>
      <c r="I705" s="1057"/>
      <c r="K705" s="1058"/>
      <c r="O705" s="1060"/>
      <c r="U705" s="1059"/>
    </row>
    <row r="706" spans="5:21" s="1036" customFormat="1" ht="15" customHeight="1">
      <c r="E706" s="1056"/>
      <c r="F706" s="1056"/>
      <c r="G706" s="1056"/>
      <c r="H706" s="1057"/>
      <c r="I706" s="1057"/>
      <c r="K706" s="1058"/>
      <c r="O706" s="1060"/>
      <c r="U706" s="1059"/>
    </row>
    <row r="707" spans="5:21" s="1036" customFormat="1" ht="15" customHeight="1">
      <c r="E707" s="1056"/>
      <c r="F707" s="1056"/>
      <c r="G707" s="1056"/>
      <c r="H707" s="1057"/>
      <c r="I707" s="1057"/>
      <c r="K707" s="1058"/>
      <c r="O707" s="1060"/>
      <c r="U707" s="1059"/>
    </row>
    <row r="708" spans="5:21" s="1036" customFormat="1" ht="15" customHeight="1">
      <c r="E708" s="1056"/>
      <c r="F708" s="1056"/>
      <c r="G708" s="1056"/>
      <c r="H708" s="1057"/>
      <c r="I708" s="1057"/>
      <c r="K708" s="1058"/>
      <c r="O708" s="1060"/>
      <c r="U708" s="1059"/>
    </row>
    <row r="709" spans="5:21" s="1036" customFormat="1" ht="15" customHeight="1">
      <c r="E709" s="1056"/>
      <c r="F709" s="1056"/>
      <c r="G709" s="1056"/>
      <c r="H709" s="1057"/>
      <c r="I709" s="1057"/>
      <c r="K709" s="1058"/>
      <c r="O709" s="1060"/>
      <c r="U709" s="1059"/>
    </row>
  </sheetData>
  <sheetProtection sheet="1" objects="1" scenarios="1"/>
  <mergeCells count="139">
    <mergeCell ref="U1:AA4"/>
    <mergeCell ref="O110:P110"/>
    <mergeCell ref="T3:T4"/>
    <mergeCell ref="D6:L6"/>
    <mergeCell ref="O6:P6"/>
    <mergeCell ref="O14:P14"/>
    <mergeCell ref="O4:P4"/>
    <mergeCell ref="T1:T2"/>
    <mergeCell ref="E4:N4"/>
    <mergeCell ref="H80:I80"/>
    <mergeCell ref="H82:I82"/>
    <mergeCell ref="H88:H92"/>
    <mergeCell ref="H93:H99"/>
    <mergeCell ref="H100:H104"/>
    <mergeCell ref="D47:O47"/>
    <mergeCell ref="D79:O79"/>
    <mergeCell ref="H17:I17"/>
    <mergeCell ref="H19:H23"/>
    <mergeCell ref="B2:N2"/>
    <mergeCell ref="O2:Q2"/>
    <mergeCell ref="D48:E76"/>
    <mergeCell ref="C4:D4"/>
    <mergeCell ref="D14:L14"/>
    <mergeCell ref="H16:I16"/>
    <mergeCell ref="H50:I50"/>
    <mergeCell ref="H56:H60"/>
    <mergeCell ref="H61:H67"/>
    <mergeCell ref="H51:H55"/>
    <mergeCell ref="H68:H72"/>
    <mergeCell ref="H73:H76"/>
    <mergeCell ref="D16:E44"/>
    <mergeCell ref="H10:I10"/>
    <mergeCell ref="H11:I11"/>
    <mergeCell ref="H12:I12"/>
    <mergeCell ref="D8:E12"/>
    <mergeCell ref="C45:P45"/>
    <mergeCell ref="F16:F44"/>
    <mergeCell ref="H18:I18"/>
    <mergeCell ref="H8:I8"/>
    <mergeCell ref="G16:G44"/>
    <mergeCell ref="H49:I49"/>
    <mergeCell ref="H24:H28"/>
    <mergeCell ref="G8:G10"/>
    <mergeCell ref="H48:I48"/>
    <mergeCell ref="H9:I9"/>
    <mergeCell ref="H29:H35"/>
    <mergeCell ref="H36:H40"/>
    <mergeCell ref="H41:H44"/>
    <mergeCell ref="H218:I218"/>
    <mergeCell ref="H184:I184"/>
    <mergeCell ref="O142:P142"/>
    <mergeCell ref="H144:I144"/>
    <mergeCell ref="H152:I152"/>
    <mergeCell ref="D110:L110"/>
    <mergeCell ref="H83:H87"/>
    <mergeCell ref="H138:H140"/>
    <mergeCell ref="D135:E140"/>
    <mergeCell ref="D132:E134"/>
    <mergeCell ref="H132:I132"/>
    <mergeCell ref="H133:H134"/>
    <mergeCell ref="H124:H126"/>
    <mergeCell ref="D144:E167"/>
    <mergeCell ref="H145:H148"/>
    <mergeCell ref="H153:I153"/>
    <mergeCell ref="H157:I157"/>
    <mergeCell ref="I160:I162"/>
    <mergeCell ref="H164:H167"/>
    <mergeCell ref="O147:O148"/>
    <mergeCell ref="H198:I198"/>
    <mergeCell ref="H203:I203"/>
    <mergeCell ref="D180:E180"/>
    <mergeCell ref="H197:I197"/>
    <mergeCell ref="H210:I210"/>
    <mergeCell ref="D190:E197"/>
    <mergeCell ref="D189:E189"/>
    <mergeCell ref="H192:I192"/>
    <mergeCell ref="H190:I190"/>
    <mergeCell ref="H191:I191"/>
    <mergeCell ref="H189:I189"/>
    <mergeCell ref="H193:I193"/>
    <mergeCell ref="H194:I194"/>
    <mergeCell ref="H195:H196"/>
    <mergeCell ref="H173:I173"/>
    <mergeCell ref="H172:I172"/>
    <mergeCell ref="H168:I168"/>
    <mergeCell ref="H169:I169"/>
    <mergeCell ref="H204:I204"/>
    <mergeCell ref="H205:I205"/>
    <mergeCell ref="H206:I206"/>
    <mergeCell ref="H207:I207"/>
    <mergeCell ref="H208:H209"/>
    <mergeCell ref="D221:K221"/>
    <mergeCell ref="C77:P77"/>
    <mergeCell ref="F48:F76"/>
    <mergeCell ref="D80:E108"/>
    <mergeCell ref="G48:G76"/>
    <mergeCell ref="D203:E210"/>
    <mergeCell ref="D179:I179"/>
    <mergeCell ref="H151:I151"/>
    <mergeCell ref="H154:H156"/>
    <mergeCell ref="D181:E188"/>
    <mergeCell ref="D202:I202"/>
    <mergeCell ref="D200:O200"/>
    <mergeCell ref="D211:E218"/>
    <mergeCell ref="H211:I211"/>
    <mergeCell ref="H212:I212"/>
    <mergeCell ref="H213:I213"/>
    <mergeCell ref="H214:I214"/>
    <mergeCell ref="H215:I215"/>
    <mergeCell ref="H112:H114"/>
    <mergeCell ref="H115:H122"/>
    <mergeCell ref="H105:H108"/>
    <mergeCell ref="H81:I81"/>
    <mergeCell ref="H182:I182"/>
    <mergeCell ref="H186:H187"/>
    <mergeCell ref="H216:H217"/>
    <mergeCell ref="F80:F108"/>
    <mergeCell ref="G80:G108"/>
    <mergeCell ref="D175:L175"/>
    <mergeCell ref="H170:I170"/>
    <mergeCell ref="D142:L142"/>
    <mergeCell ref="D112:E131"/>
    <mergeCell ref="H159:H163"/>
    <mergeCell ref="H158:I158"/>
    <mergeCell ref="H135:H137"/>
    <mergeCell ref="H188:I188"/>
    <mergeCell ref="H149:I149"/>
    <mergeCell ref="E177:O177"/>
    <mergeCell ref="O175:P175"/>
    <mergeCell ref="H180:I180"/>
    <mergeCell ref="H185:I185"/>
    <mergeCell ref="H181:I181"/>
    <mergeCell ref="H183:I183"/>
    <mergeCell ref="O115:O121"/>
    <mergeCell ref="H127:H129"/>
    <mergeCell ref="H130:H131"/>
    <mergeCell ref="H171:I171"/>
    <mergeCell ref="D168:E173"/>
    <mergeCell ref="H150:I150"/>
  </mergeCells>
  <phoneticPr fontId="19"/>
  <conditionalFormatting sqref="C4:D4">
    <cfRule type="expression" dxfId="153" priority="230">
      <formula>$T$3&lt;&gt;""</formula>
    </cfRule>
  </conditionalFormatting>
  <conditionalFormatting sqref="K16:K28 K30:K44 K48:K60 K62:K76 K80:K92 K94:K108 K8:K12 K135 K126:K131 K180:K198 K204:K218 K114:K117 K122:K124 K144:K171 K119">
    <cfRule type="notContainsBlanks" dxfId="152" priority="76">
      <formula>LEN(TRIM(K8))&gt;0</formula>
    </cfRule>
  </conditionalFormatting>
  <conditionalFormatting sqref="K80:K92 K94:K108">
    <cfRule type="expression" dxfId="151" priority="72">
      <formula>AND($B$79,$B$47,$K80&lt;&gt;"")</formula>
    </cfRule>
    <cfRule type="expression" dxfId="150" priority="73">
      <formula>AND($B$79,$B$47)</formula>
    </cfRule>
    <cfRule type="expression" dxfId="149" priority="74">
      <formula>OR(AND($B$79=FALSE,$B$47),AND($B$79=FALSE,$B$47=FALSE),AND($B$79,$B$47=FALSE))</formula>
    </cfRule>
  </conditionalFormatting>
  <conditionalFormatting sqref="K198">
    <cfRule type="expression" dxfId="148" priority="231">
      <formula>$K$196&lt;0</formula>
    </cfRule>
  </conditionalFormatting>
  <conditionalFormatting sqref="K48:K60 K62:K76">
    <cfRule type="expression" dxfId="147" priority="69">
      <formula>AND($B$47,$K48&lt;&gt;"")</formula>
    </cfRule>
    <cfRule type="expression" dxfId="146" priority="70">
      <formula>$B$47=FALSE</formula>
    </cfRule>
    <cfRule type="expression" dxfId="145" priority="71">
      <formula>$B$47</formula>
    </cfRule>
  </conditionalFormatting>
  <conditionalFormatting sqref="K128:K129">
    <cfRule type="expression" dxfId="144" priority="68">
      <formula>$K$127="なし"</formula>
    </cfRule>
  </conditionalFormatting>
  <conditionalFormatting sqref="K161:K162">
    <cfRule type="expression" dxfId="143" priority="60">
      <formula>$K$160&lt;&gt;""</formula>
    </cfRule>
  </conditionalFormatting>
  <conditionalFormatting sqref="K112:K113">
    <cfRule type="notContainsBlanks" dxfId="142" priority="49">
      <formula>LEN(TRIM(K112))&gt;0</formula>
    </cfRule>
  </conditionalFormatting>
  <conditionalFormatting sqref="K132:K133">
    <cfRule type="notContainsBlanks" dxfId="141" priority="40">
      <formula>LEN(TRIM(K132))&gt;0</formula>
    </cfRule>
  </conditionalFormatting>
  <conditionalFormatting sqref="K165">
    <cfRule type="expression" dxfId="140" priority="37">
      <formula>COUNTIF($K$164,"*取得済")=1</formula>
    </cfRule>
  </conditionalFormatting>
  <conditionalFormatting sqref="K165 K167">
    <cfRule type="expression" dxfId="139" priority="35">
      <formula>OR($K164="なし",COUNTIF($K164,"*ランク"))</formula>
    </cfRule>
  </conditionalFormatting>
  <conditionalFormatting sqref="K125">
    <cfRule type="notContainsBlanks" dxfId="138" priority="33">
      <formula>LEN(TRIM(K125))&gt;0</formula>
    </cfRule>
  </conditionalFormatting>
  <conditionalFormatting sqref="K125">
    <cfRule type="expression" dxfId="137" priority="32">
      <formula>$K$124="なし"</formula>
    </cfRule>
  </conditionalFormatting>
  <conditionalFormatting sqref="K160:K163">
    <cfRule type="expression" dxfId="136" priority="348">
      <formula>$K$159="対象外"</formula>
    </cfRule>
  </conditionalFormatting>
  <conditionalFormatting sqref="K171">
    <cfRule type="expression" dxfId="135" priority="352">
      <formula>OR($K167="なし",COUNTIF($K167,"*ランク"))</formula>
    </cfRule>
  </conditionalFormatting>
  <conditionalFormatting sqref="K158">
    <cfRule type="expression" dxfId="134" priority="28">
      <formula>COUNTIF($K$152,"*新築")=1</formula>
    </cfRule>
  </conditionalFormatting>
  <conditionalFormatting sqref="K140">
    <cfRule type="expression" dxfId="133" priority="26">
      <formula>$K$138="登録予定"</formula>
    </cfRule>
  </conditionalFormatting>
  <conditionalFormatting sqref="K138:K140">
    <cfRule type="notContainsBlanks" dxfId="132" priority="25">
      <formula>LEN(TRIM(K138))&gt;0</formula>
    </cfRule>
  </conditionalFormatting>
  <conditionalFormatting sqref="K121">
    <cfRule type="notContainsBlanks" dxfId="131" priority="23">
      <formula>LEN(TRIM(K121))&gt;0</formula>
    </cfRule>
  </conditionalFormatting>
  <conditionalFormatting sqref="K120">
    <cfRule type="notContainsBlanks" dxfId="130" priority="22">
      <formula>LEN(TRIM(K120))&gt;0</formula>
    </cfRule>
  </conditionalFormatting>
  <conditionalFormatting sqref="K134">
    <cfRule type="notContainsBlanks" dxfId="129" priority="21">
      <formula>LEN(TRIM(K134))&gt;0</formula>
    </cfRule>
  </conditionalFormatting>
  <conditionalFormatting sqref="K134">
    <cfRule type="expression" dxfId="128" priority="20">
      <formula>$K$133="なし"</formula>
    </cfRule>
  </conditionalFormatting>
  <conditionalFormatting sqref="K136:K137">
    <cfRule type="expression" dxfId="127" priority="19">
      <formula>$K$133="任意"</formula>
    </cfRule>
  </conditionalFormatting>
  <conditionalFormatting sqref="K136:K137">
    <cfRule type="notContainsBlanks" dxfId="126" priority="16">
      <formula>LEN(TRIM(K136))&gt;0</formula>
    </cfRule>
  </conditionalFormatting>
  <conditionalFormatting sqref="K136">
    <cfRule type="expression" dxfId="125" priority="18">
      <formula>AND($K$135&lt;&gt;"",$K$134="")</formula>
    </cfRule>
  </conditionalFormatting>
  <conditionalFormatting sqref="K137">
    <cfRule type="expression" dxfId="124" priority="15">
      <formula>$K$135="登録申請中"</formula>
    </cfRule>
    <cfRule type="expression" dxfId="123" priority="17">
      <formula>AND($K$134&lt;&gt;"",$K$135="")</formula>
    </cfRule>
  </conditionalFormatting>
  <conditionalFormatting sqref="K172:K173">
    <cfRule type="notContainsBlanks" dxfId="122" priority="13">
      <formula>LEN(TRIM(K172))&gt;0</formula>
    </cfRule>
  </conditionalFormatting>
  <conditionalFormatting sqref="K179">
    <cfRule type="containsBlanks" dxfId="121" priority="6">
      <formula>LEN(TRIM(K179))=0</formula>
    </cfRule>
  </conditionalFormatting>
  <conditionalFormatting sqref="K202">
    <cfRule type="containsBlanks" dxfId="120" priority="5">
      <formula>LEN(TRIM(K202))=0</formula>
    </cfRule>
  </conditionalFormatting>
  <conditionalFormatting sqref="K204:K218">
    <cfRule type="expression" dxfId="119" priority="4">
      <formula>$K$202="－"</formula>
    </cfRule>
  </conditionalFormatting>
  <conditionalFormatting sqref="K203">
    <cfRule type="expression" dxfId="118" priority="2">
      <formula>$K$202="－"</formula>
    </cfRule>
    <cfRule type="notContainsBlanks" dxfId="117" priority="3">
      <formula>LEN(TRIM(K203))&gt;0</formula>
    </cfRule>
  </conditionalFormatting>
  <conditionalFormatting sqref="K118">
    <cfRule type="notContainsBlanks" dxfId="116" priority="1">
      <formula>LEN(TRIM(K118))&gt;0</formula>
    </cfRule>
  </conditionalFormatting>
  <dataValidations count="21">
    <dataValidation type="custom" imeMode="hiragana" allowBlank="1" showInputMessage="1" showErrorMessage="1" sqref="K8" xr:uid="{97CACC58-1A88-4DE4-97C1-D1A6B3325264}">
      <formula1>LEN(K8)&lt;=25</formula1>
    </dataValidation>
    <dataValidation imeMode="halfAlpha" allowBlank="1" showInputMessage="1" showErrorMessage="1" sqref="K169 K150:K151 K158" xr:uid="{DC4F3DA5-6862-4C27-AB4C-848630216542}"/>
    <dataValidation type="custom" imeMode="hiragana" allowBlank="1" showInputMessage="1" showErrorMessage="1" sqref="K26 K147:K148 K19 K22:K23 K34:K35 K51 K54:K55 K66:K67 K98:K99 K58 K83 K86:K87 K90" xr:uid="{E904E3F7-E9FC-405F-B81C-24EC1C36DB6D}">
      <formula1>LEN(K19)*2=LENB(K19)</formula1>
    </dataValidation>
    <dataValidation imeMode="hiragana" allowBlank="1" showInputMessage="1" showErrorMessage="1" sqref="K139 K17 K49 K136 K165 K70 K81 K128 K38 K167 K102" xr:uid="{3D55DD18-B60A-48F5-BD0B-074783ECA6F7}"/>
    <dataValidation type="custom" imeMode="halfAlpha" allowBlank="1" showInputMessage="1" showErrorMessage="1" sqref="K18 K50 K82" xr:uid="{1B8E4E3F-7621-4756-A478-1B5B86B2C390}">
      <formula1>LEN(K18)=13</formula1>
    </dataValidation>
    <dataValidation type="custom" imeMode="halfAlpha" allowBlank="1" showInputMessage="1" showErrorMessage="1" sqref="K197 K210:K215 K218 K203:K207 K180:K185 K188:K194" xr:uid="{5DCE5620-1A2C-4867-95B7-B68B00F8E2C6}">
      <formula1>AND(LEN(K180)=LENB(K180),K180&gt;=0)</formula1>
    </dataValidation>
    <dataValidation type="custom" imeMode="halfAlpha" allowBlank="1" showInputMessage="1" showErrorMessage="1" sqref="K76 K44" xr:uid="{3C00B4CE-ABF1-4CB6-BA6E-F07AC5268441}">
      <formula1>COUNTIF(K44,"*@*.*")&gt;0</formula1>
    </dataValidation>
    <dataValidation type="custom" allowBlank="1" showInputMessage="1" showErrorMessage="1" sqref="K145" xr:uid="{56B27CEC-1A7D-4AA9-8A1D-DD0AB1E86DBF}">
      <formula1>AND(LEN(K145)=7,COUNTIF(K145,"*-*")=0)</formula1>
    </dataValidation>
    <dataValidation allowBlank="1" showInputMessage="1" sqref="K144 K157" xr:uid="{63447A3C-EC03-41DC-A8DD-FB00A1A6460C}"/>
    <dataValidation type="custom" imeMode="halfAlpha" allowBlank="1" showInputMessage="1" showErrorMessage="1" sqref="K195:K196 K208:K209 K186:K187 K216:K217" xr:uid="{67844796-F8AC-436E-83BE-058549A706FB}">
      <formula1>AND(LEN(K186)=LENB(K186),K186&lt;=0)</formula1>
    </dataValidation>
    <dataValidation type="custom" imeMode="halfAlpha" allowBlank="1" showInputMessage="1" showErrorMessage="1" sqref="K24 K36 K88 K68 K100 K56" xr:uid="{366B6CD0-26A2-463D-9918-E464C4EC370C}">
      <formula1>AND(LEN(K24)=7,COUNTIF(K24,"*-*")=0)</formula1>
    </dataValidation>
    <dataValidation imeMode="hiragana" allowBlank="1" showInputMessage="1" sqref="K125 K134" xr:uid="{B54F6DFA-08B5-4F4E-876F-E3F6FB62DFEF}"/>
    <dataValidation type="custom" imeMode="halfAlpha" allowBlank="1" showInputMessage="1" showErrorMessage="1" sqref="K108" xr:uid="{643906FD-39C6-4FA0-AC6E-3664A85F1F70}">
      <formula1>AND(COUNTIF(K108,"*@*.*")&gt;0,LEN(K108)=LENB(K108))</formula1>
    </dataValidation>
    <dataValidation type="custom" imeMode="fullKatakana" allowBlank="1" showInputMessage="1" showErrorMessage="1" sqref="K16 K20:K21 K32:K33 K48 K52:K53 K64:K65 K80 K84:K85 K96:K97" xr:uid="{0407254D-D924-43C5-BC43-5A6766E55BEB}">
      <formula1>AND(K16=PHONETIC(K16),LEN(K16)*2=LENB(K16))</formula1>
    </dataValidation>
    <dataValidation type="custom" allowBlank="1" showInputMessage="1" showErrorMessage="1" sqref="K123" xr:uid="{CFD866BB-FD7B-4D77-97ED-0C5F3997E133}">
      <formula1>K12&gt;=K123</formula1>
    </dataValidation>
    <dataValidation type="whole" allowBlank="1" showInputMessage="1" showErrorMessage="1" sqref="B29" xr:uid="{A586C31F-DD39-4BE6-8771-B678E86D853E}">
      <formula1>1</formula1>
      <formula2>3</formula2>
    </dataValidation>
    <dataValidation type="custom" imeMode="halfAlpha" allowBlank="1" showInputMessage="1" showErrorMessage="1" sqref="K41 K73 K105" xr:uid="{58F9579C-190A-4CC9-8210-2BD47F157F94}">
      <formula1>COUNTIF(K41,"*-*-*")</formula1>
    </dataValidation>
    <dataValidation type="custom" imeMode="halfAlpha" allowBlank="1" showInputMessage="1" showErrorMessage="1" sqref="K163" xr:uid="{A2A97AB4-6ABA-422B-B10A-3040E49F6785}">
      <formula1>IF(K159="対象",K163&gt;0,K163="")</formula1>
    </dataValidation>
    <dataValidation type="list" imeMode="hiragana" allowBlank="1" showInputMessage="1" showErrorMessage="1" sqref="K173" xr:uid="{DE33B444-A90B-4F34-9A2F-3E1B821A27E4}">
      <formula1>INDIRECT($K172)</formula1>
    </dataValidation>
    <dataValidation type="custom" imeMode="hiragana" allowBlank="1" showInputMessage="1" showErrorMessage="1" errorTitle="全角" error="全角で入力してください。" sqref="K27 K39 K59 K71 K91 K103" xr:uid="{A085DF19-ABAB-49CB-9B10-D56B94AE6EBA}">
      <formula1>AND(K27=DBCS(K27))</formula1>
    </dataValidation>
    <dataValidation allowBlank="1" sqref="K115:K122" xr:uid="{00D77168-901B-482B-BCDA-A523E1218D5C}"/>
  </dataValidations>
  <printOptions horizontalCentered="1"/>
  <pageMargins left="0.19685039370078741" right="0.19685039370078741" top="0.39370078740157483" bottom="0.19685039370078741" header="0.31496062992125984" footer="0.31496062992125984"/>
  <pageSetup paperSize="9" scale="70" fitToHeight="0" orientation="portrait" r:id="rId1"/>
  <rowBreaks count="5" manualBreakCount="5">
    <brk id="46" max="17" man="1"/>
    <brk id="78" max="17" man="1"/>
    <brk id="109" max="17" man="1"/>
    <brk id="141" max="17" man="1"/>
    <brk id="199"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74769" r:id="rId4" name="Option Button 17">
              <controlPr locked="0" defaultSize="0" autoFill="0" autoLine="0" autoPict="0">
                <anchor moveWithCells="1">
                  <from>
                    <xdr:col>10</xdr:col>
                    <xdr:colOff>28575</xdr:colOff>
                    <xdr:row>27</xdr:row>
                    <xdr:rowOff>228600</xdr:rowOff>
                  </from>
                  <to>
                    <xdr:col>10</xdr:col>
                    <xdr:colOff>762000</xdr:colOff>
                    <xdr:row>29</xdr:row>
                    <xdr:rowOff>19050</xdr:rowOff>
                  </to>
                </anchor>
              </controlPr>
            </control>
          </mc:Choice>
        </mc:AlternateContent>
        <mc:AlternateContent xmlns:mc="http://schemas.openxmlformats.org/markup-compatibility/2006">
          <mc:Choice Requires="x14">
            <control shapeId="74770" r:id="rId5" name="Option Button 18">
              <controlPr locked="0" defaultSize="0" autoFill="0" autoLine="0" autoPict="0">
                <anchor moveWithCells="1">
                  <from>
                    <xdr:col>10</xdr:col>
                    <xdr:colOff>28575</xdr:colOff>
                    <xdr:row>59</xdr:row>
                    <xdr:rowOff>180975</xdr:rowOff>
                  </from>
                  <to>
                    <xdr:col>10</xdr:col>
                    <xdr:colOff>762000</xdr:colOff>
                    <xdr:row>61</xdr:row>
                    <xdr:rowOff>104775</xdr:rowOff>
                  </to>
                </anchor>
              </controlPr>
            </control>
          </mc:Choice>
        </mc:AlternateContent>
        <mc:AlternateContent xmlns:mc="http://schemas.openxmlformats.org/markup-compatibility/2006">
          <mc:Choice Requires="x14">
            <control shapeId="74771" r:id="rId6" name="Option Button 19">
              <controlPr defaultSize="0" autoFill="0" autoLine="0" autoPict="0">
                <anchor moveWithCells="1">
                  <from>
                    <xdr:col>10</xdr:col>
                    <xdr:colOff>28575</xdr:colOff>
                    <xdr:row>91</xdr:row>
                    <xdr:rowOff>190500</xdr:rowOff>
                  </from>
                  <to>
                    <xdr:col>10</xdr:col>
                    <xdr:colOff>762000</xdr:colOff>
                    <xdr:row>93</xdr:row>
                    <xdr:rowOff>19050</xdr:rowOff>
                  </to>
                </anchor>
              </controlPr>
            </control>
          </mc:Choice>
        </mc:AlternateContent>
        <mc:AlternateContent xmlns:mc="http://schemas.openxmlformats.org/markup-compatibility/2006">
          <mc:Choice Requires="x14">
            <control shapeId="74784" r:id="rId7" name="Check Box 32">
              <controlPr defaultSize="0" autoFill="0" autoLine="0" autoPict="0">
                <anchor moveWithCells="1">
                  <from>
                    <xdr:col>3</xdr:col>
                    <xdr:colOff>28575</xdr:colOff>
                    <xdr:row>45</xdr:row>
                    <xdr:rowOff>47625</xdr:rowOff>
                  </from>
                  <to>
                    <xdr:col>8</xdr:col>
                    <xdr:colOff>1247775</xdr:colOff>
                    <xdr:row>47</xdr:row>
                    <xdr:rowOff>57150</xdr:rowOff>
                  </to>
                </anchor>
              </controlPr>
            </control>
          </mc:Choice>
        </mc:AlternateContent>
        <mc:AlternateContent xmlns:mc="http://schemas.openxmlformats.org/markup-compatibility/2006">
          <mc:Choice Requires="x14">
            <control shapeId="74789" r:id="rId8" name="Check Box 37">
              <controlPr defaultSize="0" autoFill="0" autoLine="0" autoPict="0">
                <anchor moveWithCells="1">
                  <from>
                    <xdr:col>3</xdr:col>
                    <xdr:colOff>19050</xdr:colOff>
                    <xdr:row>76</xdr:row>
                    <xdr:rowOff>28575</xdr:rowOff>
                  </from>
                  <to>
                    <xdr:col>8</xdr:col>
                    <xdr:colOff>1238250</xdr:colOff>
                    <xdr:row>79</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8">
        <x14:dataValidation type="list" imeMode="hiragana" allowBlank="1" showInputMessage="1" showErrorMessage="1" xr:uid="{E05E69BE-BF96-4089-AE8B-A099B1007962}">
          <x14:formula1>
            <xm:f>date1!$E$3:$E$49</xm:f>
          </x14:formula1>
          <xm:sqref>K146</xm:sqref>
        </x14:dataValidation>
        <x14:dataValidation type="list" imeMode="hiragana" allowBlank="1" showInputMessage="1" showErrorMessage="1" xr:uid="{6EF083FD-1B9E-44DC-BE15-C297379FF7F9}">
          <x14:formula1>
            <xm:f>date1!$P$3:$P$9</xm:f>
          </x14:formula1>
          <xm:sqref>K164</xm:sqref>
        </x14:dataValidation>
        <x14:dataValidation type="list" imeMode="hiragana" allowBlank="1" showInputMessage="1" showErrorMessage="1" xr:uid="{BCE04FB7-1437-41D1-BD51-026491DC287A}">
          <x14:formula1>
            <xm:f>date1!$I$3:$I$4</xm:f>
          </x14:formula1>
          <xm:sqref>K124 K126:K127 K130:K131</xm:sqref>
        </x14:dataValidation>
        <x14:dataValidation type="list" imeMode="hiragana" allowBlank="1" showInputMessage="1" showErrorMessage="1" xr:uid="{C8599E87-040A-410A-B0A3-6975AE5E936D}">
          <x14:formula1>
            <xm:f>date1!$L$3:$L$4</xm:f>
          </x14:formula1>
          <xm:sqref>K135</xm:sqref>
        </x14:dataValidation>
        <x14:dataValidation type="list" allowBlank="1" showInputMessage="1" showErrorMessage="1" xr:uid="{F9F82F6C-5208-4458-B82B-F38A913AC3AD}">
          <x14:formula1>
            <xm:f>date1!$G$3:$G$7</xm:f>
          </x14:formula1>
          <xm:sqref>K153</xm:sqref>
        </x14:dataValidation>
        <x14:dataValidation type="list" imeMode="halfAlpha" allowBlank="1" showInputMessage="1" xr:uid="{453783C0-D86D-4D8C-A039-DC175E68D664}">
          <x14:formula1>
            <xm:f>date1!$I$5</xm:f>
          </x14:formula1>
          <xm:sqref>K42:K43 K107 K74:K75</xm:sqref>
        </x14:dataValidation>
        <x14:dataValidation type="list" imeMode="halfAlpha" allowBlank="1" showInputMessage="1" showErrorMessage="1" xr:uid="{A150FB33-CF66-4349-9236-9E19EB9DEB9E}">
          <x14:formula1>
            <xm:f>date1!$AB$3:$AB$6</xm:f>
          </x14:formula1>
          <xm:sqref>K198</xm:sqref>
        </x14:dataValidation>
        <x14:dataValidation type="list" imeMode="hiragana" allowBlank="1" showInputMessage="1" xr:uid="{3BE86505-DDFA-46D4-866C-558D8AF37F23}">
          <x14:formula1>
            <xm:f>date1!$I$4</xm:f>
          </x14:formula1>
          <xm:sqref>K129</xm:sqref>
        </x14:dataValidation>
        <x14:dataValidation type="list" imeMode="hiragana" allowBlank="1" showInputMessage="1" showErrorMessage="1" xr:uid="{68D8FFE0-DF49-4770-85F3-6DBD190DAAC4}">
          <x14:formula1>
            <xm:f>date1!$O$3:$O$8</xm:f>
          </x14:formula1>
          <xm:sqref>K160:K162</xm:sqref>
        </x14:dataValidation>
        <x14:dataValidation type="list" imeMode="hiragana" allowBlank="1" showInputMessage="1" showErrorMessage="1" xr:uid="{07E3C807-2A01-4BC3-AC63-9F45C1B16C18}">
          <x14:formula1>
            <xm:f>date1!$J$3:$J$4</xm:f>
          </x14:formula1>
          <xm:sqref>K132:K133</xm:sqref>
        </x14:dataValidation>
        <x14:dataValidation type="list" imeMode="hiragana" allowBlank="1" showInputMessage="1" showErrorMessage="1" xr:uid="{C4020AF0-DC71-428D-AB6C-BECD6C2836C4}">
          <x14:formula1>
            <xm:f>date1!$Q$3:$Q$9</xm:f>
          </x14:formula1>
          <xm:sqref>K166</xm:sqref>
        </x14:dataValidation>
        <x14:dataValidation type="list" allowBlank="1" showInputMessage="1" showErrorMessage="1" xr:uid="{CB4E9D0B-753D-45AA-BD9B-ACEEE427CB80}">
          <x14:formula1>
            <xm:f>date1!$H$3:$H$10</xm:f>
          </x14:formula1>
          <xm:sqref>K149</xm:sqref>
        </x14:dataValidation>
        <x14:dataValidation type="list" imeMode="hiragana" allowBlank="1" showInputMessage="1" showErrorMessage="1" xr:uid="{541E207B-8798-438E-9DA6-1C069F952741}">
          <x14:formula1>
            <xm:f>date1!$M$3:$M$4</xm:f>
          </x14:formula1>
          <xm:sqref>K138</xm:sqref>
        </x14:dataValidation>
        <x14:dataValidation type="list" imeMode="hiragana" allowBlank="1" showInputMessage="1" xr:uid="{1A1733C8-A2FC-45CE-8A7B-0D17AC80F1F9}">
          <x14:formula1>
            <xm:f>date1!$I$5</xm:f>
          </x14:formula1>
          <xm:sqref>K40</xm:sqref>
        </x14:dataValidation>
        <x14:dataValidation type="list" imeMode="halfAlpha" allowBlank="1" xr:uid="{FBA19621-DD5A-4C47-932D-3765D17A830C}">
          <x14:formula1>
            <xm:f>date1!$I$5</xm:f>
          </x14:formula1>
          <xm:sqref>K106</xm:sqref>
        </x14:dataValidation>
        <x14:dataValidation type="list" imeMode="hiragana" allowBlank="1" showInputMessage="1" showErrorMessage="1" xr:uid="{C7919421-9FF9-49AD-B47F-FDFA4C2E204E}">
          <x14:formula1>
            <xm:f>date1!$F$3:$F$6</xm:f>
          </x14:formula1>
          <xm:sqref>K152</xm:sqref>
        </x14:dataValidation>
        <x14:dataValidation type="list" allowBlank="1" showInputMessage="1" showErrorMessage="1" xr:uid="{A02361BC-C0ED-4824-AEE6-A6A73AA0E0E5}">
          <x14:formula1>
            <xm:f>date1!$B$3:$B$5</xm:f>
          </x14:formula1>
          <xm:sqref>K9</xm:sqref>
        </x14:dataValidation>
        <x14:dataValidation type="list" allowBlank="1" showInputMessage="1" showErrorMessage="1" xr:uid="{9CD540CC-4F44-40B5-A045-8EBFF5570AF9}">
          <x14:formula1>
            <xm:f>date1!$E$3:$E$49</xm:f>
          </x14:formula1>
          <xm:sqref>K25 K37 K57 K69 K89 K101</xm:sqref>
        </x14:dataValidation>
        <x14:dataValidation type="list" allowBlank="1" showInputMessage="1" xr:uid="{C7D57BC0-D193-490A-BE69-91B267A5635F}">
          <x14:formula1>
            <xm:f>date1!$I$5</xm:f>
          </x14:formula1>
          <xm:sqref>K60</xm:sqref>
        </x14:dataValidation>
        <x14:dataValidation type="list" imeMode="hiragana" allowBlank="1" showInputMessage="1" showErrorMessage="1" xr:uid="{3C3927A5-968A-4EA8-A2C5-2E8ECCC528A8}">
          <x14:formula1>
            <xm:f>date1!$N$3:$N$4</xm:f>
          </x14:formula1>
          <xm:sqref>K159</xm:sqref>
        </x14:dataValidation>
        <x14:dataValidation type="list" allowBlank="1" showInputMessage="1" showErrorMessage="1" xr:uid="{FF3C4A0A-0BBF-4D46-8EE9-B835CD8CCF5C}">
          <x14:formula1>
            <xm:f>date1!$R$3:$R$4</xm:f>
          </x14:formula1>
          <xm:sqref>K168</xm:sqref>
        </x14:dataValidation>
        <x14:dataValidation type="list" imeMode="hiragana" allowBlank="1" showInputMessage="1" showErrorMessage="1" xr:uid="{7A2313EE-7ECF-4E07-AA1D-5AA136BBC88F}">
          <x14:formula1>
            <xm:f>date1!$S$3:$S$4</xm:f>
          </x14:formula1>
          <xm:sqref>K171</xm:sqref>
        </x14:dataValidation>
        <x14:dataValidation type="list" imeMode="hiragana" allowBlank="1" showInputMessage="1" showErrorMessage="1" xr:uid="{F1188D3D-E79E-4CB6-B3EE-01C62C2EEE2F}">
          <x14:formula1>
            <xm:f>date1!$T$3:$T$8</xm:f>
          </x14:formula1>
          <xm:sqref>K172</xm:sqref>
        </x14:dataValidation>
        <x14:dataValidation type="list" allowBlank="1" showInputMessage="1" showErrorMessage="1" xr:uid="{1E384B32-3F24-483F-8E65-98866208EA9C}">
          <x14:formula1>
            <xm:f>date1!$AA$9:$AA$12</xm:f>
          </x14:formula1>
          <xm:sqref>K202</xm:sqref>
        </x14:dataValidation>
        <x14:dataValidation type="list" allowBlank="1" showInputMessage="1" showErrorMessage="1" xr:uid="{79683E18-7AA9-428B-9ECE-6004EB42DA75}">
          <x14:formula1>
            <xm:f>date1!$AA$4:$AA$7</xm:f>
          </x14:formula1>
          <xm:sqref>K179</xm:sqref>
        </x14:dataValidation>
        <x14:dataValidation type="list" allowBlank="1" xr:uid="{407293D2-2901-48E6-B37D-13503CF418AD}">
          <x14:formula1>
            <xm:f>date1!$I$5</xm:f>
          </x14:formula1>
          <xm:sqref>K30:K31 K156 K28 K154 K155 K62 K63 K72 K92 K94 K95 K104</xm:sqref>
        </x14:dataValidation>
        <x14:dataValidation type="custom" allowBlank="1" showInputMessage="1" showErrorMessage="1" xr:uid="{0004D3C6-8A35-4B7B-99D2-9D0CFF5546D7}">
          <x14:formula1>
            <xm:f>IF(K9="単年度",K11&lt;=date1!C3,K11&lt;=date1!C4)</xm:f>
          </x14:formula1>
          <xm:sqref>K11</xm:sqref>
        </x14:dataValidation>
        <x14:dataValidation type="custom" allowBlank="1" showInputMessage="1" showErrorMessage="1" xr:uid="{D2310ECC-BAA0-41DA-B590-161065DC1490}">
          <x14:formula1>
            <xm:f>IF(K9="単年度",K11=K12,IF(K9="２年度事業（１年目）",K12&lt;=date1!D4,IF(K9="３年度事業（１年目）",K12&lt;=date1!D5,IF(K9="",K12="",""))))</xm:f>
          </x14:formula1>
          <xm:sqref>K12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FB2"/>
    <pageSetUpPr fitToPage="1"/>
  </sheetPr>
  <dimension ref="A1:BU191"/>
  <sheetViews>
    <sheetView showGridLines="0" view="pageBreakPreview" zoomScaleNormal="85" zoomScaleSheetLayoutView="100" workbookViewId="0">
      <selection activeCell="B2" sqref="B2:U2"/>
    </sheetView>
  </sheetViews>
  <sheetFormatPr defaultRowHeight="14.25"/>
  <cols>
    <col min="1" max="1" width="1.875" style="130" customWidth="1"/>
    <col min="2" max="2" width="4.625" style="130" customWidth="1"/>
    <col min="3" max="6" width="3.125" style="130" customWidth="1"/>
    <col min="7" max="7" width="5.375" style="130" customWidth="1"/>
    <col min="8" max="10" width="3.125" style="130" customWidth="1"/>
    <col min="11" max="11" width="6.125" style="130" customWidth="1"/>
    <col min="12" max="17" width="3.125" style="130" customWidth="1"/>
    <col min="18" max="18" width="4.625" style="130" customWidth="1"/>
    <col min="19" max="19" width="3.125" style="130" customWidth="1"/>
    <col min="20" max="20" width="3.75" style="130" customWidth="1"/>
    <col min="21" max="21" width="3.125" style="130" customWidth="1"/>
    <col min="22" max="22" width="4.25" style="130" customWidth="1"/>
    <col min="23" max="23" width="4.625" style="130" customWidth="1"/>
    <col min="24" max="25" width="3.125" style="130" customWidth="1"/>
    <col min="26" max="26" width="4.5" style="130" customWidth="1"/>
    <col min="27" max="33" width="3.125" style="130" customWidth="1"/>
    <col min="34" max="34" width="4.625" style="130" customWidth="1"/>
    <col min="35" max="40" width="3.125" style="130" customWidth="1"/>
    <col min="41" max="41" width="3.875" style="130" customWidth="1"/>
    <col min="42" max="42" width="3.125" style="130" customWidth="1"/>
    <col min="43" max="43" width="3.875" style="130" customWidth="1"/>
    <col min="44" max="59" width="3.125" style="130" customWidth="1"/>
    <col min="60" max="60" width="1.875" style="130" customWidth="1"/>
    <col min="61" max="67" width="9" style="131"/>
    <col min="68" max="73" width="9" style="132"/>
    <col min="74" max="16384" width="9" style="130"/>
  </cols>
  <sheetData>
    <row r="1" spans="1:73" s="99" customFormat="1" ht="7.5" customHeight="1">
      <c r="E1" s="100"/>
      <c r="F1" s="100"/>
      <c r="G1" s="100"/>
      <c r="H1" s="101"/>
      <c r="I1" s="101"/>
      <c r="K1" s="102"/>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2"/>
      <c r="BJ1" s="132"/>
      <c r="BK1" s="132"/>
      <c r="BL1" s="132"/>
      <c r="BM1" s="132"/>
      <c r="BN1" s="132"/>
      <c r="BO1" s="132"/>
      <c r="BP1" s="776"/>
      <c r="BQ1" s="776"/>
      <c r="BR1" s="776"/>
      <c r="BS1" s="776"/>
      <c r="BT1" s="776"/>
      <c r="BU1" s="776"/>
    </row>
    <row r="2" spans="1:73" s="99" customFormat="1" ht="15" customHeight="1">
      <c r="B2" s="1573" t="s">
        <v>1664</v>
      </c>
      <c r="C2" s="1573"/>
      <c r="D2" s="1573"/>
      <c r="E2" s="1573"/>
      <c r="F2" s="1573"/>
      <c r="G2" s="1573"/>
      <c r="H2" s="1573"/>
      <c r="I2" s="1573"/>
      <c r="J2" s="1573"/>
      <c r="K2" s="1573"/>
      <c r="L2" s="1573"/>
      <c r="M2" s="1573"/>
      <c r="N2" s="1573"/>
      <c r="O2" s="1573"/>
      <c r="P2" s="1573"/>
      <c r="Q2" s="1573"/>
      <c r="R2" s="1573"/>
      <c r="S2" s="1573"/>
      <c r="T2" s="1573"/>
      <c r="U2" s="1573"/>
      <c r="V2" s="165"/>
      <c r="W2" s="165"/>
      <c r="X2" s="165"/>
      <c r="Y2" s="165"/>
      <c r="Z2" s="165"/>
      <c r="AA2" s="165"/>
      <c r="AB2" s="165"/>
      <c r="AC2" s="165"/>
      <c r="AD2" s="165"/>
      <c r="AE2" s="165"/>
      <c r="AF2" s="165"/>
      <c r="AG2" s="165"/>
      <c r="AH2" s="165"/>
      <c r="AI2" s="165"/>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2"/>
      <c r="BJ2" s="132"/>
      <c r="BK2" s="132"/>
      <c r="BL2" s="132"/>
      <c r="BM2" s="132"/>
      <c r="BN2" s="132"/>
      <c r="BO2" s="132"/>
      <c r="BP2" s="776"/>
      <c r="BQ2" s="776"/>
      <c r="BR2" s="776"/>
      <c r="BS2" s="776"/>
      <c r="BT2" s="776"/>
      <c r="BU2" s="776"/>
    </row>
    <row r="3" spans="1:73" ht="7.5" customHeight="1" thickBot="1">
      <c r="B3" s="157"/>
      <c r="C3" s="157"/>
      <c r="D3" s="157"/>
      <c r="E3" s="157"/>
      <c r="F3" s="157"/>
      <c r="G3" s="157"/>
      <c r="H3" s="157"/>
      <c r="I3" s="157"/>
      <c r="J3" s="157"/>
      <c r="K3" s="157"/>
      <c r="L3" s="157"/>
      <c r="M3" s="157"/>
      <c r="N3" s="157"/>
      <c r="O3" s="157"/>
      <c r="P3" s="157"/>
      <c r="Q3" s="157"/>
      <c r="R3" s="157"/>
      <c r="S3" s="157"/>
      <c r="T3" s="157"/>
      <c r="U3" s="157"/>
      <c r="V3" s="157"/>
      <c r="W3" s="157"/>
      <c r="X3" s="157"/>
      <c r="AK3" s="131"/>
      <c r="AY3" s="131"/>
      <c r="AZ3" s="131"/>
      <c r="BA3" s="131"/>
      <c r="BB3" s="131"/>
      <c r="BC3" s="131"/>
      <c r="BD3" s="131"/>
      <c r="BE3" s="131"/>
      <c r="BF3" s="131"/>
      <c r="BG3" s="131"/>
      <c r="BH3" s="131"/>
      <c r="BI3" s="132"/>
      <c r="BJ3" s="132"/>
      <c r="BK3" s="132"/>
      <c r="BL3" s="132"/>
      <c r="BM3" s="132"/>
      <c r="BN3" s="132"/>
      <c r="BO3" s="132"/>
    </row>
    <row r="4" spans="1:73" ht="25.5" customHeight="1">
      <c r="B4" s="1556" t="s">
        <v>1000</v>
      </c>
      <c r="C4" s="1556"/>
      <c r="D4" s="1556"/>
      <c r="E4" s="1556"/>
      <c r="F4" s="1556"/>
      <c r="G4" s="1556"/>
      <c r="H4" s="1556"/>
      <c r="I4" s="1556"/>
      <c r="J4" s="1556"/>
      <c r="K4" s="187"/>
      <c r="L4" s="1557" t="str">
        <f>IF(OR(Q5="",Y5="",AG5=""),"",IF((Y5+AG5)&gt;=Q5,"※BEMSの管理点数合計は、計測・計量点数、制御・監視に要する点数を含めたものとしてください。",""))</f>
        <v/>
      </c>
      <c r="M4" s="1557"/>
      <c r="N4" s="1557"/>
      <c r="O4" s="1557"/>
      <c r="P4" s="1557"/>
      <c r="Q4" s="1557"/>
      <c r="R4" s="1557"/>
      <c r="S4" s="1557"/>
      <c r="T4" s="1557"/>
      <c r="U4" s="1557"/>
      <c r="V4" s="1557"/>
      <c r="W4" s="1557"/>
      <c r="X4" s="1557"/>
      <c r="Y4" s="1557"/>
      <c r="Z4" s="1557"/>
      <c r="AA4" s="1557"/>
      <c r="AB4" s="1557"/>
      <c r="AC4" s="1557"/>
      <c r="AD4" s="1557"/>
      <c r="AE4" s="1557"/>
      <c r="AF4" s="1557"/>
      <c r="AG4" s="1557"/>
      <c r="AH4" s="1557"/>
      <c r="AI4" s="1557"/>
      <c r="AK4" s="131"/>
      <c r="BH4" s="131"/>
      <c r="BI4" s="1538" t="s">
        <v>673</v>
      </c>
      <c r="BJ4" s="1539"/>
      <c r="BK4" s="1539"/>
      <c r="BL4" s="1539"/>
      <c r="BM4" s="1539"/>
      <c r="BN4" s="1539"/>
      <c r="BO4" s="1539"/>
      <c r="BP4" s="1539"/>
      <c r="BQ4" s="1539"/>
      <c r="BR4" s="1539"/>
      <c r="BS4" s="1539"/>
      <c r="BT4" s="1539"/>
      <c r="BU4" s="1540"/>
    </row>
    <row r="5" spans="1:73" ht="18" customHeight="1" thickBot="1">
      <c r="A5" s="129"/>
      <c r="B5" s="1560" t="s">
        <v>742</v>
      </c>
      <c r="C5" s="1561"/>
      <c r="D5" s="1561"/>
      <c r="E5" s="1561"/>
      <c r="F5" s="1562"/>
      <c r="G5" s="1563"/>
      <c r="H5" s="1564"/>
      <c r="I5" s="1561" t="s">
        <v>743</v>
      </c>
      <c r="J5" s="1561"/>
      <c r="K5" s="1561"/>
      <c r="L5" s="1544" t="s">
        <v>145</v>
      </c>
      <c r="M5" s="1545"/>
      <c r="N5" s="1545"/>
      <c r="O5" s="1545"/>
      <c r="P5" s="1545"/>
      <c r="Q5" s="1546"/>
      <c r="R5" s="1547"/>
      <c r="S5" s="189" t="s">
        <v>146</v>
      </c>
      <c r="T5" s="1548" t="s">
        <v>147</v>
      </c>
      <c r="U5" s="1549"/>
      <c r="V5" s="1549"/>
      <c r="W5" s="1549"/>
      <c r="X5" s="1550"/>
      <c r="Y5" s="1551"/>
      <c r="Z5" s="1552"/>
      <c r="AA5" s="190" t="s">
        <v>146</v>
      </c>
      <c r="AB5" s="1553" t="s">
        <v>148</v>
      </c>
      <c r="AC5" s="1554"/>
      <c r="AD5" s="1554"/>
      <c r="AE5" s="1554"/>
      <c r="AF5" s="1555"/>
      <c r="AG5" s="1558"/>
      <c r="AH5" s="1559"/>
      <c r="AI5" s="188" t="s">
        <v>146</v>
      </c>
      <c r="AK5" s="131"/>
      <c r="AL5" s="131"/>
      <c r="AM5" s="131"/>
      <c r="AN5" s="131"/>
      <c r="AO5" s="131"/>
      <c r="AP5" s="131"/>
      <c r="AQ5" s="131"/>
      <c r="AR5" s="131"/>
      <c r="AS5" s="131"/>
      <c r="BH5" s="131"/>
      <c r="BI5" s="1541"/>
      <c r="BJ5" s="1542"/>
      <c r="BK5" s="1542"/>
      <c r="BL5" s="1542"/>
      <c r="BM5" s="1542"/>
      <c r="BN5" s="1542"/>
      <c r="BO5" s="1542"/>
      <c r="BP5" s="1542"/>
      <c r="BQ5" s="1542"/>
      <c r="BR5" s="1542"/>
      <c r="BS5" s="1542"/>
      <c r="BT5" s="1542"/>
      <c r="BU5" s="1543"/>
    </row>
    <row r="6" spans="1:73" ht="18" customHeight="1">
      <c r="A6" s="129"/>
      <c r="B6" s="899" t="s">
        <v>1665</v>
      </c>
      <c r="C6" s="750"/>
      <c r="D6" s="750"/>
      <c r="E6" s="750"/>
      <c r="F6" s="750"/>
      <c r="G6" s="750"/>
      <c r="H6" s="902"/>
      <c r="I6" s="750"/>
      <c r="J6" s="750"/>
      <c r="K6" s="750"/>
      <c r="L6" s="750"/>
      <c r="M6" s="750"/>
      <c r="N6" s="750"/>
      <c r="O6" s="750"/>
      <c r="P6" s="750"/>
      <c r="Q6" s="750"/>
      <c r="R6" s="750"/>
      <c r="S6" s="750"/>
      <c r="T6" s="750"/>
      <c r="U6" s="750"/>
      <c r="V6" s="750"/>
      <c r="W6" s="750"/>
      <c r="X6" s="750"/>
      <c r="Y6" s="750"/>
      <c r="Z6" s="750"/>
      <c r="AA6" s="750"/>
      <c r="AB6" s="750"/>
      <c r="AC6" s="750"/>
      <c r="AD6" s="750"/>
      <c r="AE6" s="750"/>
      <c r="AF6" s="750"/>
      <c r="AG6" s="750"/>
      <c r="AH6" s="750"/>
      <c r="AI6" s="750"/>
      <c r="AJ6" s="751"/>
      <c r="AK6" s="751"/>
      <c r="AL6" s="751"/>
      <c r="AM6" s="751"/>
      <c r="AN6" s="751"/>
      <c r="AO6" s="751"/>
      <c r="AP6" s="751"/>
      <c r="AQ6" s="751"/>
      <c r="AR6" s="751"/>
      <c r="AS6" s="751"/>
      <c r="AT6" s="751"/>
      <c r="AU6" s="751"/>
      <c r="AV6" s="751"/>
      <c r="AW6" s="131"/>
      <c r="AX6" s="131"/>
      <c r="AY6" s="174"/>
      <c r="AZ6" s="174"/>
      <c r="BA6" s="174"/>
      <c r="BB6" s="174"/>
      <c r="BC6" s="174"/>
      <c r="BD6" s="174"/>
      <c r="BE6" s="174"/>
      <c r="BF6" s="131"/>
      <c r="BG6" s="131"/>
      <c r="BH6" s="131"/>
      <c r="BI6" s="132"/>
      <c r="BJ6" s="132"/>
      <c r="BK6" s="132"/>
      <c r="BL6" s="132"/>
      <c r="BM6" s="132"/>
      <c r="BN6" s="132"/>
      <c r="BO6" s="132"/>
    </row>
    <row r="7" spans="1:73" ht="18" customHeight="1">
      <c r="A7" s="129"/>
      <c r="B7" s="1586" t="s">
        <v>849</v>
      </c>
      <c r="C7" s="1586"/>
      <c r="D7" s="1586"/>
      <c r="E7" s="1586"/>
      <c r="F7" s="1586"/>
      <c r="G7" s="1586"/>
      <c r="H7" s="1586"/>
      <c r="I7" s="1586"/>
      <c r="J7" s="1586"/>
      <c r="K7" s="1586"/>
      <c r="L7" s="1586"/>
      <c r="M7" s="1586"/>
      <c r="N7" s="1586"/>
      <c r="O7" s="1586"/>
      <c r="P7" s="1586"/>
      <c r="Q7" s="1586"/>
      <c r="R7" s="1586"/>
      <c r="S7" s="1785" t="s">
        <v>914</v>
      </c>
      <c r="T7" s="1786"/>
      <c r="U7" s="1787" t="s">
        <v>915</v>
      </c>
      <c r="V7" s="1787"/>
      <c r="W7" s="1782" t="s">
        <v>849</v>
      </c>
      <c r="X7" s="1782"/>
      <c r="Y7" s="1782"/>
      <c r="Z7" s="1782"/>
      <c r="AA7" s="1782"/>
      <c r="AB7" s="1782"/>
      <c r="AC7" s="1782"/>
      <c r="AD7" s="1782"/>
      <c r="AE7" s="1782"/>
      <c r="AF7" s="1782"/>
      <c r="AG7" s="1782"/>
      <c r="AH7" s="1782"/>
      <c r="AI7" s="1782"/>
      <c r="AJ7" s="1782"/>
      <c r="AK7" s="1782"/>
      <c r="AL7" s="1782"/>
      <c r="AM7" s="1782"/>
      <c r="AN7" s="1783" t="s">
        <v>914</v>
      </c>
      <c r="AO7" s="1784"/>
      <c r="AP7" s="1615" t="s">
        <v>915</v>
      </c>
      <c r="AQ7" s="1615"/>
      <c r="AR7" s="870"/>
      <c r="AS7" s="871"/>
      <c r="AT7" s="871"/>
      <c r="AU7" s="871"/>
      <c r="AV7" s="871"/>
      <c r="AW7" s="490"/>
      <c r="AX7" s="490"/>
      <c r="AY7" s="490"/>
      <c r="AZ7" s="131"/>
      <c r="BA7" s="131"/>
      <c r="BB7" s="131"/>
      <c r="BC7" s="131"/>
      <c r="BD7" s="131"/>
      <c r="BE7" s="131"/>
      <c r="BF7" s="131"/>
      <c r="BG7" s="131"/>
      <c r="BH7" s="131"/>
      <c r="BI7" s="132"/>
      <c r="BJ7" s="132"/>
      <c r="BK7" s="132"/>
      <c r="BL7" s="132"/>
      <c r="BM7" s="132"/>
      <c r="BN7" s="132"/>
      <c r="BO7" s="132"/>
    </row>
    <row r="8" spans="1:73" ht="18" customHeight="1">
      <c r="A8" s="129"/>
      <c r="B8" s="752" t="s">
        <v>856</v>
      </c>
      <c r="C8" s="1584" t="s">
        <v>852</v>
      </c>
      <c r="D8" s="1584"/>
      <c r="E8" s="1584"/>
      <c r="F8" s="1584"/>
      <c r="G8" s="1584"/>
      <c r="H8" s="1584"/>
      <c r="I8" s="1584"/>
      <c r="J8" s="1584"/>
      <c r="K8" s="1584"/>
      <c r="L8" s="1584"/>
      <c r="M8" s="1584"/>
      <c r="N8" s="1584"/>
      <c r="O8" s="1584"/>
      <c r="P8" s="1584"/>
      <c r="Q8" s="1584"/>
      <c r="R8" s="1584"/>
      <c r="S8" s="1596"/>
      <c r="T8" s="1596"/>
      <c r="U8" s="1779" t="str">
        <f>IF(入力シート２!S8="","",入力シート２!S8)</f>
        <v/>
      </c>
      <c r="V8" s="1779"/>
      <c r="W8" s="903" t="s">
        <v>1582</v>
      </c>
      <c r="X8" s="1616" t="s">
        <v>1850</v>
      </c>
      <c r="Y8" s="1616"/>
      <c r="Z8" s="1616"/>
      <c r="AA8" s="1616"/>
      <c r="AB8" s="1616"/>
      <c r="AC8" s="1616"/>
      <c r="AD8" s="1616"/>
      <c r="AE8" s="1616"/>
      <c r="AF8" s="1616"/>
      <c r="AG8" s="1616"/>
      <c r="AH8" s="1616"/>
      <c r="AI8" s="1616"/>
      <c r="AJ8" s="1616"/>
      <c r="AK8" s="1616"/>
      <c r="AL8" s="1616"/>
      <c r="AM8" s="1616"/>
      <c r="AN8" s="1788"/>
      <c r="AO8" s="1788"/>
      <c r="AP8" s="1830" t="str">
        <f>IF(入力シート２!AN8="","",入力シート２!AN8)</f>
        <v/>
      </c>
      <c r="AQ8" s="1830"/>
      <c r="AR8" s="872"/>
      <c r="AS8" s="873"/>
      <c r="AT8" s="873"/>
      <c r="AU8" s="873"/>
      <c r="AV8" s="873"/>
      <c r="AW8" s="491"/>
      <c r="AX8" s="491"/>
      <c r="AY8" s="491"/>
      <c r="AZ8" s="131"/>
      <c r="BA8" s="131"/>
      <c r="BB8" s="131"/>
      <c r="BC8" s="131"/>
      <c r="BD8" s="131"/>
      <c r="BE8" s="131"/>
      <c r="BF8" s="131"/>
      <c r="BG8" s="131"/>
      <c r="BH8" s="131"/>
      <c r="BI8" s="132"/>
      <c r="BJ8" s="132"/>
      <c r="BK8" s="132"/>
      <c r="BL8" s="132"/>
      <c r="BM8" s="132"/>
      <c r="BN8" s="132"/>
      <c r="BO8" s="132"/>
    </row>
    <row r="9" spans="1:73" ht="18" customHeight="1">
      <c r="A9" s="129"/>
      <c r="B9" s="752" t="s">
        <v>857</v>
      </c>
      <c r="C9" s="1584" t="s">
        <v>863</v>
      </c>
      <c r="D9" s="1584"/>
      <c r="E9" s="1584"/>
      <c r="F9" s="1584"/>
      <c r="G9" s="1584"/>
      <c r="H9" s="1584"/>
      <c r="I9" s="1584"/>
      <c r="J9" s="1584"/>
      <c r="K9" s="1584"/>
      <c r="L9" s="1584"/>
      <c r="M9" s="1584"/>
      <c r="N9" s="1584"/>
      <c r="O9" s="1584"/>
      <c r="P9" s="1584"/>
      <c r="Q9" s="1584"/>
      <c r="R9" s="1584"/>
      <c r="S9" s="1596"/>
      <c r="T9" s="1596"/>
      <c r="U9" s="1779" t="str">
        <f>IF(入力シート２!S9="","",入力シート２!S9)</f>
        <v/>
      </c>
      <c r="V9" s="1779"/>
      <c r="W9" s="1509" t="s">
        <v>1583</v>
      </c>
      <c r="X9" s="1521" t="s">
        <v>1590</v>
      </c>
      <c r="Y9" s="1791"/>
      <c r="Z9" s="1791"/>
      <c r="AA9" s="1791"/>
      <c r="AB9" s="1792"/>
      <c r="AC9" s="1518" t="s">
        <v>1591</v>
      </c>
      <c r="AD9" s="1519"/>
      <c r="AE9" s="1519"/>
      <c r="AF9" s="1519"/>
      <c r="AG9" s="1519"/>
      <c r="AH9" s="1519"/>
      <c r="AI9" s="1519"/>
      <c r="AJ9" s="1519"/>
      <c r="AK9" s="1519"/>
      <c r="AL9" s="1519"/>
      <c r="AM9" s="1520"/>
      <c r="AN9" s="1788"/>
      <c r="AO9" s="1788"/>
      <c r="AP9" s="1512" t="str">
        <f>IF(COUNTIF(AN9:AO11,"●")&gt;0,"●","")</f>
        <v/>
      </c>
      <c r="AQ9" s="1513"/>
      <c r="AR9" s="872"/>
      <c r="AS9" s="873"/>
      <c r="AT9" s="873"/>
      <c r="AU9" s="873"/>
      <c r="AV9" s="873"/>
      <c r="AW9" s="491"/>
      <c r="AX9" s="491"/>
      <c r="AY9" s="491"/>
      <c r="AZ9" s="131"/>
      <c r="BA9" s="131"/>
      <c r="BB9" s="131"/>
      <c r="BC9" s="131"/>
      <c r="BD9" s="131"/>
      <c r="BE9" s="131"/>
      <c r="BF9" s="131"/>
      <c r="BG9" s="131"/>
      <c r="BH9" s="131"/>
      <c r="BI9" s="132"/>
      <c r="BJ9" s="132"/>
      <c r="BK9" s="132"/>
      <c r="BL9" s="132"/>
      <c r="BM9" s="132"/>
      <c r="BN9" s="132"/>
      <c r="BO9" s="132"/>
    </row>
    <row r="10" spans="1:73" ht="18" customHeight="1">
      <c r="A10" s="129"/>
      <c r="B10" s="1606" t="s">
        <v>264</v>
      </c>
      <c r="C10" s="1597" t="s">
        <v>913</v>
      </c>
      <c r="D10" s="1598"/>
      <c r="E10" s="1598"/>
      <c r="F10" s="1598"/>
      <c r="G10" s="1599"/>
      <c r="H10" s="764" t="s">
        <v>1212</v>
      </c>
      <c r="I10" s="765"/>
      <c r="J10" s="765"/>
      <c r="K10" s="765"/>
      <c r="L10" s="765"/>
      <c r="M10" s="765"/>
      <c r="N10" s="765"/>
      <c r="O10" s="765"/>
      <c r="P10" s="765"/>
      <c r="Q10" s="765"/>
      <c r="R10" s="766"/>
      <c r="S10" s="1780"/>
      <c r="T10" s="1781"/>
      <c r="U10" s="1609" t="str">
        <f>IF(COUNTIF(S10:T13,"●")&gt;0,"●","")</f>
        <v/>
      </c>
      <c r="V10" s="1610"/>
      <c r="W10" s="1510"/>
      <c r="X10" s="1793"/>
      <c r="Y10" s="1794"/>
      <c r="Z10" s="1794"/>
      <c r="AA10" s="1794"/>
      <c r="AB10" s="1795"/>
      <c r="AC10" s="1518" t="s">
        <v>1640</v>
      </c>
      <c r="AD10" s="1519"/>
      <c r="AE10" s="1519"/>
      <c r="AF10" s="1519"/>
      <c r="AG10" s="1519"/>
      <c r="AH10" s="1519"/>
      <c r="AI10" s="1519"/>
      <c r="AJ10" s="1519"/>
      <c r="AK10" s="1519"/>
      <c r="AL10" s="1519"/>
      <c r="AM10" s="1520"/>
      <c r="AN10" s="1831"/>
      <c r="AO10" s="1832"/>
      <c r="AP10" s="1514"/>
      <c r="AQ10" s="1515"/>
      <c r="AR10" s="874"/>
      <c r="AS10" s="875"/>
      <c r="AT10" s="875"/>
      <c r="AU10" s="875"/>
      <c r="AV10" s="875"/>
      <c r="AW10" s="492"/>
      <c r="AX10" s="492"/>
      <c r="AY10" s="492"/>
      <c r="AZ10" s="131"/>
      <c r="BA10" s="131"/>
      <c r="BB10" s="131"/>
      <c r="BC10" s="131"/>
      <c r="BD10" s="131"/>
      <c r="BE10" s="131"/>
      <c r="BF10" s="131"/>
      <c r="BG10" s="131"/>
      <c r="BH10" s="131"/>
      <c r="BI10" s="132"/>
      <c r="BJ10" s="132"/>
      <c r="BK10" s="132"/>
      <c r="BL10" s="132"/>
      <c r="BM10" s="132"/>
      <c r="BN10" s="132"/>
      <c r="BO10" s="132"/>
    </row>
    <row r="11" spans="1:73" ht="18" customHeight="1">
      <c r="A11" s="129"/>
      <c r="B11" s="1607"/>
      <c r="C11" s="1600"/>
      <c r="D11" s="1601"/>
      <c r="E11" s="1601"/>
      <c r="F11" s="1601"/>
      <c r="G11" s="1602"/>
      <c r="H11" s="764" t="s">
        <v>1213</v>
      </c>
      <c r="I11" s="765"/>
      <c r="J11" s="765"/>
      <c r="K11" s="765"/>
      <c r="L11" s="765"/>
      <c r="M11" s="765"/>
      <c r="N11" s="765"/>
      <c r="O11" s="765"/>
      <c r="P11" s="765"/>
      <c r="Q11" s="765"/>
      <c r="R11" s="766"/>
      <c r="S11" s="1780"/>
      <c r="T11" s="1781"/>
      <c r="U11" s="1611"/>
      <c r="V11" s="1612"/>
      <c r="W11" s="1511"/>
      <c r="X11" s="1796"/>
      <c r="Y11" s="1797"/>
      <c r="Z11" s="1797"/>
      <c r="AA11" s="1797"/>
      <c r="AB11" s="1798"/>
      <c r="AC11" s="1518" t="s">
        <v>1641</v>
      </c>
      <c r="AD11" s="1519"/>
      <c r="AE11" s="1519"/>
      <c r="AF11" s="1519"/>
      <c r="AG11" s="1519"/>
      <c r="AH11" s="1519"/>
      <c r="AI11" s="1519"/>
      <c r="AJ11" s="1519"/>
      <c r="AK11" s="1519"/>
      <c r="AL11" s="1519"/>
      <c r="AM11" s="1520"/>
      <c r="AN11" s="1831"/>
      <c r="AO11" s="1832"/>
      <c r="AP11" s="1516"/>
      <c r="AQ11" s="1517"/>
      <c r="AR11" s="874"/>
      <c r="AS11" s="875"/>
      <c r="AT11" s="875"/>
      <c r="AU11" s="875"/>
      <c r="AV11" s="875"/>
      <c r="AW11" s="492"/>
      <c r="AX11" s="492"/>
      <c r="AY11" s="492"/>
      <c r="AZ11" s="131"/>
      <c r="BA11" s="131"/>
      <c r="BB11" s="131"/>
      <c r="BC11" s="131"/>
      <c r="BD11" s="131"/>
      <c r="BE11" s="131"/>
      <c r="BF11" s="131"/>
      <c r="BG11" s="131"/>
      <c r="BH11" s="131"/>
      <c r="BI11" s="132"/>
      <c r="BJ11" s="132"/>
      <c r="BK11" s="132"/>
      <c r="BL11" s="132"/>
      <c r="BM11" s="132"/>
      <c r="BN11" s="132"/>
      <c r="BO11" s="132"/>
    </row>
    <row r="12" spans="1:73" ht="18" customHeight="1">
      <c r="A12" s="129"/>
      <c r="B12" s="1607"/>
      <c r="C12" s="1600"/>
      <c r="D12" s="1601"/>
      <c r="E12" s="1601"/>
      <c r="F12" s="1601"/>
      <c r="G12" s="1602"/>
      <c r="H12" s="764" t="s">
        <v>1214</v>
      </c>
      <c r="I12" s="765"/>
      <c r="J12" s="765"/>
      <c r="K12" s="765"/>
      <c r="L12" s="765"/>
      <c r="M12" s="765"/>
      <c r="N12" s="765"/>
      <c r="O12" s="765"/>
      <c r="P12" s="765"/>
      <c r="Q12" s="765"/>
      <c r="R12" s="766"/>
      <c r="S12" s="1780"/>
      <c r="T12" s="1781"/>
      <c r="U12" s="1611"/>
      <c r="V12" s="1612"/>
      <c r="W12" s="1509" t="s">
        <v>1642</v>
      </c>
      <c r="X12" s="1521" t="s">
        <v>1643</v>
      </c>
      <c r="Y12" s="1522"/>
      <c r="Z12" s="1522"/>
      <c r="AA12" s="1522"/>
      <c r="AB12" s="1523"/>
      <c r="AC12" s="1518" t="s">
        <v>1662</v>
      </c>
      <c r="AD12" s="1519"/>
      <c r="AE12" s="1519"/>
      <c r="AF12" s="1519"/>
      <c r="AG12" s="1519"/>
      <c r="AH12" s="1519"/>
      <c r="AI12" s="1519"/>
      <c r="AJ12" s="1519"/>
      <c r="AK12" s="1519"/>
      <c r="AL12" s="1519"/>
      <c r="AM12" s="1520"/>
      <c r="AN12" s="1831"/>
      <c r="AO12" s="1832"/>
      <c r="AP12" s="1512" t="str">
        <f>IF(COUNTIF(AN12:AO14,"●")&gt;0,"●","")</f>
        <v/>
      </c>
      <c r="AQ12" s="1513"/>
      <c r="AR12" s="874"/>
      <c r="AS12" s="875"/>
      <c r="AT12" s="875"/>
      <c r="AU12" s="875"/>
      <c r="AV12" s="875"/>
      <c r="AW12" s="492"/>
      <c r="AX12" s="492"/>
      <c r="AY12" s="492"/>
      <c r="AZ12" s="131"/>
      <c r="BA12" s="131"/>
      <c r="BB12" s="131"/>
      <c r="BC12" s="131"/>
      <c r="BD12" s="131"/>
      <c r="BE12" s="131"/>
      <c r="BF12" s="131"/>
      <c r="BG12" s="131"/>
      <c r="BH12" s="131"/>
      <c r="BI12" s="132"/>
      <c r="BJ12" s="132"/>
      <c r="BK12" s="132"/>
      <c r="BL12" s="132"/>
      <c r="BM12" s="132"/>
      <c r="BN12" s="132"/>
      <c r="BO12" s="132"/>
    </row>
    <row r="13" spans="1:73" ht="18" customHeight="1">
      <c r="A13" s="129"/>
      <c r="B13" s="1608"/>
      <c r="C13" s="1603"/>
      <c r="D13" s="1604"/>
      <c r="E13" s="1604"/>
      <c r="F13" s="1604"/>
      <c r="G13" s="1605"/>
      <c r="H13" s="764" t="s">
        <v>1215</v>
      </c>
      <c r="I13" s="765"/>
      <c r="J13" s="765"/>
      <c r="K13" s="765"/>
      <c r="L13" s="765"/>
      <c r="M13" s="765"/>
      <c r="N13" s="765"/>
      <c r="O13" s="765"/>
      <c r="P13" s="765"/>
      <c r="Q13" s="765"/>
      <c r="R13" s="766"/>
      <c r="S13" s="1780"/>
      <c r="T13" s="1781"/>
      <c r="U13" s="1613"/>
      <c r="V13" s="1614"/>
      <c r="W13" s="1510"/>
      <c r="X13" s="1524"/>
      <c r="Y13" s="1525"/>
      <c r="Z13" s="1525"/>
      <c r="AA13" s="1525"/>
      <c r="AB13" s="1526"/>
      <c r="AC13" s="1518" t="s">
        <v>1663</v>
      </c>
      <c r="AD13" s="1519"/>
      <c r="AE13" s="1519"/>
      <c r="AF13" s="1519"/>
      <c r="AG13" s="1519"/>
      <c r="AH13" s="1519"/>
      <c r="AI13" s="1519"/>
      <c r="AJ13" s="1519"/>
      <c r="AK13" s="1519"/>
      <c r="AL13" s="1519"/>
      <c r="AM13" s="1520"/>
      <c r="AN13" s="1831"/>
      <c r="AO13" s="1832"/>
      <c r="AP13" s="1514"/>
      <c r="AQ13" s="1515"/>
      <c r="AR13" s="874"/>
      <c r="AS13" s="875"/>
      <c r="AT13" s="875"/>
      <c r="AU13" s="875"/>
      <c r="AV13" s="875"/>
      <c r="AW13" s="492"/>
      <c r="AX13" s="492"/>
      <c r="AY13" s="492"/>
      <c r="AZ13" s="131"/>
      <c r="BA13" s="131"/>
      <c r="BB13" s="131"/>
      <c r="BC13" s="131"/>
      <c r="BD13" s="131"/>
      <c r="BE13" s="131"/>
      <c r="BF13" s="131"/>
      <c r="BG13" s="131"/>
      <c r="BH13" s="131"/>
      <c r="BI13" s="132"/>
      <c r="BJ13" s="132"/>
      <c r="BK13" s="132"/>
      <c r="BL13" s="132"/>
      <c r="BM13" s="132"/>
      <c r="BN13" s="132"/>
      <c r="BO13" s="132"/>
    </row>
    <row r="14" spans="1:73" ht="18" customHeight="1">
      <c r="A14" s="129"/>
      <c r="B14" s="1586" t="s">
        <v>266</v>
      </c>
      <c r="C14" s="1587" t="s">
        <v>1207</v>
      </c>
      <c r="D14" s="1588"/>
      <c r="E14" s="1588"/>
      <c r="F14" s="1588"/>
      <c r="G14" s="1589"/>
      <c r="H14" s="1756" t="s">
        <v>1216</v>
      </c>
      <c r="I14" s="1757"/>
      <c r="J14" s="1757"/>
      <c r="K14" s="1757"/>
      <c r="L14" s="1757"/>
      <c r="M14" s="1757"/>
      <c r="N14" s="1757"/>
      <c r="O14" s="1757"/>
      <c r="P14" s="1757"/>
      <c r="Q14" s="1757"/>
      <c r="R14" s="1758"/>
      <c r="S14" s="1596"/>
      <c r="T14" s="1596"/>
      <c r="U14" s="1609" t="str">
        <f>IF(COUNTIF(S14:T16,"●")&gt;0,"●","")</f>
        <v/>
      </c>
      <c r="V14" s="1610"/>
      <c r="W14" s="1511"/>
      <c r="X14" s="1527"/>
      <c r="Y14" s="1528"/>
      <c r="Z14" s="1528"/>
      <c r="AA14" s="1528"/>
      <c r="AB14" s="1529"/>
      <c r="AC14" s="1518" t="s">
        <v>1625</v>
      </c>
      <c r="AD14" s="1519"/>
      <c r="AE14" s="1519"/>
      <c r="AF14" s="1519"/>
      <c r="AG14" s="1519"/>
      <c r="AH14" s="1519"/>
      <c r="AI14" s="1519"/>
      <c r="AJ14" s="1519"/>
      <c r="AK14" s="1519"/>
      <c r="AL14" s="1519"/>
      <c r="AM14" s="1520"/>
      <c r="AN14" s="1788"/>
      <c r="AO14" s="1788"/>
      <c r="AP14" s="1516"/>
      <c r="AQ14" s="1517"/>
      <c r="AR14" s="874"/>
      <c r="AS14" s="875"/>
      <c r="AT14" s="875"/>
      <c r="AU14" s="875"/>
      <c r="AV14" s="875"/>
      <c r="AW14" s="492"/>
      <c r="AX14" s="492"/>
      <c r="AY14" s="492"/>
      <c r="AZ14" s="131"/>
      <c r="BA14" s="131"/>
      <c r="BB14" s="131"/>
      <c r="BC14" s="131"/>
      <c r="BD14" s="131"/>
      <c r="BE14" s="131"/>
      <c r="BF14" s="131"/>
      <c r="BG14" s="131"/>
      <c r="BH14" s="131"/>
      <c r="BI14" s="132"/>
      <c r="BJ14" s="132"/>
      <c r="BK14" s="132"/>
      <c r="BL14" s="132"/>
      <c r="BM14" s="132"/>
      <c r="BN14" s="132"/>
      <c r="BO14" s="132"/>
    </row>
    <row r="15" spans="1:73" ht="18" customHeight="1">
      <c r="A15" s="129"/>
      <c r="B15" s="1586"/>
      <c r="C15" s="1590"/>
      <c r="D15" s="1591"/>
      <c r="E15" s="1591"/>
      <c r="F15" s="1591"/>
      <c r="G15" s="1592"/>
      <c r="H15" s="1756" t="s">
        <v>1217</v>
      </c>
      <c r="I15" s="1757"/>
      <c r="J15" s="1757"/>
      <c r="K15" s="1757"/>
      <c r="L15" s="1757"/>
      <c r="M15" s="1757"/>
      <c r="N15" s="1757"/>
      <c r="O15" s="1757"/>
      <c r="P15" s="1757"/>
      <c r="Q15" s="1757"/>
      <c r="R15" s="1758"/>
      <c r="S15" s="1596"/>
      <c r="T15" s="1596"/>
      <c r="U15" s="1611"/>
      <c r="V15" s="1612"/>
      <c r="W15" s="904" t="s">
        <v>1644</v>
      </c>
      <c r="X15" s="1838" t="s">
        <v>1647</v>
      </c>
      <c r="Y15" s="1839"/>
      <c r="Z15" s="1839"/>
      <c r="AA15" s="1839"/>
      <c r="AB15" s="1839"/>
      <c r="AC15" s="1839"/>
      <c r="AD15" s="1839"/>
      <c r="AE15" s="1839"/>
      <c r="AF15" s="1839"/>
      <c r="AG15" s="1839"/>
      <c r="AH15" s="1839"/>
      <c r="AI15" s="1839"/>
      <c r="AJ15" s="1839"/>
      <c r="AK15" s="1839"/>
      <c r="AL15" s="1839"/>
      <c r="AM15" s="1840"/>
      <c r="AN15" s="1799"/>
      <c r="AO15" s="1799"/>
      <c r="AP15" s="1830" t="str">
        <f>IF(入力シート２!AN15="","",入力シート２!AN15)</f>
        <v/>
      </c>
      <c r="AQ15" s="1830"/>
      <c r="AR15" s="874"/>
      <c r="AS15" s="875"/>
      <c r="AT15" s="875"/>
      <c r="AU15" s="875"/>
      <c r="AV15" s="875"/>
      <c r="AW15" s="492"/>
      <c r="AX15" s="492"/>
      <c r="AY15" s="492"/>
      <c r="AZ15" s="131"/>
      <c r="BA15" s="131"/>
      <c r="BB15" s="131"/>
      <c r="BC15" s="131"/>
      <c r="BD15" s="131"/>
      <c r="BE15" s="131"/>
      <c r="BF15" s="131"/>
      <c r="BG15" s="131"/>
      <c r="BH15" s="131"/>
      <c r="BI15" s="132"/>
      <c r="BJ15" s="132"/>
      <c r="BK15" s="132"/>
      <c r="BL15" s="132"/>
      <c r="BM15" s="132"/>
      <c r="BN15" s="132"/>
      <c r="BO15" s="132"/>
    </row>
    <row r="16" spans="1:73" ht="18" customHeight="1">
      <c r="A16" s="129"/>
      <c r="B16" s="1586"/>
      <c r="C16" s="1593"/>
      <c r="D16" s="1594"/>
      <c r="E16" s="1594"/>
      <c r="F16" s="1594"/>
      <c r="G16" s="1595"/>
      <c r="H16" s="1756" t="s">
        <v>1218</v>
      </c>
      <c r="I16" s="1757"/>
      <c r="J16" s="1757"/>
      <c r="K16" s="1757"/>
      <c r="L16" s="1757"/>
      <c r="M16" s="1757"/>
      <c r="N16" s="1757"/>
      <c r="O16" s="1757"/>
      <c r="P16" s="1757"/>
      <c r="Q16" s="1757"/>
      <c r="R16" s="1758"/>
      <c r="S16" s="1596"/>
      <c r="T16" s="1596"/>
      <c r="U16" s="1613"/>
      <c r="V16" s="1614"/>
      <c r="W16" s="903" t="s">
        <v>1645</v>
      </c>
      <c r="X16" s="1838" t="s">
        <v>1648</v>
      </c>
      <c r="Y16" s="1839"/>
      <c r="Z16" s="1839"/>
      <c r="AA16" s="1839"/>
      <c r="AB16" s="1839"/>
      <c r="AC16" s="1839"/>
      <c r="AD16" s="1839"/>
      <c r="AE16" s="1839"/>
      <c r="AF16" s="1839"/>
      <c r="AG16" s="1839"/>
      <c r="AH16" s="1839"/>
      <c r="AI16" s="1839"/>
      <c r="AJ16" s="1839"/>
      <c r="AK16" s="1839"/>
      <c r="AL16" s="1839"/>
      <c r="AM16" s="1840"/>
      <c r="AN16" s="1788"/>
      <c r="AO16" s="1788"/>
      <c r="AP16" s="1830" t="str">
        <f>IF(入力シート２!AN16="","",入力シート２!AN16)</f>
        <v/>
      </c>
      <c r="AQ16" s="1830"/>
      <c r="AR16" s="874"/>
      <c r="AS16" s="875"/>
      <c r="AT16" s="875"/>
      <c r="AU16" s="875"/>
      <c r="AV16" s="875"/>
      <c r="AW16" s="492"/>
      <c r="AX16" s="492"/>
      <c r="AY16" s="492"/>
      <c r="AZ16" s="131"/>
      <c r="BA16" s="131"/>
      <c r="BB16" s="131"/>
      <c r="BC16" s="131"/>
      <c r="BD16" s="131"/>
      <c r="BE16" s="131"/>
      <c r="BF16" s="131"/>
      <c r="BG16" s="131"/>
      <c r="BH16" s="131"/>
      <c r="BI16" s="132"/>
      <c r="BJ16" s="132"/>
      <c r="BK16" s="132"/>
      <c r="BL16" s="132"/>
      <c r="BM16" s="132"/>
      <c r="BN16" s="132"/>
      <c r="BO16" s="132"/>
    </row>
    <row r="17" spans="1:67" ht="18" customHeight="1">
      <c r="A17" s="129"/>
      <c r="B17" s="752" t="s">
        <v>858</v>
      </c>
      <c r="C17" s="1583" t="s">
        <v>897</v>
      </c>
      <c r="D17" s="1583"/>
      <c r="E17" s="1583"/>
      <c r="F17" s="1583"/>
      <c r="G17" s="1583"/>
      <c r="H17" s="1583"/>
      <c r="I17" s="1583"/>
      <c r="J17" s="1583"/>
      <c r="K17" s="1583"/>
      <c r="L17" s="1583"/>
      <c r="M17" s="1583"/>
      <c r="N17" s="1583"/>
      <c r="O17" s="1583"/>
      <c r="P17" s="1583"/>
      <c r="Q17" s="1583"/>
      <c r="R17" s="1583"/>
      <c r="S17" s="1596"/>
      <c r="T17" s="1596"/>
      <c r="U17" s="1779" t="str">
        <f>IF(入力シート２!S17="","",入力シート２!S17)</f>
        <v/>
      </c>
      <c r="V17" s="1779"/>
      <c r="W17" s="903" t="s">
        <v>1646</v>
      </c>
      <c r="X17" s="1834" t="s">
        <v>1468</v>
      </c>
      <c r="Y17" s="1834"/>
      <c r="Z17" s="1834"/>
      <c r="AA17" s="1834"/>
      <c r="AB17" s="1834"/>
      <c r="AC17" s="1834"/>
      <c r="AD17" s="1834"/>
      <c r="AE17" s="1834"/>
      <c r="AF17" s="1834"/>
      <c r="AG17" s="1834"/>
      <c r="AH17" s="1834"/>
      <c r="AI17" s="1834"/>
      <c r="AJ17" s="1834"/>
      <c r="AK17" s="1834"/>
      <c r="AL17" s="1834"/>
      <c r="AM17" s="1834"/>
      <c r="AN17" s="1788"/>
      <c r="AO17" s="1788"/>
      <c r="AP17" s="1830" t="str">
        <f>IF(入力シート２!AN17="","",入力シート２!AN17)</f>
        <v/>
      </c>
      <c r="AQ17" s="1830"/>
      <c r="AR17" s="872"/>
      <c r="AS17" s="873"/>
      <c r="AT17" s="873"/>
      <c r="AU17" s="873"/>
      <c r="AV17" s="873"/>
      <c r="AW17" s="491"/>
      <c r="AX17" s="491"/>
      <c r="AY17" s="491"/>
      <c r="AZ17" s="131"/>
      <c r="BA17" s="131"/>
      <c r="BB17" s="131"/>
      <c r="BC17" s="131"/>
      <c r="BD17" s="131"/>
      <c r="BE17" s="131"/>
      <c r="BF17" s="131"/>
      <c r="BG17" s="131"/>
      <c r="BH17" s="131"/>
      <c r="BI17" s="132"/>
      <c r="BJ17" s="132"/>
      <c r="BK17" s="132"/>
      <c r="BL17" s="132"/>
      <c r="BM17" s="132"/>
      <c r="BN17" s="132"/>
      <c r="BO17" s="132"/>
    </row>
    <row r="18" spans="1:67" ht="18" customHeight="1">
      <c r="A18" s="129"/>
      <c r="B18" s="752" t="s">
        <v>859</v>
      </c>
      <c r="C18" s="1584" t="s">
        <v>864</v>
      </c>
      <c r="D18" s="1584"/>
      <c r="E18" s="1584"/>
      <c r="F18" s="1584"/>
      <c r="G18" s="1584"/>
      <c r="H18" s="1584"/>
      <c r="I18" s="1584"/>
      <c r="J18" s="1584"/>
      <c r="K18" s="1584"/>
      <c r="L18" s="1584"/>
      <c r="M18" s="1584"/>
      <c r="N18" s="1584"/>
      <c r="O18" s="1584"/>
      <c r="P18" s="1584"/>
      <c r="Q18" s="1584"/>
      <c r="R18" s="1584"/>
      <c r="S18" s="1596"/>
      <c r="T18" s="1596"/>
      <c r="U18" s="1779" t="str">
        <f>IF(入力シート２!S18="","",入力シート２!S18)</f>
        <v/>
      </c>
      <c r="V18" s="1779"/>
      <c r="W18" s="876"/>
      <c r="X18" s="1835"/>
      <c r="Y18" s="1835"/>
      <c r="Z18" s="1835"/>
      <c r="AA18" s="1835"/>
      <c r="AB18" s="1835"/>
      <c r="AC18" s="1835"/>
      <c r="AD18" s="1835"/>
      <c r="AE18" s="1835"/>
      <c r="AF18" s="1835"/>
      <c r="AG18" s="1835"/>
      <c r="AH18" s="1835"/>
      <c r="AI18" s="1835"/>
      <c r="AJ18" s="1835"/>
      <c r="AK18" s="1835"/>
      <c r="AL18" s="1835"/>
      <c r="AM18" s="1835"/>
      <c r="AN18" s="1836"/>
      <c r="AO18" s="1836"/>
      <c r="AP18" s="1837"/>
      <c r="AQ18" s="1837"/>
      <c r="AR18" s="873"/>
      <c r="AS18" s="873"/>
      <c r="AT18" s="873"/>
      <c r="AU18" s="873"/>
      <c r="AV18" s="873"/>
      <c r="AW18" s="491"/>
      <c r="AX18" s="491"/>
      <c r="AY18" s="491"/>
      <c r="AZ18" s="131"/>
      <c r="BA18" s="131"/>
      <c r="BB18" s="131"/>
      <c r="BC18" s="131"/>
      <c r="BD18" s="131"/>
      <c r="BE18" s="131"/>
      <c r="BF18" s="131"/>
      <c r="BG18" s="131"/>
      <c r="BH18" s="131"/>
      <c r="BI18" s="132"/>
      <c r="BJ18" s="132"/>
      <c r="BK18" s="132"/>
      <c r="BL18" s="132"/>
      <c r="BM18" s="132"/>
      <c r="BN18" s="132"/>
      <c r="BO18" s="132"/>
    </row>
    <row r="19" spans="1:67" ht="18" customHeight="1">
      <c r="A19" s="129"/>
      <c r="B19" s="752" t="s">
        <v>860</v>
      </c>
      <c r="C19" s="1584" t="s">
        <v>1115</v>
      </c>
      <c r="D19" s="1584"/>
      <c r="E19" s="1584"/>
      <c r="F19" s="1584"/>
      <c r="G19" s="1584"/>
      <c r="H19" s="1584"/>
      <c r="I19" s="1584"/>
      <c r="J19" s="1584"/>
      <c r="K19" s="1584"/>
      <c r="L19" s="1584"/>
      <c r="M19" s="1584"/>
      <c r="N19" s="1584"/>
      <c r="O19" s="1584"/>
      <c r="P19" s="1584"/>
      <c r="Q19" s="1584"/>
      <c r="R19" s="1584"/>
      <c r="S19" s="1596"/>
      <c r="T19" s="1596"/>
      <c r="U19" s="1779" t="str">
        <f>IF(入力シート２!S19="","",入力シート２!S19)</f>
        <v/>
      </c>
      <c r="V19" s="1779"/>
      <c r="W19" s="877"/>
      <c r="X19" s="1789"/>
      <c r="Y19" s="1789"/>
      <c r="Z19" s="1789"/>
      <c r="AA19" s="1789"/>
      <c r="AB19" s="1789"/>
      <c r="AC19" s="1789"/>
      <c r="AD19" s="1789"/>
      <c r="AE19" s="1789"/>
      <c r="AF19" s="1789"/>
      <c r="AG19" s="1789"/>
      <c r="AH19" s="1789"/>
      <c r="AI19" s="1789"/>
      <c r="AJ19" s="1789"/>
      <c r="AK19" s="1789"/>
      <c r="AL19" s="1789"/>
      <c r="AM19" s="1789"/>
      <c r="AN19" s="1790"/>
      <c r="AO19" s="1790"/>
      <c r="AP19" s="1833"/>
      <c r="AQ19" s="1833"/>
      <c r="AR19" s="873"/>
      <c r="AS19" s="873"/>
      <c r="AT19" s="873"/>
      <c r="AU19" s="873"/>
      <c r="AV19" s="873"/>
      <c r="AW19" s="491"/>
      <c r="AX19" s="491"/>
      <c r="AY19" s="491"/>
      <c r="AZ19" s="131"/>
      <c r="BA19" s="131"/>
      <c r="BB19" s="131"/>
      <c r="BC19" s="131"/>
      <c r="BD19" s="131"/>
      <c r="BE19" s="131"/>
      <c r="BF19" s="131"/>
      <c r="BG19" s="131"/>
      <c r="BH19" s="131"/>
      <c r="BI19" s="132"/>
      <c r="BJ19" s="132"/>
      <c r="BK19" s="132"/>
      <c r="BL19" s="132"/>
      <c r="BM19" s="132"/>
      <c r="BN19" s="132"/>
      <c r="BO19" s="132"/>
    </row>
    <row r="20" spans="1:67" ht="18" customHeight="1">
      <c r="A20" s="129"/>
      <c r="B20" s="752" t="s">
        <v>861</v>
      </c>
      <c r="C20" s="1584" t="s">
        <v>865</v>
      </c>
      <c r="D20" s="1584"/>
      <c r="E20" s="1584"/>
      <c r="F20" s="1584"/>
      <c r="G20" s="1584"/>
      <c r="H20" s="1584"/>
      <c r="I20" s="1584"/>
      <c r="J20" s="1584"/>
      <c r="K20" s="1584"/>
      <c r="L20" s="1584"/>
      <c r="M20" s="1584"/>
      <c r="N20" s="1584"/>
      <c r="O20" s="1584"/>
      <c r="P20" s="1584"/>
      <c r="Q20" s="1584"/>
      <c r="R20" s="1584"/>
      <c r="S20" s="1596"/>
      <c r="T20" s="1596"/>
      <c r="U20" s="1779" t="str">
        <f>IF(入力シート２!S20="","",入力シート２!S20)</f>
        <v/>
      </c>
      <c r="V20" s="1779"/>
      <c r="W20" s="877"/>
      <c r="X20" s="1789"/>
      <c r="Y20" s="1789"/>
      <c r="Z20" s="1789"/>
      <c r="AA20" s="1789"/>
      <c r="AB20" s="1789"/>
      <c r="AC20" s="1789"/>
      <c r="AD20" s="1789"/>
      <c r="AE20" s="1789"/>
      <c r="AF20" s="1789"/>
      <c r="AG20" s="1789"/>
      <c r="AH20" s="1789"/>
      <c r="AI20" s="1789"/>
      <c r="AJ20" s="1789"/>
      <c r="AK20" s="1789"/>
      <c r="AL20" s="1789"/>
      <c r="AM20" s="1789"/>
      <c r="AN20" s="1790"/>
      <c r="AO20" s="1790"/>
      <c r="AP20" s="1833"/>
      <c r="AQ20" s="1833"/>
      <c r="AR20" s="873"/>
      <c r="AS20" s="873"/>
      <c r="AT20" s="873"/>
      <c r="AU20" s="873"/>
      <c r="AV20" s="873"/>
      <c r="AW20" s="491"/>
      <c r="AX20" s="491"/>
      <c r="AY20" s="491"/>
      <c r="AZ20" s="131"/>
      <c r="BA20" s="131"/>
      <c r="BB20" s="131"/>
      <c r="BC20" s="131"/>
      <c r="BD20" s="131"/>
      <c r="BE20" s="131"/>
      <c r="BF20" s="131"/>
      <c r="BG20" s="131"/>
      <c r="BH20" s="131"/>
      <c r="BI20" s="132"/>
      <c r="BJ20" s="132"/>
      <c r="BK20" s="132"/>
      <c r="BL20" s="132"/>
      <c r="BM20" s="132"/>
      <c r="BN20" s="132"/>
      <c r="BO20" s="132"/>
    </row>
    <row r="21" spans="1:67" ht="18" customHeight="1">
      <c r="B21" s="752" t="s">
        <v>862</v>
      </c>
      <c r="C21" s="1584" t="s">
        <v>866</v>
      </c>
      <c r="D21" s="1584"/>
      <c r="E21" s="1584"/>
      <c r="F21" s="1584"/>
      <c r="G21" s="1584"/>
      <c r="H21" s="1584"/>
      <c r="I21" s="1584"/>
      <c r="J21" s="1584"/>
      <c r="K21" s="1584"/>
      <c r="L21" s="1584"/>
      <c r="M21" s="1584"/>
      <c r="N21" s="1584"/>
      <c r="O21" s="1584"/>
      <c r="P21" s="1584"/>
      <c r="Q21" s="1584"/>
      <c r="R21" s="1584"/>
      <c r="S21" s="1596"/>
      <c r="T21" s="1596"/>
      <c r="U21" s="1779" t="str">
        <f>IF(入力シート２!S21="","",入力シート２!S21)</f>
        <v/>
      </c>
      <c r="V21" s="1779"/>
      <c r="W21" s="877"/>
      <c r="X21" s="1789"/>
      <c r="Y21" s="1789"/>
      <c r="Z21" s="1789"/>
      <c r="AA21" s="1789"/>
      <c r="AB21" s="1789"/>
      <c r="AC21" s="1789"/>
      <c r="AD21" s="1789"/>
      <c r="AE21" s="1789"/>
      <c r="AF21" s="1789"/>
      <c r="AG21" s="1789"/>
      <c r="AH21" s="1789"/>
      <c r="AI21" s="1789"/>
      <c r="AJ21" s="1789"/>
      <c r="AK21" s="1789"/>
      <c r="AL21" s="1789"/>
      <c r="AM21" s="1789"/>
      <c r="AN21" s="1790"/>
      <c r="AO21" s="1790"/>
      <c r="AP21" s="1833"/>
      <c r="AQ21" s="1833"/>
      <c r="AR21" s="873"/>
      <c r="AS21" s="873"/>
      <c r="AT21" s="873"/>
      <c r="AU21" s="873"/>
      <c r="AV21" s="873"/>
      <c r="AW21" s="491"/>
      <c r="AX21" s="491"/>
      <c r="AY21" s="491"/>
      <c r="AZ21" s="173"/>
      <c r="BA21" s="173"/>
      <c r="BB21" s="173"/>
      <c r="BC21" s="173"/>
      <c r="BD21" s="173"/>
      <c r="BE21" s="173"/>
      <c r="BF21" s="173"/>
      <c r="BG21" s="173"/>
      <c r="BH21" s="173"/>
      <c r="BI21" s="132"/>
      <c r="BJ21" s="132"/>
      <c r="BK21" s="132"/>
      <c r="BL21" s="132"/>
      <c r="BM21" s="132"/>
      <c r="BN21" s="132"/>
      <c r="BO21" s="132"/>
    </row>
    <row r="22" spans="1:67" ht="18" customHeight="1">
      <c r="B22" s="1585" t="s">
        <v>1001</v>
      </c>
      <c r="C22" s="1585"/>
      <c r="D22" s="1585"/>
      <c r="E22" s="1585"/>
      <c r="F22" s="1585"/>
      <c r="G22" s="1585"/>
      <c r="H22" s="1585"/>
      <c r="I22" s="1585"/>
      <c r="J22" s="1585"/>
      <c r="K22" s="1585"/>
      <c r="L22" s="1585"/>
      <c r="M22" s="1585"/>
      <c r="N22" s="1585"/>
      <c r="O22" s="1585"/>
      <c r="P22" s="1585"/>
      <c r="Q22" s="1585"/>
      <c r="R22" s="1585"/>
      <c r="S22" s="1585"/>
      <c r="T22" s="1585"/>
      <c r="U22" s="1585"/>
      <c r="V22" s="1585"/>
      <c r="W22" s="1585"/>
      <c r="X22" s="1585"/>
      <c r="Y22" s="1585"/>
      <c r="Z22" s="1585"/>
      <c r="AA22" s="1585"/>
      <c r="AB22" s="1585"/>
      <c r="AC22" s="1585"/>
      <c r="AD22" s="1585"/>
      <c r="AE22" s="1585"/>
      <c r="AF22" s="1585"/>
      <c r="AG22" s="1585"/>
      <c r="AH22" s="1585"/>
      <c r="AI22" s="1585"/>
      <c r="AJ22" s="1585"/>
      <c r="AK22" s="1585"/>
      <c r="AL22" s="1585"/>
      <c r="AM22" s="1585"/>
      <c r="AN22" s="1585"/>
      <c r="AO22" s="1585"/>
      <c r="AP22" s="1585"/>
      <c r="AQ22" s="1585"/>
      <c r="AR22" s="1585"/>
      <c r="AS22" s="1585"/>
      <c r="AT22" s="1585"/>
      <c r="AU22" s="1585"/>
      <c r="AV22" s="1585"/>
      <c r="AW22" s="1585"/>
      <c r="AX22" s="1585"/>
      <c r="AY22" s="1585"/>
      <c r="AZ22" s="1585"/>
      <c r="BA22" s="1585"/>
      <c r="BB22" s="1585"/>
      <c r="BC22" s="1585"/>
      <c r="BD22" s="1585"/>
      <c r="BE22" s="1585"/>
      <c r="BF22" s="1585"/>
      <c r="BG22" s="1585"/>
      <c r="BI22" s="158"/>
      <c r="BJ22" s="132"/>
      <c r="BK22" s="132"/>
      <c r="BL22" s="132"/>
      <c r="BM22" s="132"/>
      <c r="BN22" s="132"/>
      <c r="BO22" s="132"/>
    </row>
    <row r="23" spans="1:67" ht="18" customHeight="1">
      <c r="B23" s="1760" t="s">
        <v>78</v>
      </c>
      <c r="C23" s="1761"/>
      <c r="D23" s="1761"/>
      <c r="E23" s="1761"/>
      <c r="F23" s="1761"/>
      <c r="G23" s="1761"/>
      <c r="H23" s="1761"/>
      <c r="I23" s="1762"/>
      <c r="J23" s="1574"/>
      <c r="K23" s="1575"/>
      <c r="L23" s="1575"/>
      <c r="M23" s="1575"/>
      <c r="N23" s="1575"/>
      <c r="O23" s="1575"/>
      <c r="P23" s="1575"/>
      <c r="Q23" s="1575"/>
      <c r="R23" s="1575"/>
      <c r="S23" s="1575"/>
      <c r="T23" s="1575"/>
      <c r="U23" s="1575"/>
      <c r="V23" s="1575"/>
      <c r="W23" s="1575"/>
      <c r="X23" s="1575"/>
      <c r="Y23" s="1575"/>
      <c r="Z23" s="1575"/>
      <c r="AA23" s="1575"/>
      <c r="AB23" s="1575"/>
      <c r="AC23" s="1575"/>
      <c r="AD23" s="1575"/>
      <c r="AE23" s="1575"/>
      <c r="AF23" s="1575"/>
      <c r="AG23" s="1575"/>
      <c r="AH23" s="1575"/>
      <c r="AI23" s="1575"/>
      <c r="AJ23" s="1575"/>
      <c r="AK23" s="1575"/>
      <c r="AL23" s="1575"/>
      <c r="AM23" s="1575"/>
      <c r="AN23" s="1575"/>
      <c r="AO23" s="1575"/>
      <c r="AP23" s="1575"/>
      <c r="AQ23" s="1575"/>
      <c r="AR23" s="1575"/>
      <c r="AS23" s="1575"/>
      <c r="AT23" s="1575"/>
      <c r="AU23" s="1575"/>
      <c r="AV23" s="1575"/>
      <c r="AW23" s="1575"/>
      <c r="AX23" s="1575"/>
      <c r="AY23" s="1575"/>
      <c r="AZ23" s="1575"/>
      <c r="BA23" s="1575"/>
      <c r="BB23" s="1575"/>
      <c r="BC23" s="1575"/>
      <c r="BD23" s="1575"/>
      <c r="BE23" s="1575"/>
      <c r="BF23" s="1575"/>
      <c r="BG23" s="1576"/>
      <c r="BH23" s="186"/>
      <c r="BI23" s="132"/>
      <c r="BJ23" s="132"/>
      <c r="BK23" s="132"/>
      <c r="BL23" s="132"/>
      <c r="BM23" s="132"/>
      <c r="BN23" s="132"/>
      <c r="BO23" s="132"/>
    </row>
    <row r="24" spans="1:67" ht="18" customHeight="1">
      <c r="B24" s="1763"/>
      <c r="C24" s="1764"/>
      <c r="D24" s="1764"/>
      <c r="E24" s="1764"/>
      <c r="F24" s="1764"/>
      <c r="G24" s="1764"/>
      <c r="H24" s="1764"/>
      <c r="I24" s="1765"/>
      <c r="J24" s="1577"/>
      <c r="K24" s="1578"/>
      <c r="L24" s="1578"/>
      <c r="M24" s="1578"/>
      <c r="N24" s="1578"/>
      <c r="O24" s="1578"/>
      <c r="P24" s="1578"/>
      <c r="Q24" s="1578"/>
      <c r="R24" s="1578"/>
      <c r="S24" s="1578"/>
      <c r="T24" s="1578"/>
      <c r="U24" s="1578"/>
      <c r="V24" s="1578"/>
      <c r="W24" s="1578"/>
      <c r="X24" s="1578"/>
      <c r="Y24" s="1578"/>
      <c r="Z24" s="1578"/>
      <c r="AA24" s="1578"/>
      <c r="AB24" s="1578"/>
      <c r="AC24" s="1578"/>
      <c r="AD24" s="1578"/>
      <c r="AE24" s="1578"/>
      <c r="AF24" s="1578"/>
      <c r="AG24" s="1578"/>
      <c r="AH24" s="1578"/>
      <c r="AI24" s="1578"/>
      <c r="AJ24" s="1578"/>
      <c r="AK24" s="1578"/>
      <c r="AL24" s="1578"/>
      <c r="AM24" s="1578"/>
      <c r="AN24" s="1578"/>
      <c r="AO24" s="1578"/>
      <c r="AP24" s="1578"/>
      <c r="AQ24" s="1578"/>
      <c r="AR24" s="1578"/>
      <c r="AS24" s="1578"/>
      <c r="AT24" s="1578"/>
      <c r="AU24" s="1578"/>
      <c r="AV24" s="1578"/>
      <c r="AW24" s="1578"/>
      <c r="AX24" s="1578"/>
      <c r="AY24" s="1578"/>
      <c r="AZ24" s="1578"/>
      <c r="BA24" s="1578"/>
      <c r="BB24" s="1578"/>
      <c r="BC24" s="1578"/>
      <c r="BD24" s="1578"/>
      <c r="BE24" s="1578"/>
      <c r="BF24" s="1578"/>
      <c r="BG24" s="1579"/>
      <c r="BH24" s="186"/>
      <c r="BI24" s="132"/>
      <c r="BJ24" s="132"/>
      <c r="BK24" s="132"/>
      <c r="BL24" s="132"/>
      <c r="BM24" s="132"/>
      <c r="BN24" s="132"/>
      <c r="BO24" s="132"/>
    </row>
    <row r="25" spans="1:67" ht="18" customHeight="1">
      <c r="B25" s="1763"/>
      <c r="C25" s="1764"/>
      <c r="D25" s="1764"/>
      <c r="E25" s="1764"/>
      <c r="F25" s="1764"/>
      <c r="G25" s="1764"/>
      <c r="H25" s="1764"/>
      <c r="I25" s="1765"/>
      <c r="J25" s="1577"/>
      <c r="K25" s="1578"/>
      <c r="L25" s="1578"/>
      <c r="M25" s="1578"/>
      <c r="N25" s="1578"/>
      <c r="O25" s="1578"/>
      <c r="P25" s="1578"/>
      <c r="Q25" s="1578"/>
      <c r="R25" s="1578"/>
      <c r="S25" s="1578"/>
      <c r="T25" s="1578"/>
      <c r="U25" s="1578"/>
      <c r="V25" s="1578"/>
      <c r="W25" s="1578"/>
      <c r="X25" s="1578"/>
      <c r="Y25" s="1578"/>
      <c r="Z25" s="1578"/>
      <c r="AA25" s="1578"/>
      <c r="AB25" s="1578"/>
      <c r="AC25" s="1578"/>
      <c r="AD25" s="1578"/>
      <c r="AE25" s="1578"/>
      <c r="AF25" s="1578"/>
      <c r="AG25" s="1578"/>
      <c r="AH25" s="1578"/>
      <c r="AI25" s="1578"/>
      <c r="AJ25" s="1578"/>
      <c r="AK25" s="1578"/>
      <c r="AL25" s="1578"/>
      <c r="AM25" s="1578"/>
      <c r="AN25" s="1578"/>
      <c r="AO25" s="1578"/>
      <c r="AP25" s="1578"/>
      <c r="AQ25" s="1578"/>
      <c r="AR25" s="1578"/>
      <c r="AS25" s="1578"/>
      <c r="AT25" s="1578"/>
      <c r="AU25" s="1578"/>
      <c r="AV25" s="1578"/>
      <c r="AW25" s="1578"/>
      <c r="AX25" s="1578"/>
      <c r="AY25" s="1578"/>
      <c r="AZ25" s="1578"/>
      <c r="BA25" s="1578"/>
      <c r="BB25" s="1578"/>
      <c r="BC25" s="1578"/>
      <c r="BD25" s="1578"/>
      <c r="BE25" s="1578"/>
      <c r="BF25" s="1578"/>
      <c r="BG25" s="1579"/>
      <c r="BH25" s="186"/>
      <c r="BI25" s="132"/>
      <c r="BJ25" s="132"/>
      <c r="BK25" s="132"/>
      <c r="BL25" s="132"/>
      <c r="BM25" s="132"/>
      <c r="BN25" s="132"/>
      <c r="BO25" s="132"/>
    </row>
    <row r="26" spans="1:67" ht="18" customHeight="1">
      <c r="B26" s="1763"/>
      <c r="C26" s="1764"/>
      <c r="D26" s="1764"/>
      <c r="E26" s="1764"/>
      <c r="F26" s="1764"/>
      <c r="G26" s="1764"/>
      <c r="H26" s="1764"/>
      <c r="I26" s="1765"/>
      <c r="J26" s="1577"/>
      <c r="K26" s="1578"/>
      <c r="L26" s="1578"/>
      <c r="M26" s="1578"/>
      <c r="N26" s="1578"/>
      <c r="O26" s="1578"/>
      <c r="P26" s="1578"/>
      <c r="Q26" s="1578"/>
      <c r="R26" s="1578"/>
      <c r="S26" s="1578"/>
      <c r="T26" s="1578"/>
      <c r="U26" s="1578"/>
      <c r="V26" s="1578"/>
      <c r="W26" s="1578"/>
      <c r="X26" s="1578"/>
      <c r="Y26" s="1578"/>
      <c r="Z26" s="1578"/>
      <c r="AA26" s="1578"/>
      <c r="AB26" s="1578"/>
      <c r="AC26" s="1578"/>
      <c r="AD26" s="1578"/>
      <c r="AE26" s="1578"/>
      <c r="AF26" s="1578"/>
      <c r="AG26" s="1578"/>
      <c r="AH26" s="1578"/>
      <c r="AI26" s="1578"/>
      <c r="AJ26" s="1578"/>
      <c r="AK26" s="1578"/>
      <c r="AL26" s="1578"/>
      <c r="AM26" s="1578"/>
      <c r="AN26" s="1578"/>
      <c r="AO26" s="1578"/>
      <c r="AP26" s="1578"/>
      <c r="AQ26" s="1578"/>
      <c r="AR26" s="1578"/>
      <c r="AS26" s="1578"/>
      <c r="AT26" s="1578"/>
      <c r="AU26" s="1578"/>
      <c r="AV26" s="1578"/>
      <c r="AW26" s="1578"/>
      <c r="AX26" s="1578"/>
      <c r="AY26" s="1578"/>
      <c r="AZ26" s="1578"/>
      <c r="BA26" s="1578"/>
      <c r="BB26" s="1578"/>
      <c r="BC26" s="1578"/>
      <c r="BD26" s="1578"/>
      <c r="BE26" s="1578"/>
      <c r="BF26" s="1578"/>
      <c r="BG26" s="1579"/>
      <c r="BH26" s="186"/>
      <c r="BI26" s="132"/>
      <c r="BJ26" s="132"/>
      <c r="BK26" s="132"/>
      <c r="BL26" s="132"/>
      <c r="BM26" s="132"/>
      <c r="BN26" s="132"/>
      <c r="BO26" s="132"/>
    </row>
    <row r="27" spans="1:67" ht="18" customHeight="1">
      <c r="B27" s="1763"/>
      <c r="C27" s="1764"/>
      <c r="D27" s="1764"/>
      <c r="E27" s="1764"/>
      <c r="F27" s="1764"/>
      <c r="G27" s="1764"/>
      <c r="H27" s="1764"/>
      <c r="I27" s="1765"/>
      <c r="J27" s="1577"/>
      <c r="K27" s="1578"/>
      <c r="L27" s="1578"/>
      <c r="M27" s="1578"/>
      <c r="N27" s="1578"/>
      <c r="O27" s="1578"/>
      <c r="P27" s="1578"/>
      <c r="Q27" s="1578"/>
      <c r="R27" s="1578"/>
      <c r="S27" s="1578"/>
      <c r="T27" s="1578"/>
      <c r="U27" s="1578"/>
      <c r="V27" s="1578"/>
      <c r="W27" s="1578"/>
      <c r="X27" s="1578"/>
      <c r="Y27" s="1578"/>
      <c r="Z27" s="1578"/>
      <c r="AA27" s="1578"/>
      <c r="AB27" s="1578"/>
      <c r="AC27" s="1578"/>
      <c r="AD27" s="1578"/>
      <c r="AE27" s="1578"/>
      <c r="AF27" s="1578"/>
      <c r="AG27" s="1578"/>
      <c r="AH27" s="1578"/>
      <c r="AI27" s="1578"/>
      <c r="AJ27" s="1578"/>
      <c r="AK27" s="1578"/>
      <c r="AL27" s="1578"/>
      <c r="AM27" s="1578"/>
      <c r="AN27" s="1578"/>
      <c r="AO27" s="1578"/>
      <c r="AP27" s="1578"/>
      <c r="AQ27" s="1578"/>
      <c r="AR27" s="1578"/>
      <c r="AS27" s="1578"/>
      <c r="AT27" s="1578"/>
      <c r="AU27" s="1578"/>
      <c r="AV27" s="1578"/>
      <c r="AW27" s="1578"/>
      <c r="AX27" s="1578"/>
      <c r="AY27" s="1578"/>
      <c r="AZ27" s="1578"/>
      <c r="BA27" s="1578"/>
      <c r="BB27" s="1578"/>
      <c r="BC27" s="1578"/>
      <c r="BD27" s="1578"/>
      <c r="BE27" s="1578"/>
      <c r="BF27" s="1578"/>
      <c r="BG27" s="1579"/>
      <c r="BH27" s="186"/>
      <c r="BI27" s="132"/>
      <c r="BJ27" s="132"/>
      <c r="BK27" s="132"/>
      <c r="BL27" s="132"/>
      <c r="BM27" s="132"/>
      <c r="BN27" s="132"/>
      <c r="BO27" s="132"/>
    </row>
    <row r="28" spans="1:67" ht="18" customHeight="1">
      <c r="B28" s="1766"/>
      <c r="C28" s="1767"/>
      <c r="D28" s="1767"/>
      <c r="E28" s="1767"/>
      <c r="F28" s="1767"/>
      <c r="G28" s="1767"/>
      <c r="H28" s="1767"/>
      <c r="I28" s="1768"/>
      <c r="J28" s="1580"/>
      <c r="K28" s="1581"/>
      <c r="L28" s="1581"/>
      <c r="M28" s="1581"/>
      <c r="N28" s="1581"/>
      <c r="O28" s="1581"/>
      <c r="P28" s="1581"/>
      <c r="Q28" s="1581"/>
      <c r="R28" s="1581"/>
      <c r="S28" s="1581"/>
      <c r="T28" s="1581"/>
      <c r="U28" s="1581"/>
      <c r="V28" s="1581"/>
      <c r="W28" s="1581"/>
      <c r="X28" s="1581"/>
      <c r="Y28" s="1581"/>
      <c r="Z28" s="1581"/>
      <c r="AA28" s="1581"/>
      <c r="AB28" s="1581"/>
      <c r="AC28" s="1581"/>
      <c r="AD28" s="1581"/>
      <c r="AE28" s="1581"/>
      <c r="AF28" s="1581"/>
      <c r="AG28" s="1581"/>
      <c r="AH28" s="1581"/>
      <c r="AI28" s="1581"/>
      <c r="AJ28" s="1581"/>
      <c r="AK28" s="1581"/>
      <c r="AL28" s="1581"/>
      <c r="AM28" s="1581"/>
      <c r="AN28" s="1581"/>
      <c r="AO28" s="1581"/>
      <c r="AP28" s="1581"/>
      <c r="AQ28" s="1581"/>
      <c r="AR28" s="1581"/>
      <c r="AS28" s="1581"/>
      <c r="AT28" s="1581"/>
      <c r="AU28" s="1581"/>
      <c r="AV28" s="1581"/>
      <c r="AW28" s="1581"/>
      <c r="AX28" s="1581"/>
      <c r="AY28" s="1581"/>
      <c r="AZ28" s="1581"/>
      <c r="BA28" s="1581"/>
      <c r="BB28" s="1581"/>
      <c r="BC28" s="1581"/>
      <c r="BD28" s="1581"/>
      <c r="BE28" s="1581"/>
      <c r="BF28" s="1581"/>
      <c r="BG28" s="1582"/>
      <c r="BH28" s="186"/>
      <c r="BI28" s="132"/>
      <c r="BJ28" s="132"/>
      <c r="BK28" s="132"/>
      <c r="BL28" s="132"/>
      <c r="BM28" s="132"/>
      <c r="BN28" s="132"/>
      <c r="BO28" s="132"/>
    </row>
    <row r="29" spans="1:67" ht="18" customHeight="1">
      <c r="B29" s="1763" t="s">
        <v>81</v>
      </c>
      <c r="C29" s="1764"/>
      <c r="D29" s="1764"/>
      <c r="E29" s="1764"/>
      <c r="F29" s="1764"/>
      <c r="G29" s="1764"/>
      <c r="H29" s="1764"/>
      <c r="I29" s="1765"/>
      <c r="J29" s="1574"/>
      <c r="K29" s="1575"/>
      <c r="L29" s="1575"/>
      <c r="M29" s="1575"/>
      <c r="N29" s="1575"/>
      <c r="O29" s="1575"/>
      <c r="P29" s="1575"/>
      <c r="Q29" s="1575"/>
      <c r="R29" s="1575"/>
      <c r="S29" s="1575"/>
      <c r="T29" s="1575"/>
      <c r="U29" s="1575"/>
      <c r="V29" s="1575"/>
      <c r="W29" s="1575"/>
      <c r="X29" s="1575"/>
      <c r="Y29" s="1575"/>
      <c r="Z29" s="1575"/>
      <c r="AA29" s="1575"/>
      <c r="AB29" s="1575"/>
      <c r="AC29" s="1575"/>
      <c r="AD29" s="1575"/>
      <c r="AE29" s="1575"/>
      <c r="AF29" s="1575"/>
      <c r="AG29" s="1575"/>
      <c r="AH29" s="1575"/>
      <c r="AI29" s="1575"/>
      <c r="AJ29" s="1575"/>
      <c r="AK29" s="1575"/>
      <c r="AL29" s="1575"/>
      <c r="AM29" s="1575"/>
      <c r="AN29" s="1575"/>
      <c r="AO29" s="1575"/>
      <c r="AP29" s="1575"/>
      <c r="AQ29" s="1575"/>
      <c r="AR29" s="1575"/>
      <c r="AS29" s="1575"/>
      <c r="AT29" s="1575"/>
      <c r="AU29" s="1575"/>
      <c r="AV29" s="1575"/>
      <c r="AW29" s="1575"/>
      <c r="AX29" s="1575"/>
      <c r="AY29" s="1575"/>
      <c r="AZ29" s="1575"/>
      <c r="BA29" s="1575"/>
      <c r="BB29" s="1575"/>
      <c r="BC29" s="1575"/>
      <c r="BD29" s="1575"/>
      <c r="BE29" s="1575"/>
      <c r="BF29" s="1575"/>
      <c r="BG29" s="1576"/>
      <c r="BH29" s="186"/>
      <c r="BI29" s="132"/>
      <c r="BJ29" s="132"/>
      <c r="BK29" s="132"/>
      <c r="BL29" s="132"/>
      <c r="BM29" s="132"/>
      <c r="BN29" s="132"/>
      <c r="BO29" s="132"/>
    </row>
    <row r="30" spans="1:67" ht="18" customHeight="1">
      <c r="B30" s="1763"/>
      <c r="C30" s="1764"/>
      <c r="D30" s="1764"/>
      <c r="E30" s="1764"/>
      <c r="F30" s="1764"/>
      <c r="G30" s="1764"/>
      <c r="H30" s="1764"/>
      <c r="I30" s="1765"/>
      <c r="J30" s="1577"/>
      <c r="K30" s="1578"/>
      <c r="L30" s="1578"/>
      <c r="M30" s="1578"/>
      <c r="N30" s="1578"/>
      <c r="O30" s="1578"/>
      <c r="P30" s="1578"/>
      <c r="Q30" s="1578"/>
      <c r="R30" s="1578"/>
      <c r="S30" s="1578"/>
      <c r="T30" s="1578"/>
      <c r="U30" s="1578"/>
      <c r="V30" s="1578"/>
      <c r="W30" s="1578"/>
      <c r="X30" s="1578"/>
      <c r="Y30" s="1578"/>
      <c r="Z30" s="1578"/>
      <c r="AA30" s="1578"/>
      <c r="AB30" s="1578"/>
      <c r="AC30" s="1578"/>
      <c r="AD30" s="1578"/>
      <c r="AE30" s="1578"/>
      <c r="AF30" s="1578"/>
      <c r="AG30" s="1578"/>
      <c r="AH30" s="1578"/>
      <c r="AI30" s="1578"/>
      <c r="AJ30" s="1578"/>
      <c r="AK30" s="1578"/>
      <c r="AL30" s="1578"/>
      <c r="AM30" s="1578"/>
      <c r="AN30" s="1578"/>
      <c r="AO30" s="1578"/>
      <c r="AP30" s="1578"/>
      <c r="AQ30" s="1578"/>
      <c r="AR30" s="1578"/>
      <c r="AS30" s="1578"/>
      <c r="AT30" s="1578"/>
      <c r="AU30" s="1578"/>
      <c r="AV30" s="1578"/>
      <c r="AW30" s="1578"/>
      <c r="AX30" s="1578"/>
      <c r="AY30" s="1578"/>
      <c r="AZ30" s="1578"/>
      <c r="BA30" s="1578"/>
      <c r="BB30" s="1578"/>
      <c r="BC30" s="1578"/>
      <c r="BD30" s="1578"/>
      <c r="BE30" s="1578"/>
      <c r="BF30" s="1578"/>
      <c r="BG30" s="1579"/>
      <c r="BH30" s="186"/>
      <c r="BI30" s="132"/>
      <c r="BJ30" s="132"/>
      <c r="BK30" s="132"/>
      <c r="BL30" s="132"/>
      <c r="BM30" s="132"/>
      <c r="BN30" s="132"/>
      <c r="BO30" s="132"/>
    </row>
    <row r="31" spans="1:67" ht="18" customHeight="1">
      <c r="B31" s="1763"/>
      <c r="C31" s="1764"/>
      <c r="D31" s="1764"/>
      <c r="E31" s="1764"/>
      <c r="F31" s="1764"/>
      <c r="G31" s="1764"/>
      <c r="H31" s="1764"/>
      <c r="I31" s="1765"/>
      <c r="J31" s="1577"/>
      <c r="K31" s="1578"/>
      <c r="L31" s="1578"/>
      <c r="M31" s="1578"/>
      <c r="N31" s="1578"/>
      <c r="O31" s="1578"/>
      <c r="P31" s="1578"/>
      <c r="Q31" s="1578"/>
      <c r="R31" s="1578"/>
      <c r="S31" s="1578"/>
      <c r="T31" s="1578"/>
      <c r="U31" s="1578"/>
      <c r="V31" s="1578"/>
      <c r="W31" s="1578"/>
      <c r="X31" s="1578"/>
      <c r="Y31" s="1578"/>
      <c r="Z31" s="1578"/>
      <c r="AA31" s="1578"/>
      <c r="AB31" s="1578"/>
      <c r="AC31" s="1578"/>
      <c r="AD31" s="1578"/>
      <c r="AE31" s="1578"/>
      <c r="AF31" s="1578"/>
      <c r="AG31" s="1578"/>
      <c r="AH31" s="1578"/>
      <c r="AI31" s="1578"/>
      <c r="AJ31" s="1578"/>
      <c r="AK31" s="1578"/>
      <c r="AL31" s="1578"/>
      <c r="AM31" s="1578"/>
      <c r="AN31" s="1578"/>
      <c r="AO31" s="1578"/>
      <c r="AP31" s="1578"/>
      <c r="AQ31" s="1578"/>
      <c r="AR31" s="1578"/>
      <c r="AS31" s="1578"/>
      <c r="AT31" s="1578"/>
      <c r="AU31" s="1578"/>
      <c r="AV31" s="1578"/>
      <c r="AW31" s="1578"/>
      <c r="AX31" s="1578"/>
      <c r="AY31" s="1578"/>
      <c r="AZ31" s="1578"/>
      <c r="BA31" s="1578"/>
      <c r="BB31" s="1578"/>
      <c r="BC31" s="1578"/>
      <c r="BD31" s="1578"/>
      <c r="BE31" s="1578"/>
      <c r="BF31" s="1578"/>
      <c r="BG31" s="1579"/>
      <c r="BH31" s="186"/>
      <c r="BI31" s="132"/>
      <c r="BJ31" s="132"/>
      <c r="BK31" s="132"/>
      <c r="BL31" s="132"/>
      <c r="BM31" s="132"/>
      <c r="BN31" s="132"/>
      <c r="BO31" s="132"/>
    </row>
    <row r="32" spans="1:67" ht="18" customHeight="1">
      <c r="B32" s="1763"/>
      <c r="C32" s="1764"/>
      <c r="D32" s="1764"/>
      <c r="E32" s="1764"/>
      <c r="F32" s="1764"/>
      <c r="G32" s="1764"/>
      <c r="H32" s="1764"/>
      <c r="I32" s="1765"/>
      <c r="J32" s="1577"/>
      <c r="K32" s="1578"/>
      <c r="L32" s="1578"/>
      <c r="M32" s="1578"/>
      <c r="N32" s="1578"/>
      <c r="O32" s="1578"/>
      <c r="P32" s="1578"/>
      <c r="Q32" s="1578"/>
      <c r="R32" s="1578"/>
      <c r="S32" s="1578"/>
      <c r="T32" s="1578"/>
      <c r="U32" s="1578"/>
      <c r="V32" s="1578"/>
      <c r="W32" s="1578"/>
      <c r="X32" s="1578"/>
      <c r="Y32" s="1578"/>
      <c r="Z32" s="1578"/>
      <c r="AA32" s="1578"/>
      <c r="AB32" s="1578"/>
      <c r="AC32" s="1578"/>
      <c r="AD32" s="1578"/>
      <c r="AE32" s="1578"/>
      <c r="AF32" s="1578"/>
      <c r="AG32" s="1578"/>
      <c r="AH32" s="1578"/>
      <c r="AI32" s="1578"/>
      <c r="AJ32" s="1578"/>
      <c r="AK32" s="1578"/>
      <c r="AL32" s="1578"/>
      <c r="AM32" s="1578"/>
      <c r="AN32" s="1578"/>
      <c r="AO32" s="1578"/>
      <c r="AP32" s="1578"/>
      <c r="AQ32" s="1578"/>
      <c r="AR32" s="1578"/>
      <c r="AS32" s="1578"/>
      <c r="AT32" s="1578"/>
      <c r="AU32" s="1578"/>
      <c r="AV32" s="1578"/>
      <c r="AW32" s="1578"/>
      <c r="AX32" s="1578"/>
      <c r="AY32" s="1578"/>
      <c r="AZ32" s="1578"/>
      <c r="BA32" s="1578"/>
      <c r="BB32" s="1578"/>
      <c r="BC32" s="1578"/>
      <c r="BD32" s="1578"/>
      <c r="BE32" s="1578"/>
      <c r="BF32" s="1578"/>
      <c r="BG32" s="1579"/>
      <c r="BH32" s="186"/>
      <c r="BI32" s="132"/>
      <c r="BJ32" s="132"/>
      <c r="BK32" s="132"/>
      <c r="BL32" s="132"/>
      <c r="BM32" s="132"/>
      <c r="BN32" s="132"/>
      <c r="BO32" s="132"/>
    </row>
    <row r="33" spans="1:67" ht="18" customHeight="1">
      <c r="B33" s="1763"/>
      <c r="C33" s="1764"/>
      <c r="D33" s="1764"/>
      <c r="E33" s="1764"/>
      <c r="F33" s="1764"/>
      <c r="G33" s="1764"/>
      <c r="H33" s="1764"/>
      <c r="I33" s="1765"/>
      <c r="J33" s="1577"/>
      <c r="K33" s="1578"/>
      <c r="L33" s="1578"/>
      <c r="M33" s="1578"/>
      <c r="N33" s="1578"/>
      <c r="O33" s="1578"/>
      <c r="P33" s="1578"/>
      <c r="Q33" s="1578"/>
      <c r="R33" s="1578"/>
      <c r="S33" s="1578"/>
      <c r="T33" s="1578"/>
      <c r="U33" s="1578"/>
      <c r="V33" s="1578"/>
      <c r="W33" s="1578"/>
      <c r="X33" s="1578"/>
      <c r="Y33" s="1578"/>
      <c r="Z33" s="1578"/>
      <c r="AA33" s="1578"/>
      <c r="AB33" s="1578"/>
      <c r="AC33" s="1578"/>
      <c r="AD33" s="1578"/>
      <c r="AE33" s="1578"/>
      <c r="AF33" s="1578"/>
      <c r="AG33" s="1578"/>
      <c r="AH33" s="1578"/>
      <c r="AI33" s="1578"/>
      <c r="AJ33" s="1578"/>
      <c r="AK33" s="1578"/>
      <c r="AL33" s="1578"/>
      <c r="AM33" s="1578"/>
      <c r="AN33" s="1578"/>
      <c r="AO33" s="1578"/>
      <c r="AP33" s="1578"/>
      <c r="AQ33" s="1578"/>
      <c r="AR33" s="1578"/>
      <c r="AS33" s="1578"/>
      <c r="AT33" s="1578"/>
      <c r="AU33" s="1578"/>
      <c r="AV33" s="1578"/>
      <c r="AW33" s="1578"/>
      <c r="AX33" s="1578"/>
      <c r="AY33" s="1578"/>
      <c r="AZ33" s="1578"/>
      <c r="BA33" s="1578"/>
      <c r="BB33" s="1578"/>
      <c r="BC33" s="1578"/>
      <c r="BD33" s="1578"/>
      <c r="BE33" s="1578"/>
      <c r="BF33" s="1578"/>
      <c r="BG33" s="1579"/>
      <c r="BH33" s="186"/>
      <c r="BI33" s="132"/>
      <c r="BJ33" s="132"/>
      <c r="BK33" s="132"/>
      <c r="BL33" s="132"/>
      <c r="BM33" s="132"/>
      <c r="BN33" s="132"/>
      <c r="BO33" s="132"/>
    </row>
    <row r="34" spans="1:67" ht="18" customHeight="1">
      <c r="A34" s="129"/>
      <c r="B34" s="1766"/>
      <c r="C34" s="1767"/>
      <c r="D34" s="1767"/>
      <c r="E34" s="1767"/>
      <c r="F34" s="1767"/>
      <c r="G34" s="1767"/>
      <c r="H34" s="1767"/>
      <c r="I34" s="1768"/>
      <c r="J34" s="1580"/>
      <c r="K34" s="1581"/>
      <c r="L34" s="1581"/>
      <c r="M34" s="1581"/>
      <c r="N34" s="1581"/>
      <c r="O34" s="1581"/>
      <c r="P34" s="1581"/>
      <c r="Q34" s="1581"/>
      <c r="R34" s="1581"/>
      <c r="S34" s="1581"/>
      <c r="T34" s="1581"/>
      <c r="U34" s="1581"/>
      <c r="V34" s="1581"/>
      <c r="W34" s="1581"/>
      <c r="X34" s="1581"/>
      <c r="Y34" s="1581"/>
      <c r="Z34" s="1581"/>
      <c r="AA34" s="1581"/>
      <c r="AB34" s="1581"/>
      <c r="AC34" s="1581"/>
      <c r="AD34" s="1581"/>
      <c r="AE34" s="1581"/>
      <c r="AF34" s="1581"/>
      <c r="AG34" s="1581"/>
      <c r="AH34" s="1581"/>
      <c r="AI34" s="1581"/>
      <c r="AJ34" s="1581"/>
      <c r="AK34" s="1581"/>
      <c r="AL34" s="1581"/>
      <c r="AM34" s="1581"/>
      <c r="AN34" s="1581"/>
      <c r="AO34" s="1581"/>
      <c r="AP34" s="1581"/>
      <c r="AQ34" s="1581"/>
      <c r="AR34" s="1581"/>
      <c r="AS34" s="1581"/>
      <c r="AT34" s="1581"/>
      <c r="AU34" s="1581"/>
      <c r="AV34" s="1581"/>
      <c r="AW34" s="1581"/>
      <c r="AX34" s="1581"/>
      <c r="AY34" s="1581"/>
      <c r="AZ34" s="1581"/>
      <c r="BA34" s="1581"/>
      <c r="BB34" s="1581"/>
      <c r="BC34" s="1581"/>
      <c r="BD34" s="1581"/>
      <c r="BE34" s="1581"/>
      <c r="BF34" s="1581"/>
      <c r="BG34" s="1582"/>
      <c r="BH34" s="186"/>
      <c r="BI34" s="132"/>
      <c r="BJ34" s="132"/>
      <c r="BK34" s="132"/>
      <c r="BL34" s="132"/>
      <c r="BM34" s="132"/>
      <c r="BN34" s="132"/>
      <c r="BO34" s="132"/>
    </row>
    <row r="35" spans="1:67" ht="18" customHeight="1">
      <c r="A35" s="129"/>
      <c r="B35" s="1556" t="s">
        <v>1003</v>
      </c>
      <c r="C35" s="1556"/>
      <c r="D35" s="1556"/>
      <c r="E35" s="1556"/>
      <c r="F35" s="1556"/>
      <c r="G35" s="1556"/>
      <c r="H35" s="1556"/>
      <c r="I35" s="1556"/>
      <c r="J35" s="1556"/>
      <c r="K35" s="1556"/>
      <c r="L35" s="1556"/>
      <c r="M35" s="1556"/>
      <c r="N35" s="1556"/>
      <c r="O35" s="1556"/>
      <c r="P35" s="1556"/>
      <c r="Q35" s="1556"/>
      <c r="R35" s="1556"/>
      <c r="S35" s="1556"/>
      <c r="T35" s="1556"/>
      <c r="U35" s="1556"/>
      <c r="V35" s="1556"/>
      <c r="W35" s="1556"/>
      <c r="X35" s="1556"/>
      <c r="Y35" s="1556"/>
      <c r="Z35" s="1556"/>
      <c r="AA35" s="1556"/>
      <c r="AB35" s="1556"/>
      <c r="AC35" s="1556"/>
      <c r="AD35" s="1556"/>
      <c r="AE35" s="1556"/>
      <c r="AF35" s="1556"/>
      <c r="AG35" s="1556"/>
      <c r="AH35" s="1556"/>
      <c r="AI35" s="1556"/>
      <c r="AJ35" s="1556"/>
      <c r="AK35" s="1556"/>
      <c r="AL35" s="1556"/>
      <c r="AM35" s="1556"/>
      <c r="AN35" s="1556"/>
      <c r="AO35" s="1556"/>
      <c r="AP35" s="1556"/>
      <c r="AQ35" s="1556"/>
      <c r="AR35" s="1556"/>
      <c r="AS35" s="1556"/>
      <c r="AT35" s="1556"/>
      <c r="AU35" s="1556"/>
      <c r="AV35" s="1556"/>
      <c r="AW35" s="1556"/>
      <c r="AX35" s="1556"/>
      <c r="AY35" s="1556"/>
      <c r="AZ35" s="1556"/>
      <c r="BA35" s="1556"/>
      <c r="BB35" s="1556"/>
      <c r="BC35" s="1556"/>
      <c r="BD35" s="1556"/>
      <c r="BE35" s="1556"/>
      <c r="BF35" s="1556"/>
      <c r="BG35" s="1556"/>
      <c r="BI35" s="132"/>
      <c r="BJ35" s="132"/>
      <c r="BK35" s="132"/>
      <c r="BL35" s="132"/>
      <c r="BM35" s="132"/>
      <c r="BN35" s="132"/>
      <c r="BO35" s="132"/>
    </row>
    <row r="36" spans="1:67" ht="18" customHeight="1">
      <c r="A36" s="129"/>
      <c r="B36" s="1769" t="s">
        <v>88</v>
      </c>
      <c r="C36" s="1640"/>
      <c r="D36" s="1640"/>
      <c r="E36" s="1640"/>
      <c r="F36" s="1640"/>
      <c r="G36" s="1640"/>
      <c r="H36" s="1640"/>
      <c r="I36" s="1640"/>
      <c r="J36" s="191" t="s">
        <v>492</v>
      </c>
      <c r="K36" s="1776" t="s">
        <v>493</v>
      </c>
      <c r="L36" s="1640"/>
      <c r="M36" s="1640"/>
      <c r="N36" s="1640"/>
      <c r="O36" s="1640"/>
      <c r="P36" s="1640"/>
      <c r="Q36" s="1770"/>
      <c r="R36" s="1777" t="s">
        <v>80</v>
      </c>
      <c r="S36" s="1778"/>
      <c r="T36" s="1778"/>
      <c r="U36" s="1778"/>
      <c r="V36" s="1778"/>
      <c r="W36" s="1778"/>
      <c r="X36" s="1778"/>
      <c r="Y36" s="1778"/>
      <c r="Z36" s="1778"/>
      <c r="AA36" s="1648"/>
      <c r="AB36" s="1640" t="s">
        <v>89</v>
      </c>
      <c r="AC36" s="1640"/>
      <c r="AD36" s="1640"/>
      <c r="AE36" s="1640"/>
      <c r="AF36" s="1640"/>
      <c r="AG36" s="1640"/>
      <c r="AH36" s="1640"/>
      <c r="AI36" s="1640"/>
      <c r="AJ36" s="1640"/>
      <c r="AK36" s="1640"/>
      <c r="AL36" s="1640"/>
      <c r="AM36" s="1640"/>
      <c r="AN36" s="1640"/>
      <c r="AO36" s="1640"/>
      <c r="AP36" s="1640"/>
      <c r="AQ36" s="1640"/>
      <c r="AR36" s="1640"/>
      <c r="AS36" s="1640"/>
      <c r="AT36" s="1640"/>
      <c r="AU36" s="1640"/>
      <c r="AV36" s="1640"/>
      <c r="AW36" s="1640"/>
      <c r="AX36" s="1640"/>
      <c r="AY36" s="1640"/>
      <c r="AZ36" s="1640"/>
      <c r="BA36" s="1640"/>
      <c r="BB36" s="1640"/>
      <c r="BC36" s="1640"/>
      <c r="BD36" s="1645" t="s">
        <v>998</v>
      </c>
      <c r="BE36" s="1646"/>
      <c r="BF36" s="1647" t="s">
        <v>90</v>
      </c>
      <c r="BG36" s="1648"/>
      <c r="BI36" s="132"/>
      <c r="BJ36" s="132"/>
      <c r="BK36" s="132"/>
      <c r="BL36" s="132"/>
      <c r="BM36" s="132"/>
      <c r="BN36" s="132"/>
      <c r="BO36" s="132"/>
    </row>
    <row r="37" spans="1:67" ht="18" customHeight="1">
      <c r="A37" s="129"/>
      <c r="B37" s="1530" t="s">
        <v>93</v>
      </c>
      <c r="C37" s="1531"/>
      <c r="D37" s="1531"/>
      <c r="E37" s="1531"/>
      <c r="F37" s="1531"/>
      <c r="G37" s="1531"/>
      <c r="H37" s="1531"/>
      <c r="I37" s="1532"/>
      <c r="J37" s="192" t="str">
        <f>IF(K37&lt;&gt;"",1,"")</f>
        <v/>
      </c>
      <c r="K37" s="1641"/>
      <c r="L37" s="1642"/>
      <c r="M37" s="1642"/>
      <c r="N37" s="1642"/>
      <c r="O37" s="1642"/>
      <c r="P37" s="1642"/>
      <c r="Q37" s="1643"/>
      <c r="R37" s="1644"/>
      <c r="S37" s="1642"/>
      <c r="T37" s="1642"/>
      <c r="U37" s="1642"/>
      <c r="V37" s="1642"/>
      <c r="W37" s="1642"/>
      <c r="X37" s="1642"/>
      <c r="Y37" s="1642"/>
      <c r="Z37" s="1642"/>
      <c r="AA37" s="1643"/>
      <c r="AB37" s="1649"/>
      <c r="AC37" s="1649"/>
      <c r="AD37" s="1649"/>
      <c r="AE37" s="1649"/>
      <c r="AF37" s="1649"/>
      <c r="AG37" s="1649"/>
      <c r="AH37" s="1649"/>
      <c r="AI37" s="1649"/>
      <c r="AJ37" s="1649"/>
      <c r="AK37" s="1649"/>
      <c r="AL37" s="1649"/>
      <c r="AM37" s="1649"/>
      <c r="AN37" s="1649"/>
      <c r="AO37" s="1649"/>
      <c r="AP37" s="1649"/>
      <c r="AQ37" s="1649"/>
      <c r="AR37" s="1649"/>
      <c r="AS37" s="1649"/>
      <c r="AT37" s="1649"/>
      <c r="AU37" s="1649"/>
      <c r="AV37" s="1649"/>
      <c r="AW37" s="1649"/>
      <c r="AX37" s="1649"/>
      <c r="AY37" s="1649"/>
      <c r="AZ37" s="1649"/>
      <c r="BA37" s="1649"/>
      <c r="BB37" s="1649"/>
      <c r="BC37" s="1649"/>
      <c r="BD37" s="1650"/>
      <c r="BE37" s="1651"/>
      <c r="BF37" s="1652"/>
      <c r="BG37" s="1651"/>
      <c r="BI37" s="132"/>
      <c r="BJ37" s="132"/>
      <c r="BK37" s="132"/>
      <c r="BL37" s="132"/>
      <c r="BM37" s="132"/>
      <c r="BN37" s="132"/>
      <c r="BO37" s="132"/>
    </row>
    <row r="38" spans="1:67" ht="18" customHeight="1">
      <c r="A38" s="129"/>
      <c r="B38" s="1533"/>
      <c r="C38" s="1489"/>
      <c r="D38" s="1489"/>
      <c r="E38" s="1489"/>
      <c r="F38" s="1489"/>
      <c r="G38" s="1489"/>
      <c r="H38" s="1489"/>
      <c r="I38" s="1534"/>
      <c r="J38" s="193" t="str">
        <f>IF(AND($K37&lt;&gt;$K38,$K38&lt;&gt;""),MAX($J$37:$J37)+1,"")</f>
        <v/>
      </c>
      <c r="K38" s="1567"/>
      <c r="L38" s="1568"/>
      <c r="M38" s="1568"/>
      <c r="N38" s="1568"/>
      <c r="O38" s="1568"/>
      <c r="P38" s="1568"/>
      <c r="Q38" s="1569"/>
      <c r="R38" s="1535"/>
      <c r="S38" s="1536"/>
      <c r="T38" s="1536"/>
      <c r="U38" s="1536"/>
      <c r="V38" s="1536"/>
      <c r="W38" s="1536"/>
      <c r="X38" s="1536"/>
      <c r="Y38" s="1536"/>
      <c r="Z38" s="1536"/>
      <c r="AA38" s="1537"/>
      <c r="AB38" s="1570"/>
      <c r="AC38" s="1570"/>
      <c r="AD38" s="1570"/>
      <c r="AE38" s="1570"/>
      <c r="AF38" s="1570"/>
      <c r="AG38" s="1570"/>
      <c r="AH38" s="1570"/>
      <c r="AI38" s="1570"/>
      <c r="AJ38" s="1570"/>
      <c r="AK38" s="1570"/>
      <c r="AL38" s="1570"/>
      <c r="AM38" s="1570"/>
      <c r="AN38" s="1570"/>
      <c r="AO38" s="1570"/>
      <c r="AP38" s="1570"/>
      <c r="AQ38" s="1570"/>
      <c r="AR38" s="1570"/>
      <c r="AS38" s="1570"/>
      <c r="AT38" s="1570"/>
      <c r="AU38" s="1570"/>
      <c r="AV38" s="1570"/>
      <c r="AW38" s="1570"/>
      <c r="AX38" s="1570"/>
      <c r="AY38" s="1570"/>
      <c r="AZ38" s="1570"/>
      <c r="BA38" s="1570"/>
      <c r="BB38" s="1570"/>
      <c r="BC38" s="1570"/>
      <c r="BD38" s="1571"/>
      <c r="BE38" s="1566"/>
      <c r="BF38" s="1565"/>
      <c r="BG38" s="1566"/>
      <c r="BI38" s="132"/>
      <c r="BJ38" s="132"/>
      <c r="BK38" s="132"/>
      <c r="BL38" s="132"/>
      <c r="BM38" s="132"/>
      <c r="BN38" s="132"/>
      <c r="BO38" s="132"/>
    </row>
    <row r="39" spans="1:67" ht="18" customHeight="1">
      <c r="A39" s="129"/>
      <c r="B39" s="1533"/>
      <c r="C39" s="1489"/>
      <c r="D39" s="1489"/>
      <c r="E39" s="1489"/>
      <c r="F39" s="1489"/>
      <c r="G39" s="1489"/>
      <c r="H39" s="1489"/>
      <c r="I39" s="1534"/>
      <c r="J39" s="193" t="str">
        <f>IF(AND($K38&lt;&gt;$K39,$K39&lt;&gt;""),MAX($J$37:$J38)+1,"")</f>
        <v/>
      </c>
      <c r="K39" s="1567"/>
      <c r="L39" s="1568"/>
      <c r="M39" s="1568"/>
      <c r="N39" s="1568"/>
      <c r="O39" s="1568"/>
      <c r="P39" s="1568"/>
      <c r="Q39" s="1569"/>
      <c r="R39" s="1535"/>
      <c r="S39" s="1536"/>
      <c r="T39" s="1536"/>
      <c r="U39" s="1536"/>
      <c r="V39" s="1536"/>
      <c r="W39" s="1536"/>
      <c r="X39" s="1536"/>
      <c r="Y39" s="1536"/>
      <c r="Z39" s="1536"/>
      <c r="AA39" s="1537"/>
      <c r="AB39" s="1570"/>
      <c r="AC39" s="1570"/>
      <c r="AD39" s="1570"/>
      <c r="AE39" s="1570"/>
      <c r="AF39" s="1570"/>
      <c r="AG39" s="1570"/>
      <c r="AH39" s="1570"/>
      <c r="AI39" s="1570"/>
      <c r="AJ39" s="1570"/>
      <c r="AK39" s="1570"/>
      <c r="AL39" s="1570"/>
      <c r="AM39" s="1570"/>
      <c r="AN39" s="1570"/>
      <c r="AO39" s="1570"/>
      <c r="AP39" s="1570"/>
      <c r="AQ39" s="1570"/>
      <c r="AR39" s="1570"/>
      <c r="AS39" s="1570"/>
      <c r="AT39" s="1570"/>
      <c r="AU39" s="1570"/>
      <c r="AV39" s="1570"/>
      <c r="AW39" s="1570"/>
      <c r="AX39" s="1570"/>
      <c r="AY39" s="1570"/>
      <c r="AZ39" s="1570"/>
      <c r="BA39" s="1570"/>
      <c r="BB39" s="1570"/>
      <c r="BC39" s="1570"/>
      <c r="BD39" s="1571"/>
      <c r="BE39" s="1566"/>
      <c r="BF39" s="1565"/>
      <c r="BG39" s="1566"/>
      <c r="BI39" s="132"/>
      <c r="BJ39" s="132"/>
      <c r="BK39" s="132"/>
      <c r="BL39" s="132"/>
      <c r="BM39" s="132"/>
      <c r="BN39" s="132"/>
      <c r="BO39" s="132"/>
    </row>
    <row r="40" spans="1:67" ht="18" customHeight="1">
      <c r="A40" s="129"/>
      <c r="B40" s="1533"/>
      <c r="C40" s="1489"/>
      <c r="D40" s="1489"/>
      <c r="E40" s="1489"/>
      <c r="F40" s="1489"/>
      <c r="G40" s="1489"/>
      <c r="H40" s="1489"/>
      <c r="I40" s="1534"/>
      <c r="J40" s="193" t="str">
        <f>IF(AND($K39&lt;&gt;$K40,$K40&lt;&gt;""),MAX($J$37:$J39)+1,"")</f>
        <v/>
      </c>
      <c r="K40" s="1567"/>
      <c r="L40" s="1568"/>
      <c r="M40" s="1568"/>
      <c r="N40" s="1568"/>
      <c r="O40" s="1568"/>
      <c r="P40" s="1568"/>
      <c r="Q40" s="1569"/>
      <c r="R40" s="1535"/>
      <c r="S40" s="1536"/>
      <c r="T40" s="1536"/>
      <c r="U40" s="1536"/>
      <c r="V40" s="1536"/>
      <c r="W40" s="1536"/>
      <c r="X40" s="1536"/>
      <c r="Y40" s="1536"/>
      <c r="Z40" s="1536"/>
      <c r="AA40" s="1537"/>
      <c r="AB40" s="1570"/>
      <c r="AC40" s="1570"/>
      <c r="AD40" s="1570"/>
      <c r="AE40" s="1570"/>
      <c r="AF40" s="1570"/>
      <c r="AG40" s="1570"/>
      <c r="AH40" s="1570"/>
      <c r="AI40" s="1570"/>
      <c r="AJ40" s="1570"/>
      <c r="AK40" s="1570"/>
      <c r="AL40" s="1570"/>
      <c r="AM40" s="1570"/>
      <c r="AN40" s="1570"/>
      <c r="AO40" s="1570"/>
      <c r="AP40" s="1570"/>
      <c r="AQ40" s="1570"/>
      <c r="AR40" s="1570"/>
      <c r="AS40" s="1570"/>
      <c r="AT40" s="1570"/>
      <c r="AU40" s="1570"/>
      <c r="AV40" s="1570"/>
      <c r="AW40" s="1570"/>
      <c r="AX40" s="1570"/>
      <c r="AY40" s="1570"/>
      <c r="AZ40" s="1570"/>
      <c r="BA40" s="1570"/>
      <c r="BB40" s="1570"/>
      <c r="BC40" s="1570"/>
      <c r="BD40" s="1571"/>
      <c r="BE40" s="1566"/>
      <c r="BF40" s="1565"/>
      <c r="BG40" s="1566"/>
      <c r="BI40" s="132"/>
      <c r="BJ40" s="132"/>
      <c r="BK40" s="132"/>
      <c r="BL40" s="132"/>
      <c r="BM40" s="132"/>
      <c r="BN40" s="132"/>
      <c r="BO40" s="132"/>
    </row>
    <row r="41" spans="1:67" ht="18" customHeight="1">
      <c r="A41" s="129"/>
      <c r="B41" s="1533"/>
      <c r="C41" s="1489"/>
      <c r="D41" s="1489"/>
      <c r="E41" s="1489"/>
      <c r="F41" s="1489"/>
      <c r="G41" s="1489"/>
      <c r="H41" s="1489"/>
      <c r="I41" s="1534"/>
      <c r="J41" s="193" t="str">
        <f>IF(AND($K40&lt;&gt;$K41,$K41&lt;&gt;""),MAX($J$37:$J40)+1,"")</f>
        <v/>
      </c>
      <c r="K41" s="1567"/>
      <c r="L41" s="1568"/>
      <c r="M41" s="1568"/>
      <c r="N41" s="1568"/>
      <c r="O41" s="1568"/>
      <c r="P41" s="1568"/>
      <c r="Q41" s="1569"/>
      <c r="R41" s="1535"/>
      <c r="S41" s="1536"/>
      <c r="T41" s="1536"/>
      <c r="U41" s="1536"/>
      <c r="V41" s="1536"/>
      <c r="W41" s="1536"/>
      <c r="X41" s="1536"/>
      <c r="Y41" s="1536"/>
      <c r="Z41" s="1536"/>
      <c r="AA41" s="1537"/>
      <c r="AB41" s="1570"/>
      <c r="AC41" s="1570"/>
      <c r="AD41" s="1570"/>
      <c r="AE41" s="1570"/>
      <c r="AF41" s="1570"/>
      <c r="AG41" s="1570"/>
      <c r="AH41" s="1570"/>
      <c r="AI41" s="1570"/>
      <c r="AJ41" s="1570"/>
      <c r="AK41" s="1570"/>
      <c r="AL41" s="1570"/>
      <c r="AM41" s="1570"/>
      <c r="AN41" s="1570"/>
      <c r="AO41" s="1570"/>
      <c r="AP41" s="1570"/>
      <c r="AQ41" s="1570"/>
      <c r="AR41" s="1570"/>
      <c r="AS41" s="1570"/>
      <c r="AT41" s="1570"/>
      <c r="AU41" s="1570"/>
      <c r="AV41" s="1570"/>
      <c r="AW41" s="1570"/>
      <c r="AX41" s="1570"/>
      <c r="AY41" s="1570"/>
      <c r="AZ41" s="1570"/>
      <c r="BA41" s="1570"/>
      <c r="BB41" s="1570"/>
      <c r="BC41" s="1570"/>
      <c r="BD41" s="1571"/>
      <c r="BE41" s="1566"/>
      <c r="BF41" s="1565"/>
      <c r="BG41" s="1566"/>
      <c r="BI41" s="132"/>
      <c r="BJ41" s="132"/>
      <c r="BK41" s="132"/>
      <c r="BL41" s="132"/>
      <c r="BM41" s="132"/>
      <c r="BN41" s="132"/>
      <c r="BO41" s="132"/>
    </row>
    <row r="42" spans="1:67" ht="18" customHeight="1">
      <c r="A42" s="129"/>
      <c r="B42" s="1533"/>
      <c r="C42" s="1489"/>
      <c r="D42" s="1489"/>
      <c r="E42" s="1489"/>
      <c r="F42" s="1489"/>
      <c r="G42" s="1489"/>
      <c r="H42" s="1489"/>
      <c r="I42" s="1534"/>
      <c r="J42" s="193" t="str">
        <f>IF(AND($K41&lt;&gt;$K42,$K42&lt;&gt;""),MAX($J$37:$J41)+1,"")</f>
        <v/>
      </c>
      <c r="K42" s="1567"/>
      <c r="L42" s="1568"/>
      <c r="M42" s="1568"/>
      <c r="N42" s="1568"/>
      <c r="O42" s="1568"/>
      <c r="P42" s="1568"/>
      <c r="Q42" s="1569"/>
      <c r="R42" s="1535"/>
      <c r="S42" s="1536"/>
      <c r="T42" s="1536"/>
      <c r="U42" s="1536"/>
      <c r="V42" s="1536"/>
      <c r="W42" s="1536"/>
      <c r="X42" s="1536"/>
      <c r="Y42" s="1536"/>
      <c r="Z42" s="1536"/>
      <c r="AA42" s="1537"/>
      <c r="AB42" s="1570"/>
      <c r="AC42" s="1570"/>
      <c r="AD42" s="1570"/>
      <c r="AE42" s="1570"/>
      <c r="AF42" s="1570"/>
      <c r="AG42" s="1570"/>
      <c r="AH42" s="1570"/>
      <c r="AI42" s="1570"/>
      <c r="AJ42" s="1570"/>
      <c r="AK42" s="1570"/>
      <c r="AL42" s="1570"/>
      <c r="AM42" s="1570"/>
      <c r="AN42" s="1570"/>
      <c r="AO42" s="1570"/>
      <c r="AP42" s="1570"/>
      <c r="AQ42" s="1570"/>
      <c r="AR42" s="1570"/>
      <c r="AS42" s="1570"/>
      <c r="AT42" s="1570"/>
      <c r="AU42" s="1570"/>
      <c r="AV42" s="1570"/>
      <c r="AW42" s="1570"/>
      <c r="AX42" s="1570"/>
      <c r="AY42" s="1570"/>
      <c r="AZ42" s="1570"/>
      <c r="BA42" s="1570"/>
      <c r="BB42" s="1570"/>
      <c r="BC42" s="1570"/>
      <c r="BD42" s="1571"/>
      <c r="BE42" s="1566"/>
      <c r="BF42" s="1565"/>
      <c r="BG42" s="1566"/>
      <c r="BI42" s="132"/>
      <c r="BJ42" s="132"/>
      <c r="BK42" s="132"/>
      <c r="BL42" s="132"/>
      <c r="BM42" s="132"/>
      <c r="BN42" s="132"/>
      <c r="BO42" s="132"/>
    </row>
    <row r="43" spans="1:67" ht="18" customHeight="1">
      <c r="A43" s="129"/>
      <c r="B43" s="1533"/>
      <c r="C43" s="1489"/>
      <c r="D43" s="1489"/>
      <c r="E43" s="1489"/>
      <c r="F43" s="1489"/>
      <c r="G43" s="1489"/>
      <c r="H43" s="1489"/>
      <c r="I43" s="1534"/>
      <c r="J43" s="193" t="str">
        <f>IF(AND($K42&lt;&gt;$K43,$K43&lt;&gt;""),MAX($J$37:$J42)+1,"")</f>
        <v/>
      </c>
      <c r="K43" s="1567"/>
      <c r="L43" s="1568"/>
      <c r="M43" s="1568"/>
      <c r="N43" s="1568"/>
      <c r="O43" s="1568"/>
      <c r="P43" s="1568"/>
      <c r="Q43" s="1569"/>
      <c r="R43" s="1535"/>
      <c r="S43" s="1536"/>
      <c r="T43" s="1536"/>
      <c r="U43" s="1536"/>
      <c r="V43" s="1536"/>
      <c r="W43" s="1536"/>
      <c r="X43" s="1536"/>
      <c r="Y43" s="1536"/>
      <c r="Z43" s="1536"/>
      <c r="AA43" s="1537"/>
      <c r="AB43" s="1570"/>
      <c r="AC43" s="1570"/>
      <c r="AD43" s="1570"/>
      <c r="AE43" s="1570"/>
      <c r="AF43" s="1570"/>
      <c r="AG43" s="1570"/>
      <c r="AH43" s="1570"/>
      <c r="AI43" s="1570"/>
      <c r="AJ43" s="1570"/>
      <c r="AK43" s="1570"/>
      <c r="AL43" s="1570"/>
      <c r="AM43" s="1570"/>
      <c r="AN43" s="1570"/>
      <c r="AO43" s="1570"/>
      <c r="AP43" s="1570"/>
      <c r="AQ43" s="1570"/>
      <c r="AR43" s="1570"/>
      <c r="AS43" s="1570"/>
      <c r="AT43" s="1570"/>
      <c r="AU43" s="1570"/>
      <c r="AV43" s="1570"/>
      <c r="AW43" s="1570"/>
      <c r="AX43" s="1570"/>
      <c r="AY43" s="1570"/>
      <c r="AZ43" s="1570"/>
      <c r="BA43" s="1570"/>
      <c r="BB43" s="1570"/>
      <c r="BC43" s="1570"/>
      <c r="BD43" s="1571"/>
      <c r="BE43" s="1566"/>
      <c r="BF43" s="1565"/>
      <c r="BG43" s="1566"/>
      <c r="BI43" s="132"/>
      <c r="BJ43" s="132"/>
      <c r="BK43" s="132"/>
      <c r="BL43" s="132"/>
      <c r="BM43" s="132"/>
      <c r="BN43" s="132"/>
      <c r="BO43" s="132"/>
    </row>
    <row r="44" spans="1:67" ht="18" customHeight="1">
      <c r="A44" s="129"/>
      <c r="B44" s="1533"/>
      <c r="C44" s="1489"/>
      <c r="D44" s="1489"/>
      <c r="E44" s="1489"/>
      <c r="F44" s="1489"/>
      <c r="G44" s="1489"/>
      <c r="H44" s="1489"/>
      <c r="I44" s="1534"/>
      <c r="J44" s="193" t="str">
        <f>IF(AND($K43&lt;&gt;$K44,$K44&lt;&gt;""),MAX($J$37:$J43)+1,"")</f>
        <v/>
      </c>
      <c r="K44" s="1567"/>
      <c r="L44" s="1568"/>
      <c r="M44" s="1568"/>
      <c r="N44" s="1568"/>
      <c r="O44" s="1568"/>
      <c r="P44" s="1568"/>
      <c r="Q44" s="1569"/>
      <c r="R44" s="1535"/>
      <c r="S44" s="1536"/>
      <c r="T44" s="1536"/>
      <c r="U44" s="1536"/>
      <c r="V44" s="1536"/>
      <c r="W44" s="1536"/>
      <c r="X44" s="1536"/>
      <c r="Y44" s="1536"/>
      <c r="Z44" s="1536"/>
      <c r="AA44" s="1537"/>
      <c r="AB44" s="1570"/>
      <c r="AC44" s="1570"/>
      <c r="AD44" s="1570"/>
      <c r="AE44" s="1570"/>
      <c r="AF44" s="1570"/>
      <c r="AG44" s="1570"/>
      <c r="AH44" s="1570"/>
      <c r="AI44" s="1570"/>
      <c r="AJ44" s="1570"/>
      <c r="AK44" s="1570"/>
      <c r="AL44" s="1570"/>
      <c r="AM44" s="1570"/>
      <c r="AN44" s="1570"/>
      <c r="AO44" s="1570"/>
      <c r="AP44" s="1570"/>
      <c r="AQ44" s="1570"/>
      <c r="AR44" s="1570"/>
      <c r="AS44" s="1570"/>
      <c r="AT44" s="1570"/>
      <c r="AU44" s="1570"/>
      <c r="AV44" s="1570"/>
      <c r="AW44" s="1570"/>
      <c r="AX44" s="1570"/>
      <c r="AY44" s="1570"/>
      <c r="AZ44" s="1570"/>
      <c r="BA44" s="1570"/>
      <c r="BB44" s="1570"/>
      <c r="BC44" s="1570"/>
      <c r="BD44" s="1571"/>
      <c r="BE44" s="1566"/>
      <c r="BF44" s="1565"/>
      <c r="BG44" s="1566"/>
      <c r="BI44" s="132"/>
      <c r="BJ44" s="132"/>
      <c r="BK44" s="132"/>
      <c r="BL44" s="132"/>
      <c r="BM44" s="132"/>
      <c r="BN44" s="132"/>
      <c r="BO44" s="132"/>
    </row>
    <row r="45" spans="1:67" ht="18" customHeight="1">
      <c r="A45" s="129"/>
      <c r="B45" s="1533"/>
      <c r="C45" s="1489"/>
      <c r="D45" s="1489"/>
      <c r="E45" s="1489"/>
      <c r="F45" s="1489"/>
      <c r="G45" s="1489"/>
      <c r="H45" s="1489"/>
      <c r="I45" s="1534"/>
      <c r="J45" s="193" t="str">
        <f>IF(AND($K44&lt;&gt;$K45,$K45&lt;&gt;""),MAX($J$37:$J44)+1,"")</f>
        <v/>
      </c>
      <c r="K45" s="1567"/>
      <c r="L45" s="1568"/>
      <c r="M45" s="1568"/>
      <c r="N45" s="1568"/>
      <c r="O45" s="1568"/>
      <c r="P45" s="1568"/>
      <c r="Q45" s="1569"/>
      <c r="R45" s="1535"/>
      <c r="S45" s="1536"/>
      <c r="T45" s="1536"/>
      <c r="U45" s="1536"/>
      <c r="V45" s="1536"/>
      <c r="W45" s="1536"/>
      <c r="X45" s="1536"/>
      <c r="Y45" s="1536"/>
      <c r="Z45" s="1536"/>
      <c r="AA45" s="1537"/>
      <c r="AB45" s="1570"/>
      <c r="AC45" s="1570"/>
      <c r="AD45" s="1570"/>
      <c r="AE45" s="1570"/>
      <c r="AF45" s="1570"/>
      <c r="AG45" s="1570"/>
      <c r="AH45" s="1570"/>
      <c r="AI45" s="1570"/>
      <c r="AJ45" s="1570"/>
      <c r="AK45" s="1570"/>
      <c r="AL45" s="1570"/>
      <c r="AM45" s="1570"/>
      <c r="AN45" s="1570"/>
      <c r="AO45" s="1570"/>
      <c r="AP45" s="1570"/>
      <c r="AQ45" s="1570"/>
      <c r="AR45" s="1570"/>
      <c r="AS45" s="1570"/>
      <c r="AT45" s="1570"/>
      <c r="AU45" s="1570"/>
      <c r="AV45" s="1570"/>
      <c r="AW45" s="1570"/>
      <c r="AX45" s="1570"/>
      <c r="AY45" s="1570"/>
      <c r="AZ45" s="1570"/>
      <c r="BA45" s="1570"/>
      <c r="BB45" s="1570"/>
      <c r="BC45" s="1570"/>
      <c r="BD45" s="1571"/>
      <c r="BE45" s="1566"/>
      <c r="BF45" s="1565"/>
      <c r="BG45" s="1566"/>
      <c r="BI45" s="132"/>
      <c r="BJ45" s="132"/>
      <c r="BK45" s="132"/>
      <c r="BL45" s="132"/>
      <c r="BM45" s="132"/>
      <c r="BN45" s="132"/>
      <c r="BO45" s="132"/>
    </row>
    <row r="46" spans="1:67" ht="18" customHeight="1">
      <c r="A46" s="129"/>
      <c r="B46" s="1533"/>
      <c r="C46" s="1489"/>
      <c r="D46" s="1489"/>
      <c r="E46" s="1489"/>
      <c r="F46" s="1489"/>
      <c r="G46" s="1489"/>
      <c r="H46" s="1489"/>
      <c r="I46" s="1534"/>
      <c r="J46" s="193" t="str">
        <f>IF(AND($K45&lt;&gt;$K46,$K46&lt;&gt;""),MAX($J$37:$J45)+1,"")</f>
        <v/>
      </c>
      <c r="K46" s="1567"/>
      <c r="L46" s="1568"/>
      <c r="M46" s="1568"/>
      <c r="N46" s="1568"/>
      <c r="O46" s="1568"/>
      <c r="P46" s="1568"/>
      <c r="Q46" s="1569"/>
      <c r="R46" s="1535"/>
      <c r="S46" s="1536"/>
      <c r="T46" s="1536"/>
      <c r="U46" s="1536"/>
      <c r="V46" s="1536"/>
      <c r="W46" s="1536"/>
      <c r="X46" s="1536"/>
      <c r="Y46" s="1536"/>
      <c r="Z46" s="1536"/>
      <c r="AA46" s="1537"/>
      <c r="AB46" s="1572"/>
      <c r="AC46" s="1572"/>
      <c r="AD46" s="1572"/>
      <c r="AE46" s="1572"/>
      <c r="AF46" s="1572"/>
      <c r="AG46" s="1572"/>
      <c r="AH46" s="1572"/>
      <c r="AI46" s="1572"/>
      <c r="AJ46" s="1572"/>
      <c r="AK46" s="1572"/>
      <c r="AL46" s="1572"/>
      <c r="AM46" s="1572"/>
      <c r="AN46" s="1572"/>
      <c r="AO46" s="1572"/>
      <c r="AP46" s="1572"/>
      <c r="AQ46" s="1572"/>
      <c r="AR46" s="1572"/>
      <c r="AS46" s="1572"/>
      <c r="AT46" s="1572"/>
      <c r="AU46" s="1572"/>
      <c r="AV46" s="1572"/>
      <c r="AW46" s="1572"/>
      <c r="AX46" s="1572"/>
      <c r="AY46" s="1572"/>
      <c r="AZ46" s="1572"/>
      <c r="BA46" s="1572"/>
      <c r="BB46" s="1572"/>
      <c r="BC46" s="1572"/>
      <c r="BD46" s="1571"/>
      <c r="BE46" s="1566"/>
      <c r="BF46" s="1565"/>
      <c r="BG46" s="1566"/>
      <c r="BI46" s="132"/>
      <c r="BJ46" s="132"/>
      <c r="BK46" s="132"/>
      <c r="BL46" s="132"/>
      <c r="BM46" s="132"/>
      <c r="BN46" s="132"/>
      <c r="BO46" s="132"/>
    </row>
    <row r="47" spans="1:67" ht="18" customHeight="1">
      <c r="A47" s="129"/>
      <c r="B47" s="1533"/>
      <c r="C47" s="1489"/>
      <c r="D47" s="1489"/>
      <c r="E47" s="1489"/>
      <c r="F47" s="1489"/>
      <c r="G47" s="1489"/>
      <c r="H47" s="1489"/>
      <c r="I47" s="1534"/>
      <c r="J47" s="193" t="str">
        <f>IF(AND($K46&lt;&gt;$K47,$K47&lt;&gt;""),MAX($J$37:$J46)+1,"")</f>
        <v/>
      </c>
      <c r="K47" s="1567"/>
      <c r="L47" s="1568"/>
      <c r="M47" s="1568"/>
      <c r="N47" s="1568"/>
      <c r="O47" s="1568"/>
      <c r="P47" s="1568"/>
      <c r="Q47" s="1569"/>
      <c r="R47" s="1535"/>
      <c r="S47" s="1536"/>
      <c r="T47" s="1536"/>
      <c r="U47" s="1536"/>
      <c r="V47" s="1536"/>
      <c r="W47" s="1536"/>
      <c r="X47" s="1536"/>
      <c r="Y47" s="1536"/>
      <c r="Z47" s="1536"/>
      <c r="AA47" s="1537"/>
      <c r="AB47" s="1572"/>
      <c r="AC47" s="1572"/>
      <c r="AD47" s="1572"/>
      <c r="AE47" s="1572"/>
      <c r="AF47" s="1572"/>
      <c r="AG47" s="1572"/>
      <c r="AH47" s="1572"/>
      <c r="AI47" s="1572"/>
      <c r="AJ47" s="1572"/>
      <c r="AK47" s="1572"/>
      <c r="AL47" s="1572"/>
      <c r="AM47" s="1572"/>
      <c r="AN47" s="1572"/>
      <c r="AO47" s="1572"/>
      <c r="AP47" s="1572"/>
      <c r="AQ47" s="1572"/>
      <c r="AR47" s="1572"/>
      <c r="AS47" s="1572"/>
      <c r="AT47" s="1572"/>
      <c r="AU47" s="1572"/>
      <c r="AV47" s="1572"/>
      <c r="AW47" s="1572"/>
      <c r="AX47" s="1572"/>
      <c r="AY47" s="1572"/>
      <c r="AZ47" s="1572"/>
      <c r="BA47" s="1572"/>
      <c r="BB47" s="1572"/>
      <c r="BC47" s="1572"/>
      <c r="BD47" s="1571"/>
      <c r="BE47" s="1566"/>
      <c r="BF47" s="1565"/>
      <c r="BG47" s="1566"/>
      <c r="BI47" s="132"/>
      <c r="BJ47" s="132"/>
      <c r="BK47" s="132"/>
      <c r="BL47" s="132"/>
      <c r="BM47" s="132"/>
      <c r="BN47" s="132"/>
      <c r="BO47" s="132"/>
    </row>
    <row r="48" spans="1:67" ht="18" customHeight="1">
      <c r="A48" s="129"/>
      <c r="B48" s="1533"/>
      <c r="C48" s="1489"/>
      <c r="D48" s="1489"/>
      <c r="E48" s="1489"/>
      <c r="F48" s="1489"/>
      <c r="G48" s="1489"/>
      <c r="H48" s="1489"/>
      <c r="I48" s="1534"/>
      <c r="J48" s="196" t="str">
        <f>IF(AND($K47&lt;&gt;$K48,$K48&lt;&gt;""),MAX($J$37:$J47)+1,"")</f>
        <v/>
      </c>
      <c r="K48" s="1567"/>
      <c r="L48" s="1568"/>
      <c r="M48" s="1568"/>
      <c r="N48" s="1568"/>
      <c r="O48" s="1568"/>
      <c r="P48" s="1568"/>
      <c r="Q48" s="1569"/>
      <c r="R48" s="1535"/>
      <c r="S48" s="1536"/>
      <c r="T48" s="1536"/>
      <c r="U48" s="1536"/>
      <c r="V48" s="1536"/>
      <c r="W48" s="1536"/>
      <c r="X48" s="1536"/>
      <c r="Y48" s="1536"/>
      <c r="Z48" s="1536"/>
      <c r="AA48" s="1537"/>
      <c r="AB48" s="1572"/>
      <c r="AC48" s="1572"/>
      <c r="AD48" s="1572"/>
      <c r="AE48" s="1572"/>
      <c r="AF48" s="1572"/>
      <c r="AG48" s="1572"/>
      <c r="AH48" s="1572"/>
      <c r="AI48" s="1572"/>
      <c r="AJ48" s="1572"/>
      <c r="AK48" s="1572"/>
      <c r="AL48" s="1572"/>
      <c r="AM48" s="1572"/>
      <c r="AN48" s="1572"/>
      <c r="AO48" s="1572"/>
      <c r="AP48" s="1572"/>
      <c r="AQ48" s="1572"/>
      <c r="AR48" s="1572"/>
      <c r="AS48" s="1572"/>
      <c r="AT48" s="1572"/>
      <c r="AU48" s="1572"/>
      <c r="AV48" s="1572"/>
      <c r="AW48" s="1572"/>
      <c r="AX48" s="1572"/>
      <c r="AY48" s="1572"/>
      <c r="AZ48" s="1572"/>
      <c r="BA48" s="1572"/>
      <c r="BB48" s="1572"/>
      <c r="BC48" s="1572"/>
      <c r="BD48" s="1571"/>
      <c r="BE48" s="1566"/>
      <c r="BF48" s="1565"/>
      <c r="BG48" s="1566"/>
      <c r="BI48" s="132"/>
      <c r="BJ48" s="132"/>
      <c r="BK48" s="132"/>
      <c r="BL48" s="132"/>
      <c r="BM48" s="132"/>
      <c r="BN48" s="132"/>
      <c r="BO48" s="132"/>
    </row>
    <row r="49" spans="1:73" ht="18" customHeight="1">
      <c r="A49" s="129"/>
      <c r="B49" s="1533"/>
      <c r="C49" s="1489"/>
      <c r="D49" s="1489"/>
      <c r="E49" s="1489"/>
      <c r="F49" s="1489"/>
      <c r="G49" s="1489"/>
      <c r="H49" s="1489"/>
      <c r="I49" s="1534"/>
      <c r="J49" s="196" t="str">
        <f>IF(AND($K48&lt;&gt;$K49,$K49&lt;&gt;""),MAX($J$37:$J48)+1,"")</f>
        <v/>
      </c>
      <c r="K49" s="1653"/>
      <c r="L49" s="1654"/>
      <c r="M49" s="1654"/>
      <c r="N49" s="1654"/>
      <c r="O49" s="1654"/>
      <c r="P49" s="1654"/>
      <c r="Q49" s="1655"/>
      <c r="R49" s="1535"/>
      <c r="S49" s="1536"/>
      <c r="T49" s="1536"/>
      <c r="U49" s="1536"/>
      <c r="V49" s="1536"/>
      <c r="W49" s="1536"/>
      <c r="X49" s="1536"/>
      <c r="Y49" s="1536"/>
      <c r="Z49" s="1536"/>
      <c r="AA49" s="1537"/>
      <c r="AB49" s="1631"/>
      <c r="AC49" s="1631"/>
      <c r="AD49" s="1631"/>
      <c r="AE49" s="1631"/>
      <c r="AF49" s="1631"/>
      <c r="AG49" s="1631"/>
      <c r="AH49" s="1631"/>
      <c r="AI49" s="1631"/>
      <c r="AJ49" s="1631"/>
      <c r="AK49" s="1631"/>
      <c r="AL49" s="1631"/>
      <c r="AM49" s="1631"/>
      <c r="AN49" s="1631"/>
      <c r="AO49" s="1631"/>
      <c r="AP49" s="1631"/>
      <c r="AQ49" s="1631"/>
      <c r="AR49" s="1631"/>
      <c r="AS49" s="1631"/>
      <c r="AT49" s="1631"/>
      <c r="AU49" s="1631"/>
      <c r="AV49" s="1631"/>
      <c r="AW49" s="1631"/>
      <c r="AX49" s="1631"/>
      <c r="AY49" s="1631"/>
      <c r="AZ49" s="1631"/>
      <c r="BA49" s="1631"/>
      <c r="BB49" s="1631"/>
      <c r="BC49" s="1631"/>
      <c r="BD49" s="1632"/>
      <c r="BE49" s="1633"/>
      <c r="BF49" s="1656"/>
      <c r="BG49" s="1633"/>
      <c r="BI49" s="132"/>
      <c r="BJ49" s="132"/>
      <c r="BK49" s="132"/>
      <c r="BL49" s="132"/>
      <c r="BM49" s="132"/>
      <c r="BN49" s="132"/>
      <c r="BO49" s="132"/>
    </row>
    <row r="50" spans="1:73" ht="18" customHeight="1">
      <c r="A50" s="129"/>
      <c r="B50" s="1769" t="s">
        <v>106</v>
      </c>
      <c r="C50" s="1640"/>
      <c r="D50" s="1640"/>
      <c r="E50" s="1640"/>
      <c r="F50" s="1640"/>
      <c r="G50" s="1640"/>
      <c r="H50" s="1640"/>
      <c r="I50" s="1770"/>
      <c r="J50" s="192" t="str">
        <f>IF(K50&lt;&gt;"",1,"")</f>
        <v/>
      </c>
      <c r="K50" s="1660"/>
      <c r="L50" s="1661"/>
      <c r="M50" s="1661"/>
      <c r="N50" s="1661"/>
      <c r="O50" s="1661"/>
      <c r="P50" s="1661"/>
      <c r="Q50" s="1662"/>
      <c r="R50" s="1663" t="s">
        <v>538</v>
      </c>
      <c r="S50" s="1664"/>
      <c r="T50" s="1664"/>
      <c r="U50" s="1664"/>
      <c r="V50" s="1664"/>
      <c r="W50" s="1664"/>
      <c r="X50" s="1664"/>
      <c r="Y50" s="1664"/>
      <c r="Z50" s="1664"/>
      <c r="AA50" s="1665"/>
      <c r="AB50" s="1617"/>
      <c r="AC50" s="1617"/>
      <c r="AD50" s="1617"/>
      <c r="AE50" s="1617"/>
      <c r="AF50" s="1617"/>
      <c r="AG50" s="1617"/>
      <c r="AH50" s="1617"/>
      <c r="AI50" s="1617"/>
      <c r="AJ50" s="1617"/>
      <c r="AK50" s="1617"/>
      <c r="AL50" s="1617"/>
      <c r="AM50" s="1617"/>
      <c r="AN50" s="1617"/>
      <c r="AO50" s="1617"/>
      <c r="AP50" s="1617"/>
      <c r="AQ50" s="1617"/>
      <c r="AR50" s="1617"/>
      <c r="AS50" s="1617"/>
      <c r="AT50" s="1617"/>
      <c r="AU50" s="1617"/>
      <c r="AV50" s="1617"/>
      <c r="AW50" s="1617"/>
      <c r="AX50" s="1617"/>
      <c r="AY50" s="1617"/>
      <c r="AZ50" s="1617"/>
      <c r="BA50" s="1617"/>
      <c r="BB50" s="1617"/>
      <c r="BC50" s="1617"/>
      <c r="BD50" s="1657"/>
      <c r="BE50" s="1658"/>
      <c r="BF50" s="1618" t="s">
        <v>873</v>
      </c>
      <c r="BG50" s="1619"/>
      <c r="BI50" s="132"/>
      <c r="BJ50" s="132"/>
      <c r="BK50" s="132"/>
      <c r="BL50" s="132"/>
      <c r="BM50" s="132"/>
      <c r="BN50" s="132"/>
      <c r="BO50" s="132"/>
    </row>
    <row r="51" spans="1:73" ht="18" customHeight="1">
      <c r="A51" s="129"/>
      <c r="B51" s="1771"/>
      <c r="C51" s="1772"/>
      <c r="D51" s="1772"/>
      <c r="E51" s="1772"/>
      <c r="F51" s="1772"/>
      <c r="G51" s="1772"/>
      <c r="H51" s="1772"/>
      <c r="I51" s="1773"/>
      <c r="J51" s="194" t="str">
        <f>IF(AND($K50&lt;&gt;$K51,$K51&lt;&gt;""),MAX($J$50:$J50)+1,"")</f>
        <v/>
      </c>
      <c r="K51" s="1620"/>
      <c r="L51" s="1621"/>
      <c r="M51" s="1621"/>
      <c r="N51" s="1621"/>
      <c r="O51" s="1621"/>
      <c r="P51" s="1621"/>
      <c r="Q51" s="1622"/>
      <c r="R51" s="1623" t="s">
        <v>643</v>
      </c>
      <c r="S51" s="1624"/>
      <c r="T51" s="1624"/>
      <c r="U51" s="1624"/>
      <c r="V51" s="1624"/>
      <c r="W51" s="1624"/>
      <c r="X51" s="1624"/>
      <c r="Y51" s="1624"/>
      <c r="Z51" s="1624"/>
      <c r="AA51" s="1625"/>
      <c r="AB51" s="1626"/>
      <c r="AC51" s="1627"/>
      <c r="AD51" s="1627"/>
      <c r="AE51" s="1627"/>
      <c r="AF51" s="1627"/>
      <c r="AG51" s="1627"/>
      <c r="AH51" s="1627"/>
      <c r="AI51" s="1627"/>
      <c r="AJ51" s="1627"/>
      <c r="AK51" s="1627"/>
      <c r="AL51" s="1627"/>
      <c r="AM51" s="1627"/>
      <c r="AN51" s="1627"/>
      <c r="AO51" s="1627"/>
      <c r="AP51" s="1627"/>
      <c r="AQ51" s="1627"/>
      <c r="AR51" s="1627"/>
      <c r="AS51" s="1627"/>
      <c r="AT51" s="1627"/>
      <c r="AU51" s="1627"/>
      <c r="AV51" s="1627"/>
      <c r="AW51" s="1627"/>
      <c r="AX51" s="1627"/>
      <c r="AY51" s="1627"/>
      <c r="AZ51" s="1627"/>
      <c r="BA51" s="1627"/>
      <c r="BB51" s="1627"/>
      <c r="BC51" s="1628"/>
      <c r="BD51" s="1629"/>
      <c r="BE51" s="1630"/>
      <c r="BF51" s="1678" t="s">
        <v>873</v>
      </c>
      <c r="BG51" s="1625"/>
      <c r="BI51" s="132"/>
      <c r="BJ51" s="132"/>
      <c r="BK51" s="132"/>
      <c r="BL51" s="132"/>
      <c r="BM51" s="132"/>
      <c r="BN51" s="132"/>
      <c r="BO51" s="132"/>
    </row>
    <row r="52" spans="1:73" ht="18" customHeight="1">
      <c r="A52" s="129"/>
      <c r="B52" s="1808" t="s">
        <v>481</v>
      </c>
      <c r="C52" s="1809"/>
      <c r="D52" s="1774" t="s">
        <v>480</v>
      </c>
      <c r="E52" s="1481" t="s">
        <v>108</v>
      </c>
      <c r="F52" s="1481"/>
      <c r="G52" s="1481"/>
      <c r="H52" s="1481"/>
      <c r="I52" s="1775"/>
      <c r="J52" s="195" t="str">
        <f>IF(K52&lt;&gt;"",1,"")</f>
        <v/>
      </c>
      <c r="K52" s="1634"/>
      <c r="L52" s="1635"/>
      <c r="M52" s="1635"/>
      <c r="N52" s="1635"/>
      <c r="O52" s="1635"/>
      <c r="P52" s="1635"/>
      <c r="Q52" s="1636"/>
      <c r="R52" s="1674" t="s">
        <v>1194</v>
      </c>
      <c r="S52" s="1675"/>
      <c r="T52" s="1675"/>
      <c r="U52" s="1675"/>
      <c r="V52" s="1675"/>
      <c r="W52" s="1675"/>
      <c r="X52" s="1675"/>
      <c r="Y52" s="1675"/>
      <c r="Z52" s="1675"/>
      <c r="AA52" s="1676"/>
      <c r="AB52" s="1659"/>
      <c r="AC52" s="1659"/>
      <c r="AD52" s="1659"/>
      <c r="AE52" s="1659"/>
      <c r="AF52" s="1659"/>
      <c r="AG52" s="1659"/>
      <c r="AH52" s="1659"/>
      <c r="AI52" s="1659"/>
      <c r="AJ52" s="1659"/>
      <c r="AK52" s="1659"/>
      <c r="AL52" s="1659"/>
      <c r="AM52" s="1659"/>
      <c r="AN52" s="1659"/>
      <c r="AO52" s="1659"/>
      <c r="AP52" s="1659"/>
      <c r="AQ52" s="1659"/>
      <c r="AR52" s="1659"/>
      <c r="AS52" s="1659"/>
      <c r="AT52" s="1659"/>
      <c r="AU52" s="1659"/>
      <c r="AV52" s="1659"/>
      <c r="AW52" s="1659"/>
      <c r="AX52" s="1659"/>
      <c r="AY52" s="1659"/>
      <c r="AZ52" s="1659"/>
      <c r="BA52" s="1659"/>
      <c r="BB52" s="1659"/>
      <c r="BC52" s="1659"/>
      <c r="BD52" s="1689"/>
      <c r="BE52" s="1690"/>
      <c r="BF52" s="1666"/>
      <c r="BG52" s="1667"/>
      <c r="BI52" s="132"/>
      <c r="BJ52" s="132"/>
      <c r="BK52" s="132"/>
      <c r="BL52" s="132"/>
      <c r="BM52" s="132"/>
      <c r="BN52" s="132"/>
      <c r="BO52" s="132"/>
    </row>
    <row r="53" spans="1:73" ht="18" customHeight="1">
      <c r="A53" s="129"/>
      <c r="B53" s="1808"/>
      <c r="C53" s="1809"/>
      <c r="D53" s="1774"/>
      <c r="E53" s="1481"/>
      <c r="F53" s="1481"/>
      <c r="G53" s="1481"/>
      <c r="H53" s="1481"/>
      <c r="I53" s="1775"/>
      <c r="J53" s="193" t="str">
        <f>IF(AND($K52&lt;&gt;$K53,$K53&lt;&gt;""),MAX($J$52:$J52)+1,"")</f>
        <v/>
      </c>
      <c r="K53" s="1567"/>
      <c r="L53" s="1568"/>
      <c r="M53" s="1568"/>
      <c r="N53" s="1568"/>
      <c r="O53" s="1568"/>
      <c r="P53" s="1568"/>
      <c r="Q53" s="1569"/>
      <c r="R53" s="1637" t="s">
        <v>1194</v>
      </c>
      <c r="S53" s="1638"/>
      <c r="T53" s="1638"/>
      <c r="U53" s="1638"/>
      <c r="V53" s="1638"/>
      <c r="W53" s="1638"/>
      <c r="X53" s="1638"/>
      <c r="Y53" s="1638"/>
      <c r="Z53" s="1638"/>
      <c r="AA53" s="1639"/>
      <c r="AB53" s="1570"/>
      <c r="AC53" s="1570"/>
      <c r="AD53" s="1570"/>
      <c r="AE53" s="1570"/>
      <c r="AF53" s="1570"/>
      <c r="AG53" s="1570"/>
      <c r="AH53" s="1570"/>
      <c r="AI53" s="1570"/>
      <c r="AJ53" s="1570"/>
      <c r="AK53" s="1570"/>
      <c r="AL53" s="1570"/>
      <c r="AM53" s="1570"/>
      <c r="AN53" s="1570"/>
      <c r="AO53" s="1570"/>
      <c r="AP53" s="1570"/>
      <c r="AQ53" s="1570"/>
      <c r="AR53" s="1570"/>
      <c r="AS53" s="1570"/>
      <c r="AT53" s="1570"/>
      <c r="AU53" s="1570"/>
      <c r="AV53" s="1570"/>
      <c r="AW53" s="1570"/>
      <c r="AX53" s="1570"/>
      <c r="AY53" s="1570"/>
      <c r="AZ53" s="1570"/>
      <c r="BA53" s="1570"/>
      <c r="BB53" s="1570"/>
      <c r="BC53" s="1570"/>
      <c r="BD53" s="1571"/>
      <c r="BE53" s="1566"/>
      <c r="BF53" s="1565"/>
      <c r="BG53" s="1566"/>
      <c r="BI53" s="132"/>
      <c r="BJ53" s="132"/>
      <c r="BK53" s="132"/>
      <c r="BL53" s="132"/>
      <c r="BM53" s="132"/>
      <c r="BN53" s="132"/>
      <c r="BO53" s="132"/>
    </row>
    <row r="54" spans="1:73" ht="18" customHeight="1">
      <c r="A54" s="129"/>
      <c r="B54" s="1808"/>
      <c r="C54" s="1809"/>
      <c r="D54" s="1774"/>
      <c r="E54" s="1481"/>
      <c r="F54" s="1481"/>
      <c r="G54" s="1481"/>
      <c r="H54" s="1481"/>
      <c r="I54" s="1775"/>
      <c r="J54" s="193" t="str">
        <f>IF(AND($K53&lt;&gt;$K54,$K54&lt;&gt;""),MAX($J$52:$J53)+1,"")</f>
        <v/>
      </c>
      <c r="K54" s="1567"/>
      <c r="L54" s="1568"/>
      <c r="M54" s="1568"/>
      <c r="N54" s="1568"/>
      <c r="O54" s="1568"/>
      <c r="P54" s="1568"/>
      <c r="Q54" s="1569"/>
      <c r="R54" s="1637" t="s">
        <v>1194</v>
      </c>
      <c r="S54" s="1638"/>
      <c r="T54" s="1638"/>
      <c r="U54" s="1638"/>
      <c r="V54" s="1638"/>
      <c r="W54" s="1638"/>
      <c r="X54" s="1638"/>
      <c r="Y54" s="1638"/>
      <c r="Z54" s="1638"/>
      <c r="AA54" s="1639"/>
      <c r="AB54" s="1570"/>
      <c r="AC54" s="1570"/>
      <c r="AD54" s="1570"/>
      <c r="AE54" s="1570"/>
      <c r="AF54" s="1570"/>
      <c r="AG54" s="1570"/>
      <c r="AH54" s="1570"/>
      <c r="AI54" s="1570"/>
      <c r="AJ54" s="1570"/>
      <c r="AK54" s="1570"/>
      <c r="AL54" s="1570"/>
      <c r="AM54" s="1570"/>
      <c r="AN54" s="1570"/>
      <c r="AO54" s="1570"/>
      <c r="AP54" s="1570"/>
      <c r="AQ54" s="1570"/>
      <c r="AR54" s="1570"/>
      <c r="AS54" s="1570"/>
      <c r="AT54" s="1570"/>
      <c r="AU54" s="1570"/>
      <c r="AV54" s="1570"/>
      <c r="AW54" s="1570"/>
      <c r="AX54" s="1570"/>
      <c r="AY54" s="1570"/>
      <c r="AZ54" s="1570"/>
      <c r="BA54" s="1570"/>
      <c r="BB54" s="1570"/>
      <c r="BC54" s="1570"/>
      <c r="BD54" s="1571"/>
      <c r="BE54" s="1566"/>
      <c r="BF54" s="1565"/>
      <c r="BG54" s="1566"/>
      <c r="BI54" s="132"/>
      <c r="BJ54" s="132"/>
      <c r="BK54" s="132"/>
      <c r="BL54" s="132"/>
      <c r="BM54" s="132"/>
      <c r="BN54" s="132"/>
      <c r="BO54" s="132"/>
    </row>
    <row r="55" spans="1:73" ht="18" customHeight="1">
      <c r="A55" s="129"/>
      <c r="B55" s="1808"/>
      <c r="C55" s="1809"/>
      <c r="D55" s="1774"/>
      <c r="E55" s="1481"/>
      <c r="F55" s="1481"/>
      <c r="G55" s="1481"/>
      <c r="H55" s="1481"/>
      <c r="I55" s="1775"/>
      <c r="J55" s="193" t="str">
        <f>IF(AND($K54&lt;&gt;$K55,$K55&lt;&gt;""),MAX($J$52:$J54)+1,"")</f>
        <v/>
      </c>
      <c r="K55" s="1567"/>
      <c r="L55" s="1568"/>
      <c r="M55" s="1568"/>
      <c r="N55" s="1568"/>
      <c r="O55" s="1568"/>
      <c r="P55" s="1568"/>
      <c r="Q55" s="1569"/>
      <c r="R55" s="1637" t="s">
        <v>1194</v>
      </c>
      <c r="S55" s="1638"/>
      <c r="T55" s="1638"/>
      <c r="U55" s="1638"/>
      <c r="V55" s="1638"/>
      <c r="W55" s="1638"/>
      <c r="X55" s="1638"/>
      <c r="Y55" s="1638"/>
      <c r="Z55" s="1638"/>
      <c r="AA55" s="1639"/>
      <c r="AB55" s="1570"/>
      <c r="AC55" s="1570"/>
      <c r="AD55" s="1570"/>
      <c r="AE55" s="1570"/>
      <c r="AF55" s="1570"/>
      <c r="AG55" s="1570"/>
      <c r="AH55" s="1570"/>
      <c r="AI55" s="1570"/>
      <c r="AJ55" s="1570"/>
      <c r="AK55" s="1570"/>
      <c r="AL55" s="1570"/>
      <c r="AM55" s="1570"/>
      <c r="AN55" s="1570"/>
      <c r="AO55" s="1570"/>
      <c r="AP55" s="1570"/>
      <c r="AQ55" s="1570"/>
      <c r="AR55" s="1570"/>
      <c r="AS55" s="1570"/>
      <c r="AT55" s="1570"/>
      <c r="AU55" s="1570"/>
      <c r="AV55" s="1570"/>
      <c r="AW55" s="1570"/>
      <c r="AX55" s="1570"/>
      <c r="AY55" s="1570"/>
      <c r="AZ55" s="1570"/>
      <c r="BA55" s="1570"/>
      <c r="BB55" s="1570"/>
      <c r="BC55" s="1570"/>
      <c r="BD55" s="1571"/>
      <c r="BE55" s="1566"/>
      <c r="BF55" s="1565"/>
      <c r="BG55" s="1566"/>
      <c r="BI55" s="132"/>
      <c r="BJ55" s="132"/>
      <c r="BK55" s="132"/>
      <c r="BL55" s="132"/>
      <c r="BM55" s="132"/>
      <c r="BN55" s="132"/>
      <c r="BO55" s="132"/>
    </row>
    <row r="56" spans="1:73" ht="18" customHeight="1">
      <c r="A56" s="129"/>
      <c r="B56" s="1808"/>
      <c r="C56" s="1809"/>
      <c r="D56" s="1774"/>
      <c r="E56" s="1481"/>
      <c r="F56" s="1481"/>
      <c r="G56" s="1481"/>
      <c r="H56" s="1481"/>
      <c r="I56" s="1775"/>
      <c r="J56" s="193" t="str">
        <f>IF(AND($K55&lt;&gt;$K56,$K56&lt;&gt;""),MAX($J$52:$J55)+1,"")</f>
        <v/>
      </c>
      <c r="K56" s="1567"/>
      <c r="L56" s="1568"/>
      <c r="M56" s="1568"/>
      <c r="N56" s="1568"/>
      <c r="O56" s="1568"/>
      <c r="P56" s="1568"/>
      <c r="Q56" s="1569"/>
      <c r="R56" s="1637" t="s">
        <v>1194</v>
      </c>
      <c r="S56" s="1638"/>
      <c r="T56" s="1638"/>
      <c r="U56" s="1638"/>
      <c r="V56" s="1638"/>
      <c r="W56" s="1638"/>
      <c r="X56" s="1638"/>
      <c r="Y56" s="1638"/>
      <c r="Z56" s="1638"/>
      <c r="AA56" s="1639"/>
      <c r="AB56" s="1570"/>
      <c r="AC56" s="1570"/>
      <c r="AD56" s="1570"/>
      <c r="AE56" s="1570"/>
      <c r="AF56" s="1570"/>
      <c r="AG56" s="1570"/>
      <c r="AH56" s="1570"/>
      <c r="AI56" s="1570"/>
      <c r="AJ56" s="1570"/>
      <c r="AK56" s="1570"/>
      <c r="AL56" s="1570"/>
      <c r="AM56" s="1570"/>
      <c r="AN56" s="1570"/>
      <c r="AO56" s="1570"/>
      <c r="AP56" s="1570"/>
      <c r="AQ56" s="1570"/>
      <c r="AR56" s="1570"/>
      <c r="AS56" s="1570"/>
      <c r="AT56" s="1570"/>
      <c r="AU56" s="1570"/>
      <c r="AV56" s="1570"/>
      <c r="AW56" s="1570"/>
      <c r="AX56" s="1570"/>
      <c r="AY56" s="1570"/>
      <c r="AZ56" s="1570"/>
      <c r="BA56" s="1570"/>
      <c r="BB56" s="1570"/>
      <c r="BC56" s="1570"/>
      <c r="BD56" s="1571"/>
      <c r="BE56" s="1566"/>
      <c r="BF56" s="1565"/>
      <c r="BG56" s="1566"/>
      <c r="BI56" s="132"/>
      <c r="BJ56" s="132"/>
      <c r="BK56" s="132"/>
      <c r="BL56" s="132"/>
      <c r="BM56" s="132"/>
      <c r="BN56" s="132"/>
      <c r="BO56" s="132"/>
    </row>
    <row r="57" spans="1:73" ht="18" customHeight="1">
      <c r="A57" s="129"/>
      <c r="B57" s="1808"/>
      <c r="C57" s="1809"/>
      <c r="D57" s="1774"/>
      <c r="E57" s="1481"/>
      <c r="F57" s="1481"/>
      <c r="G57" s="1481"/>
      <c r="H57" s="1481"/>
      <c r="I57" s="1775"/>
      <c r="J57" s="193" t="str">
        <f>IF(AND($K56&lt;&gt;$K57,$K57&lt;&gt;""),MAX($J$52:$J56)+1,"")</f>
        <v/>
      </c>
      <c r="K57" s="1567"/>
      <c r="L57" s="1568"/>
      <c r="M57" s="1568"/>
      <c r="N57" s="1568"/>
      <c r="O57" s="1568"/>
      <c r="P57" s="1568"/>
      <c r="Q57" s="1569"/>
      <c r="R57" s="1637" t="s">
        <v>1194</v>
      </c>
      <c r="S57" s="1638"/>
      <c r="T57" s="1638"/>
      <c r="U57" s="1638"/>
      <c r="V57" s="1638"/>
      <c r="W57" s="1638"/>
      <c r="X57" s="1638"/>
      <c r="Y57" s="1638"/>
      <c r="Z57" s="1638"/>
      <c r="AA57" s="1639"/>
      <c r="AB57" s="1570"/>
      <c r="AC57" s="1570"/>
      <c r="AD57" s="1570"/>
      <c r="AE57" s="1570"/>
      <c r="AF57" s="1570"/>
      <c r="AG57" s="1570"/>
      <c r="AH57" s="1570"/>
      <c r="AI57" s="1570"/>
      <c r="AJ57" s="1570"/>
      <c r="AK57" s="1570"/>
      <c r="AL57" s="1570"/>
      <c r="AM57" s="1570"/>
      <c r="AN57" s="1570"/>
      <c r="AO57" s="1570"/>
      <c r="AP57" s="1570"/>
      <c r="AQ57" s="1570"/>
      <c r="AR57" s="1570"/>
      <c r="AS57" s="1570"/>
      <c r="AT57" s="1570"/>
      <c r="AU57" s="1570"/>
      <c r="AV57" s="1570"/>
      <c r="AW57" s="1570"/>
      <c r="AX57" s="1570"/>
      <c r="AY57" s="1570"/>
      <c r="AZ57" s="1570"/>
      <c r="BA57" s="1570"/>
      <c r="BB57" s="1570"/>
      <c r="BC57" s="1570"/>
      <c r="BD57" s="1571"/>
      <c r="BE57" s="1566"/>
      <c r="BF57" s="1565"/>
      <c r="BG57" s="1566"/>
      <c r="BI57" s="132"/>
      <c r="BJ57" s="132"/>
      <c r="BK57" s="132"/>
      <c r="BL57" s="132"/>
      <c r="BM57" s="132"/>
      <c r="BN57" s="132"/>
      <c r="BO57" s="132"/>
    </row>
    <row r="58" spans="1:73" ht="18" customHeight="1">
      <c r="A58" s="129"/>
      <c r="B58" s="1808"/>
      <c r="C58" s="1809"/>
      <c r="D58" s="1774"/>
      <c r="E58" s="1481"/>
      <c r="F58" s="1481"/>
      <c r="G58" s="1481"/>
      <c r="H58" s="1481"/>
      <c r="I58" s="1775"/>
      <c r="J58" s="193" t="str">
        <f>IF(AND($K57&lt;&gt;$K58,$K58&lt;&gt;""),MAX($J$52:$J57)+1,"")</f>
        <v/>
      </c>
      <c r="K58" s="1567"/>
      <c r="L58" s="1568"/>
      <c r="M58" s="1568"/>
      <c r="N58" s="1568"/>
      <c r="O58" s="1568"/>
      <c r="P58" s="1568"/>
      <c r="Q58" s="1569"/>
      <c r="R58" s="1637" t="s">
        <v>1194</v>
      </c>
      <c r="S58" s="1638"/>
      <c r="T58" s="1638"/>
      <c r="U58" s="1638"/>
      <c r="V58" s="1638"/>
      <c r="W58" s="1638"/>
      <c r="X58" s="1638"/>
      <c r="Y58" s="1638"/>
      <c r="Z58" s="1638"/>
      <c r="AA58" s="1639"/>
      <c r="AB58" s="1570"/>
      <c r="AC58" s="1570"/>
      <c r="AD58" s="1570"/>
      <c r="AE58" s="1570"/>
      <c r="AF58" s="1570"/>
      <c r="AG58" s="1570"/>
      <c r="AH58" s="1570"/>
      <c r="AI58" s="1570"/>
      <c r="AJ58" s="1570"/>
      <c r="AK58" s="1570"/>
      <c r="AL58" s="1570"/>
      <c r="AM58" s="1570"/>
      <c r="AN58" s="1570"/>
      <c r="AO58" s="1570"/>
      <c r="AP58" s="1570"/>
      <c r="AQ58" s="1570"/>
      <c r="AR58" s="1570"/>
      <c r="AS58" s="1570"/>
      <c r="AT58" s="1570"/>
      <c r="AU58" s="1570"/>
      <c r="AV58" s="1570"/>
      <c r="AW58" s="1570"/>
      <c r="AX58" s="1570"/>
      <c r="AY58" s="1570"/>
      <c r="AZ58" s="1570"/>
      <c r="BA58" s="1570"/>
      <c r="BB58" s="1570"/>
      <c r="BC58" s="1570"/>
      <c r="BD58" s="1571"/>
      <c r="BE58" s="1566"/>
      <c r="BF58" s="1565"/>
      <c r="BG58" s="1566"/>
      <c r="BI58" s="132"/>
      <c r="BJ58" s="132"/>
      <c r="BK58" s="132"/>
      <c r="BL58" s="132"/>
      <c r="BM58" s="132"/>
      <c r="BN58" s="132"/>
      <c r="BO58" s="132"/>
    </row>
    <row r="59" spans="1:73" ht="18" customHeight="1">
      <c r="A59" s="129"/>
      <c r="B59" s="1808"/>
      <c r="C59" s="1809"/>
      <c r="D59" s="1774"/>
      <c r="E59" s="1481"/>
      <c r="F59" s="1481"/>
      <c r="G59" s="1481"/>
      <c r="H59" s="1481"/>
      <c r="I59" s="1775"/>
      <c r="J59" s="193" t="str">
        <f>IF(AND($K58&lt;&gt;$K59,$K59&lt;&gt;""),MAX($J$52:$J58)+1,"")</f>
        <v/>
      </c>
      <c r="K59" s="1567"/>
      <c r="L59" s="1568"/>
      <c r="M59" s="1568"/>
      <c r="N59" s="1568"/>
      <c r="O59" s="1568"/>
      <c r="P59" s="1568"/>
      <c r="Q59" s="1569"/>
      <c r="R59" s="1637" t="s">
        <v>1194</v>
      </c>
      <c r="S59" s="1638"/>
      <c r="T59" s="1638"/>
      <c r="U59" s="1638"/>
      <c r="V59" s="1638"/>
      <c r="W59" s="1638"/>
      <c r="X59" s="1638"/>
      <c r="Y59" s="1638"/>
      <c r="Z59" s="1638"/>
      <c r="AA59" s="1639"/>
      <c r="AB59" s="1570"/>
      <c r="AC59" s="1570"/>
      <c r="AD59" s="1570"/>
      <c r="AE59" s="1570"/>
      <c r="AF59" s="1570"/>
      <c r="AG59" s="1570"/>
      <c r="AH59" s="1570"/>
      <c r="AI59" s="1570"/>
      <c r="AJ59" s="1570"/>
      <c r="AK59" s="1570"/>
      <c r="AL59" s="1570"/>
      <c r="AM59" s="1570"/>
      <c r="AN59" s="1570"/>
      <c r="AO59" s="1570"/>
      <c r="AP59" s="1570"/>
      <c r="AQ59" s="1570"/>
      <c r="AR59" s="1570"/>
      <c r="AS59" s="1570"/>
      <c r="AT59" s="1570"/>
      <c r="AU59" s="1570"/>
      <c r="AV59" s="1570"/>
      <c r="AW59" s="1570"/>
      <c r="AX59" s="1570"/>
      <c r="AY59" s="1570"/>
      <c r="AZ59" s="1570"/>
      <c r="BA59" s="1570"/>
      <c r="BB59" s="1570"/>
      <c r="BC59" s="1570"/>
      <c r="BD59" s="1571"/>
      <c r="BE59" s="1566"/>
      <c r="BF59" s="1565"/>
      <c r="BG59" s="1566"/>
      <c r="BH59" s="131"/>
      <c r="BI59" s="132"/>
      <c r="BJ59" s="132"/>
      <c r="BK59" s="132"/>
      <c r="BL59" s="132"/>
      <c r="BM59" s="132"/>
      <c r="BN59" s="132"/>
      <c r="BO59" s="132"/>
    </row>
    <row r="60" spans="1:73" s="131" customFormat="1" ht="18" customHeight="1">
      <c r="A60" s="129"/>
      <c r="B60" s="1808"/>
      <c r="C60" s="1809"/>
      <c r="D60" s="1774"/>
      <c r="E60" s="1481"/>
      <c r="F60" s="1481"/>
      <c r="G60" s="1481"/>
      <c r="H60" s="1481"/>
      <c r="I60" s="1775"/>
      <c r="J60" s="193" t="str">
        <f>IF(AND($K59&lt;&gt;$K60,$K60&lt;&gt;""),MAX($J$52:$J59)+1,"")</f>
        <v/>
      </c>
      <c r="K60" s="1567"/>
      <c r="L60" s="1568"/>
      <c r="M60" s="1568"/>
      <c r="N60" s="1568"/>
      <c r="O60" s="1568"/>
      <c r="P60" s="1568"/>
      <c r="Q60" s="1569"/>
      <c r="R60" s="1637" t="s">
        <v>1194</v>
      </c>
      <c r="S60" s="1638"/>
      <c r="T60" s="1638"/>
      <c r="U60" s="1638"/>
      <c r="V60" s="1638"/>
      <c r="W60" s="1638"/>
      <c r="X60" s="1638"/>
      <c r="Y60" s="1638"/>
      <c r="Z60" s="1638"/>
      <c r="AA60" s="1639"/>
      <c r="AB60" s="1570"/>
      <c r="AC60" s="1570"/>
      <c r="AD60" s="1570"/>
      <c r="AE60" s="1570"/>
      <c r="AF60" s="1570"/>
      <c r="AG60" s="1570"/>
      <c r="AH60" s="1570"/>
      <c r="AI60" s="1570"/>
      <c r="AJ60" s="1570"/>
      <c r="AK60" s="1570"/>
      <c r="AL60" s="1570"/>
      <c r="AM60" s="1570"/>
      <c r="AN60" s="1570"/>
      <c r="AO60" s="1570"/>
      <c r="AP60" s="1570"/>
      <c r="AQ60" s="1570"/>
      <c r="AR60" s="1570"/>
      <c r="AS60" s="1570"/>
      <c r="AT60" s="1570"/>
      <c r="AU60" s="1570"/>
      <c r="AV60" s="1570"/>
      <c r="AW60" s="1570"/>
      <c r="AX60" s="1570"/>
      <c r="AY60" s="1570"/>
      <c r="AZ60" s="1570"/>
      <c r="BA60" s="1570"/>
      <c r="BB60" s="1570"/>
      <c r="BC60" s="1570"/>
      <c r="BD60" s="1571"/>
      <c r="BE60" s="1566"/>
      <c r="BF60" s="1565"/>
      <c r="BG60" s="1566"/>
      <c r="BH60" s="130"/>
      <c r="BI60" s="132"/>
      <c r="BJ60" s="132"/>
      <c r="BK60" s="132"/>
      <c r="BL60" s="132"/>
      <c r="BM60" s="132"/>
      <c r="BN60" s="132"/>
      <c r="BO60" s="132"/>
      <c r="BP60" s="132"/>
      <c r="BQ60" s="132"/>
      <c r="BR60" s="132"/>
      <c r="BS60" s="132"/>
      <c r="BT60" s="132"/>
      <c r="BU60" s="132"/>
    </row>
    <row r="61" spans="1:73" ht="18" customHeight="1">
      <c r="A61" s="129"/>
      <c r="B61" s="1808"/>
      <c r="C61" s="1809"/>
      <c r="D61" s="1774"/>
      <c r="E61" s="1481"/>
      <c r="F61" s="1481"/>
      <c r="G61" s="1481"/>
      <c r="H61" s="1481"/>
      <c r="I61" s="1775"/>
      <c r="J61" s="193" t="str">
        <f>IF(AND($K60&lt;&gt;$K61,$K61&lt;&gt;""),MAX($J$52:$J60)+1,"")</f>
        <v/>
      </c>
      <c r="K61" s="1567"/>
      <c r="L61" s="1568"/>
      <c r="M61" s="1568"/>
      <c r="N61" s="1568"/>
      <c r="O61" s="1568"/>
      <c r="P61" s="1568"/>
      <c r="Q61" s="1569"/>
      <c r="R61" s="1637" t="s">
        <v>1194</v>
      </c>
      <c r="S61" s="1638"/>
      <c r="T61" s="1638"/>
      <c r="U61" s="1638"/>
      <c r="V61" s="1638"/>
      <c r="W61" s="1638"/>
      <c r="X61" s="1638"/>
      <c r="Y61" s="1638"/>
      <c r="Z61" s="1638"/>
      <c r="AA61" s="1639"/>
      <c r="AB61" s="1570"/>
      <c r="AC61" s="1570"/>
      <c r="AD61" s="1570"/>
      <c r="AE61" s="1570"/>
      <c r="AF61" s="1570"/>
      <c r="AG61" s="1570"/>
      <c r="AH61" s="1570"/>
      <c r="AI61" s="1570"/>
      <c r="AJ61" s="1570"/>
      <c r="AK61" s="1570"/>
      <c r="AL61" s="1570"/>
      <c r="AM61" s="1570"/>
      <c r="AN61" s="1570"/>
      <c r="AO61" s="1570"/>
      <c r="AP61" s="1570"/>
      <c r="AQ61" s="1570"/>
      <c r="AR61" s="1570"/>
      <c r="AS61" s="1570"/>
      <c r="AT61" s="1570"/>
      <c r="AU61" s="1570"/>
      <c r="AV61" s="1570"/>
      <c r="AW61" s="1570"/>
      <c r="AX61" s="1570"/>
      <c r="AY61" s="1570"/>
      <c r="AZ61" s="1570"/>
      <c r="BA61" s="1570"/>
      <c r="BB61" s="1570"/>
      <c r="BC61" s="1570"/>
      <c r="BD61" s="1571"/>
      <c r="BE61" s="1566"/>
      <c r="BF61" s="1565"/>
      <c r="BG61" s="1566"/>
      <c r="BI61" s="132"/>
      <c r="BJ61" s="132"/>
      <c r="BK61" s="132"/>
      <c r="BL61" s="132"/>
      <c r="BM61" s="132"/>
      <c r="BN61" s="132"/>
      <c r="BO61" s="132"/>
    </row>
    <row r="62" spans="1:73" ht="18" customHeight="1">
      <c r="A62" s="129"/>
      <c r="B62" s="1808"/>
      <c r="C62" s="1809"/>
      <c r="D62" s="1774"/>
      <c r="E62" s="1481"/>
      <c r="F62" s="1481"/>
      <c r="G62" s="1481"/>
      <c r="H62" s="1481"/>
      <c r="I62" s="1775"/>
      <c r="J62" s="193" t="str">
        <f>IF(AND($K61&lt;&gt;$K62,$K62&lt;&gt;""),MAX($J$52:$J61)+1,"")</f>
        <v/>
      </c>
      <c r="K62" s="1567"/>
      <c r="L62" s="1568"/>
      <c r="M62" s="1568"/>
      <c r="N62" s="1568"/>
      <c r="O62" s="1568"/>
      <c r="P62" s="1568"/>
      <c r="Q62" s="1569"/>
      <c r="R62" s="1637" t="s">
        <v>1194</v>
      </c>
      <c r="S62" s="1638"/>
      <c r="T62" s="1638"/>
      <c r="U62" s="1638"/>
      <c r="V62" s="1638"/>
      <c r="W62" s="1638"/>
      <c r="X62" s="1638"/>
      <c r="Y62" s="1638"/>
      <c r="Z62" s="1638"/>
      <c r="AA62" s="1639"/>
      <c r="AB62" s="1570"/>
      <c r="AC62" s="1570"/>
      <c r="AD62" s="1570"/>
      <c r="AE62" s="1570"/>
      <c r="AF62" s="1570"/>
      <c r="AG62" s="1570"/>
      <c r="AH62" s="1570"/>
      <c r="AI62" s="1570"/>
      <c r="AJ62" s="1570"/>
      <c r="AK62" s="1570"/>
      <c r="AL62" s="1570"/>
      <c r="AM62" s="1570"/>
      <c r="AN62" s="1570"/>
      <c r="AO62" s="1570"/>
      <c r="AP62" s="1570"/>
      <c r="AQ62" s="1570"/>
      <c r="AR62" s="1570"/>
      <c r="AS62" s="1570"/>
      <c r="AT62" s="1570"/>
      <c r="AU62" s="1570"/>
      <c r="AV62" s="1570"/>
      <c r="AW62" s="1570"/>
      <c r="AX62" s="1570"/>
      <c r="AY62" s="1570"/>
      <c r="AZ62" s="1570"/>
      <c r="BA62" s="1570"/>
      <c r="BB62" s="1570"/>
      <c r="BC62" s="1570"/>
      <c r="BD62" s="1571"/>
      <c r="BE62" s="1566"/>
      <c r="BF62" s="1565"/>
      <c r="BG62" s="1566"/>
      <c r="BI62" s="132"/>
      <c r="BJ62" s="132"/>
      <c r="BK62" s="132"/>
      <c r="BL62" s="132"/>
      <c r="BM62" s="132"/>
      <c r="BN62" s="132"/>
      <c r="BO62" s="132"/>
    </row>
    <row r="63" spans="1:73" ht="18" customHeight="1">
      <c r="A63" s="129"/>
      <c r="B63" s="1808"/>
      <c r="C63" s="1809"/>
      <c r="D63" s="1774"/>
      <c r="E63" s="1481"/>
      <c r="F63" s="1481"/>
      <c r="G63" s="1481"/>
      <c r="H63" s="1481"/>
      <c r="I63" s="1775"/>
      <c r="J63" s="193" t="str">
        <f>IF(AND($K62&lt;&gt;$K63,$K63&lt;&gt;""),MAX($J$52:$J62)+1,"")</f>
        <v/>
      </c>
      <c r="K63" s="1567"/>
      <c r="L63" s="1568"/>
      <c r="M63" s="1568"/>
      <c r="N63" s="1568"/>
      <c r="O63" s="1568"/>
      <c r="P63" s="1568"/>
      <c r="Q63" s="1569"/>
      <c r="R63" s="1637" t="s">
        <v>1194</v>
      </c>
      <c r="S63" s="1638"/>
      <c r="T63" s="1638"/>
      <c r="U63" s="1638"/>
      <c r="V63" s="1638"/>
      <c r="W63" s="1638"/>
      <c r="X63" s="1638"/>
      <c r="Y63" s="1638"/>
      <c r="Z63" s="1638"/>
      <c r="AA63" s="1639"/>
      <c r="AB63" s="1570"/>
      <c r="AC63" s="1570"/>
      <c r="AD63" s="1570"/>
      <c r="AE63" s="1570"/>
      <c r="AF63" s="1570"/>
      <c r="AG63" s="1570"/>
      <c r="AH63" s="1570"/>
      <c r="AI63" s="1570"/>
      <c r="AJ63" s="1570"/>
      <c r="AK63" s="1570"/>
      <c r="AL63" s="1570"/>
      <c r="AM63" s="1570"/>
      <c r="AN63" s="1570"/>
      <c r="AO63" s="1570"/>
      <c r="AP63" s="1570"/>
      <c r="AQ63" s="1570"/>
      <c r="AR63" s="1570"/>
      <c r="AS63" s="1570"/>
      <c r="AT63" s="1570"/>
      <c r="AU63" s="1570"/>
      <c r="AV63" s="1570"/>
      <c r="AW63" s="1570"/>
      <c r="AX63" s="1570"/>
      <c r="AY63" s="1570"/>
      <c r="AZ63" s="1570"/>
      <c r="BA63" s="1570"/>
      <c r="BB63" s="1570"/>
      <c r="BC63" s="1570"/>
      <c r="BD63" s="1571"/>
      <c r="BE63" s="1566"/>
      <c r="BF63" s="1565"/>
      <c r="BG63" s="1566"/>
      <c r="BI63" s="132"/>
      <c r="BJ63" s="132"/>
      <c r="BK63" s="132"/>
      <c r="BL63" s="132"/>
      <c r="BM63" s="132"/>
      <c r="BN63" s="132"/>
      <c r="BO63" s="132"/>
    </row>
    <row r="64" spans="1:73" ht="18" customHeight="1">
      <c r="A64" s="129"/>
      <c r="B64" s="1808"/>
      <c r="C64" s="1809"/>
      <c r="D64" s="1774"/>
      <c r="E64" s="1481"/>
      <c r="F64" s="1481"/>
      <c r="G64" s="1481"/>
      <c r="H64" s="1481"/>
      <c r="I64" s="1775"/>
      <c r="J64" s="193" t="str">
        <f>IF(AND($K63&lt;&gt;$K64,$K64&lt;&gt;""),MAX($J$52:$J63)+1,"")</f>
        <v/>
      </c>
      <c r="K64" s="1567"/>
      <c r="L64" s="1568"/>
      <c r="M64" s="1568"/>
      <c r="N64" s="1568"/>
      <c r="O64" s="1568"/>
      <c r="P64" s="1568"/>
      <c r="Q64" s="1569"/>
      <c r="R64" s="1637" t="s">
        <v>1194</v>
      </c>
      <c r="S64" s="1638"/>
      <c r="T64" s="1638"/>
      <c r="U64" s="1638"/>
      <c r="V64" s="1638"/>
      <c r="W64" s="1638"/>
      <c r="X64" s="1638"/>
      <c r="Y64" s="1638"/>
      <c r="Z64" s="1638"/>
      <c r="AA64" s="1639"/>
      <c r="AB64" s="1570"/>
      <c r="AC64" s="1570"/>
      <c r="AD64" s="1570"/>
      <c r="AE64" s="1570"/>
      <c r="AF64" s="1570"/>
      <c r="AG64" s="1570"/>
      <c r="AH64" s="1570"/>
      <c r="AI64" s="1570"/>
      <c r="AJ64" s="1570"/>
      <c r="AK64" s="1570"/>
      <c r="AL64" s="1570"/>
      <c r="AM64" s="1570"/>
      <c r="AN64" s="1570"/>
      <c r="AO64" s="1570"/>
      <c r="AP64" s="1570"/>
      <c r="AQ64" s="1570"/>
      <c r="AR64" s="1570"/>
      <c r="AS64" s="1570"/>
      <c r="AT64" s="1570"/>
      <c r="AU64" s="1570"/>
      <c r="AV64" s="1570"/>
      <c r="AW64" s="1570"/>
      <c r="AX64" s="1570"/>
      <c r="AY64" s="1570"/>
      <c r="AZ64" s="1570"/>
      <c r="BA64" s="1570"/>
      <c r="BB64" s="1570"/>
      <c r="BC64" s="1570"/>
      <c r="BD64" s="1571"/>
      <c r="BE64" s="1566"/>
      <c r="BF64" s="1565"/>
      <c r="BG64" s="1566"/>
      <c r="BI64" s="132"/>
      <c r="BJ64" s="132"/>
      <c r="BK64" s="132"/>
      <c r="BL64" s="132"/>
      <c r="BM64" s="132"/>
      <c r="BN64" s="132"/>
      <c r="BO64" s="132"/>
    </row>
    <row r="65" spans="1:67" ht="18" customHeight="1">
      <c r="A65" s="129"/>
      <c r="B65" s="1808"/>
      <c r="C65" s="1809"/>
      <c r="D65" s="1774"/>
      <c r="E65" s="1481"/>
      <c r="F65" s="1481"/>
      <c r="G65" s="1481"/>
      <c r="H65" s="1481"/>
      <c r="I65" s="1775"/>
      <c r="J65" s="193" t="str">
        <f>IF(AND($K64&lt;&gt;$K65,$K65&lt;&gt;""),MAX($J$52:$J64)+1,"")</f>
        <v/>
      </c>
      <c r="K65" s="1567"/>
      <c r="L65" s="1568"/>
      <c r="M65" s="1568"/>
      <c r="N65" s="1568"/>
      <c r="O65" s="1568"/>
      <c r="P65" s="1568"/>
      <c r="Q65" s="1569"/>
      <c r="R65" s="1637" t="s">
        <v>1194</v>
      </c>
      <c r="S65" s="1638"/>
      <c r="T65" s="1638"/>
      <c r="U65" s="1638"/>
      <c r="V65" s="1638"/>
      <c r="W65" s="1638"/>
      <c r="X65" s="1638"/>
      <c r="Y65" s="1638"/>
      <c r="Z65" s="1638"/>
      <c r="AA65" s="1639"/>
      <c r="AB65" s="1570"/>
      <c r="AC65" s="1570"/>
      <c r="AD65" s="1570"/>
      <c r="AE65" s="1570"/>
      <c r="AF65" s="1570"/>
      <c r="AG65" s="1570"/>
      <c r="AH65" s="1570"/>
      <c r="AI65" s="1570"/>
      <c r="AJ65" s="1570"/>
      <c r="AK65" s="1570"/>
      <c r="AL65" s="1570"/>
      <c r="AM65" s="1570"/>
      <c r="AN65" s="1570"/>
      <c r="AO65" s="1570"/>
      <c r="AP65" s="1570"/>
      <c r="AQ65" s="1570"/>
      <c r="AR65" s="1570"/>
      <c r="AS65" s="1570"/>
      <c r="AT65" s="1570"/>
      <c r="AU65" s="1570"/>
      <c r="AV65" s="1570"/>
      <c r="AW65" s="1570"/>
      <c r="AX65" s="1570"/>
      <c r="AY65" s="1570"/>
      <c r="AZ65" s="1570"/>
      <c r="BA65" s="1570"/>
      <c r="BB65" s="1570"/>
      <c r="BC65" s="1570"/>
      <c r="BD65" s="1571"/>
      <c r="BE65" s="1566"/>
      <c r="BF65" s="1565"/>
      <c r="BG65" s="1566"/>
      <c r="BI65" s="132"/>
      <c r="BJ65" s="132"/>
      <c r="BK65" s="132"/>
      <c r="BL65" s="132"/>
      <c r="BM65" s="132"/>
      <c r="BN65" s="132"/>
      <c r="BO65" s="132"/>
    </row>
    <row r="66" spans="1:67" ht="18" customHeight="1">
      <c r="A66" s="129"/>
      <c r="B66" s="1808"/>
      <c r="C66" s="1809"/>
      <c r="D66" s="1771"/>
      <c r="E66" s="1481"/>
      <c r="F66" s="1481"/>
      <c r="G66" s="1481"/>
      <c r="H66" s="1481"/>
      <c r="I66" s="1775"/>
      <c r="J66" s="196" t="str">
        <f>IF(AND($K65&lt;&gt;$K66,$K66&lt;&gt;""),MAX($J$52:$J65)+1,"")</f>
        <v/>
      </c>
      <c r="K66" s="1653"/>
      <c r="L66" s="1654"/>
      <c r="M66" s="1654"/>
      <c r="N66" s="1654"/>
      <c r="O66" s="1654"/>
      <c r="P66" s="1654"/>
      <c r="Q66" s="1655"/>
      <c r="R66" s="1674" t="s">
        <v>1194</v>
      </c>
      <c r="S66" s="1675"/>
      <c r="T66" s="1675"/>
      <c r="U66" s="1675"/>
      <c r="V66" s="1675"/>
      <c r="W66" s="1675"/>
      <c r="X66" s="1675"/>
      <c r="Y66" s="1675"/>
      <c r="Z66" s="1675"/>
      <c r="AA66" s="1676"/>
      <c r="AB66" s="1677"/>
      <c r="AC66" s="1677"/>
      <c r="AD66" s="1677"/>
      <c r="AE66" s="1677"/>
      <c r="AF66" s="1677"/>
      <c r="AG66" s="1677"/>
      <c r="AH66" s="1677"/>
      <c r="AI66" s="1677"/>
      <c r="AJ66" s="1677"/>
      <c r="AK66" s="1677"/>
      <c r="AL66" s="1677"/>
      <c r="AM66" s="1677"/>
      <c r="AN66" s="1677"/>
      <c r="AO66" s="1677"/>
      <c r="AP66" s="1677"/>
      <c r="AQ66" s="1677"/>
      <c r="AR66" s="1677"/>
      <c r="AS66" s="1677"/>
      <c r="AT66" s="1677"/>
      <c r="AU66" s="1677"/>
      <c r="AV66" s="1677"/>
      <c r="AW66" s="1677"/>
      <c r="AX66" s="1677"/>
      <c r="AY66" s="1677"/>
      <c r="AZ66" s="1677"/>
      <c r="BA66" s="1677"/>
      <c r="BB66" s="1677"/>
      <c r="BC66" s="1677"/>
      <c r="BD66" s="1632"/>
      <c r="BE66" s="1633"/>
      <c r="BF66" s="1656"/>
      <c r="BG66" s="1633"/>
      <c r="BI66" s="132"/>
      <c r="BJ66" s="132"/>
      <c r="BK66" s="132"/>
      <c r="BL66" s="132"/>
      <c r="BM66" s="132"/>
      <c r="BN66" s="132"/>
      <c r="BO66" s="132"/>
    </row>
    <row r="67" spans="1:67" ht="18" customHeight="1">
      <c r="A67" s="129"/>
      <c r="B67" s="1808"/>
      <c r="C67" s="1809"/>
      <c r="D67" s="1769" t="s">
        <v>482</v>
      </c>
      <c r="E67" s="1531" t="s">
        <v>131</v>
      </c>
      <c r="F67" s="1531"/>
      <c r="G67" s="1531"/>
      <c r="H67" s="1531"/>
      <c r="I67" s="1532"/>
      <c r="J67" s="192" t="str">
        <f>IF(K67&lt;&gt;"",1,"")</f>
        <v/>
      </c>
      <c r="K67" s="1641"/>
      <c r="L67" s="1642"/>
      <c r="M67" s="1642"/>
      <c r="N67" s="1642"/>
      <c r="O67" s="1642"/>
      <c r="P67" s="1642"/>
      <c r="Q67" s="1643"/>
      <c r="R67" s="1679" t="s">
        <v>1194</v>
      </c>
      <c r="S67" s="1680"/>
      <c r="T67" s="1680"/>
      <c r="U67" s="1680"/>
      <c r="V67" s="1680"/>
      <c r="W67" s="1680"/>
      <c r="X67" s="1680"/>
      <c r="Y67" s="1680"/>
      <c r="Z67" s="1680"/>
      <c r="AA67" s="1681"/>
      <c r="AB67" s="1649"/>
      <c r="AC67" s="1649"/>
      <c r="AD67" s="1649"/>
      <c r="AE67" s="1649"/>
      <c r="AF67" s="1649"/>
      <c r="AG67" s="1649"/>
      <c r="AH67" s="1649"/>
      <c r="AI67" s="1649"/>
      <c r="AJ67" s="1649"/>
      <c r="AK67" s="1649"/>
      <c r="AL67" s="1649"/>
      <c r="AM67" s="1649"/>
      <c r="AN67" s="1649"/>
      <c r="AO67" s="1649"/>
      <c r="AP67" s="1649"/>
      <c r="AQ67" s="1649"/>
      <c r="AR67" s="1649"/>
      <c r="AS67" s="1649"/>
      <c r="AT67" s="1649"/>
      <c r="AU67" s="1649"/>
      <c r="AV67" s="1649"/>
      <c r="AW67" s="1649"/>
      <c r="AX67" s="1649"/>
      <c r="AY67" s="1649"/>
      <c r="AZ67" s="1649"/>
      <c r="BA67" s="1649"/>
      <c r="BB67" s="1649"/>
      <c r="BC67" s="1649"/>
      <c r="BD67" s="1657"/>
      <c r="BE67" s="1658"/>
      <c r="BF67" s="1652"/>
      <c r="BG67" s="1651"/>
      <c r="BI67" s="132"/>
      <c r="BJ67" s="132"/>
      <c r="BK67" s="132"/>
      <c r="BL67" s="132"/>
      <c r="BM67" s="132"/>
      <c r="BN67" s="132"/>
      <c r="BO67" s="132"/>
    </row>
    <row r="68" spans="1:67" ht="18" customHeight="1">
      <c r="A68" s="129"/>
      <c r="B68" s="1808"/>
      <c r="C68" s="1809"/>
      <c r="D68" s="1774"/>
      <c r="E68" s="1489"/>
      <c r="F68" s="1489"/>
      <c r="G68" s="1489"/>
      <c r="H68" s="1489"/>
      <c r="I68" s="1534"/>
      <c r="J68" s="193" t="str">
        <f>IF(AND($K67&lt;&gt;$K68,$K68&lt;&gt;""),MAX($J$67:$J67)+1,"")</f>
        <v/>
      </c>
      <c r="K68" s="1567"/>
      <c r="L68" s="1568"/>
      <c r="M68" s="1568"/>
      <c r="N68" s="1568"/>
      <c r="O68" s="1568"/>
      <c r="P68" s="1568"/>
      <c r="Q68" s="1569"/>
      <c r="R68" s="1637" t="s">
        <v>1194</v>
      </c>
      <c r="S68" s="1638"/>
      <c r="T68" s="1638"/>
      <c r="U68" s="1638"/>
      <c r="V68" s="1638"/>
      <c r="W68" s="1638"/>
      <c r="X68" s="1638"/>
      <c r="Y68" s="1638"/>
      <c r="Z68" s="1638"/>
      <c r="AA68" s="1639"/>
      <c r="AB68" s="1570"/>
      <c r="AC68" s="1570"/>
      <c r="AD68" s="1570"/>
      <c r="AE68" s="1570"/>
      <c r="AF68" s="1570"/>
      <c r="AG68" s="1570"/>
      <c r="AH68" s="1570"/>
      <c r="AI68" s="1570"/>
      <c r="AJ68" s="1570"/>
      <c r="AK68" s="1570"/>
      <c r="AL68" s="1570"/>
      <c r="AM68" s="1570"/>
      <c r="AN68" s="1570"/>
      <c r="AO68" s="1570"/>
      <c r="AP68" s="1570"/>
      <c r="AQ68" s="1570"/>
      <c r="AR68" s="1570"/>
      <c r="AS68" s="1570"/>
      <c r="AT68" s="1570"/>
      <c r="AU68" s="1570"/>
      <c r="AV68" s="1570"/>
      <c r="AW68" s="1570"/>
      <c r="AX68" s="1570"/>
      <c r="AY68" s="1570"/>
      <c r="AZ68" s="1570"/>
      <c r="BA68" s="1570"/>
      <c r="BB68" s="1570"/>
      <c r="BC68" s="1570"/>
      <c r="BD68" s="1571"/>
      <c r="BE68" s="1566"/>
      <c r="BF68" s="1565"/>
      <c r="BG68" s="1566"/>
      <c r="BI68" s="132"/>
      <c r="BJ68" s="132"/>
      <c r="BK68" s="132"/>
      <c r="BL68" s="132"/>
      <c r="BM68" s="132"/>
      <c r="BN68" s="132"/>
      <c r="BO68" s="132"/>
    </row>
    <row r="69" spans="1:67" ht="18" customHeight="1">
      <c r="A69" s="129"/>
      <c r="B69" s="1808"/>
      <c r="C69" s="1809"/>
      <c r="D69" s="1771"/>
      <c r="E69" s="1813"/>
      <c r="F69" s="1813"/>
      <c r="G69" s="1813"/>
      <c r="H69" s="1813"/>
      <c r="I69" s="1814"/>
      <c r="J69" s="194" t="str">
        <f>IF(AND($K68&lt;&gt;$K69,$K69&lt;&gt;""),MAX($J$67:$J68)+1,"")</f>
        <v/>
      </c>
      <c r="K69" s="1672"/>
      <c r="L69" s="1627"/>
      <c r="M69" s="1627"/>
      <c r="N69" s="1627"/>
      <c r="O69" s="1627"/>
      <c r="P69" s="1627"/>
      <c r="Q69" s="1673"/>
      <c r="R69" s="1685" t="s">
        <v>1194</v>
      </c>
      <c r="S69" s="1686"/>
      <c r="T69" s="1686"/>
      <c r="U69" s="1686"/>
      <c r="V69" s="1686"/>
      <c r="W69" s="1686"/>
      <c r="X69" s="1686"/>
      <c r="Y69" s="1686"/>
      <c r="Z69" s="1686"/>
      <c r="AA69" s="1687"/>
      <c r="AB69" s="1688"/>
      <c r="AC69" s="1688"/>
      <c r="AD69" s="1688"/>
      <c r="AE69" s="1688"/>
      <c r="AF69" s="1688"/>
      <c r="AG69" s="1688"/>
      <c r="AH69" s="1688"/>
      <c r="AI69" s="1688"/>
      <c r="AJ69" s="1688"/>
      <c r="AK69" s="1688"/>
      <c r="AL69" s="1688"/>
      <c r="AM69" s="1688"/>
      <c r="AN69" s="1688"/>
      <c r="AO69" s="1688"/>
      <c r="AP69" s="1688"/>
      <c r="AQ69" s="1688"/>
      <c r="AR69" s="1688"/>
      <c r="AS69" s="1688"/>
      <c r="AT69" s="1688"/>
      <c r="AU69" s="1688"/>
      <c r="AV69" s="1688"/>
      <c r="AW69" s="1688"/>
      <c r="AX69" s="1688"/>
      <c r="AY69" s="1688"/>
      <c r="AZ69" s="1688"/>
      <c r="BA69" s="1688"/>
      <c r="BB69" s="1688"/>
      <c r="BC69" s="1688"/>
      <c r="BD69" s="1629"/>
      <c r="BE69" s="1630"/>
      <c r="BF69" s="1671"/>
      <c r="BG69" s="1630"/>
      <c r="BI69" s="132"/>
      <c r="BJ69" s="132"/>
      <c r="BK69" s="132"/>
      <c r="BL69" s="132"/>
      <c r="BM69" s="132"/>
      <c r="BN69" s="132"/>
      <c r="BO69" s="132"/>
    </row>
    <row r="70" spans="1:67" ht="18" customHeight="1">
      <c r="A70" s="129"/>
      <c r="B70" s="1808"/>
      <c r="C70" s="1809"/>
      <c r="D70" s="1769" t="s">
        <v>270</v>
      </c>
      <c r="E70" s="1489" t="s">
        <v>139</v>
      </c>
      <c r="F70" s="1489"/>
      <c r="G70" s="1489"/>
      <c r="H70" s="1489"/>
      <c r="I70" s="1534"/>
      <c r="J70" s="195" t="str">
        <f>IF(K70&lt;&gt;"",1,"")</f>
        <v/>
      </c>
      <c r="K70" s="1634"/>
      <c r="L70" s="1635"/>
      <c r="M70" s="1635"/>
      <c r="N70" s="1635"/>
      <c r="O70" s="1635"/>
      <c r="P70" s="1635"/>
      <c r="Q70" s="1636"/>
      <c r="R70" s="1668" t="s">
        <v>1194</v>
      </c>
      <c r="S70" s="1669"/>
      <c r="T70" s="1669"/>
      <c r="U70" s="1669"/>
      <c r="V70" s="1669"/>
      <c r="W70" s="1669"/>
      <c r="X70" s="1669"/>
      <c r="Y70" s="1669"/>
      <c r="Z70" s="1669"/>
      <c r="AA70" s="1670"/>
      <c r="AB70" s="1659"/>
      <c r="AC70" s="1659"/>
      <c r="AD70" s="1659"/>
      <c r="AE70" s="1659"/>
      <c r="AF70" s="1659"/>
      <c r="AG70" s="1659"/>
      <c r="AH70" s="1659"/>
      <c r="AI70" s="1659"/>
      <c r="AJ70" s="1659"/>
      <c r="AK70" s="1659"/>
      <c r="AL70" s="1659"/>
      <c r="AM70" s="1659"/>
      <c r="AN70" s="1659"/>
      <c r="AO70" s="1659"/>
      <c r="AP70" s="1659"/>
      <c r="AQ70" s="1659"/>
      <c r="AR70" s="1659"/>
      <c r="AS70" s="1659"/>
      <c r="AT70" s="1659"/>
      <c r="AU70" s="1659"/>
      <c r="AV70" s="1659"/>
      <c r="AW70" s="1659"/>
      <c r="AX70" s="1659"/>
      <c r="AY70" s="1659"/>
      <c r="AZ70" s="1659"/>
      <c r="BA70" s="1659"/>
      <c r="BB70" s="1659"/>
      <c r="BC70" s="1659"/>
      <c r="BD70" s="1689"/>
      <c r="BE70" s="1690"/>
      <c r="BF70" s="1666"/>
      <c r="BG70" s="1667"/>
      <c r="BI70" s="132"/>
      <c r="BJ70" s="132"/>
      <c r="BK70" s="132"/>
      <c r="BL70" s="132"/>
      <c r="BM70" s="132"/>
      <c r="BN70" s="132"/>
      <c r="BO70" s="132"/>
    </row>
    <row r="71" spans="1:67" ht="18" customHeight="1">
      <c r="A71" s="129"/>
      <c r="B71" s="1808"/>
      <c r="C71" s="1809"/>
      <c r="D71" s="1774"/>
      <c r="E71" s="1489"/>
      <c r="F71" s="1489"/>
      <c r="G71" s="1489"/>
      <c r="H71" s="1489"/>
      <c r="I71" s="1534"/>
      <c r="J71" s="193" t="str">
        <f>IF(AND($K70&lt;&gt;$K71,$K71&lt;&gt;""),MAX($J$70:$J70)+1,"")</f>
        <v/>
      </c>
      <c r="K71" s="1567"/>
      <c r="L71" s="1568"/>
      <c r="M71" s="1568"/>
      <c r="N71" s="1568"/>
      <c r="O71" s="1568"/>
      <c r="P71" s="1568"/>
      <c r="Q71" s="1569"/>
      <c r="R71" s="1637" t="s">
        <v>1194</v>
      </c>
      <c r="S71" s="1638"/>
      <c r="T71" s="1638"/>
      <c r="U71" s="1638"/>
      <c r="V71" s="1638"/>
      <c r="W71" s="1638"/>
      <c r="X71" s="1638"/>
      <c r="Y71" s="1638"/>
      <c r="Z71" s="1638"/>
      <c r="AA71" s="1639"/>
      <c r="AB71" s="1570"/>
      <c r="AC71" s="1570"/>
      <c r="AD71" s="1570"/>
      <c r="AE71" s="1570"/>
      <c r="AF71" s="1570"/>
      <c r="AG71" s="1570"/>
      <c r="AH71" s="1570"/>
      <c r="AI71" s="1570"/>
      <c r="AJ71" s="1570"/>
      <c r="AK71" s="1570"/>
      <c r="AL71" s="1570"/>
      <c r="AM71" s="1570"/>
      <c r="AN71" s="1570"/>
      <c r="AO71" s="1570"/>
      <c r="AP71" s="1570"/>
      <c r="AQ71" s="1570"/>
      <c r="AR71" s="1570"/>
      <c r="AS71" s="1570"/>
      <c r="AT71" s="1570"/>
      <c r="AU71" s="1570"/>
      <c r="AV71" s="1570"/>
      <c r="AW71" s="1570"/>
      <c r="AX71" s="1570"/>
      <c r="AY71" s="1570"/>
      <c r="AZ71" s="1570"/>
      <c r="BA71" s="1570"/>
      <c r="BB71" s="1570"/>
      <c r="BC71" s="1570"/>
      <c r="BD71" s="1571"/>
      <c r="BE71" s="1566"/>
      <c r="BF71" s="1693"/>
      <c r="BG71" s="1694"/>
      <c r="BI71" s="132"/>
      <c r="BJ71" s="132"/>
      <c r="BK71" s="132"/>
      <c r="BL71" s="132"/>
      <c r="BM71" s="132"/>
      <c r="BN71" s="132"/>
      <c r="BO71" s="132"/>
    </row>
    <row r="72" spans="1:67" ht="18" customHeight="1">
      <c r="A72" s="129"/>
      <c r="B72" s="1808"/>
      <c r="C72" s="1809"/>
      <c r="D72" s="1774"/>
      <c r="E72" s="1489"/>
      <c r="F72" s="1489"/>
      <c r="G72" s="1489"/>
      <c r="H72" s="1489"/>
      <c r="I72" s="1534"/>
      <c r="J72" s="193" t="str">
        <f>IF(AND($K71&lt;&gt;$K72,$K72&lt;&gt;""),MAX($J$70:$J71)+1,"")</f>
        <v/>
      </c>
      <c r="K72" s="1567"/>
      <c r="L72" s="1568"/>
      <c r="M72" s="1568"/>
      <c r="N72" s="1568"/>
      <c r="O72" s="1568"/>
      <c r="P72" s="1568"/>
      <c r="Q72" s="1569"/>
      <c r="R72" s="1637" t="s">
        <v>1194</v>
      </c>
      <c r="S72" s="1638"/>
      <c r="T72" s="1638"/>
      <c r="U72" s="1638"/>
      <c r="V72" s="1638"/>
      <c r="W72" s="1638"/>
      <c r="X72" s="1638"/>
      <c r="Y72" s="1638"/>
      <c r="Z72" s="1638"/>
      <c r="AA72" s="1639"/>
      <c r="AB72" s="1570"/>
      <c r="AC72" s="1570"/>
      <c r="AD72" s="1570"/>
      <c r="AE72" s="1570"/>
      <c r="AF72" s="1570"/>
      <c r="AG72" s="1570"/>
      <c r="AH72" s="1570"/>
      <c r="AI72" s="1570"/>
      <c r="AJ72" s="1570"/>
      <c r="AK72" s="1570"/>
      <c r="AL72" s="1570"/>
      <c r="AM72" s="1570"/>
      <c r="AN72" s="1570"/>
      <c r="AO72" s="1570"/>
      <c r="AP72" s="1570"/>
      <c r="AQ72" s="1570"/>
      <c r="AR72" s="1570"/>
      <c r="AS72" s="1570"/>
      <c r="AT72" s="1570"/>
      <c r="AU72" s="1570"/>
      <c r="AV72" s="1570"/>
      <c r="AW72" s="1570"/>
      <c r="AX72" s="1570"/>
      <c r="AY72" s="1570"/>
      <c r="AZ72" s="1570"/>
      <c r="BA72" s="1570"/>
      <c r="BB72" s="1570"/>
      <c r="BC72" s="1570"/>
      <c r="BD72" s="1571"/>
      <c r="BE72" s="1566"/>
      <c r="BF72" s="1693"/>
      <c r="BG72" s="1694"/>
      <c r="BI72" s="132"/>
      <c r="BJ72" s="132"/>
      <c r="BK72" s="132"/>
      <c r="BL72" s="132"/>
      <c r="BM72" s="132"/>
      <c r="BN72" s="132"/>
      <c r="BO72" s="132"/>
    </row>
    <row r="73" spans="1:67" ht="18" customHeight="1">
      <c r="A73" s="129"/>
      <c r="B73" s="1808"/>
      <c r="C73" s="1809"/>
      <c r="D73" s="1774"/>
      <c r="E73" s="1489"/>
      <c r="F73" s="1489"/>
      <c r="G73" s="1489"/>
      <c r="H73" s="1489"/>
      <c r="I73" s="1534"/>
      <c r="J73" s="193" t="str">
        <f>IF(AND($K72&lt;&gt;$K73,$K73&lt;&gt;""),MAX($J$70:$J72)+1,"")</f>
        <v/>
      </c>
      <c r="K73" s="1567"/>
      <c r="L73" s="1568"/>
      <c r="M73" s="1568"/>
      <c r="N73" s="1568"/>
      <c r="O73" s="1568"/>
      <c r="P73" s="1568"/>
      <c r="Q73" s="1569"/>
      <c r="R73" s="1637" t="s">
        <v>1194</v>
      </c>
      <c r="S73" s="1638"/>
      <c r="T73" s="1638"/>
      <c r="U73" s="1638"/>
      <c r="V73" s="1638"/>
      <c r="W73" s="1638"/>
      <c r="X73" s="1638"/>
      <c r="Y73" s="1638"/>
      <c r="Z73" s="1638"/>
      <c r="AA73" s="1639"/>
      <c r="AB73" s="1570"/>
      <c r="AC73" s="1570"/>
      <c r="AD73" s="1570"/>
      <c r="AE73" s="1570"/>
      <c r="AF73" s="1570"/>
      <c r="AG73" s="1570"/>
      <c r="AH73" s="1570"/>
      <c r="AI73" s="1570"/>
      <c r="AJ73" s="1570"/>
      <c r="AK73" s="1570"/>
      <c r="AL73" s="1570"/>
      <c r="AM73" s="1570"/>
      <c r="AN73" s="1570"/>
      <c r="AO73" s="1570"/>
      <c r="AP73" s="1570"/>
      <c r="AQ73" s="1570"/>
      <c r="AR73" s="1570"/>
      <c r="AS73" s="1570"/>
      <c r="AT73" s="1570"/>
      <c r="AU73" s="1570"/>
      <c r="AV73" s="1570"/>
      <c r="AW73" s="1570"/>
      <c r="AX73" s="1570"/>
      <c r="AY73" s="1570"/>
      <c r="AZ73" s="1570"/>
      <c r="BA73" s="1570"/>
      <c r="BB73" s="1570"/>
      <c r="BC73" s="1570"/>
      <c r="BD73" s="1571"/>
      <c r="BE73" s="1566"/>
      <c r="BF73" s="1693"/>
      <c r="BG73" s="1694"/>
      <c r="BI73" s="132"/>
      <c r="BJ73" s="132"/>
      <c r="BK73" s="132"/>
      <c r="BL73" s="132"/>
      <c r="BM73" s="132"/>
      <c r="BN73" s="132"/>
      <c r="BO73" s="132"/>
    </row>
    <row r="74" spans="1:67" ht="18" customHeight="1">
      <c r="A74" s="129"/>
      <c r="B74" s="1808"/>
      <c r="C74" s="1809"/>
      <c r="D74" s="1774"/>
      <c r="E74" s="1489"/>
      <c r="F74" s="1489"/>
      <c r="G74" s="1489"/>
      <c r="H74" s="1489"/>
      <c r="I74" s="1534"/>
      <c r="J74" s="193" t="str">
        <f>IF(AND($K73&lt;&gt;$K74,$K74&lt;&gt;""),MAX($J$70:$J73)+1,"")</f>
        <v/>
      </c>
      <c r="K74" s="1567"/>
      <c r="L74" s="1568"/>
      <c r="M74" s="1568"/>
      <c r="N74" s="1568"/>
      <c r="O74" s="1568"/>
      <c r="P74" s="1568"/>
      <c r="Q74" s="1569"/>
      <c r="R74" s="1637" t="s">
        <v>1194</v>
      </c>
      <c r="S74" s="1638"/>
      <c r="T74" s="1638"/>
      <c r="U74" s="1638"/>
      <c r="V74" s="1638"/>
      <c r="W74" s="1638"/>
      <c r="X74" s="1638"/>
      <c r="Y74" s="1638"/>
      <c r="Z74" s="1638"/>
      <c r="AA74" s="1639"/>
      <c r="AB74" s="1570"/>
      <c r="AC74" s="1570"/>
      <c r="AD74" s="1570"/>
      <c r="AE74" s="1570"/>
      <c r="AF74" s="1570"/>
      <c r="AG74" s="1570"/>
      <c r="AH74" s="1570"/>
      <c r="AI74" s="1570"/>
      <c r="AJ74" s="1570"/>
      <c r="AK74" s="1570"/>
      <c r="AL74" s="1570"/>
      <c r="AM74" s="1570"/>
      <c r="AN74" s="1570"/>
      <c r="AO74" s="1570"/>
      <c r="AP74" s="1570"/>
      <c r="AQ74" s="1570"/>
      <c r="AR74" s="1570"/>
      <c r="AS74" s="1570"/>
      <c r="AT74" s="1570"/>
      <c r="AU74" s="1570"/>
      <c r="AV74" s="1570"/>
      <c r="AW74" s="1570"/>
      <c r="AX74" s="1570"/>
      <c r="AY74" s="1570"/>
      <c r="AZ74" s="1570"/>
      <c r="BA74" s="1570"/>
      <c r="BB74" s="1570"/>
      <c r="BC74" s="1570"/>
      <c r="BD74" s="1571"/>
      <c r="BE74" s="1566"/>
      <c r="BF74" s="1693"/>
      <c r="BG74" s="1694"/>
      <c r="BI74" s="132"/>
      <c r="BJ74" s="132"/>
      <c r="BK74" s="132"/>
      <c r="BL74" s="132"/>
      <c r="BM74" s="132"/>
      <c r="BN74" s="132"/>
      <c r="BO74" s="132"/>
    </row>
    <row r="75" spans="1:67" ht="18" customHeight="1">
      <c r="A75" s="129"/>
      <c r="B75" s="1808"/>
      <c r="C75" s="1809"/>
      <c r="D75" s="1771"/>
      <c r="E75" s="1489"/>
      <c r="F75" s="1489"/>
      <c r="G75" s="1489"/>
      <c r="H75" s="1489"/>
      <c r="I75" s="1534"/>
      <c r="J75" s="196" t="str">
        <f>IF(AND($K74&lt;&gt;$K75,$K75&lt;&gt;""),MAX($J$70:$J74)+1,"")</f>
        <v/>
      </c>
      <c r="K75" s="1653"/>
      <c r="L75" s="1654"/>
      <c r="M75" s="1654"/>
      <c r="N75" s="1654"/>
      <c r="O75" s="1654"/>
      <c r="P75" s="1654"/>
      <c r="Q75" s="1655"/>
      <c r="R75" s="1682" t="s">
        <v>1194</v>
      </c>
      <c r="S75" s="1683"/>
      <c r="T75" s="1683"/>
      <c r="U75" s="1683"/>
      <c r="V75" s="1683"/>
      <c r="W75" s="1683"/>
      <c r="X75" s="1683"/>
      <c r="Y75" s="1683"/>
      <c r="Z75" s="1683"/>
      <c r="AA75" s="1684"/>
      <c r="AB75" s="1677"/>
      <c r="AC75" s="1677"/>
      <c r="AD75" s="1677"/>
      <c r="AE75" s="1677"/>
      <c r="AF75" s="1677"/>
      <c r="AG75" s="1677"/>
      <c r="AH75" s="1677"/>
      <c r="AI75" s="1677"/>
      <c r="AJ75" s="1677"/>
      <c r="AK75" s="1677"/>
      <c r="AL75" s="1677"/>
      <c r="AM75" s="1677"/>
      <c r="AN75" s="1677"/>
      <c r="AO75" s="1677"/>
      <c r="AP75" s="1677"/>
      <c r="AQ75" s="1677"/>
      <c r="AR75" s="1677"/>
      <c r="AS75" s="1677"/>
      <c r="AT75" s="1677"/>
      <c r="AU75" s="1677"/>
      <c r="AV75" s="1677"/>
      <c r="AW75" s="1677"/>
      <c r="AX75" s="1677"/>
      <c r="AY75" s="1677"/>
      <c r="AZ75" s="1677"/>
      <c r="BA75" s="1677"/>
      <c r="BB75" s="1677"/>
      <c r="BC75" s="1677"/>
      <c r="BD75" s="1632"/>
      <c r="BE75" s="1633"/>
      <c r="BF75" s="1666"/>
      <c r="BG75" s="1667"/>
      <c r="BI75" s="132"/>
      <c r="BJ75" s="132"/>
      <c r="BK75" s="132"/>
      <c r="BL75" s="132"/>
      <c r="BM75" s="132"/>
      <c r="BN75" s="132"/>
      <c r="BO75" s="132"/>
    </row>
    <row r="76" spans="1:67" ht="18" customHeight="1">
      <c r="A76" s="129"/>
      <c r="B76" s="1808"/>
      <c r="C76" s="1809"/>
      <c r="D76" s="1774" t="s">
        <v>483</v>
      </c>
      <c r="E76" s="1640" t="s">
        <v>144</v>
      </c>
      <c r="F76" s="1640"/>
      <c r="G76" s="1640"/>
      <c r="H76" s="1640"/>
      <c r="I76" s="1770"/>
      <c r="J76" s="192" t="str">
        <f>IF(K76&lt;&gt;"",1,"")</f>
        <v/>
      </c>
      <c r="K76" s="1691"/>
      <c r="L76" s="1649"/>
      <c r="M76" s="1649"/>
      <c r="N76" s="1649"/>
      <c r="O76" s="1649"/>
      <c r="P76" s="1649"/>
      <c r="Q76" s="1692"/>
      <c r="R76" s="1695" t="s">
        <v>1194</v>
      </c>
      <c r="S76" s="1696"/>
      <c r="T76" s="1696"/>
      <c r="U76" s="1696"/>
      <c r="V76" s="1696"/>
      <c r="W76" s="1696"/>
      <c r="X76" s="1696"/>
      <c r="Y76" s="1696"/>
      <c r="Z76" s="1696"/>
      <c r="AA76" s="1697"/>
      <c r="AB76" s="1725"/>
      <c r="AC76" s="1649"/>
      <c r="AD76" s="1649"/>
      <c r="AE76" s="1649"/>
      <c r="AF76" s="1649"/>
      <c r="AG76" s="1649"/>
      <c r="AH76" s="1649"/>
      <c r="AI76" s="1649"/>
      <c r="AJ76" s="1649"/>
      <c r="AK76" s="1649"/>
      <c r="AL76" s="1649"/>
      <c r="AM76" s="1649"/>
      <c r="AN76" s="1649"/>
      <c r="AO76" s="1649"/>
      <c r="AP76" s="1649"/>
      <c r="AQ76" s="1649"/>
      <c r="AR76" s="1649"/>
      <c r="AS76" s="1649"/>
      <c r="AT76" s="1649"/>
      <c r="AU76" s="1649"/>
      <c r="AV76" s="1649"/>
      <c r="AW76" s="1649"/>
      <c r="AX76" s="1649"/>
      <c r="AY76" s="1649"/>
      <c r="AZ76" s="1649"/>
      <c r="BA76" s="1649"/>
      <c r="BB76" s="1649"/>
      <c r="BC76" s="1649"/>
      <c r="BD76" s="1657"/>
      <c r="BE76" s="1658"/>
      <c r="BF76" s="1652"/>
      <c r="BG76" s="1651"/>
      <c r="BI76" s="132"/>
      <c r="BJ76" s="132"/>
      <c r="BK76" s="132"/>
      <c r="BL76" s="132"/>
      <c r="BM76" s="132"/>
      <c r="BN76" s="132"/>
      <c r="BO76" s="132"/>
    </row>
    <row r="77" spans="1:67" ht="18" customHeight="1">
      <c r="A77" s="129"/>
      <c r="B77" s="1808"/>
      <c r="C77" s="1809"/>
      <c r="D77" s="1774"/>
      <c r="E77" s="1481"/>
      <c r="F77" s="1481"/>
      <c r="G77" s="1481"/>
      <c r="H77" s="1481"/>
      <c r="I77" s="1775"/>
      <c r="J77" s="193" t="str">
        <f>IF(AND($K76&lt;&gt;$K77,$K77&lt;&gt;""),MAX($J$76:$J76)+1,"")</f>
        <v/>
      </c>
      <c r="K77" s="1819"/>
      <c r="L77" s="1570"/>
      <c r="M77" s="1570"/>
      <c r="N77" s="1570"/>
      <c r="O77" s="1570"/>
      <c r="P77" s="1570"/>
      <c r="Q77" s="1820"/>
      <c r="R77" s="1698" t="s">
        <v>1194</v>
      </c>
      <c r="S77" s="1638"/>
      <c r="T77" s="1638"/>
      <c r="U77" s="1638"/>
      <c r="V77" s="1638"/>
      <c r="W77" s="1638"/>
      <c r="X77" s="1638"/>
      <c r="Y77" s="1638"/>
      <c r="Z77" s="1638"/>
      <c r="AA77" s="1639"/>
      <c r="AB77" s="1708"/>
      <c r="AC77" s="1570"/>
      <c r="AD77" s="1570"/>
      <c r="AE77" s="1570"/>
      <c r="AF77" s="1570"/>
      <c r="AG77" s="1570"/>
      <c r="AH77" s="1570"/>
      <c r="AI77" s="1570"/>
      <c r="AJ77" s="1570"/>
      <c r="AK77" s="1570"/>
      <c r="AL77" s="1570"/>
      <c r="AM77" s="1570"/>
      <c r="AN77" s="1570"/>
      <c r="AO77" s="1570"/>
      <c r="AP77" s="1570"/>
      <c r="AQ77" s="1570"/>
      <c r="AR77" s="1570"/>
      <c r="AS77" s="1570"/>
      <c r="AT77" s="1570"/>
      <c r="AU77" s="1570"/>
      <c r="AV77" s="1570"/>
      <c r="AW77" s="1570"/>
      <c r="AX77" s="1570"/>
      <c r="AY77" s="1570"/>
      <c r="AZ77" s="1570"/>
      <c r="BA77" s="1570"/>
      <c r="BB77" s="1570"/>
      <c r="BC77" s="1570"/>
      <c r="BD77" s="1571"/>
      <c r="BE77" s="1566"/>
      <c r="BF77" s="1693"/>
      <c r="BG77" s="1694"/>
      <c r="BI77" s="132"/>
      <c r="BJ77" s="132"/>
      <c r="BK77" s="132"/>
      <c r="BL77" s="132"/>
      <c r="BM77" s="132"/>
      <c r="BN77" s="132"/>
      <c r="BO77" s="132"/>
    </row>
    <row r="78" spans="1:67" ht="18" customHeight="1">
      <c r="A78" s="129"/>
      <c r="B78" s="1808"/>
      <c r="C78" s="1809"/>
      <c r="D78" s="1774"/>
      <c r="E78" s="1772"/>
      <c r="F78" s="1772"/>
      <c r="G78" s="1772"/>
      <c r="H78" s="1772"/>
      <c r="I78" s="1773"/>
      <c r="J78" s="194" t="str">
        <f>IF(AND($K77&lt;&gt;$K78,$K78&lt;&gt;""),MAX($J$76:$J77)+1,"")</f>
        <v/>
      </c>
      <c r="K78" s="1821"/>
      <c r="L78" s="1688"/>
      <c r="M78" s="1688"/>
      <c r="N78" s="1688"/>
      <c r="O78" s="1688"/>
      <c r="P78" s="1688"/>
      <c r="Q78" s="1822"/>
      <c r="R78" s="1827" t="s">
        <v>1194</v>
      </c>
      <c r="S78" s="1828"/>
      <c r="T78" s="1828"/>
      <c r="U78" s="1828"/>
      <c r="V78" s="1828"/>
      <c r="W78" s="1828"/>
      <c r="X78" s="1828"/>
      <c r="Y78" s="1828"/>
      <c r="Z78" s="1828"/>
      <c r="AA78" s="1829"/>
      <c r="AB78" s="1702"/>
      <c r="AC78" s="1688"/>
      <c r="AD78" s="1688"/>
      <c r="AE78" s="1688"/>
      <c r="AF78" s="1688"/>
      <c r="AG78" s="1688"/>
      <c r="AH78" s="1688"/>
      <c r="AI78" s="1688"/>
      <c r="AJ78" s="1688"/>
      <c r="AK78" s="1688"/>
      <c r="AL78" s="1688"/>
      <c r="AM78" s="1688"/>
      <c r="AN78" s="1688"/>
      <c r="AO78" s="1688"/>
      <c r="AP78" s="1688"/>
      <c r="AQ78" s="1688"/>
      <c r="AR78" s="1688"/>
      <c r="AS78" s="1688"/>
      <c r="AT78" s="1688"/>
      <c r="AU78" s="1688"/>
      <c r="AV78" s="1688"/>
      <c r="AW78" s="1688"/>
      <c r="AX78" s="1688"/>
      <c r="AY78" s="1688"/>
      <c r="AZ78" s="1688"/>
      <c r="BA78" s="1688"/>
      <c r="BB78" s="1688"/>
      <c r="BC78" s="1688"/>
      <c r="BD78" s="1629"/>
      <c r="BE78" s="1630"/>
      <c r="BF78" s="1699"/>
      <c r="BG78" s="1700"/>
      <c r="BI78" s="132"/>
      <c r="BJ78" s="132"/>
      <c r="BK78" s="132"/>
      <c r="BL78" s="132"/>
      <c r="BM78" s="132"/>
      <c r="BN78" s="132"/>
      <c r="BO78" s="132"/>
    </row>
    <row r="79" spans="1:67" ht="18" customHeight="1">
      <c r="A79" s="129"/>
      <c r="B79" s="1808"/>
      <c r="C79" s="1809"/>
      <c r="D79" s="1769" t="s">
        <v>484</v>
      </c>
      <c r="E79" s="1489" t="s">
        <v>151</v>
      </c>
      <c r="F79" s="1489"/>
      <c r="G79" s="1489"/>
      <c r="H79" s="1489"/>
      <c r="I79" s="1534"/>
      <c r="J79" s="201" t="str">
        <f>IF(K79&lt;&gt;"",1,"")</f>
        <v/>
      </c>
      <c r="K79" s="1824"/>
      <c r="L79" s="1659"/>
      <c r="M79" s="1659"/>
      <c r="N79" s="1659"/>
      <c r="O79" s="1659"/>
      <c r="P79" s="1659"/>
      <c r="Q79" s="1825"/>
      <c r="R79" s="1668" t="s">
        <v>1194</v>
      </c>
      <c r="S79" s="1669"/>
      <c r="T79" s="1669"/>
      <c r="U79" s="1669"/>
      <c r="V79" s="1669"/>
      <c r="W79" s="1669"/>
      <c r="X79" s="1669"/>
      <c r="Y79" s="1669"/>
      <c r="Z79" s="1669"/>
      <c r="AA79" s="1670"/>
      <c r="AB79" s="1755"/>
      <c r="AC79" s="1659"/>
      <c r="AD79" s="1659"/>
      <c r="AE79" s="1659"/>
      <c r="AF79" s="1659"/>
      <c r="AG79" s="1659"/>
      <c r="AH79" s="1659"/>
      <c r="AI79" s="1659"/>
      <c r="AJ79" s="1659"/>
      <c r="AK79" s="1659"/>
      <c r="AL79" s="1659"/>
      <c r="AM79" s="1659"/>
      <c r="AN79" s="1659"/>
      <c r="AO79" s="1659"/>
      <c r="AP79" s="1659"/>
      <c r="AQ79" s="1659"/>
      <c r="AR79" s="1659"/>
      <c r="AS79" s="1659"/>
      <c r="AT79" s="1659"/>
      <c r="AU79" s="1659"/>
      <c r="AV79" s="1659"/>
      <c r="AW79" s="1659"/>
      <c r="AX79" s="1659"/>
      <c r="AY79" s="1659"/>
      <c r="AZ79" s="1659"/>
      <c r="BA79" s="1659"/>
      <c r="BB79" s="1659"/>
      <c r="BC79" s="1659"/>
      <c r="BD79" s="1689"/>
      <c r="BE79" s="1690"/>
      <c r="BF79" s="1751" t="s">
        <v>874</v>
      </c>
      <c r="BG79" s="1752"/>
      <c r="BI79" s="132"/>
      <c r="BJ79" s="132"/>
      <c r="BK79" s="132"/>
      <c r="BL79" s="132"/>
      <c r="BM79" s="132"/>
      <c r="BN79" s="132"/>
      <c r="BO79" s="132"/>
    </row>
    <row r="80" spans="1:67" ht="18" customHeight="1">
      <c r="A80" s="129"/>
      <c r="B80" s="1808"/>
      <c r="C80" s="1809"/>
      <c r="D80" s="1771"/>
      <c r="E80" s="1813"/>
      <c r="F80" s="1813"/>
      <c r="G80" s="1813"/>
      <c r="H80" s="1813"/>
      <c r="I80" s="1814"/>
      <c r="J80" s="194" t="str">
        <f>IF(AND($K79&lt;&gt;$K80,$K80&lt;&gt;""),MAX($J$79:$J79)+1,"")</f>
        <v/>
      </c>
      <c r="K80" s="1821"/>
      <c r="L80" s="1688"/>
      <c r="M80" s="1688"/>
      <c r="N80" s="1688"/>
      <c r="O80" s="1688"/>
      <c r="P80" s="1688"/>
      <c r="Q80" s="1826"/>
      <c r="R80" s="1674" t="s">
        <v>1194</v>
      </c>
      <c r="S80" s="1675"/>
      <c r="T80" s="1675"/>
      <c r="U80" s="1675"/>
      <c r="V80" s="1675"/>
      <c r="W80" s="1675"/>
      <c r="X80" s="1675"/>
      <c r="Y80" s="1675"/>
      <c r="Z80" s="1675"/>
      <c r="AA80" s="1676"/>
      <c r="AB80" s="1702"/>
      <c r="AC80" s="1688"/>
      <c r="AD80" s="1688"/>
      <c r="AE80" s="1688"/>
      <c r="AF80" s="1688"/>
      <c r="AG80" s="1688"/>
      <c r="AH80" s="1688"/>
      <c r="AI80" s="1688"/>
      <c r="AJ80" s="1688"/>
      <c r="AK80" s="1688"/>
      <c r="AL80" s="1688"/>
      <c r="AM80" s="1688"/>
      <c r="AN80" s="1688"/>
      <c r="AO80" s="1688"/>
      <c r="AP80" s="1688"/>
      <c r="AQ80" s="1688"/>
      <c r="AR80" s="1688"/>
      <c r="AS80" s="1688"/>
      <c r="AT80" s="1688"/>
      <c r="AU80" s="1688"/>
      <c r="AV80" s="1688"/>
      <c r="AW80" s="1688"/>
      <c r="AX80" s="1688"/>
      <c r="AY80" s="1688"/>
      <c r="AZ80" s="1688"/>
      <c r="BA80" s="1688"/>
      <c r="BB80" s="1688"/>
      <c r="BC80" s="1688"/>
      <c r="BD80" s="1632"/>
      <c r="BE80" s="1633"/>
      <c r="BF80" s="1753" t="s">
        <v>873</v>
      </c>
      <c r="BG80" s="1754"/>
      <c r="BI80" s="132"/>
      <c r="BJ80" s="132"/>
      <c r="BK80" s="132"/>
      <c r="BL80" s="132"/>
      <c r="BM80" s="132"/>
      <c r="BN80" s="132"/>
      <c r="BO80" s="132"/>
    </row>
    <row r="81" spans="1:67" ht="18" customHeight="1">
      <c r="A81" s="129"/>
      <c r="B81" s="1810"/>
      <c r="C81" s="1811"/>
      <c r="D81" s="901" t="s">
        <v>485</v>
      </c>
      <c r="E81" s="1481" t="s">
        <v>156</v>
      </c>
      <c r="F81" s="1481"/>
      <c r="G81" s="1481"/>
      <c r="H81" s="1481"/>
      <c r="I81" s="1775"/>
      <c r="J81" s="201" t="str">
        <f>IF(K81&lt;&gt;"",1,"")</f>
        <v/>
      </c>
      <c r="K81" s="1818"/>
      <c r="L81" s="1818"/>
      <c r="M81" s="1818"/>
      <c r="N81" s="1818"/>
      <c r="O81" s="1818"/>
      <c r="P81" s="1818"/>
      <c r="Q81" s="1818"/>
      <c r="R81" s="1734" t="s">
        <v>302</v>
      </c>
      <c r="S81" s="1735"/>
      <c r="T81" s="1735"/>
      <c r="U81" s="1735"/>
      <c r="V81" s="1735"/>
      <c r="W81" s="1735"/>
      <c r="X81" s="1735"/>
      <c r="Y81" s="1735"/>
      <c r="Z81" s="1735"/>
      <c r="AA81" s="1823"/>
      <c r="AB81" s="202"/>
      <c r="AC81" s="203" t="s">
        <v>417</v>
      </c>
      <c r="AD81" s="204"/>
      <c r="AE81" s="203" t="s">
        <v>418</v>
      </c>
      <c r="AF81" s="1750"/>
      <c r="AG81" s="1750"/>
      <c r="AH81" s="203" t="s">
        <v>486</v>
      </c>
      <c r="AI81" s="204"/>
      <c r="AJ81" s="198" t="s">
        <v>273</v>
      </c>
      <c r="AK81" s="204"/>
      <c r="AL81" s="203" t="s">
        <v>417</v>
      </c>
      <c r="AM81" s="204"/>
      <c r="AN81" s="203" t="s">
        <v>418</v>
      </c>
      <c r="AO81" s="1750"/>
      <c r="AP81" s="1750"/>
      <c r="AQ81" s="203" t="s">
        <v>486</v>
      </c>
      <c r="AR81" s="204"/>
      <c r="AS81" s="198" t="s">
        <v>273</v>
      </c>
      <c r="AT81" s="204"/>
      <c r="AU81" s="203" t="s">
        <v>417</v>
      </c>
      <c r="AV81" s="204"/>
      <c r="AW81" s="203" t="s">
        <v>418</v>
      </c>
      <c r="AX81" s="1750"/>
      <c r="AY81" s="1750"/>
      <c r="AZ81" s="203" t="s">
        <v>486</v>
      </c>
      <c r="BA81" s="204"/>
      <c r="BB81" s="1759" t="s">
        <v>273</v>
      </c>
      <c r="BC81" s="1759"/>
      <c r="BD81" s="1747"/>
      <c r="BE81" s="1747"/>
      <c r="BF81" s="1748"/>
      <c r="BG81" s="1749"/>
      <c r="BI81" s="132"/>
      <c r="BJ81" s="132"/>
      <c r="BK81" s="132"/>
      <c r="BL81" s="132"/>
      <c r="BM81" s="132"/>
      <c r="BN81" s="132"/>
      <c r="BO81" s="132"/>
    </row>
    <row r="82" spans="1:67" ht="18" customHeight="1">
      <c r="A82" s="129"/>
      <c r="B82" s="1806" t="s">
        <v>1529</v>
      </c>
      <c r="C82" s="1807"/>
      <c r="D82" s="900"/>
      <c r="E82" s="1727" t="s">
        <v>158</v>
      </c>
      <c r="F82" s="1727"/>
      <c r="G82" s="1727"/>
      <c r="H82" s="1727"/>
      <c r="I82" s="1728"/>
      <c r="J82" s="200" t="str">
        <f>IF(K82&lt;&gt;"",1,"")</f>
        <v/>
      </c>
      <c r="K82" s="1729"/>
      <c r="L82" s="1730"/>
      <c r="M82" s="1730"/>
      <c r="N82" s="1730"/>
      <c r="O82" s="1730"/>
      <c r="P82" s="1730"/>
      <c r="Q82" s="1731"/>
      <c r="R82" s="1732"/>
      <c r="S82" s="1730"/>
      <c r="T82" s="1730"/>
      <c r="U82" s="1730"/>
      <c r="V82" s="1730"/>
      <c r="W82" s="1730"/>
      <c r="X82" s="1730"/>
      <c r="Y82" s="1730"/>
      <c r="Z82" s="1730"/>
      <c r="AA82" s="1733"/>
      <c r="AB82" s="1734" t="s">
        <v>165</v>
      </c>
      <c r="AC82" s="1735"/>
      <c r="AD82" s="1735"/>
      <c r="AE82" s="1735"/>
      <c r="AF82" s="1736"/>
      <c r="AG82" s="1738"/>
      <c r="AH82" s="1739"/>
      <c r="AI82" s="1739"/>
      <c r="AJ82" s="198" t="s">
        <v>486</v>
      </c>
      <c r="AK82" s="1734" t="s">
        <v>159</v>
      </c>
      <c r="AL82" s="1735"/>
      <c r="AM82" s="1735"/>
      <c r="AN82" s="1735"/>
      <c r="AO82" s="1736"/>
      <c r="AP82" s="1739"/>
      <c r="AQ82" s="1737"/>
      <c r="AR82" s="1737"/>
      <c r="AS82" s="205" t="s">
        <v>495</v>
      </c>
      <c r="AT82" s="1735" t="s">
        <v>274</v>
      </c>
      <c r="AU82" s="1735"/>
      <c r="AV82" s="1735"/>
      <c r="AW82" s="1735"/>
      <c r="AX82" s="1735"/>
      <c r="AY82" s="1735"/>
      <c r="AZ82" s="1737"/>
      <c r="BA82" s="1737"/>
      <c r="BB82" s="1737"/>
      <c r="BC82" s="197" t="s">
        <v>273</v>
      </c>
      <c r="BD82" s="1740"/>
      <c r="BE82" s="1740"/>
      <c r="BF82" s="1740"/>
      <c r="BG82" s="1740"/>
      <c r="BI82" s="132"/>
      <c r="BJ82" s="132"/>
      <c r="BK82" s="132"/>
      <c r="BL82" s="132"/>
      <c r="BM82" s="132"/>
      <c r="BN82" s="132"/>
      <c r="BO82" s="132"/>
    </row>
    <row r="83" spans="1:67" ht="18" customHeight="1">
      <c r="A83" s="129"/>
      <c r="B83" s="1800" t="s">
        <v>1530</v>
      </c>
      <c r="C83" s="1801"/>
      <c r="D83" s="1769" t="s">
        <v>480</v>
      </c>
      <c r="E83" s="1640" t="s">
        <v>161</v>
      </c>
      <c r="F83" s="1640"/>
      <c r="G83" s="1640"/>
      <c r="H83" s="1640"/>
      <c r="I83" s="1770"/>
      <c r="J83" s="199" t="str">
        <f>IF(K83&lt;&gt;"",1,"")</f>
        <v/>
      </c>
      <c r="K83" s="1815"/>
      <c r="L83" s="1816"/>
      <c r="M83" s="1816"/>
      <c r="N83" s="1816"/>
      <c r="O83" s="1816"/>
      <c r="P83" s="1816"/>
      <c r="Q83" s="1817"/>
      <c r="R83" s="1644"/>
      <c r="S83" s="1642"/>
      <c r="T83" s="1642"/>
      <c r="U83" s="1642"/>
      <c r="V83" s="1642"/>
      <c r="W83" s="1642"/>
      <c r="X83" s="1642"/>
      <c r="Y83" s="1642"/>
      <c r="Z83" s="1642"/>
      <c r="AA83" s="1643"/>
      <c r="AB83" s="1725"/>
      <c r="AC83" s="1649"/>
      <c r="AD83" s="1649"/>
      <c r="AE83" s="1649"/>
      <c r="AF83" s="1649"/>
      <c r="AG83" s="1649"/>
      <c r="AH83" s="1649"/>
      <c r="AI83" s="1649"/>
      <c r="AJ83" s="1649"/>
      <c r="AK83" s="1649"/>
      <c r="AL83" s="1649"/>
      <c r="AM83" s="1649"/>
      <c r="AN83" s="1649"/>
      <c r="AO83" s="1649"/>
      <c r="AP83" s="1649"/>
      <c r="AQ83" s="1649"/>
      <c r="AR83" s="1649"/>
      <c r="AS83" s="1649"/>
      <c r="AT83" s="1649"/>
      <c r="AU83" s="1649"/>
      <c r="AV83" s="1649"/>
      <c r="AW83" s="1649"/>
      <c r="AX83" s="1649"/>
      <c r="AY83" s="1649"/>
      <c r="AZ83" s="1649"/>
      <c r="BA83" s="1649"/>
      <c r="BB83" s="1649"/>
      <c r="BC83" s="1649"/>
      <c r="BD83" s="1657"/>
      <c r="BE83" s="1658"/>
      <c r="BF83" s="1652"/>
      <c r="BG83" s="1651"/>
      <c r="BI83" s="132"/>
      <c r="BJ83" s="132"/>
      <c r="BK83" s="132"/>
      <c r="BL83" s="132"/>
      <c r="BM83" s="132"/>
      <c r="BN83" s="132"/>
      <c r="BO83" s="132"/>
    </row>
    <row r="84" spans="1:67" ht="18" customHeight="1">
      <c r="A84" s="129"/>
      <c r="B84" s="1802"/>
      <c r="C84" s="1803"/>
      <c r="D84" s="1771"/>
      <c r="E84" s="1772"/>
      <c r="F84" s="1772"/>
      <c r="G84" s="1772"/>
      <c r="H84" s="1772"/>
      <c r="I84" s="1773"/>
      <c r="J84" s="194" t="str">
        <f>IF(AND($K83&lt;&gt;$K84,$K84&lt;&gt;""),MAX($J$83:$J83)+1,"")</f>
        <v/>
      </c>
      <c r="K84" s="1741"/>
      <c r="L84" s="1742"/>
      <c r="M84" s="1742"/>
      <c r="N84" s="1742"/>
      <c r="O84" s="1742"/>
      <c r="P84" s="1742"/>
      <c r="Q84" s="1743"/>
      <c r="R84" s="1744"/>
      <c r="S84" s="1745"/>
      <c r="T84" s="1745"/>
      <c r="U84" s="1745"/>
      <c r="V84" s="1745"/>
      <c r="W84" s="1745"/>
      <c r="X84" s="1745"/>
      <c r="Y84" s="1745"/>
      <c r="Z84" s="1745"/>
      <c r="AA84" s="1746"/>
      <c r="AB84" s="1702"/>
      <c r="AC84" s="1688"/>
      <c r="AD84" s="1688"/>
      <c r="AE84" s="1688"/>
      <c r="AF84" s="1688"/>
      <c r="AG84" s="1688"/>
      <c r="AH84" s="1688"/>
      <c r="AI84" s="1688"/>
      <c r="AJ84" s="1688"/>
      <c r="AK84" s="1688"/>
      <c r="AL84" s="1688"/>
      <c r="AM84" s="1688"/>
      <c r="AN84" s="1688"/>
      <c r="AO84" s="1688"/>
      <c r="AP84" s="1688"/>
      <c r="AQ84" s="1688"/>
      <c r="AR84" s="1688"/>
      <c r="AS84" s="1688"/>
      <c r="AT84" s="1688"/>
      <c r="AU84" s="1688"/>
      <c r="AV84" s="1688"/>
      <c r="AW84" s="1688"/>
      <c r="AX84" s="1688"/>
      <c r="AY84" s="1688"/>
      <c r="AZ84" s="1688"/>
      <c r="BA84" s="1688"/>
      <c r="BB84" s="1688"/>
      <c r="BC84" s="1688"/>
      <c r="BD84" s="1629"/>
      <c r="BE84" s="1630"/>
      <c r="BF84" s="1671"/>
      <c r="BG84" s="1630"/>
      <c r="BI84" s="132"/>
      <c r="BJ84" s="132"/>
      <c r="BK84" s="132"/>
      <c r="BL84" s="132"/>
      <c r="BM84" s="132"/>
      <c r="BN84" s="132"/>
      <c r="BO84" s="132"/>
    </row>
    <row r="85" spans="1:67" ht="18" customHeight="1">
      <c r="A85" s="129"/>
      <c r="B85" s="1802"/>
      <c r="C85" s="1803"/>
      <c r="D85" s="1530" t="s">
        <v>482</v>
      </c>
      <c r="E85" s="1489" t="s">
        <v>164</v>
      </c>
      <c r="F85" s="1489"/>
      <c r="G85" s="1489"/>
      <c r="H85" s="1489"/>
      <c r="I85" s="1534"/>
      <c r="J85" s="195" t="str">
        <f>IF(R85&lt;&gt;"－",1,"")</f>
        <v/>
      </c>
      <c r="K85" s="1717" t="s">
        <v>14</v>
      </c>
      <c r="L85" s="1718"/>
      <c r="M85" s="1718"/>
      <c r="N85" s="1718"/>
      <c r="O85" s="1718"/>
      <c r="P85" s="1718"/>
      <c r="Q85" s="1718"/>
      <c r="R85" s="1719" t="str">
        <f>IF(入力シート!K198="","－",入力シート!K198)</f>
        <v>－</v>
      </c>
      <c r="S85" s="1720"/>
      <c r="T85" s="1720"/>
      <c r="U85" s="1720"/>
      <c r="V85" s="1720"/>
      <c r="W85" s="1720"/>
      <c r="X85" s="1720"/>
      <c r="Y85" s="1720"/>
      <c r="Z85" s="1720"/>
      <c r="AA85" s="1721"/>
      <c r="AB85" s="1722" t="s">
        <v>165</v>
      </c>
      <c r="AC85" s="1722"/>
      <c r="AD85" s="1722"/>
      <c r="AE85" s="1722"/>
      <c r="AF85" s="1723"/>
      <c r="AG85" s="1724"/>
      <c r="AH85" s="1710"/>
      <c r="AI85" s="1710"/>
      <c r="AJ85" s="847" t="s">
        <v>488</v>
      </c>
      <c r="AK85" s="1726" t="s">
        <v>166</v>
      </c>
      <c r="AL85" s="1722"/>
      <c r="AM85" s="1722"/>
      <c r="AN85" s="1722"/>
      <c r="AO85" s="1723"/>
      <c r="AP85" s="1710"/>
      <c r="AQ85" s="1711"/>
      <c r="AR85" s="1711"/>
      <c r="AS85" s="848" t="s">
        <v>672</v>
      </c>
      <c r="AT85" s="1712" t="s">
        <v>1568</v>
      </c>
      <c r="AU85" s="1712"/>
      <c r="AV85" s="1712"/>
      <c r="AW85" s="1712"/>
      <c r="AX85" s="1713"/>
      <c r="AY85" s="1711"/>
      <c r="AZ85" s="1711"/>
      <c r="BA85" s="1711"/>
      <c r="BB85" s="1716" t="s">
        <v>167</v>
      </c>
      <c r="BC85" s="1716"/>
      <c r="BD85" s="1689"/>
      <c r="BE85" s="1690"/>
      <c r="BF85" s="1714" t="s">
        <v>874</v>
      </c>
      <c r="BG85" s="1715"/>
      <c r="BI85" s="132"/>
      <c r="BJ85" s="132"/>
      <c r="BK85" s="132"/>
      <c r="BL85" s="132"/>
      <c r="BM85" s="132"/>
      <c r="BN85" s="132"/>
      <c r="BO85" s="132"/>
    </row>
    <row r="86" spans="1:67" ht="18" customHeight="1">
      <c r="A86" s="129"/>
      <c r="B86" s="1802"/>
      <c r="C86" s="1803"/>
      <c r="D86" s="1533"/>
      <c r="E86" s="1489"/>
      <c r="F86" s="1489"/>
      <c r="G86" s="1489"/>
      <c r="H86" s="1489"/>
      <c r="I86" s="1534"/>
      <c r="J86" s="193" t="str">
        <f>IF(AND($K85&lt;&gt;$K86,$K86&lt;&gt;""),MAX($J$85:$J85)+1,"")</f>
        <v/>
      </c>
      <c r="K86" s="1709"/>
      <c r="L86" s="1568"/>
      <c r="M86" s="1568"/>
      <c r="N86" s="1568"/>
      <c r="O86" s="1568"/>
      <c r="P86" s="1568"/>
      <c r="Q86" s="1704"/>
      <c r="R86" s="1705"/>
      <c r="S86" s="1706"/>
      <c r="T86" s="1706"/>
      <c r="U86" s="1706"/>
      <c r="V86" s="1706"/>
      <c r="W86" s="1706"/>
      <c r="X86" s="1706"/>
      <c r="Y86" s="1706"/>
      <c r="Z86" s="1706"/>
      <c r="AA86" s="1707"/>
      <c r="AB86" s="1725"/>
      <c r="AC86" s="1649"/>
      <c r="AD86" s="1649"/>
      <c r="AE86" s="1649"/>
      <c r="AF86" s="1649"/>
      <c r="AG86" s="1649"/>
      <c r="AH86" s="1649"/>
      <c r="AI86" s="1649"/>
      <c r="AJ86" s="1649"/>
      <c r="AK86" s="1649"/>
      <c r="AL86" s="1649"/>
      <c r="AM86" s="1649"/>
      <c r="AN86" s="1649"/>
      <c r="AO86" s="1649"/>
      <c r="AP86" s="1649"/>
      <c r="AQ86" s="1649"/>
      <c r="AR86" s="1649"/>
      <c r="AS86" s="1649"/>
      <c r="AT86" s="1649"/>
      <c r="AU86" s="1649"/>
      <c r="AV86" s="1649"/>
      <c r="AW86" s="1649"/>
      <c r="AX86" s="1649"/>
      <c r="AY86" s="1649"/>
      <c r="AZ86" s="1649"/>
      <c r="BA86" s="1649"/>
      <c r="BB86" s="1649"/>
      <c r="BC86" s="1649"/>
      <c r="BD86" s="1571"/>
      <c r="BE86" s="1566"/>
      <c r="BF86" s="1703"/>
      <c r="BG86" s="1690"/>
      <c r="BI86" s="132"/>
      <c r="BJ86" s="132"/>
      <c r="BK86" s="132"/>
      <c r="BL86" s="132"/>
      <c r="BM86" s="132"/>
      <c r="BN86" s="132"/>
      <c r="BO86" s="132"/>
    </row>
    <row r="87" spans="1:67" ht="18" customHeight="1">
      <c r="A87" s="129"/>
      <c r="B87" s="1802"/>
      <c r="C87" s="1803"/>
      <c r="D87" s="1533"/>
      <c r="E87" s="1489"/>
      <c r="F87" s="1489"/>
      <c r="G87" s="1489"/>
      <c r="H87" s="1489"/>
      <c r="I87" s="1534"/>
      <c r="J87" s="193" t="str">
        <f>IF(AND($K86&lt;&gt;$K87,$K87&lt;&gt;""),MAX($J$85:$J86)+1,"")</f>
        <v/>
      </c>
      <c r="K87" s="1709"/>
      <c r="L87" s="1568"/>
      <c r="M87" s="1568"/>
      <c r="N87" s="1568"/>
      <c r="O87" s="1568"/>
      <c r="P87" s="1568"/>
      <c r="Q87" s="1704"/>
      <c r="R87" s="1705"/>
      <c r="S87" s="1706"/>
      <c r="T87" s="1706"/>
      <c r="U87" s="1706"/>
      <c r="V87" s="1706"/>
      <c r="W87" s="1706"/>
      <c r="X87" s="1706"/>
      <c r="Y87" s="1706"/>
      <c r="Z87" s="1706"/>
      <c r="AA87" s="1707"/>
      <c r="AB87" s="1708"/>
      <c r="AC87" s="1570"/>
      <c r="AD87" s="1570"/>
      <c r="AE87" s="1570"/>
      <c r="AF87" s="1570"/>
      <c r="AG87" s="1570"/>
      <c r="AH87" s="1570"/>
      <c r="AI87" s="1570"/>
      <c r="AJ87" s="1570"/>
      <c r="AK87" s="1570"/>
      <c r="AL87" s="1570"/>
      <c r="AM87" s="1570"/>
      <c r="AN87" s="1570"/>
      <c r="AO87" s="1570"/>
      <c r="AP87" s="1570"/>
      <c r="AQ87" s="1570"/>
      <c r="AR87" s="1570"/>
      <c r="AS87" s="1570"/>
      <c r="AT87" s="1570"/>
      <c r="AU87" s="1570"/>
      <c r="AV87" s="1570"/>
      <c r="AW87" s="1570"/>
      <c r="AX87" s="1570"/>
      <c r="AY87" s="1570"/>
      <c r="AZ87" s="1570"/>
      <c r="BA87" s="1570"/>
      <c r="BB87" s="1570"/>
      <c r="BC87" s="1570"/>
      <c r="BD87" s="1571"/>
      <c r="BE87" s="1566"/>
      <c r="BF87" s="1703"/>
      <c r="BG87" s="1690"/>
      <c r="BI87" s="132"/>
      <c r="BJ87" s="132"/>
      <c r="BK87" s="132"/>
      <c r="BL87" s="132"/>
      <c r="BM87" s="132"/>
      <c r="BN87" s="132"/>
      <c r="BO87" s="132"/>
    </row>
    <row r="88" spans="1:67" ht="18" customHeight="1">
      <c r="A88" s="129"/>
      <c r="B88" s="1802"/>
      <c r="C88" s="1803"/>
      <c r="D88" s="1533"/>
      <c r="E88" s="1489"/>
      <c r="F88" s="1489"/>
      <c r="G88" s="1489"/>
      <c r="H88" s="1489"/>
      <c r="I88" s="1534"/>
      <c r="J88" s="193" t="str">
        <f>IF(AND($K87&lt;&gt;$K88,$K88&lt;&gt;""),MAX($J$85:$J87)+1,"")</f>
        <v/>
      </c>
      <c r="K88" s="1567"/>
      <c r="L88" s="1568"/>
      <c r="M88" s="1568"/>
      <c r="N88" s="1568"/>
      <c r="O88" s="1568"/>
      <c r="P88" s="1568"/>
      <c r="Q88" s="1704"/>
      <c r="R88" s="1705"/>
      <c r="S88" s="1706"/>
      <c r="T88" s="1706"/>
      <c r="U88" s="1706"/>
      <c r="V88" s="1706"/>
      <c r="W88" s="1706"/>
      <c r="X88" s="1706"/>
      <c r="Y88" s="1706"/>
      <c r="Z88" s="1706"/>
      <c r="AA88" s="1707"/>
      <c r="AB88" s="1708"/>
      <c r="AC88" s="1570"/>
      <c r="AD88" s="1570"/>
      <c r="AE88" s="1570"/>
      <c r="AF88" s="1570"/>
      <c r="AG88" s="1570"/>
      <c r="AH88" s="1570"/>
      <c r="AI88" s="1570"/>
      <c r="AJ88" s="1570"/>
      <c r="AK88" s="1570"/>
      <c r="AL88" s="1570"/>
      <c r="AM88" s="1570"/>
      <c r="AN88" s="1570"/>
      <c r="AO88" s="1570"/>
      <c r="AP88" s="1570"/>
      <c r="AQ88" s="1570"/>
      <c r="AR88" s="1570"/>
      <c r="AS88" s="1570"/>
      <c r="AT88" s="1570"/>
      <c r="AU88" s="1570"/>
      <c r="AV88" s="1570"/>
      <c r="AW88" s="1570"/>
      <c r="AX88" s="1570"/>
      <c r="AY88" s="1570"/>
      <c r="AZ88" s="1570"/>
      <c r="BA88" s="1570"/>
      <c r="BB88" s="1570"/>
      <c r="BC88" s="1570"/>
      <c r="BD88" s="1571"/>
      <c r="BE88" s="1566"/>
      <c r="BF88" s="1565"/>
      <c r="BG88" s="1566"/>
      <c r="BI88" s="132"/>
      <c r="BJ88" s="132"/>
      <c r="BK88" s="132"/>
      <c r="BL88" s="132"/>
      <c r="BM88" s="132"/>
      <c r="BN88" s="132"/>
      <c r="BO88" s="132"/>
    </row>
    <row r="89" spans="1:67" ht="18" customHeight="1">
      <c r="A89" s="129"/>
      <c r="B89" s="1804"/>
      <c r="C89" s="1805"/>
      <c r="D89" s="1812"/>
      <c r="E89" s="1813"/>
      <c r="F89" s="1813"/>
      <c r="G89" s="1813"/>
      <c r="H89" s="1813"/>
      <c r="I89" s="1814"/>
      <c r="J89" s="194" t="str">
        <f>IF(AND($K88&lt;&gt;$K89,$K89&lt;&gt;""),MAX($J$85:$J88)+1,"")</f>
        <v/>
      </c>
      <c r="K89" s="1672"/>
      <c r="L89" s="1627"/>
      <c r="M89" s="1627"/>
      <c r="N89" s="1627"/>
      <c r="O89" s="1627"/>
      <c r="P89" s="1627"/>
      <c r="Q89" s="1628"/>
      <c r="R89" s="1701"/>
      <c r="S89" s="1627"/>
      <c r="T89" s="1627"/>
      <c r="U89" s="1627"/>
      <c r="V89" s="1627"/>
      <c r="W89" s="1627"/>
      <c r="X89" s="1627"/>
      <c r="Y89" s="1627"/>
      <c r="Z89" s="1627"/>
      <c r="AA89" s="1673"/>
      <c r="AB89" s="1702"/>
      <c r="AC89" s="1688"/>
      <c r="AD89" s="1688"/>
      <c r="AE89" s="1688"/>
      <c r="AF89" s="1688"/>
      <c r="AG89" s="1688"/>
      <c r="AH89" s="1688"/>
      <c r="AI89" s="1688"/>
      <c r="AJ89" s="1688"/>
      <c r="AK89" s="1688"/>
      <c r="AL89" s="1688"/>
      <c r="AM89" s="1688"/>
      <c r="AN89" s="1688"/>
      <c r="AO89" s="1688"/>
      <c r="AP89" s="1688"/>
      <c r="AQ89" s="1688"/>
      <c r="AR89" s="1688"/>
      <c r="AS89" s="1688"/>
      <c r="AT89" s="1688"/>
      <c r="AU89" s="1688"/>
      <c r="AV89" s="1688"/>
      <c r="AW89" s="1688"/>
      <c r="AX89" s="1688"/>
      <c r="AY89" s="1688"/>
      <c r="AZ89" s="1688"/>
      <c r="BA89" s="1688"/>
      <c r="BB89" s="1688"/>
      <c r="BC89" s="1688"/>
      <c r="BD89" s="1629"/>
      <c r="BE89" s="1630"/>
      <c r="BF89" s="1699"/>
      <c r="BG89" s="1700"/>
      <c r="BI89" s="132"/>
      <c r="BJ89" s="132"/>
      <c r="BK89" s="132"/>
      <c r="BL89" s="132"/>
      <c r="BM89" s="132"/>
      <c r="BN89" s="132"/>
      <c r="BO89" s="132"/>
    </row>
    <row r="90" spans="1:67" ht="18" customHeight="1">
      <c r="A90" s="129"/>
      <c r="BI90" s="132"/>
      <c r="BJ90" s="132"/>
      <c r="BK90" s="132"/>
      <c r="BL90" s="132"/>
      <c r="BM90" s="132"/>
      <c r="BN90" s="132"/>
      <c r="BO90" s="132"/>
    </row>
    <row r="91" spans="1:67" s="131" customFormat="1" ht="18" customHeight="1">
      <c r="A91" s="777"/>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c r="AO91" s="133"/>
      <c r="AP91" s="133"/>
      <c r="AQ91" s="133"/>
      <c r="AR91" s="133"/>
      <c r="AS91" s="133"/>
      <c r="AT91" s="133"/>
      <c r="AU91" s="133"/>
      <c r="AV91" s="133"/>
      <c r="AW91" s="133"/>
      <c r="AX91" s="133"/>
      <c r="AY91" s="133"/>
      <c r="AZ91" s="133"/>
      <c r="BA91" s="133"/>
      <c r="BB91" s="133"/>
      <c r="BC91" s="133"/>
      <c r="BD91" s="133"/>
      <c r="BE91" s="133"/>
      <c r="BF91" s="133"/>
      <c r="BG91" s="133"/>
    </row>
    <row r="92" spans="1:67" s="131" customFormat="1" ht="18" customHeight="1">
      <c r="A92" s="778"/>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3"/>
      <c r="AY92" s="133"/>
      <c r="AZ92" s="133"/>
      <c r="BA92" s="133"/>
      <c r="BB92" s="133"/>
      <c r="BC92" s="133"/>
      <c r="BD92" s="133"/>
      <c r="BE92" s="133"/>
      <c r="BF92" s="133"/>
      <c r="BG92" s="133"/>
      <c r="BH92" s="133"/>
    </row>
    <row r="93" spans="1:67" s="133" customFormat="1" ht="18" customHeight="1"/>
    <row r="94" spans="1:67" s="133" customFormat="1"/>
    <row r="95" spans="1:67" s="133" customFormat="1">
      <c r="B95" s="131"/>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c r="AF95" s="131"/>
      <c r="AG95" s="131"/>
      <c r="AH95" s="131"/>
      <c r="AI95" s="131"/>
      <c r="AJ95" s="131"/>
      <c r="AK95" s="131"/>
      <c r="AL95" s="131"/>
      <c r="AM95" s="131"/>
      <c r="AN95" s="131"/>
      <c r="AO95" s="131"/>
      <c r="AP95" s="131"/>
      <c r="AQ95" s="131"/>
      <c r="AR95" s="131"/>
      <c r="AS95" s="131"/>
      <c r="AT95" s="131"/>
      <c r="AU95" s="131"/>
      <c r="AV95" s="131"/>
      <c r="AW95" s="131"/>
      <c r="AX95" s="131"/>
      <c r="AY95" s="131"/>
      <c r="AZ95" s="131"/>
      <c r="BA95" s="131"/>
      <c r="BB95" s="131"/>
      <c r="BC95" s="131"/>
      <c r="BD95" s="131"/>
      <c r="BE95" s="131"/>
      <c r="BF95" s="131"/>
      <c r="BG95" s="131"/>
    </row>
    <row r="96" spans="1:67" s="133" customFormat="1">
      <c r="A96" s="131"/>
      <c r="B96" s="131"/>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31"/>
      <c r="AD96" s="131"/>
      <c r="AE96" s="131"/>
      <c r="AF96" s="131"/>
      <c r="AG96" s="131"/>
      <c r="AH96" s="131"/>
      <c r="AI96" s="131"/>
      <c r="AJ96" s="131"/>
      <c r="AK96" s="131"/>
      <c r="AL96" s="131"/>
      <c r="AM96" s="131"/>
      <c r="AN96" s="131"/>
      <c r="AO96" s="131"/>
      <c r="AP96" s="131"/>
      <c r="AQ96" s="131"/>
      <c r="AR96" s="131"/>
      <c r="AS96" s="131"/>
      <c r="AT96" s="131"/>
      <c r="AU96" s="131"/>
      <c r="AV96" s="131"/>
      <c r="AW96" s="131"/>
      <c r="AX96" s="131"/>
      <c r="AY96" s="131"/>
      <c r="AZ96" s="131"/>
      <c r="BA96" s="131"/>
      <c r="BB96" s="131"/>
      <c r="BC96" s="131"/>
      <c r="BD96" s="131"/>
      <c r="BE96" s="131"/>
      <c r="BF96" s="131"/>
      <c r="BG96" s="131"/>
      <c r="BH96" s="131"/>
    </row>
    <row r="97" s="131" customFormat="1"/>
    <row r="98" s="131" customFormat="1"/>
    <row r="99" s="131" customFormat="1"/>
    <row r="100" s="131" customFormat="1"/>
    <row r="101" s="131" customFormat="1"/>
    <row r="102" s="131" customFormat="1"/>
    <row r="103" s="131" customFormat="1"/>
    <row r="104" s="131" customFormat="1"/>
    <row r="105" s="131" customFormat="1"/>
    <row r="106" s="131" customFormat="1"/>
    <row r="107" s="131" customFormat="1"/>
    <row r="108" s="131" customFormat="1"/>
    <row r="109" s="131" customFormat="1"/>
    <row r="110" s="131" customFormat="1"/>
    <row r="111" s="131" customFormat="1"/>
    <row r="112" s="131" customFormat="1"/>
    <row r="113" s="131" customFormat="1"/>
    <row r="114" s="131" customFormat="1"/>
    <row r="115" s="131" customFormat="1"/>
    <row r="116" s="131" customFormat="1"/>
    <row r="117" s="131" customFormat="1"/>
    <row r="118" s="131" customFormat="1"/>
    <row r="119" s="131" customFormat="1"/>
    <row r="120" s="131" customFormat="1"/>
    <row r="121" s="131" customFormat="1"/>
    <row r="122" s="131" customFormat="1"/>
    <row r="123" s="131" customFormat="1"/>
    <row r="124" s="131" customFormat="1"/>
    <row r="125" s="131" customFormat="1"/>
    <row r="126" s="131" customFormat="1"/>
    <row r="127" s="131" customFormat="1"/>
    <row r="128" s="131" customFormat="1"/>
    <row r="129" s="131" customFormat="1"/>
    <row r="130" s="131" customFormat="1"/>
    <row r="131" s="131" customFormat="1"/>
    <row r="132" s="131" customFormat="1"/>
    <row r="133" s="131" customFormat="1"/>
    <row r="134" s="131" customFormat="1"/>
    <row r="135" s="131" customFormat="1"/>
    <row r="136" s="131" customFormat="1"/>
    <row r="137" s="131" customFormat="1"/>
    <row r="138" s="131" customFormat="1"/>
    <row r="139" s="131" customFormat="1"/>
    <row r="140" s="131" customFormat="1"/>
    <row r="141" s="131" customFormat="1"/>
    <row r="142" s="131" customFormat="1"/>
    <row r="143" s="131" customFormat="1"/>
    <row r="144" s="131" customFormat="1"/>
    <row r="145" s="131" customFormat="1"/>
    <row r="146" s="131" customFormat="1"/>
    <row r="147" s="131" customFormat="1"/>
    <row r="148" s="131" customFormat="1"/>
    <row r="149" s="131" customFormat="1"/>
    <row r="150" s="131" customFormat="1"/>
    <row r="151" s="131" customFormat="1"/>
    <row r="152" s="131" customFormat="1"/>
    <row r="153" s="131" customFormat="1"/>
    <row r="154" s="131" customFormat="1"/>
    <row r="155" s="131" customFormat="1"/>
    <row r="156" s="131" customFormat="1"/>
    <row r="157" s="131" customFormat="1"/>
    <row r="158" s="131" customFormat="1"/>
    <row r="159" s="131" customFormat="1"/>
    <row r="160" s="131" customFormat="1"/>
    <row r="161" s="131" customFormat="1"/>
    <row r="162" s="131" customFormat="1"/>
    <row r="163" s="131" customFormat="1"/>
    <row r="164" s="131" customFormat="1"/>
    <row r="165" s="131" customFormat="1"/>
    <row r="166" s="131" customFormat="1"/>
    <row r="167" s="131" customFormat="1"/>
    <row r="168" s="131" customFormat="1"/>
    <row r="169" s="131" customFormat="1"/>
    <row r="170" s="131" customFormat="1"/>
    <row r="171" s="131" customFormat="1"/>
    <row r="172" s="131" customFormat="1"/>
    <row r="173" s="131" customFormat="1"/>
    <row r="174" s="131" customFormat="1"/>
    <row r="175" s="131" customFormat="1"/>
    <row r="176" s="131" customFormat="1"/>
    <row r="177" s="131" customFormat="1"/>
    <row r="178" s="131" customFormat="1"/>
    <row r="179" s="131" customFormat="1"/>
    <row r="180" s="131" customFormat="1"/>
    <row r="181" s="131" customFormat="1"/>
    <row r="182" s="131" customFormat="1"/>
    <row r="183" s="131" customFormat="1"/>
    <row r="184" s="131" customFormat="1"/>
    <row r="185" s="131" customFormat="1"/>
    <row r="186" s="131" customFormat="1"/>
    <row r="187" s="131" customFormat="1"/>
    <row r="188" s="131" customFormat="1"/>
    <row r="189" s="131" customFormat="1"/>
    <row r="190" s="131" customFormat="1"/>
    <row r="191" s="131" customFormat="1"/>
  </sheetData>
  <sheetProtection selectLockedCells="1"/>
  <dataConsolidate/>
  <mergeCells count="410">
    <mergeCell ref="AN8:AO8"/>
    <mergeCell ref="AP8:AQ8"/>
    <mergeCell ref="AN9:AO9"/>
    <mergeCell ref="AN10:AO10"/>
    <mergeCell ref="AN11:AO11"/>
    <mergeCell ref="AN12:AO12"/>
    <mergeCell ref="AN13:AO13"/>
    <mergeCell ref="AP20:AQ20"/>
    <mergeCell ref="X21:AM21"/>
    <mergeCell ref="AN21:AO21"/>
    <mergeCell ref="AP21:AQ21"/>
    <mergeCell ref="X17:AM17"/>
    <mergeCell ref="AN17:AO17"/>
    <mergeCell ref="AP17:AQ17"/>
    <mergeCell ref="X18:AM18"/>
    <mergeCell ref="AN18:AO18"/>
    <mergeCell ref="AP18:AQ18"/>
    <mergeCell ref="X19:AM19"/>
    <mergeCell ref="AN19:AO19"/>
    <mergeCell ref="AP19:AQ19"/>
    <mergeCell ref="X15:AM15"/>
    <mergeCell ref="X16:AM16"/>
    <mergeCell ref="AP15:AQ15"/>
    <mergeCell ref="AP16:AQ16"/>
    <mergeCell ref="R81:AA81"/>
    <mergeCell ref="K89:Q89"/>
    <mergeCell ref="K68:Q68"/>
    <mergeCell ref="R68:AA68"/>
    <mergeCell ref="D70:D75"/>
    <mergeCell ref="E70:I75"/>
    <mergeCell ref="D67:D69"/>
    <mergeCell ref="K79:Q79"/>
    <mergeCell ref="K80:Q80"/>
    <mergeCell ref="R79:AA79"/>
    <mergeCell ref="R80:AA80"/>
    <mergeCell ref="R78:AA78"/>
    <mergeCell ref="B83:C89"/>
    <mergeCell ref="B82:C82"/>
    <mergeCell ref="B52:C81"/>
    <mergeCell ref="D83:D84"/>
    <mergeCell ref="E83:I84"/>
    <mergeCell ref="D85:D89"/>
    <mergeCell ref="E85:I89"/>
    <mergeCell ref="E67:I69"/>
    <mergeCell ref="K83:Q83"/>
    <mergeCell ref="E81:I81"/>
    <mergeCell ref="K81:Q81"/>
    <mergeCell ref="D79:D80"/>
    <mergeCell ref="E79:I80"/>
    <mergeCell ref="D76:D78"/>
    <mergeCell ref="E76:I78"/>
    <mergeCell ref="K77:Q77"/>
    <mergeCell ref="K78:Q78"/>
    <mergeCell ref="K57:Q57"/>
    <mergeCell ref="K55:Q55"/>
    <mergeCell ref="R52:AA52"/>
    <mergeCell ref="U21:V21"/>
    <mergeCell ref="AB64:BC64"/>
    <mergeCell ref="BD64:BE64"/>
    <mergeCell ref="BF64:BG64"/>
    <mergeCell ref="K62:Q62"/>
    <mergeCell ref="R62:AA62"/>
    <mergeCell ref="AB62:BC62"/>
    <mergeCell ref="BF52:BG52"/>
    <mergeCell ref="K53:Q53"/>
    <mergeCell ref="R53:AA53"/>
    <mergeCell ref="AB53:BC53"/>
    <mergeCell ref="BD53:BE53"/>
    <mergeCell ref="BD61:BE61"/>
    <mergeCell ref="BF61:BG61"/>
    <mergeCell ref="BD58:BE58"/>
    <mergeCell ref="BF58:BG58"/>
    <mergeCell ref="BD59:BE59"/>
    <mergeCell ref="BF59:BG59"/>
    <mergeCell ref="BD56:BE56"/>
    <mergeCell ref="BF56:BG56"/>
    <mergeCell ref="BD57:BE57"/>
    <mergeCell ref="BF57:BG57"/>
    <mergeCell ref="AB59:BC59"/>
    <mergeCell ref="U19:V19"/>
    <mergeCell ref="U20:V20"/>
    <mergeCell ref="U14:V16"/>
    <mergeCell ref="S13:T13"/>
    <mergeCell ref="S18:T18"/>
    <mergeCell ref="W7:AM7"/>
    <mergeCell ref="AN7:AO7"/>
    <mergeCell ref="S7:T7"/>
    <mergeCell ref="U7:V7"/>
    <mergeCell ref="S8:T8"/>
    <mergeCell ref="S9:T9"/>
    <mergeCell ref="S10:T10"/>
    <mergeCell ref="S11:T11"/>
    <mergeCell ref="S12:T12"/>
    <mergeCell ref="U8:V8"/>
    <mergeCell ref="U9:V9"/>
    <mergeCell ref="AC14:AM14"/>
    <mergeCell ref="AN14:AO14"/>
    <mergeCell ref="X20:AM20"/>
    <mergeCell ref="AN20:AO20"/>
    <mergeCell ref="X9:AB11"/>
    <mergeCell ref="AC9:AM9"/>
    <mergeCell ref="AN15:AO15"/>
    <mergeCell ref="AN16:AO16"/>
    <mergeCell ref="H14:R14"/>
    <mergeCell ref="H15:R15"/>
    <mergeCell ref="H16:R16"/>
    <mergeCell ref="BB81:BC81"/>
    <mergeCell ref="C21:R21"/>
    <mergeCell ref="B23:I28"/>
    <mergeCell ref="B29:I34"/>
    <mergeCell ref="K67:Q67"/>
    <mergeCell ref="B50:I51"/>
    <mergeCell ref="S21:T21"/>
    <mergeCell ref="D52:D66"/>
    <mergeCell ref="E52:I66"/>
    <mergeCell ref="B35:BG35"/>
    <mergeCell ref="B36:I36"/>
    <mergeCell ref="K36:Q36"/>
    <mergeCell ref="R36:AA36"/>
    <mergeCell ref="BD60:BE60"/>
    <mergeCell ref="BF60:BG60"/>
    <mergeCell ref="BD54:BE54"/>
    <mergeCell ref="BD52:BE52"/>
    <mergeCell ref="R57:AA57"/>
    <mergeCell ref="AB57:BC57"/>
    <mergeCell ref="U17:V17"/>
    <mergeCell ref="U18:V18"/>
    <mergeCell ref="BF54:BG54"/>
    <mergeCell ref="R55:AA55"/>
    <mergeCell ref="AB55:BC55"/>
    <mergeCell ref="AB58:BC58"/>
    <mergeCell ref="BD55:BE55"/>
    <mergeCell ref="BF55:BG55"/>
    <mergeCell ref="BD81:BE81"/>
    <mergeCell ref="BF81:BG81"/>
    <mergeCell ref="AX81:AY81"/>
    <mergeCell ref="BD79:BE79"/>
    <mergeCell ref="BF79:BG79"/>
    <mergeCell ref="BD80:BE80"/>
    <mergeCell ref="BF80:BG80"/>
    <mergeCell ref="BD75:BE75"/>
    <mergeCell ref="BF75:BG75"/>
    <mergeCell ref="AB79:BC79"/>
    <mergeCell ref="AB76:BC76"/>
    <mergeCell ref="AB78:BC78"/>
    <mergeCell ref="AB77:BC77"/>
    <mergeCell ref="BD78:BE78"/>
    <mergeCell ref="AF81:AG81"/>
    <mergeCell ref="AO81:AP81"/>
    <mergeCell ref="AB80:BC80"/>
    <mergeCell ref="BF78:BG78"/>
    <mergeCell ref="BD84:BE84"/>
    <mergeCell ref="BF84:BG84"/>
    <mergeCell ref="E82:I82"/>
    <mergeCell ref="K82:Q82"/>
    <mergeCell ref="R82:AA82"/>
    <mergeCell ref="AB82:AF82"/>
    <mergeCell ref="AT82:AY82"/>
    <mergeCell ref="AZ82:BB82"/>
    <mergeCell ref="AG82:AI82"/>
    <mergeCell ref="AP82:AR82"/>
    <mergeCell ref="BD82:BE82"/>
    <mergeCell ref="BF82:BG82"/>
    <mergeCell ref="R83:AA83"/>
    <mergeCell ref="AB83:BC83"/>
    <mergeCell ref="BD83:BE83"/>
    <mergeCell ref="BF83:BG83"/>
    <mergeCell ref="K84:Q84"/>
    <mergeCell ref="R84:AA84"/>
    <mergeCell ref="AK82:AO82"/>
    <mergeCell ref="AB84:BC84"/>
    <mergeCell ref="BF86:BG86"/>
    <mergeCell ref="AP85:AR85"/>
    <mergeCell ref="AT85:AX85"/>
    <mergeCell ref="AY85:BA85"/>
    <mergeCell ref="BF85:BG85"/>
    <mergeCell ref="BB85:BC85"/>
    <mergeCell ref="BD85:BE85"/>
    <mergeCell ref="K85:Q85"/>
    <mergeCell ref="R85:AA85"/>
    <mergeCell ref="AB85:AF85"/>
    <mergeCell ref="AG85:AI85"/>
    <mergeCell ref="K86:Q86"/>
    <mergeCell ref="R86:AA86"/>
    <mergeCell ref="AB86:BC86"/>
    <mergeCell ref="BD86:BE86"/>
    <mergeCell ref="AK85:AO85"/>
    <mergeCell ref="BD89:BE89"/>
    <mergeCell ref="BF89:BG89"/>
    <mergeCell ref="R89:AA89"/>
    <mergeCell ref="AB89:BC89"/>
    <mergeCell ref="BD87:BE87"/>
    <mergeCell ref="BF87:BG87"/>
    <mergeCell ref="K88:Q88"/>
    <mergeCell ref="R88:AA88"/>
    <mergeCell ref="AB88:BC88"/>
    <mergeCell ref="BD88:BE88"/>
    <mergeCell ref="BF88:BG88"/>
    <mergeCell ref="K87:Q87"/>
    <mergeCell ref="R87:AA87"/>
    <mergeCell ref="AB87:BC87"/>
    <mergeCell ref="BF71:BG71"/>
    <mergeCell ref="AB72:BC72"/>
    <mergeCell ref="BD72:BE72"/>
    <mergeCell ref="BF72:BG72"/>
    <mergeCell ref="R71:AA71"/>
    <mergeCell ref="R72:AA72"/>
    <mergeCell ref="AB75:BC75"/>
    <mergeCell ref="R76:AA76"/>
    <mergeCell ref="R77:AA77"/>
    <mergeCell ref="BF73:BG73"/>
    <mergeCell ref="BF74:BG74"/>
    <mergeCell ref="BF76:BG76"/>
    <mergeCell ref="BF77:BG77"/>
    <mergeCell ref="AB68:BC68"/>
    <mergeCell ref="R67:AA67"/>
    <mergeCell ref="BD68:BE68"/>
    <mergeCell ref="K75:Q75"/>
    <mergeCell ref="R75:AA75"/>
    <mergeCell ref="BD77:BE77"/>
    <mergeCell ref="R69:AA69"/>
    <mergeCell ref="AB69:BC69"/>
    <mergeCell ref="BD69:BE69"/>
    <mergeCell ref="BD70:BE70"/>
    <mergeCell ref="K72:Q72"/>
    <mergeCell ref="AB71:BC71"/>
    <mergeCell ref="BD71:BE71"/>
    <mergeCell ref="AB67:BC67"/>
    <mergeCell ref="K73:Q73"/>
    <mergeCell ref="R73:AA73"/>
    <mergeCell ref="BD73:BE73"/>
    <mergeCell ref="K74:Q74"/>
    <mergeCell ref="R74:AA74"/>
    <mergeCell ref="AB74:BC74"/>
    <mergeCell ref="BD74:BE74"/>
    <mergeCell ref="AB73:BC73"/>
    <mergeCell ref="BD76:BE76"/>
    <mergeCell ref="K76:Q76"/>
    <mergeCell ref="BF70:BG70"/>
    <mergeCell ref="K71:Q71"/>
    <mergeCell ref="K70:Q70"/>
    <mergeCell ref="R70:AA70"/>
    <mergeCell ref="AB70:BC70"/>
    <mergeCell ref="BF69:BG69"/>
    <mergeCell ref="BF47:BG47"/>
    <mergeCell ref="R60:AA60"/>
    <mergeCell ref="K59:Q59"/>
    <mergeCell ref="R59:AA59"/>
    <mergeCell ref="BF68:BG68"/>
    <mergeCell ref="BD67:BE67"/>
    <mergeCell ref="K69:Q69"/>
    <mergeCell ref="K66:Q66"/>
    <mergeCell ref="R66:AA66"/>
    <mergeCell ref="AB66:BC66"/>
    <mergeCell ref="BD66:BE66"/>
    <mergeCell ref="BF66:BG66"/>
    <mergeCell ref="BF67:BG67"/>
    <mergeCell ref="R65:AA65"/>
    <mergeCell ref="BF51:BG51"/>
    <mergeCell ref="BF63:BG63"/>
    <mergeCell ref="K64:Q64"/>
    <mergeCell ref="R64:AA64"/>
    <mergeCell ref="BF62:BG62"/>
    <mergeCell ref="K63:Q63"/>
    <mergeCell ref="R63:AA63"/>
    <mergeCell ref="AB63:BC63"/>
    <mergeCell ref="BD63:BE63"/>
    <mergeCell ref="K61:Q61"/>
    <mergeCell ref="BD65:BE65"/>
    <mergeCell ref="K47:Q47"/>
    <mergeCell ref="R47:AA47"/>
    <mergeCell ref="BF65:BG65"/>
    <mergeCell ref="R61:AA61"/>
    <mergeCell ref="AB61:BC61"/>
    <mergeCell ref="K49:Q49"/>
    <mergeCell ref="K60:Q60"/>
    <mergeCell ref="BF48:BG48"/>
    <mergeCell ref="BF49:BG49"/>
    <mergeCell ref="BF53:BG53"/>
    <mergeCell ref="AB48:BC48"/>
    <mergeCell ref="BD48:BE48"/>
    <mergeCell ref="BD50:BE50"/>
    <mergeCell ref="AB52:BC52"/>
    <mergeCell ref="K50:Q50"/>
    <mergeCell ref="R50:AA50"/>
    <mergeCell ref="AB60:BC60"/>
    <mergeCell ref="AB36:BC36"/>
    <mergeCell ref="BF38:BG38"/>
    <mergeCell ref="BD38:BE38"/>
    <mergeCell ref="K37:Q37"/>
    <mergeCell ref="R37:AA37"/>
    <mergeCell ref="BF41:BG41"/>
    <mergeCell ref="K42:Q42"/>
    <mergeCell ref="R42:AA42"/>
    <mergeCell ref="AB42:BC42"/>
    <mergeCell ref="BF42:BG42"/>
    <mergeCell ref="BD36:BE36"/>
    <mergeCell ref="BF36:BG36"/>
    <mergeCell ref="AB37:BC37"/>
    <mergeCell ref="BD37:BE37"/>
    <mergeCell ref="BF37:BG37"/>
    <mergeCell ref="AB40:BC40"/>
    <mergeCell ref="BD40:BE40"/>
    <mergeCell ref="BF40:BG40"/>
    <mergeCell ref="K39:Q39"/>
    <mergeCell ref="R40:AA40"/>
    <mergeCell ref="AB39:BC39"/>
    <mergeCell ref="BF39:BG39"/>
    <mergeCell ref="K40:Q40"/>
    <mergeCell ref="BD47:BE47"/>
    <mergeCell ref="BD45:BE45"/>
    <mergeCell ref="AB47:BC47"/>
    <mergeCell ref="K38:Q38"/>
    <mergeCell ref="R38:AA38"/>
    <mergeCell ref="AB38:BC38"/>
    <mergeCell ref="BD39:BE39"/>
    <mergeCell ref="K65:Q65"/>
    <mergeCell ref="AB65:BC65"/>
    <mergeCell ref="K43:Q43"/>
    <mergeCell ref="R44:AA44"/>
    <mergeCell ref="AB44:BC44"/>
    <mergeCell ref="BD44:BE44"/>
    <mergeCell ref="AB56:BC56"/>
    <mergeCell ref="AB54:BC54"/>
    <mergeCell ref="K52:Q52"/>
    <mergeCell ref="K56:Q56"/>
    <mergeCell ref="R56:AA56"/>
    <mergeCell ref="K54:Q54"/>
    <mergeCell ref="R54:AA54"/>
    <mergeCell ref="K58:Q58"/>
    <mergeCell ref="R58:AA58"/>
    <mergeCell ref="AB45:BC45"/>
    <mergeCell ref="BD62:BE62"/>
    <mergeCell ref="BF45:BG45"/>
    <mergeCell ref="R43:AA43"/>
    <mergeCell ref="AB43:BC43"/>
    <mergeCell ref="K45:Q45"/>
    <mergeCell ref="R45:AA45"/>
    <mergeCell ref="BF43:BG43"/>
    <mergeCell ref="K44:Q44"/>
    <mergeCell ref="BD43:BE43"/>
    <mergeCell ref="BF46:BG46"/>
    <mergeCell ref="AB50:BC50"/>
    <mergeCell ref="BF50:BG50"/>
    <mergeCell ref="K51:Q51"/>
    <mergeCell ref="R51:AA51"/>
    <mergeCell ref="AB51:BC51"/>
    <mergeCell ref="BD51:BE51"/>
    <mergeCell ref="R48:AA48"/>
    <mergeCell ref="R49:AA49"/>
    <mergeCell ref="AB49:BC49"/>
    <mergeCell ref="BD49:BE49"/>
    <mergeCell ref="K48:Q48"/>
    <mergeCell ref="B2:U2"/>
    <mergeCell ref="J29:BG34"/>
    <mergeCell ref="C17:R17"/>
    <mergeCell ref="C18:R18"/>
    <mergeCell ref="B22:BG22"/>
    <mergeCell ref="J23:BG28"/>
    <mergeCell ref="B14:B16"/>
    <mergeCell ref="C14:G16"/>
    <mergeCell ref="B7:R7"/>
    <mergeCell ref="C8:R8"/>
    <mergeCell ref="S19:T19"/>
    <mergeCell ref="S20:T20"/>
    <mergeCell ref="C20:R20"/>
    <mergeCell ref="C10:G13"/>
    <mergeCell ref="C9:R9"/>
    <mergeCell ref="C19:R19"/>
    <mergeCell ref="B10:B13"/>
    <mergeCell ref="U10:V13"/>
    <mergeCell ref="S14:T14"/>
    <mergeCell ref="S15:T15"/>
    <mergeCell ref="S16:T16"/>
    <mergeCell ref="S17:T17"/>
    <mergeCell ref="AP7:AQ7"/>
    <mergeCell ref="X8:AM8"/>
    <mergeCell ref="B37:I49"/>
    <mergeCell ref="R39:AA39"/>
    <mergeCell ref="BI4:BU5"/>
    <mergeCell ref="L5:P5"/>
    <mergeCell ref="Q5:R5"/>
    <mergeCell ref="T5:X5"/>
    <mergeCell ref="Y5:Z5"/>
    <mergeCell ref="AB5:AF5"/>
    <mergeCell ref="B4:J4"/>
    <mergeCell ref="L4:AI4"/>
    <mergeCell ref="AG5:AH5"/>
    <mergeCell ref="B5:F5"/>
    <mergeCell ref="G5:H5"/>
    <mergeCell ref="I5:K5"/>
    <mergeCell ref="BF44:BG44"/>
    <mergeCell ref="K41:Q41"/>
    <mergeCell ref="R41:AA41"/>
    <mergeCell ref="AB41:BC41"/>
    <mergeCell ref="BD41:BE41"/>
    <mergeCell ref="K46:Q46"/>
    <mergeCell ref="R46:AA46"/>
    <mergeCell ref="AB46:BC46"/>
    <mergeCell ref="BD46:BE46"/>
    <mergeCell ref="BD42:BE42"/>
    <mergeCell ref="W9:W11"/>
    <mergeCell ref="AP9:AQ11"/>
    <mergeCell ref="AC10:AM10"/>
    <mergeCell ref="AC11:AM11"/>
    <mergeCell ref="X12:AB14"/>
    <mergeCell ref="W12:W14"/>
    <mergeCell ref="AC12:AM12"/>
    <mergeCell ref="AC13:AM13"/>
    <mergeCell ref="AP12:AQ14"/>
  </mergeCells>
  <phoneticPr fontId="19"/>
  <conditionalFormatting sqref="Q5:R5 Y5:Z5 AG5:AH5 M6:W6 J23:BG34">
    <cfRule type="notContainsBlanks" dxfId="115" priority="28">
      <formula>LEN(TRIM(J5))&gt;0</formula>
    </cfRule>
  </conditionalFormatting>
  <conditionalFormatting sqref="AB50:BC50 R37:BG37 AB39:BC48 BF39:BG49 BF52:BG78 BD39:BE81 AB38:BG38 R38:AA49 R52:BC80 R86:BG89">
    <cfRule type="expression" dxfId="114" priority="34">
      <formula>$K37&lt;&gt;""</formula>
    </cfRule>
  </conditionalFormatting>
  <conditionalFormatting sqref="AG85:AI85 AP85 AY85">
    <cfRule type="expression" dxfId="113" priority="32">
      <formula>AND($R85&lt;&gt;"",$R85&lt;&gt;"－")</formula>
    </cfRule>
  </conditionalFormatting>
  <conditionalFormatting sqref="AB50:BC50 AB81 AD81 AF81:AG81 AI81 AK81 AM81 AO81:AP81 AR81 AT81 AV81 AX81:AY81 BA81 AG85:AI85 AP85:AR85 AY85:BA85 R37:BG37 AB39:BC48 BF39:BG49 BF52:BG78 BD39:BE81 AB86:BG89 AB38:BG38 R38:AA49 R52:BC80 R85:AA89">
    <cfRule type="notContainsBlanks" dxfId="112" priority="29">
      <formula>LEN(TRIM(R37))&gt;0</formula>
    </cfRule>
  </conditionalFormatting>
  <conditionalFormatting sqref="AB81 AD81 AF81:AG81 AI81">
    <cfRule type="expression" dxfId="111" priority="31">
      <formula>$K$81&lt;&gt;""</formula>
    </cfRule>
  </conditionalFormatting>
  <conditionalFormatting sqref="G5:H5">
    <cfRule type="notContainsBlanks" dxfId="110" priority="24">
      <formula>LEN(TRIM(G5))&gt;0</formula>
    </cfRule>
  </conditionalFormatting>
  <conditionalFormatting sqref="Q5:R5">
    <cfRule type="containsBlanks" dxfId="109" priority="3">
      <formula>LEN(TRIM(Q5))=0</formula>
    </cfRule>
    <cfRule type="expression" dxfId="108" priority="23">
      <formula>$Y$5+$AG$5&gt;$Q$5</formula>
    </cfRule>
  </conditionalFormatting>
  <conditionalFormatting sqref="AB51:BC51">
    <cfRule type="expression" dxfId="107" priority="20">
      <formula>$K51&lt;&gt;""</formula>
    </cfRule>
  </conditionalFormatting>
  <conditionalFormatting sqref="AB51:BC51">
    <cfRule type="notContainsBlanks" dxfId="106" priority="19">
      <formula>LEN(TRIM(AB51))&gt;0</formula>
    </cfRule>
  </conditionalFormatting>
  <conditionalFormatting sqref="AB49:BC49">
    <cfRule type="expression" dxfId="105" priority="17">
      <formula>$K49&lt;&gt;""</formula>
    </cfRule>
  </conditionalFormatting>
  <conditionalFormatting sqref="AB49:BC49">
    <cfRule type="notContainsBlanks" dxfId="104" priority="16">
      <formula>LEN(TRIM(AB49))&gt;0</formula>
    </cfRule>
  </conditionalFormatting>
  <conditionalFormatting sqref="R82:AA82 AG82:AI82 AP82:AR82 AZ82:BB82 BD82:BG82">
    <cfRule type="expression" dxfId="103" priority="9">
      <formula>$K82&lt;&gt;""</formula>
    </cfRule>
  </conditionalFormatting>
  <conditionalFormatting sqref="R82:AA82 AG82:AI82 AP82:AR82 AZ82:BB82 BD82:BG82">
    <cfRule type="notContainsBlanks" dxfId="102" priority="8">
      <formula>LEN(TRIM(R82))&gt;0</formula>
    </cfRule>
  </conditionalFormatting>
  <conditionalFormatting sqref="R83:BG83">
    <cfRule type="expression" dxfId="101" priority="7">
      <formula>$K83&lt;&gt;""</formula>
    </cfRule>
  </conditionalFormatting>
  <conditionalFormatting sqref="R83:BG83">
    <cfRule type="notContainsBlanks" dxfId="100" priority="6">
      <formula>LEN(TRIM(R83))&gt;0</formula>
    </cfRule>
  </conditionalFormatting>
  <conditionalFormatting sqref="R84:BG84">
    <cfRule type="expression" dxfId="99" priority="5">
      <formula>$K84&lt;&gt;""</formula>
    </cfRule>
  </conditionalFormatting>
  <conditionalFormatting sqref="R84:BG84">
    <cfRule type="notContainsBlanks" dxfId="98" priority="4">
      <formula>LEN(TRIM(R84))&gt;0</formula>
    </cfRule>
  </conditionalFormatting>
  <conditionalFormatting sqref="BF81:BG81">
    <cfRule type="expression" dxfId="97" priority="2">
      <formula>$K81&lt;&gt;""</formula>
    </cfRule>
  </conditionalFormatting>
  <conditionalFormatting sqref="BF81:BG81">
    <cfRule type="notContainsBlanks" dxfId="96" priority="1">
      <formula>LEN(TRIM(BF81))&gt;0</formula>
    </cfRule>
  </conditionalFormatting>
  <dataValidations count="15">
    <dataValidation imeMode="hiragana" allowBlank="1" showInputMessage="1" showErrorMessage="1" sqref="J23:BG34" xr:uid="{00000000-0002-0000-0200-000001000000}"/>
    <dataValidation type="whole" imeMode="halfAlpha" operator="greaterThanOrEqual" allowBlank="1" showInputMessage="1" showErrorMessage="1" sqref="Q5:R5 Y5:Z5 AG5:AH5" xr:uid="{00000000-0002-0000-0200-000008000000}">
      <formula1>1</formula1>
    </dataValidation>
    <dataValidation type="custom" allowBlank="1" showInputMessage="1" showErrorMessage="1" sqref="L4:AI4 U8:V21 AP8:AQ21" xr:uid="{00000000-0002-0000-0200-000009000000}">
      <formula1>""</formula1>
    </dataValidation>
    <dataValidation type="list" allowBlank="1" showInputMessage="1" showErrorMessage="1" sqref="K37:Q49" xr:uid="{55717608-6660-4105-869F-B49BCF30A942}">
      <formula1>①設備システム名</formula1>
    </dataValidation>
    <dataValidation type="list" allowBlank="1" showInputMessage="1" showErrorMessage="1" sqref="K50:Q51" xr:uid="{E20EEE6C-3AD2-45DA-AE25-C43D9FA877BC}">
      <formula1>②設備システム名</formula1>
    </dataValidation>
    <dataValidation type="list" allowBlank="1" showInputMessage="1" showErrorMessage="1" sqref="K52:Q66" xr:uid="{48788E1F-067A-4240-BC65-A5EF6919637F}">
      <formula1>③設備システム名</formula1>
    </dataValidation>
    <dataValidation type="list" allowBlank="1" showInputMessage="1" showErrorMessage="1" sqref="K67:Q69" xr:uid="{B5C736BA-DB3F-4ACB-AC13-DBD92D42EC16}">
      <formula1>④設備システム名</formula1>
    </dataValidation>
    <dataValidation type="list" allowBlank="1" showInputMessage="1" showErrorMessage="1" sqref="K70:Q75" xr:uid="{8B5BD855-4ED6-44FE-B70D-482AD14EF14F}">
      <formula1>⑤設備システム名</formula1>
    </dataValidation>
    <dataValidation type="list" allowBlank="1" showInputMessage="1" showErrorMessage="1" sqref="K76:Q78" xr:uid="{4FB6AA87-FCA9-4D18-B82A-BCBC13251E42}">
      <formula1>⑥設備システム名</formula1>
    </dataValidation>
    <dataValidation type="list" allowBlank="1" showInputMessage="1" showErrorMessage="1" sqref="K79:Q80" xr:uid="{A5C7B665-E38E-4555-9127-3814C27A77CD}">
      <formula1>⑦設備システム名</formula1>
    </dataValidation>
    <dataValidation type="list" allowBlank="1" showInputMessage="1" showErrorMessage="1" sqref="K81:Q81" xr:uid="{8E6A3ED6-B226-4834-BF3C-DEF188342BC7}">
      <formula1>⑧設備システム名</formula1>
    </dataValidation>
    <dataValidation type="list" allowBlank="1" showInputMessage="1" showErrorMessage="1" sqref="K82:Q82" xr:uid="{A3885699-FBB1-4C0A-B1CE-B0A188F993D8}">
      <formula1>⑨設備システム名</formula1>
    </dataValidation>
    <dataValidation type="list" allowBlank="1" showInputMessage="1" showErrorMessage="1" sqref="K83:Q84" xr:uid="{A1657FE4-E9F0-45E4-9C4D-59D189B31AF4}">
      <formula1>⑩設備システム名</formula1>
    </dataValidation>
    <dataValidation type="list" allowBlank="1" showInputMessage="1" showErrorMessage="1" sqref="K86:Q89" xr:uid="{E8ECCB87-1DB6-4DE5-B488-DAA91026139D}">
      <formula1>⑪設備システム名</formula1>
    </dataValidation>
    <dataValidation type="list" allowBlank="1" showInputMessage="1" showErrorMessage="1" sqref="R37:AA49 R52:AA80 R82:AA84 R86:AA89" xr:uid="{1D944E19-0B3F-4F26-AD62-72E9FB5EC049}">
      <formula1>INDIRECT($K37)</formula1>
    </dataValidation>
  </dataValidations>
  <pageMargins left="0.70866141732283472" right="0" top="0.74803149606299213" bottom="0.74803149606299213" header="0.31496062992125984" footer="0.31496062992125984"/>
  <pageSetup paperSize="9" scale="48" orientation="portrait" r:id="rId1"/>
  <colBreaks count="1" manualBreakCount="1">
    <brk id="61" max="1048575" man="1"/>
  </colBreaks>
  <ignoredErrors>
    <ignoredError sqref="J80 J51" formula="1"/>
  </ignoredErrors>
  <legacyDrawing r:id="rId2"/>
  <extLst>
    <ext xmlns:x14="http://schemas.microsoft.com/office/spreadsheetml/2009/9/main" uri="{CCE6A557-97BC-4b89-ADB6-D9C93CAAB3DF}">
      <x14:dataValidations xmlns:xm="http://schemas.microsoft.com/office/excel/2006/main" count="4">
        <x14:dataValidation type="list" showInputMessage="1" showErrorMessage="1" xr:uid="{00000000-0002-0000-0200-000007000000}">
          <x14:formula1>
            <xm:f>date1!$AD$3:$AD$8</xm:f>
          </x14:formula1>
          <xm:sqref>G5:H5</xm:sqref>
        </x14:dataValidation>
        <x14:dataValidation type="list" allowBlank="1" showInputMessage="1" showErrorMessage="1" xr:uid="{751B7172-539E-404B-8CBA-311B52559F92}">
          <x14:formula1>
            <xm:f>date1!$AE$3</xm:f>
          </x14:formula1>
          <xm:sqref>S8:T21 AN8:AO21</xm:sqref>
        </x14:dataValidation>
        <x14:dataValidation type="list" allowBlank="1" showInputMessage="1" showErrorMessage="1" xr:uid="{870ACB08-7CC3-4A8C-9A4E-A62DCC621A41}">
          <x14:formula1>
            <xm:f>date1!$AF$3:$AF$4</xm:f>
          </x14:formula1>
          <xm:sqref>BD37:BE89</xm:sqref>
        </x14:dataValidation>
        <x14:dataValidation type="list" allowBlank="1" showInputMessage="1" showErrorMessage="1" xr:uid="{66566AB4-2A35-42E2-8217-87817AE7B491}">
          <x14:formula1>
            <xm:f>date1!$AG$3:$AG$4</xm:f>
          </x14:formula1>
          <xm:sqref>BF37:BG49 BF52:BG78 BF81:BG84 BF86:BG89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W427"/>
  <sheetViews>
    <sheetView view="pageBreakPreview" zoomScaleNormal="100" zoomScaleSheetLayoutView="100" workbookViewId="0">
      <selection activeCell="C2" sqref="C2:AF2"/>
    </sheetView>
  </sheetViews>
  <sheetFormatPr defaultRowHeight="15" customHeight="1"/>
  <cols>
    <col min="1" max="1" width="1.25" style="1" customWidth="1"/>
    <col min="2" max="33" width="3.75" style="1" customWidth="1"/>
    <col min="34" max="34" width="1.25" style="1" customWidth="1"/>
    <col min="35" max="65" width="3.125" style="1062" customWidth="1"/>
    <col min="66" max="67" width="9" style="1062"/>
    <col min="68" max="16384" width="9" style="1"/>
  </cols>
  <sheetData>
    <row r="1" spans="1:75" ht="3.75" customHeight="1">
      <c r="A1" s="1061"/>
      <c r="B1" s="1061"/>
      <c r="C1" s="1061"/>
      <c r="D1" s="1061"/>
      <c r="E1" s="1061"/>
      <c r="F1" s="1061"/>
      <c r="G1" s="1061"/>
      <c r="H1" s="1061"/>
      <c r="I1" s="1061"/>
      <c r="J1" s="1061"/>
      <c r="K1" s="1061"/>
      <c r="L1" s="1061"/>
      <c r="M1" s="1061"/>
      <c r="N1" s="1061"/>
      <c r="O1" s="1061"/>
      <c r="P1" s="1061"/>
      <c r="Q1" s="1061"/>
      <c r="R1" s="1061"/>
      <c r="S1" s="1061"/>
      <c r="T1" s="1061"/>
      <c r="U1" s="1061"/>
      <c r="V1" s="1061"/>
      <c r="W1" s="1061"/>
      <c r="X1" s="1061"/>
      <c r="Y1" s="1061"/>
      <c r="Z1" s="1061"/>
      <c r="AA1" s="1061"/>
      <c r="AB1" s="1061"/>
      <c r="AC1" s="1061"/>
      <c r="AD1" s="1061"/>
      <c r="AE1" s="1061"/>
      <c r="AF1" s="1061"/>
      <c r="AG1" s="1061"/>
      <c r="AH1" s="1061"/>
    </row>
    <row r="2" spans="1:75" ht="48.75" customHeight="1">
      <c r="B2" s="1063"/>
      <c r="C2" s="2021" t="s">
        <v>1006</v>
      </c>
      <c r="D2" s="2021"/>
      <c r="E2" s="2021"/>
      <c r="F2" s="2021"/>
      <c r="G2" s="2021"/>
      <c r="H2" s="2021"/>
      <c r="I2" s="2021"/>
      <c r="J2" s="2021"/>
      <c r="K2" s="2021"/>
      <c r="L2" s="2021"/>
      <c r="M2" s="2021"/>
      <c r="N2" s="2021"/>
      <c r="O2" s="2021"/>
      <c r="P2" s="2021"/>
      <c r="Q2" s="2021"/>
      <c r="R2" s="2021"/>
      <c r="S2" s="2021"/>
      <c r="T2" s="2021"/>
      <c r="U2" s="2021"/>
      <c r="V2" s="2021"/>
      <c r="W2" s="2021"/>
      <c r="X2" s="2021"/>
      <c r="Y2" s="2021"/>
      <c r="Z2" s="2021"/>
      <c r="AA2" s="2021"/>
      <c r="AB2" s="2021"/>
      <c r="AC2" s="2021"/>
      <c r="AD2" s="2021"/>
      <c r="AE2" s="2021"/>
      <c r="AF2" s="2021"/>
      <c r="AG2" s="1063"/>
      <c r="AH2" s="1064"/>
    </row>
    <row r="3" spans="1:75" s="1066" customFormat="1" ht="22.5" customHeight="1">
      <c r="A3" s="1065"/>
      <c r="D3" s="1067"/>
      <c r="E3" s="1067"/>
      <c r="F3" s="1067"/>
      <c r="G3" s="1067"/>
      <c r="H3" s="1067"/>
      <c r="I3" s="1067"/>
      <c r="J3" s="1067"/>
      <c r="K3" s="1067"/>
      <c r="L3" s="1067"/>
      <c r="M3" s="1067"/>
      <c r="N3" s="1067"/>
      <c r="O3" s="1067"/>
      <c r="P3" s="1067"/>
      <c r="Q3" s="1067"/>
      <c r="R3" s="1067"/>
      <c r="S3" s="1067"/>
      <c r="T3" s="1067"/>
      <c r="U3" s="1067"/>
      <c r="V3" s="1067"/>
      <c r="W3" s="1067"/>
      <c r="X3" s="1067"/>
      <c r="Y3" s="1067"/>
      <c r="Z3" s="1067"/>
      <c r="AA3" s="1067"/>
      <c r="AB3" s="1067"/>
      <c r="AC3" s="1067"/>
      <c r="AD3" s="1067"/>
      <c r="AE3" s="1067"/>
      <c r="AF3" s="1067"/>
      <c r="AG3" s="1067"/>
      <c r="AH3" s="1067"/>
      <c r="AI3" s="1068"/>
      <c r="AJ3" s="1068"/>
      <c r="AK3" s="1068"/>
      <c r="AL3" s="1068"/>
      <c r="AM3" s="1068"/>
      <c r="AN3" s="1068"/>
      <c r="AO3" s="1068"/>
      <c r="AP3" s="1068"/>
      <c r="AQ3" s="1068"/>
      <c r="AR3" s="1068"/>
      <c r="AS3" s="1068"/>
      <c r="AT3" s="1068"/>
      <c r="AU3" s="1068"/>
      <c r="AV3" s="1068"/>
      <c r="AW3" s="1068"/>
      <c r="AX3" s="1068"/>
      <c r="AY3" s="1068"/>
      <c r="AZ3" s="1068"/>
      <c r="BA3" s="1068"/>
      <c r="BB3" s="1068"/>
      <c r="BC3" s="1068"/>
      <c r="BD3" s="1068"/>
      <c r="BE3" s="1068"/>
      <c r="BF3" s="1068"/>
      <c r="BG3" s="1068"/>
      <c r="BH3" s="1068"/>
      <c r="BI3" s="1068"/>
      <c r="BJ3" s="1068"/>
      <c r="BK3" s="1068"/>
      <c r="BL3" s="1068"/>
      <c r="BM3" s="1068"/>
      <c r="BN3" s="1068"/>
      <c r="BO3" s="1068"/>
    </row>
    <row r="4" spans="1:75" s="1066" customFormat="1" ht="18.75" customHeight="1" thickBot="1">
      <c r="A4" s="1065"/>
      <c r="B4" s="2022" t="s">
        <v>844</v>
      </c>
      <c r="C4" s="2022"/>
      <c r="D4" s="2022"/>
      <c r="E4" s="2022"/>
      <c r="F4" s="2022"/>
      <c r="G4" s="2022"/>
      <c r="H4" s="2022"/>
      <c r="I4" s="2022"/>
      <c r="J4" s="2022"/>
      <c r="K4" s="2022"/>
      <c r="L4" s="2022"/>
      <c r="M4" s="2022"/>
      <c r="N4" s="2022"/>
      <c r="O4" s="2022"/>
      <c r="P4" s="2022"/>
      <c r="Q4" s="2022"/>
      <c r="R4" s="2022"/>
      <c r="S4" s="2022"/>
      <c r="T4" s="2022"/>
      <c r="U4" s="2022"/>
      <c r="V4" s="2022"/>
      <c r="W4" s="2022"/>
      <c r="X4" s="2022"/>
      <c r="Y4" s="2022"/>
      <c r="Z4" s="2022"/>
      <c r="AA4" s="2022"/>
      <c r="AB4" s="2022"/>
      <c r="AC4" s="2022"/>
      <c r="AD4" s="2022"/>
      <c r="AE4" s="2022"/>
      <c r="AF4" s="2022"/>
      <c r="AG4" s="2022"/>
      <c r="AH4" s="1067"/>
      <c r="AI4" s="1068"/>
      <c r="AJ4" s="1068"/>
      <c r="AK4" s="1068"/>
      <c r="AL4" s="1068"/>
      <c r="AM4" s="1068"/>
      <c r="AN4" s="1068"/>
      <c r="AO4" s="1068"/>
      <c r="AP4" s="1068"/>
      <c r="AQ4" s="1068"/>
      <c r="AR4" s="1068"/>
      <c r="AS4" s="1068"/>
      <c r="AT4" s="1068"/>
      <c r="AU4" s="1068"/>
      <c r="AV4" s="1068"/>
      <c r="AW4" s="1068"/>
      <c r="AX4" s="1068"/>
      <c r="AY4" s="1068"/>
      <c r="AZ4" s="1068"/>
      <c r="BA4" s="1068"/>
      <c r="BB4" s="1068"/>
      <c r="BC4" s="1068"/>
      <c r="BD4" s="1068"/>
      <c r="BE4" s="1068"/>
      <c r="BF4" s="1068"/>
      <c r="BG4" s="1068"/>
      <c r="BH4" s="1068"/>
      <c r="BI4" s="1068"/>
      <c r="BJ4" s="1068"/>
      <c r="BK4" s="1068"/>
      <c r="BL4" s="1068"/>
      <c r="BM4" s="1068"/>
      <c r="BN4" s="1068"/>
      <c r="BO4" s="1068"/>
    </row>
    <row r="5" spans="1:75" s="1066" customFormat="1" ht="11.25" customHeight="1" thickTop="1">
      <c r="A5" s="1065"/>
      <c r="B5" s="1069"/>
      <c r="C5" s="1069"/>
      <c r="D5" s="1069"/>
      <c r="E5" s="1069"/>
      <c r="F5" s="1069"/>
      <c r="G5" s="1069"/>
      <c r="H5" s="1069"/>
      <c r="I5" s="1069"/>
      <c r="J5" s="1069"/>
      <c r="K5" s="1069"/>
      <c r="L5" s="1069"/>
      <c r="M5" s="1069"/>
      <c r="N5" s="1069"/>
      <c r="O5" s="1069"/>
      <c r="P5" s="1069"/>
      <c r="Q5" s="1069"/>
      <c r="R5" s="1069"/>
      <c r="S5" s="1069"/>
      <c r="T5" s="1069"/>
      <c r="U5" s="1069"/>
      <c r="V5" s="1069"/>
      <c r="W5" s="1069"/>
      <c r="X5" s="1069"/>
      <c r="Y5" s="1069"/>
      <c r="Z5" s="1069"/>
      <c r="AA5" s="1069"/>
      <c r="AB5" s="1069"/>
      <c r="AC5" s="1069"/>
      <c r="AD5" s="1069"/>
      <c r="AE5" s="1069"/>
      <c r="AF5" s="1069"/>
      <c r="AG5" s="1069"/>
      <c r="AH5" s="1067"/>
      <c r="AI5" s="1068"/>
      <c r="AJ5" s="1068"/>
      <c r="AK5" s="1068"/>
      <c r="AL5" s="1068"/>
      <c r="AM5" s="1068"/>
      <c r="AN5" s="1068"/>
      <c r="AO5" s="1068"/>
      <c r="AP5" s="1068"/>
      <c r="AQ5" s="1068"/>
      <c r="AR5" s="1068"/>
      <c r="AS5" s="1068"/>
      <c r="AT5" s="1068"/>
      <c r="AU5" s="1068"/>
      <c r="AV5" s="1068"/>
      <c r="AW5" s="1068"/>
      <c r="AX5" s="1068"/>
      <c r="AY5" s="1068"/>
      <c r="AZ5" s="1068"/>
      <c r="BA5" s="1068"/>
      <c r="BB5" s="1068"/>
      <c r="BC5" s="1068"/>
      <c r="BD5" s="1068"/>
      <c r="BE5" s="1068"/>
      <c r="BF5" s="1068"/>
      <c r="BG5" s="1068"/>
      <c r="BH5" s="1068"/>
      <c r="BI5" s="1068"/>
      <c r="BJ5" s="1068"/>
      <c r="BK5" s="1068"/>
      <c r="BL5" s="1068"/>
      <c r="BM5" s="1068"/>
      <c r="BN5" s="1068"/>
      <c r="BO5" s="1068"/>
    </row>
    <row r="6" spans="1:75" s="1067" customFormat="1" ht="15" customHeight="1">
      <c r="A6" s="1065"/>
      <c r="B6" s="1881"/>
      <c r="C6" s="1882"/>
      <c r="D6" s="1067" t="s">
        <v>1005</v>
      </c>
      <c r="AI6" s="1070"/>
      <c r="AJ6" s="1070"/>
      <c r="AK6" s="1070"/>
      <c r="AL6" s="1070"/>
      <c r="AM6" s="1070"/>
      <c r="AN6" s="1070"/>
      <c r="AO6" s="1070"/>
      <c r="AP6" s="1070"/>
      <c r="AQ6" s="1070"/>
      <c r="AR6" s="1070"/>
      <c r="AS6" s="1070"/>
      <c r="AT6" s="1070"/>
      <c r="AU6" s="1070"/>
      <c r="AV6" s="1070"/>
      <c r="AW6" s="1070"/>
      <c r="AX6" s="1070"/>
      <c r="AY6" s="1070"/>
      <c r="AZ6" s="1070"/>
      <c r="BA6" s="1070"/>
      <c r="BB6" s="1070"/>
      <c r="BC6" s="1070"/>
      <c r="BD6" s="1070"/>
      <c r="BE6" s="1070"/>
      <c r="BF6" s="1070"/>
      <c r="BG6" s="1070"/>
      <c r="BH6" s="1070"/>
      <c r="BI6" s="1070"/>
      <c r="BJ6" s="1070"/>
      <c r="BK6" s="1070"/>
      <c r="BL6" s="1070"/>
      <c r="BM6" s="1070"/>
      <c r="BN6" s="1070"/>
      <c r="BO6" s="1070"/>
    </row>
    <row r="7" spans="1:75" s="1073" customFormat="1" ht="15" customHeight="1">
      <c r="A7" s="2023"/>
      <c r="B7" s="2023"/>
      <c r="C7" s="2023"/>
      <c r="D7" s="2023"/>
      <c r="E7" s="2023"/>
      <c r="F7" s="2023"/>
      <c r="G7" s="2023"/>
      <c r="H7" s="2023"/>
      <c r="I7" s="2023"/>
      <c r="J7" s="2023"/>
      <c r="K7" s="2023"/>
      <c r="L7" s="2023"/>
      <c r="M7" s="2023"/>
      <c r="N7" s="2023"/>
      <c r="O7" s="2023"/>
      <c r="P7" s="2023"/>
      <c r="Q7" s="2023"/>
      <c r="R7" s="2023"/>
      <c r="S7" s="2023"/>
      <c r="T7" s="2023"/>
      <c r="U7" s="2023"/>
      <c r="V7" s="2023"/>
      <c r="W7" s="2023"/>
      <c r="X7" s="2023"/>
      <c r="Y7" s="2023"/>
      <c r="Z7" s="2023"/>
      <c r="AA7" s="2023"/>
      <c r="AB7" s="2023"/>
      <c r="AC7" s="1071"/>
      <c r="AD7" s="1071"/>
      <c r="AE7" s="1071"/>
      <c r="AF7" s="1071"/>
      <c r="AG7" s="1071"/>
      <c r="AH7" s="1071"/>
      <c r="AI7" s="1072"/>
      <c r="AJ7" s="1072"/>
      <c r="AK7" s="1072"/>
      <c r="AL7" s="1072"/>
      <c r="AM7" s="1072"/>
      <c r="AN7" s="1072"/>
      <c r="AO7" s="1072"/>
      <c r="AP7" s="1072"/>
      <c r="AQ7" s="1072"/>
      <c r="AR7" s="1072"/>
      <c r="AS7" s="1072"/>
      <c r="AT7" s="1072"/>
      <c r="AU7" s="1072"/>
      <c r="AV7" s="1072"/>
      <c r="AW7" s="1072"/>
      <c r="AX7" s="1072"/>
      <c r="AY7" s="1072"/>
      <c r="AZ7" s="1072"/>
      <c r="BA7" s="1072"/>
      <c r="BB7" s="1072"/>
      <c r="BC7" s="1072"/>
      <c r="BD7" s="1072"/>
      <c r="BE7" s="1072"/>
      <c r="BF7" s="1072"/>
      <c r="BG7" s="1072"/>
      <c r="BH7" s="1072"/>
      <c r="BI7" s="1072"/>
      <c r="BJ7" s="1072"/>
      <c r="BK7" s="1072"/>
      <c r="BL7" s="1072"/>
      <c r="BM7" s="1072"/>
      <c r="BN7" s="1072"/>
      <c r="BO7" s="1072"/>
    </row>
    <row r="8" spans="1:75" s="1073" customFormat="1" ht="15" customHeight="1">
      <c r="B8" s="1071"/>
      <c r="C8" s="1071"/>
      <c r="D8" s="1071"/>
      <c r="E8" s="1071"/>
      <c r="F8" s="1071"/>
      <c r="G8" s="1071"/>
      <c r="H8" s="1071"/>
      <c r="I8" s="1071"/>
      <c r="J8" s="1071"/>
      <c r="K8" s="1071"/>
      <c r="L8" s="1071"/>
      <c r="M8" s="1071"/>
      <c r="N8" s="1071"/>
      <c r="O8" s="1071"/>
      <c r="P8" s="1071"/>
      <c r="Q8" s="1071"/>
      <c r="R8" s="1071"/>
      <c r="S8" s="1071"/>
      <c r="T8" s="1071"/>
      <c r="U8" s="1071"/>
      <c r="V8" s="1071"/>
      <c r="W8" s="1071"/>
      <c r="X8" s="1071"/>
      <c r="Y8" s="1071"/>
      <c r="Z8" s="1071"/>
      <c r="AA8" s="1071"/>
      <c r="AB8" s="1071"/>
      <c r="AC8" s="1071"/>
      <c r="AD8" s="1071"/>
      <c r="AE8" s="1071"/>
      <c r="AF8" s="1071"/>
      <c r="AG8" s="1071"/>
      <c r="AI8" s="1072"/>
      <c r="AJ8" s="1072"/>
      <c r="AK8" s="1072"/>
      <c r="AL8" s="1072"/>
      <c r="AM8" s="1072"/>
      <c r="AN8" s="1072"/>
      <c r="AO8" s="1072"/>
      <c r="AP8" s="1072"/>
      <c r="AQ8" s="1072"/>
      <c r="AR8" s="1072"/>
      <c r="AS8" s="1072"/>
      <c r="AT8" s="1072"/>
      <c r="AU8" s="1072"/>
      <c r="AV8" s="1072"/>
      <c r="AW8" s="1072"/>
      <c r="AX8" s="1072"/>
      <c r="AY8" s="1072"/>
      <c r="AZ8" s="1072"/>
      <c r="BA8" s="1072"/>
      <c r="BB8" s="1072"/>
      <c r="BC8" s="1072"/>
      <c r="BD8" s="1072"/>
      <c r="BE8" s="1072"/>
      <c r="BF8" s="1072"/>
      <c r="BG8" s="1072"/>
      <c r="BH8" s="1072"/>
      <c r="BI8" s="1072"/>
      <c r="BJ8" s="1072"/>
      <c r="BK8" s="1072"/>
      <c r="BL8" s="1072"/>
      <c r="BM8" s="1072"/>
      <c r="BN8" s="1072"/>
      <c r="BO8" s="1072"/>
    </row>
    <row r="9" spans="1:75" s="1073" customFormat="1" ht="18.75" customHeight="1">
      <c r="B9" s="1074" t="s">
        <v>1120</v>
      </c>
      <c r="C9" s="1851" t="s">
        <v>1121</v>
      </c>
      <c r="D9" s="1851"/>
      <c r="E9" s="1851"/>
      <c r="F9" s="1851"/>
      <c r="G9" s="1851"/>
      <c r="H9" s="1851"/>
      <c r="I9" s="1851"/>
      <c r="J9" s="1851"/>
      <c r="K9" s="1851"/>
      <c r="L9" s="1851"/>
      <c r="M9" s="1851"/>
      <c r="N9" s="1851"/>
      <c r="O9" s="1851"/>
      <c r="P9" s="1851"/>
      <c r="Q9" s="1851"/>
      <c r="R9" s="1851"/>
      <c r="S9" s="1851"/>
      <c r="T9" s="1851"/>
      <c r="U9" s="1851"/>
      <c r="V9" s="1851"/>
      <c r="W9" s="1851"/>
      <c r="X9" s="1851"/>
      <c r="Y9" s="1851"/>
      <c r="Z9" s="1851"/>
      <c r="AA9" s="1851"/>
      <c r="AB9" s="1851"/>
      <c r="AC9" s="1851"/>
      <c r="AD9" s="1851"/>
      <c r="AE9" s="1851"/>
      <c r="AF9" s="1851"/>
      <c r="AG9" s="1852"/>
      <c r="AH9" s="1069"/>
      <c r="AI9" s="1072"/>
      <c r="AJ9" s="1072"/>
      <c r="AK9" s="1072"/>
      <c r="AL9" s="1072"/>
      <c r="AM9" s="1072"/>
      <c r="AN9" s="1072"/>
      <c r="AO9" s="1072"/>
      <c r="AP9" s="1072"/>
      <c r="AQ9" s="1072"/>
      <c r="AR9" s="1072"/>
      <c r="AS9" s="1072"/>
      <c r="AT9" s="1072"/>
      <c r="AU9" s="1072"/>
      <c r="AV9" s="1072"/>
      <c r="AW9" s="1072"/>
      <c r="AX9" s="1072"/>
      <c r="AY9" s="1072"/>
      <c r="AZ9" s="1072"/>
      <c r="BA9" s="1072"/>
      <c r="BB9" s="1072"/>
      <c r="BC9" s="1072"/>
      <c r="BD9" s="1072"/>
      <c r="BE9" s="1072"/>
      <c r="BF9" s="1072"/>
      <c r="BG9" s="1072"/>
      <c r="BH9" s="1072"/>
      <c r="BI9" s="1072"/>
      <c r="BJ9" s="1072"/>
      <c r="BK9" s="1072"/>
      <c r="BL9" s="1072"/>
      <c r="BM9" s="1072"/>
      <c r="BN9" s="1072"/>
      <c r="BO9" s="1072"/>
    </row>
    <row r="10" spans="1:75" s="1073" customFormat="1" ht="15" customHeight="1">
      <c r="A10" s="1075"/>
      <c r="B10" s="1841" t="s">
        <v>628</v>
      </c>
      <c r="C10" s="1841"/>
      <c r="D10" s="1841"/>
      <c r="E10" s="1841"/>
      <c r="F10" s="1841"/>
      <c r="G10" s="1841"/>
      <c r="H10" s="1841"/>
      <c r="I10" s="1841"/>
      <c r="J10" s="1841" t="s">
        <v>634</v>
      </c>
      <c r="K10" s="1841"/>
      <c r="L10" s="1841"/>
      <c r="M10" s="1841"/>
      <c r="N10" s="1841"/>
      <c r="O10" s="1841"/>
      <c r="P10" s="1841"/>
      <c r="Q10" s="1841"/>
      <c r="R10" s="1841" t="s">
        <v>635</v>
      </c>
      <c r="S10" s="1841"/>
      <c r="T10" s="1841"/>
      <c r="U10" s="1841"/>
      <c r="V10" s="1841"/>
      <c r="W10" s="1841"/>
      <c r="X10" s="1841"/>
      <c r="Y10" s="1841"/>
      <c r="Z10" s="1841" t="s">
        <v>639</v>
      </c>
      <c r="AA10" s="1841"/>
      <c r="AB10" s="1841"/>
      <c r="AC10" s="1841"/>
      <c r="AD10" s="1841"/>
      <c r="AE10" s="1841"/>
      <c r="AF10" s="1841"/>
      <c r="AG10" s="1841"/>
      <c r="AI10" s="1072"/>
      <c r="AJ10" s="1072"/>
      <c r="AK10" s="1072"/>
      <c r="AL10" s="1072"/>
      <c r="AM10" s="1072"/>
      <c r="AN10" s="1072"/>
      <c r="AO10" s="1072"/>
      <c r="AP10" s="1072"/>
      <c r="AQ10" s="1072"/>
      <c r="AR10" s="1072"/>
      <c r="AS10" s="1072"/>
      <c r="AT10" s="1072"/>
      <c r="AU10" s="1072"/>
      <c r="AV10" s="1072"/>
      <c r="AW10" s="1072"/>
      <c r="AX10" s="1072"/>
      <c r="AY10" s="1072"/>
      <c r="AZ10" s="1072"/>
      <c r="BA10" s="1072"/>
      <c r="BB10" s="1072"/>
      <c r="BC10" s="1072"/>
      <c r="BD10" s="1072"/>
      <c r="BE10" s="1072"/>
      <c r="BF10" s="1072"/>
      <c r="BG10" s="1072"/>
      <c r="BH10" s="1072"/>
      <c r="BI10" s="1072"/>
      <c r="BJ10" s="1072"/>
      <c r="BK10" s="1072"/>
      <c r="BL10" s="1072"/>
      <c r="BM10" s="1072"/>
      <c r="BN10" s="1072"/>
      <c r="BO10" s="1072"/>
    </row>
    <row r="11" spans="1:75" s="1073" customFormat="1" ht="13.5" customHeight="1">
      <c r="B11" s="2019" t="s">
        <v>114</v>
      </c>
      <c r="C11" s="2019"/>
      <c r="D11" s="2019"/>
      <c r="E11" s="2019"/>
      <c r="F11" s="2019"/>
      <c r="G11" s="2019"/>
      <c r="H11" s="2019"/>
      <c r="I11" s="2019"/>
      <c r="J11" s="2019" t="s">
        <v>123</v>
      </c>
      <c r="K11" s="2019"/>
      <c r="L11" s="2019"/>
      <c r="M11" s="2019"/>
      <c r="N11" s="2019"/>
      <c r="O11" s="2019"/>
      <c r="P11" s="2019"/>
      <c r="Q11" s="2019"/>
      <c r="R11" s="2019" t="s">
        <v>132</v>
      </c>
      <c r="S11" s="2019"/>
      <c r="T11" s="2019"/>
      <c r="U11" s="2019"/>
      <c r="V11" s="2019"/>
      <c r="W11" s="2019"/>
      <c r="X11" s="2019"/>
      <c r="Y11" s="2019"/>
      <c r="Z11" s="2019" t="s">
        <v>1433</v>
      </c>
      <c r="AA11" s="2019"/>
      <c r="AB11" s="2019"/>
      <c r="AC11" s="2019"/>
      <c r="AD11" s="2019"/>
      <c r="AE11" s="2019"/>
      <c r="AF11" s="2019"/>
      <c r="AG11" s="2019"/>
      <c r="AI11" s="1072"/>
      <c r="AJ11" s="1072"/>
      <c r="AK11" s="1072"/>
      <c r="AL11" s="1072"/>
      <c r="AM11" s="1072"/>
      <c r="AN11" s="1072"/>
      <c r="AO11" s="1072"/>
      <c r="AP11" s="1072"/>
      <c r="AQ11" s="1072"/>
      <c r="AR11" s="1072"/>
      <c r="AS11" s="1072"/>
      <c r="AT11" s="1072"/>
      <c r="AU11" s="1072"/>
      <c r="AV11" s="1072"/>
      <c r="AW11" s="1072"/>
      <c r="AX11" s="1072"/>
      <c r="AY11" s="1072"/>
      <c r="AZ11" s="1072"/>
      <c r="BA11" s="1072"/>
      <c r="BB11" s="1072"/>
      <c r="BC11" s="1072"/>
      <c r="BD11" s="1072"/>
      <c r="BE11" s="1072"/>
      <c r="BF11" s="1072"/>
      <c r="BG11" s="1072"/>
      <c r="BH11" s="1072"/>
      <c r="BI11" s="1072"/>
      <c r="BJ11" s="1072"/>
      <c r="BK11" s="1072"/>
      <c r="BL11" s="1072"/>
      <c r="BM11" s="1072"/>
      <c r="BN11" s="1072"/>
      <c r="BO11" s="1072"/>
    </row>
    <row r="12" spans="1:75" s="1073" customFormat="1" ht="13.5" customHeight="1">
      <c r="B12" s="2011" t="s">
        <v>116</v>
      </c>
      <c r="C12" s="2011"/>
      <c r="D12" s="2011"/>
      <c r="E12" s="2011"/>
      <c r="F12" s="2011"/>
      <c r="G12" s="2011"/>
      <c r="H12" s="2011"/>
      <c r="I12" s="2011"/>
      <c r="J12" s="2011" t="s">
        <v>126</v>
      </c>
      <c r="K12" s="2011"/>
      <c r="L12" s="2011"/>
      <c r="M12" s="2011"/>
      <c r="N12" s="2011"/>
      <c r="O12" s="2011"/>
      <c r="P12" s="2011"/>
      <c r="Q12" s="2011"/>
      <c r="R12" s="2011" t="s">
        <v>636</v>
      </c>
      <c r="S12" s="2011"/>
      <c r="T12" s="2011"/>
      <c r="U12" s="2011"/>
      <c r="V12" s="2011"/>
      <c r="W12" s="2011"/>
      <c r="X12" s="2011"/>
      <c r="Y12" s="2011"/>
      <c r="Z12" s="1993" t="s">
        <v>1434</v>
      </c>
      <c r="AA12" s="1994"/>
      <c r="AB12" s="1994"/>
      <c r="AC12" s="1994"/>
      <c r="AD12" s="1994"/>
      <c r="AE12" s="1994"/>
      <c r="AF12" s="1994"/>
      <c r="AG12" s="1995"/>
      <c r="AI12" s="1072"/>
      <c r="AJ12" s="1072"/>
      <c r="AK12" s="1072"/>
      <c r="AL12" s="1072"/>
      <c r="AM12" s="1072"/>
      <c r="AN12" s="1072"/>
      <c r="AO12" s="1072"/>
      <c r="AP12" s="1072"/>
      <c r="AQ12" s="1072"/>
      <c r="AR12" s="1072"/>
      <c r="AS12" s="1072"/>
      <c r="AT12" s="1072"/>
      <c r="AU12" s="1072"/>
      <c r="AV12" s="1072"/>
      <c r="AW12" s="1072"/>
      <c r="AX12" s="1072"/>
      <c r="AY12" s="1072"/>
      <c r="AZ12" s="1072"/>
      <c r="BA12" s="1072"/>
      <c r="BB12" s="1072"/>
      <c r="BC12" s="1072"/>
      <c r="BD12" s="1072"/>
      <c r="BE12" s="1072"/>
      <c r="BF12" s="1072"/>
      <c r="BG12" s="1072"/>
      <c r="BH12" s="1072"/>
      <c r="BI12" s="1072"/>
      <c r="BJ12" s="1072"/>
      <c r="BK12" s="1072"/>
      <c r="BL12" s="1072"/>
      <c r="BM12" s="1072"/>
      <c r="BN12" s="1072"/>
      <c r="BO12" s="1072"/>
    </row>
    <row r="13" spans="1:75" s="1073" customFormat="1" ht="13.5" customHeight="1">
      <c r="B13" s="2011" t="s">
        <v>117</v>
      </c>
      <c r="C13" s="2011"/>
      <c r="D13" s="2011"/>
      <c r="E13" s="2011"/>
      <c r="F13" s="2011"/>
      <c r="G13" s="2011"/>
      <c r="H13" s="2011"/>
      <c r="I13" s="2011"/>
      <c r="J13" s="2011" t="s">
        <v>127</v>
      </c>
      <c r="K13" s="2011"/>
      <c r="L13" s="2011"/>
      <c r="M13" s="2011"/>
      <c r="N13" s="2011"/>
      <c r="O13" s="2011"/>
      <c r="P13" s="2011"/>
      <c r="Q13" s="2011"/>
      <c r="R13" s="2011" t="s">
        <v>136</v>
      </c>
      <c r="S13" s="2011"/>
      <c r="T13" s="2011"/>
      <c r="U13" s="2011"/>
      <c r="V13" s="2011"/>
      <c r="W13" s="2011"/>
      <c r="X13" s="2011"/>
      <c r="Y13" s="2011"/>
      <c r="Z13" s="2011" t="s">
        <v>1123</v>
      </c>
      <c r="AA13" s="2011"/>
      <c r="AB13" s="2011"/>
      <c r="AC13" s="2011"/>
      <c r="AD13" s="2011"/>
      <c r="AE13" s="2011"/>
      <c r="AF13" s="2011"/>
      <c r="AG13" s="2011"/>
      <c r="AI13" s="1072"/>
      <c r="AJ13" s="1072"/>
      <c r="AK13" s="1072"/>
      <c r="AL13" s="1072"/>
      <c r="AM13" s="1072"/>
      <c r="AN13" s="1072"/>
      <c r="AO13" s="1072"/>
      <c r="AP13" s="1072"/>
      <c r="AQ13" s="1072"/>
      <c r="AR13" s="1072"/>
      <c r="AS13" s="1072"/>
      <c r="AT13" s="1072"/>
      <c r="AU13" s="1072"/>
      <c r="AV13" s="1072"/>
      <c r="AW13" s="1072"/>
      <c r="AX13" s="1072"/>
      <c r="AY13" s="1072"/>
      <c r="AZ13" s="1072"/>
      <c r="BA13" s="1072"/>
      <c r="BB13" s="1072"/>
      <c r="BC13" s="1072"/>
      <c r="BD13" s="1072"/>
      <c r="BE13" s="1072"/>
      <c r="BF13" s="1072"/>
      <c r="BG13" s="1072"/>
      <c r="BH13" s="1072"/>
      <c r="BI13" s="1072"/>
      <c r="BJ13" s="1072"/>
      <c r="BK13" s="1072"/>
      <c r="BL13" s="1072"/>
      <c r="BM13" s="1072"/>
      <c r="BN13" s="1072"/>
      <c r="BO13" s="1072"/>
    </row>
    <row r="14" spans="1:75" s="1073" customFormat="1" ht="13.5" customHeight="1">
      <c r="B14" s="2011" t="s">
        <v>118</v>
      </c>
      <c r="C14" s="2011"/>
      <c r="D14" s="2011"/>
      <c r="E14" s="2011"/>
      <c r="F14" s="2011"/>
      <c r="G14" s="2011"/>
      <c r="H14" s="2011"/>
      <c r="I14" s="2011"/>
      <c r="J14" s="2020"/>
      <c r="K14" s="2020"/>
      <c r="L14" s="2020"/>
      <c r="M14" s="2020"/>
      <c r="N14" s="2020"/>
      <c r="O14" s="2020"/>
      <c r="P14" s="2020"/>
      <c r="Q14" s="2020"/>
      <c r="R14" s="2011" t="s">
        <v>1122</v>
      </c>
      <c r="S14" s="2011"/>
      <c r="T14" s="2011"/>
      <c r="U14" s="2011"/>
      <c r="V14" s="2011"/>
      <c r="W14" s="2011"/>
      <c r="X14" s="2011"/>
      <c r="Y14" s="2011"/>
      <c r="Z14" s="2011"/>
      <c r="AA14" s="2011"/>
      <c r="AB14" s="2011"/>
      <c r="AC14" s="2011"/>
      <c r="AD14" s="2011"/>
      <c r="AE14" s="2011"/>
      <c r="AF14" s="2011"/>
      <c r="AG14" s="2011"/>
      <c r="AI14" s="1072"/>
      <c r="AJ14" s="1076"/>
      <c r="AK14" s="1072"/>
      <c r="AL14" s="1072"/>
      <c r="AM14" s="1072"/>
      <c r="AN14" s="1072"/>
      <c r="AO14" s="1072"/>
      <c r="AP14" s="1072"/>
      <c r="AQ14" s="1072"/>
      <c r="AR14" s="1072"/>
      <c r="AS14" s="1072"/>
      <c r="AT14" s="1072"/>
      <c r="AU14" s="1072"/>
      <c r="AV14" s="1072"/>
      <c r="AW14" s="1072"/>
      <c r="AX14" s="1072"/>
      <c r="AY14" s="1072"/>
      <c r="AZ14" s="1072"/>
      <c r="BA14" s="1072"/>
      <c r="BB14" s="1072"/>
      <c r="BC14" s="1072"/>
      <c r="BD14" s="1072"/>
      <c r="BE14" s="1072"/>
      <c r="BF14" s="1072"/>
      <c r="BG14" s="1072"/>
      <c r="BH14" s="1072"/>
      <c r="BI14" s="1072"/>
      <c r="BJ14" s="1072"/>
      <c r="BK14" s="1072"/>
      <c r="BL14" s="1072"/>
      <c r="BM14" s="1072"/>
      <c r="BN14" s="1072"/>
      <c r="BO14" s="1072"/>
    </row>
    <row r="15" spans="1:75" s="1073" customFormat="1" ht="13.5" customHeight="1">
      <c r="B15" s="2011" t="s">
        <v>1666</v>
      </c>
      <c r="C15" s="2011"/>
      <c r="D15" s="2011"/>
      <c r="E15" s="2011"/>
      <c r="F15" s="2011"/>
      <c r="G15" s="2011"/>
      <c r="H15" s="2011"/>
      <c r="I15" s="2011"/>
      <c r="J15" s="2011"/>
      <c r="K15" s="2011"/>
      <c r="L15" s="2011"/>
      <c r="M15" s="2011"/>
      <c r="N15" s="2011"/>
      <c r="O15" s="2011"/>
      <c r="P15" s="2011"/>
      <c r="Q15" s="2011"/>
      <c r="R15" s="2011" t="s">
        <v>1124</v>
      </c>
      <c r="S15" s="2011"/>
      <c r="T15" s="2011"/>
      <c r="U15" s="2011"/>
      <c r="V15" s="2011"/>
      <c r="W15" s="2011"/>
      <c r="X15" s="2011"/>
      <c r="Y15" s="2011"/>
      <c r="Z15" s="2007"/>
      <c r="AA15" s="2007"/>
      <c r="AB15" s="2007"/>
      <c r="AC15" s="2007"/>
      <c r="AD15" s="2007"/>
      <c r="AE15" s="2007"/>
      <c r="AF15" s="2007"/>
      <c r="AG15" s="2007"/>
      <c r="AI15" s="1072"/>
      <c r="AJ15" s="1076"/>
      <c r="AK15" s="1072"/>
      <c r="AL15" s="1072"/>
      <c r="AM15" s="1072"/>
      <c r="AN15" s="1072"/>
      <c r="AO15" s="1072"/>
      <c r="AP15" s="1072"/>
      <c r="AQ15" s="1072"/>
      <c r="AR15" s="1072"/>
      <c r="AS15" s="1072"/>
      <c r="AT15" s="1072"/>
      <c r="AU15" s="1072"/>
      <c r="AV15" s="1072"/>
      <c r="AW15" s="1072"/>
      <c r="AX15" s="1072"/>
      <c r="AY15" s="1072"/>
      <c r="AZ15" s="1072"/>
      <c r="BA15" s="1072"/>
      <c r="BB15" s="1072"/>
      <c r="BC15" s="1072"/>
      <c r="BD15" s="1072"/>
      <c r="BE15" s="1072"/>
      <c r="BF15" s="1072"/>
      <c r="BG15" s="1072"/>
      <c r="BH15" s="1072"/>
      <c r="BI15" s="1072"/>
      <c r="BJ15" s="1072"/>
      <c r="BK15" s="1072"/>
      <c r="BL15" s="1072"/>
      <c r="BM15" s="1072"/>
      <c r="BN15" s="1072"/>
      <c r="BO15" s="1072"/>
    </row>
    <row r="16" spans="1:75" s="1073" customFormat="1" ht="15" customHeight="1">
      <c r="B16" s="1841" t="s">
        <v>1263</v>
      </c>
      <c r="C16" s="1841"/>
      <c r="D16" s="1841"/>
      <c r="E16" s="1841"/>
      <c r="F16" s="1841"/>
      <c r="G16" s="1841"/>
      <c r="H16" s="1841"/>
      <c r="I16" s="1841"/>
      <c r="J16" s="1841" t="s">
        <v>1843</v>
      </c>
      <c r="K16" s="1841"/>
      <c r="L16" s="1841"/>
      <c r="M16" s="1841"/>
      <c r="N16" s="1841"/>
      <c r="O16" s="1841"/>
      <c r="P16" s="1841"/>
      <c r="Q16" s="1841"/>
      <c r="R16" s="1841" t="s">
        <v>641</v>
      </c>
      <c r="S16" s="1841"/>
      <c r="T16" s="1841"/>
      <c r="U16" s="1841"/>
      <c r="V16" s="1841"/>
      <c r="W16" s="1841"/>
      <c r="X16" s="1841"/>
      <c r="Y16" s="1841"/>
      <c r="Z16" s="1841" t="s">
        <v>642</v>
      </c>
      <c r="AA16" s="1841"/>
      <c r="AB16" s="1841"/>
      <c r="AC16" s="1841"/>
      <c r="AD16" s="1841"/>
      <c r="AE16" s="1841"/>
      <c r="AF16" s="1841"/>
      <c r="AG16" s="1841"/>
      <c r="AH16" s="1077"/>
      <c r="AI16" s="802"/>
      <c r="AJ16" s="802"/>
      <c r="AK16" s="802"/>
      <c r="AL16" s="802"/>
      <c r="AM16" s="802"/>
      <c r="AN16" s="802"/>
      <c r="AO16" s="802"/>
      <c r="AQ16" s="1072"/>
      <c r="AR16" s="1072"/>
      <c r="AS16" s="1072"/>
      <c r="AT16" s="1072"/>
      <c r="AU16" s="1072"/>
      <c r="AV16" s="1072"/>
      <c r="AW16" s="1072"/>
      <c r="AX16" s="1072"/>
      <c r="AY16" s="1072"/>
      <c r="AZ16" s="1072"/>
      <c r="BA16" s="1072"/>
      <c r="BB16" s="1072"/>
      <c r="BC16" s="1072"/>
      <c r="BD16" s="1072"/>
      <c r="BE16" s="1072"/>
      <c r="BF16" s="1072"/>
      <c r="BG16" s="1072"/>
      <c r="BH16" s="1072"/>
      <c r="BI16" s="1072"/>
      <c r="BJ16" s="1072"/>
      <c r="BK16" s="1072"/>
      <c r="BL16" s="1072"/>
      <c r="BM16" s="1072"/>
      <c r="BN16" s="1072"/>
      <c r="BO16" s="1072"/>
      <c r="BP16" s="1072"/>
      <c r="BQ16" s="1072"/>
      <c r="BR16" s="1072"/>
      <c r="BS16" s="1072"/>
      <c r="BT16" s="1072"/>
      <c r="BU16" s="1072"/>
      <c r="BV16" s="1072"/>
      <c r="BW16" s="1072"/>
    </row>
    <row r="17" spans="1:75" s="1073" customFormat="1" ht="13.5" customHeight="1">
      <c r="B17" s="2019" t="s">
        <v>272</v>
      </c>
      <c r="C17" s="2019"/>
      <c r="D17" s="2019"/>
      <c r="E17" s="2019"/>
      <c r="F17" s="2019"/>
      <c r="G17" s="2019"/>
      <c r="H17" s="2019"/>
      <c r="I17" s="2019"/>
      <c r="J17" s="2019" t="s">
        <v>1844</v>
      </c>
      <c r="K17" s="2019"/>
      <c r="L17" s="2019"/>
      <c r="M17" s="2019"/>
      <c r="N17" s="2019"/>
      <c r="O17" s="2019"/>
      <c r="P17" s="2019"/>
      <c r="Q17" s="2019"/>
      <c r="R17" s="2019" t="s">
        <v>1439</v>
      </c>
      <c r="S17" s="2019"/>
      <c r="T17" s="2019"/>
      <c r="U17" s="2019"/>
      <c r="V17" s="2019"/>
      <c r="W17" s="2019"/>
      <c r="X17" s="2019"/>
      <c r="Y17" s="2019"/>
      <c r="Z17" s="2019" t="s">
        <v>1125</v>
      </c>
      <c r="AA17" s="2019"/>
      <c r="AB17" s="2019"/>
      <c r="AC17" s="2019"/>
      <c r="AD17" s="2019"/>
      <c r="AE17" s="2019"/>
      <c r="AF17" s="2019"/>
      <c r="AG17" s="2019"/>
      <c r="AH17" s="1077"/>
      <c r="AI17" s="802"/>
      <c r="AJ17" s="802"/>
      <c r="AK17" s="802"/>
      <c r="AL17" s="802"/>
      <c r="AM17" s="802"/>
      <c r="AN17" s="802"/>
      <c r="AO17" s="802"/>
      <c r="AQ17" s="1072"/>
      <c r="AR17" s="1072"/>
      <c r="AS17" s="1072"/>
      <c r="AT17" s="1072"/>
      <c r="AU17" s="1072"/>
      <c r="AV17" s="1072"/>
      <c r="AW17" s="1072"/>
      <c r="AX17" s="1072"/>
      <c r="AY17" s="1072"/>
      <c r="AZ17" s="1072"/>
      <c r="BA17" s="1072"/>
      <c r="BB17" s="1072"/>
      <c r="BC17" s="1072"/>
      <c r="BD17" s="1072"/>
      <c r="BE17" s="1072"/>
      <c r="BF17" s="1072"/>
      <c r="BG17" s="1072"/>
      <c r="BH17" s="1072"/>
      <c r="BI17" s="1072"/>
      <c r="BJ17" s="1072"/>
      <c r="BK17" s="1072"/>
      <c r="BL17" s="1072"/>
      <c r="BM17" s="1072"/>
      <c r="BN17" s="1072"/>
      <c r="BO17" s="1072"/>
      <c r="BP17" s="1072"/>
      <c r="BQ17" s="1072"/>
      <c r="BR17" s="1072"/>
      <c r="BS17" s="1072"/>
      <c r="BT17" s="1072"/>
      <c r="BU17" s="1072"/>
      <c r="BV17" s="1072"/>
      <c r="BW17" s="1072"/>
    </row>
    <row r="18" spans="1:75" s="1073" customFormat="1" ht="13.5" customHeight="1">
      <c r="B18" s="2011" t="s">
        <v>799</v>
      </c>
      <c r="C18" s="2011"/>
      <c r="D18" s="2011"/>
      <c r="E18" s="2011"/>
      <c r="F18" s="2011"/>
      <c r="G18" s="2011"/>
      <c r="H18" s="2011"/>
      <c r="I18" s="2011"/>
      <c r="J18" s="2011" t="s">
        <v>1845</v>
      </c>
      <c r="K18" s="2011"/>
      <c r="L18" s="2011"/>
      <c r="M18" s="2011"/>
      <c r="N18" s="2011"/>
      <c r="O18" s="2011"/>
      <c r="P18" s="2011"/>
      <c r="Q18" s="2011"/>
      <c r="R18" s="2011" t="s">
        <v>1440</v>
      </c>
      <c r="S18" s="2011"/>
      <c r="T18" s="2011"/>
      <c r="U18" s="2011"/>
      <c r="V18" s="2011"/>
      <c r="W18" s="2011"/>
      <c r="X18" s="2011"/>
      <c r="Y18" s="2011"/>
      <c r="Z18" s="2011" t="s">
        <v>1126</v>
      </c>
      <c r="AA18" s="2011"/>
      <c r="AB18" s="2011"/>
      <c r="AC18" s="2011"/>
      <c r="AD18" s="2011"/>
      <c r="AE18" s="2011"/>
      <c r="AF18" s="2011"/>
      <c r="AG18" s="2011"/>
      <c r="AH18" s="1077"/>
      <c r="AI18" s="802"/>
      <c r="AJ18" s="802"/>
      <c r="AK18" s="802"/>
      <c r="AL18" s="802"/>
      <c r="AM18" s="802"/>
      <c r="AN18" s="802"/>
      <c r="AO18" s="802"/>
      <c r="AQ18" s="1072"/>
      <c r="AR18" s="1072"/>
      <c r="AS18" s="1072"/>
      <c r="AT18" s="1072"/>
      <c r="AU18" s="1072"/>
      <c r="AV18" s="1072"/>
      <c r="AW18" s="1072"/>
      <c r="AX18" s="1072"/>
      <c r="AY18" s="1072"/>
      <c r="AZ18" s="1072"/>
      <c r="BA18" s="1072"/>
      <c r="BB18" s="1072"/>
      <c r="BC18" s="1072"/>
      <c r="BD18" s="1072"/>
      <c r="BE18" s="1072"/>
      <c r="BF18" s="1072"/>
      <c r="BG18" s="1072"/>
      <c r="BH18" s="1072"/>
      <c r="BI18" s="1072"/>
      <c r="BJ18" s="1072"/>
      <c r="BK18" s="1072"/>
      <c r="BL18" s="1072"/>
      <c r="BM18" s="1072"/>
      <c r="BN18" s="1072"/>
      <c r="BO18" s="1072"/>
      <c r="BP18" s="1072"/>
      <c r="BQ18" s="1072"/>
      <c r="BR18" s="1072"/>
      <c r="BS18" s="1072"/>
      <c r="BT18" s="1072"/>
      <c r="BU18" s="1072"/>
      <c r="BV18" s="1072"/>
      <c r="BW18" s="1072"/>
    </row>
    <row r="19" spans="1:75" s="1073" customFormat="1" ht="13.5" customHeight="1">
      <c r="B19" s="2011" t="s">
        <v>640</v>
      </c>
      <c r="C19" s="2011"/>
      <c r="D19" s="2011"/>
      <c r="E19" s="2011"/>
      <c r="F19" s="2011"/>
      <c r="G19" s="2011"/>
      <c r="H19" s="2011"/>
      <c r="I19" s="2011"/>
      <c r="J19" s="2011"/>
      <c r="K19" s="2011"/>
      <c r="L19" s="2011"/>
      <c r="M19" s="2011"/>
      <c r="N19" s="2011"/>
      <c r="O19" s="2011"/>
      <c r="P19" s="2011"/>
      <c r="Q19" s="2011"/>
      <c r="R19" s="2011" t="s">
        <v>1441</v>
      </c>
      <c r="S19" s="2011"/>
      <c r="T19" s="2011"/>
      <c r="U19" s="2011"/>
      <c r="V19" s="2011"/>
      <c r="W19" s="2011"/>
      <c r="X19" s="2011"/>
      <c r="Y19" s="2011"/>
      <c r="Z19" s="1993" t="s">
        <v>1837</v>
      </c>
      <c r="AA19" s="1994"/>
      <c r="AB19" s="1994"/>
      <c r="AC19" s="1994"/>
      <c r="AD19" s="1994"/>
      <c r="AE19" s="1994"/>
      <c r="AF19" s="1994"/>
      <c r="AG19" s="1995"/>
      <c r="AH19" s="1077"/>
      <c r="AI19" s="802"/>
      <c r="AJ19" s="802"/>
      <c r="AK19" s="802"/>
      <c r="AL19" s="802"/>
      <c r="AM19" s="802"/>
      <c r="AN19" s="802"/>
      <c r="AO19" s="802"/>
      <c r="AQ19" s="1072"/>
      <c r="AR19" s="1072"/>
      <c r="AS19" s="1072"/>
      <c r="AT19" s="1072"/>
      <c r="AU19" s="1072"/>
      <c r="AV19" s="1072"/>
      <c r="AW19" s="1072"/>
      <c r="AX19" s="1072"/>
      <c r="AY19" s="1072"/>
      <c r="AZ19" s="1072"/>
      <c r="BA19" s="1072"/>
      <c r="BB19" s="1072"/>
      <c r="BC19" s="1072"/>
      <c r="BD19" s="1072"/>
      <c r="BE19" s="1072"/>
      <c r="BF19" s="1072"/>
      <c r="BG19" s="1072"/>
      <c r="BH19" s="1072"/>
      <c r="BI19" s="1072"/>
      <c r="BJ19" s="1072"/>
      <c r="BK19" s="1072"/>
      <c r="BL19" s="1072"/>
      <c r="BM19" s="1072"/>
      <c r="BN19" s="1072"/>
      <c r="BO19" s="1072"/>
      <c r="BP19" s="1072"/>
      <c r="BQ19" s="1072"/>
      <c r="BR19" s="1072"/>
      <c r="BS19" s="1072"/>
      <c r="BT19" s="1072"/>
      <c r="BU19" s="1072"/>
      <c r="BV19" s="1072"/>
      <c r="BW19" s="1072"/>
    </row>
    <row r="20" spans="1:75" s="1073" customFormat="1" ht="13.5" customHeight="1">
      <c r="B20" s="2011"/>
      <c r="C20" s="2011"/>
      <c r="D20" s="2011"/>
      <c r="E20" s="2011"/>
      <c r="F20" s="2011"/>
      <c r="G20" s="2011"/>
      <c r="H20" s="2011"/>
      <c r="I20" s="2011"/>
      <c r="J20" s="2011"/>
      <c r="K20" s="2011"/>
      <c r="L20" s="2011"/>
      <c r="M20" s="2011"/>
      <c r="N20" s="2011"/>
      <c r="O20" s="2011"/>
      <c r="P20" s="2011"/>
      <c r="Q20" s="2011"/>
      <c r="R20" s="2011" t="s">
        <v>1846</v>
      </c>
      <c r="S20" s="2011"/>
      <c r="T20" s="2011"/>
      <c r="U20" s="2011"/>
      <c r="V20" s="2011"/>
      <c r="W20" s="2011"/>
      <c r="X20" s="2011"/>
      <c r="Y20" s="2011"/>
      <c r="Z20" s="1993" t="s">
        <v>1838</v>
      </c>
      <c r="AA20" s="1994"/>
      <c r="AB20" s="1994"/>
      <c r="AC20" s="1994"/>
      <c r="AD20" s="1994"/>
      <c r="AE20" s="1994"/>
      <c r="AF20" s="1994"/>
      <c r="AG20" s="1995"/>
      <c r="AH20" s="1077"/>
      <c r="AI20" s="802"/>
      <c r="AJ20" s="802"/>
      <c r="AK20" s="802"/>
      <c r="AL20" s="802"/>
      <c r="AM20" s="802"/>
      <c r="AN20" s="802"/>
      <c r="AO20" s="802"/>
      <c r="AQ20" s="1072"/>
      <c r="AR20" s="1072"/>
      <c r="AS20" s="1072"/>
      <c r="AT20" s="1072"/>
      <c r="AU20" s="1072"/>
      <c r="AV20" s="1072"/>
      <c r="AW20" s="1072"/>
      <c r="AX20" s="1072"/>
      <c r="AY20" s="1072"/>
      <c r="AZ20" s="1072"/>
      <c r="BA20" s="1072"/>
      <c r="BB20" s="1072"/>
      <c r="BC20" s="1072"/>
      <c r="BD20" s="1072"/>
      <c r="BE20" s="1072"/>
      <c r="BF20" s="1072"/>
      <c r="BG20" s="1072"/>
      <c r="BH20" s="1072"/>
      <c r="BI20" s="1072"/>
      <c r="BJ20" s="1072"/>
      <c r="BK20" s="1072"/>
      <c r="BL20" s="1072"/>
      <c r="BM20" s="1072"/>
      <c r="BN20" s="1072"/>
      <c r="BO20" s="1072"/>
      <c r="BP20" s="1072"/>
      <c r="BQ20" s="1072"/>
      <c r="BR20" s="1072"/>
      <c r="BS20" s="1072"/>
      <c r="BT20" s="1072"/>
      <c r="BU20" s="1072"/>
      <c r="BV20" s="1072"/>
      <c r="BW20" s="1072"/>
    </row>
    <row r="21" spans="1:75" s="1073" customFormat="1" ht="13.5" customHeight="1">
      <c r="B21" s="2015"/>
      <c r="C21" s="2015"/>
      <c r="D21" s="2015"/>
      <c r="E21" s="2015"/>
      <c r="F21" s="2015"/>
      <c r="G21" s="2015"/>
      <c r="H21" s="2015"/>
      <c r="I21" s="2015"/>
      <c r="J21" s="2016"/>
      <c r="K21" s="2017"/>
      <c r="L21" s="2017"/>
      <c r="M21" s="2017"/>
      <c r="N21" s="2017"/>
      <c r="O21" s="2017"/>
      <c r="P21" s="2017"/>
      <c r="Q21" s="2018"/>
      <c r="R21" s="2016" t="s">
        <v>1127</v>
      </c>
      <c r="S21" s="2017"/>
      <c r="T21" s="2017"/>
      <c r="U21" s="2017"/>
      <c r="V21" s="2017"/>
      <c r="W21" s="2017"/>
      <c r="X21" s="2017"/>
      <c r="Y21" s="2018"/>
      <c r="Z21" s="2011" t="s">
        <v>1446</v>
      </c>
      <c r="AA21" s="2011"/>
      <c r="AB21" s="2011"/>
      <c r="AC21" s="2011"/>
      <c r="AD21" s="2011"/>
      <c r="AE21" s="2011"/>
      <c r="AF21" s="2011"/>
      <c r="AG21" s="2011"/>
      <c r="AH21" s="1077"/>
      <c r="AI21" s="802"/>
      <c r="AJ21" s="802"/>
      <c r="AK21" s="802"/>
      <c r="AL21" s="802"/>
      <c r="AM21" s="802"/>
      <c r="AN21" s="802"/>
      <c r="AO21" s="802"/>
      <c r="AQ21" s="1072"/>
      <c r="AR21" s="1072"/>
      <c r="AS21" s="1072"/>
      <c r="AT21" s="1072"/>
      <c r="AU21" s="1072"/>
      <c r="AV21" s="1072"/>
      <c r="AW21" s="1072"/>
      <c r="AX21" s="1072"/>
      <c r="AY21" s="1072"/>
      <c r="AZ21" s="1072"/>
      <c r="BA21" s="1072"/>
      <c r="BB21" s="1072"/>
      <c r="BC21" s="1072"/>
      <c r="BD21" s="1072"/>
      <c r="BE21" s="1072"/>
      <c r="BF21" s="1072"/>
      <c r="BG21" s="1072"/>
      <c r="BH21" s="1072"/>
      <c r="BI21" s="1072"/>
      <c r="BJ21" s="1072"/>
      <c r="BK21" s="1072"/>
      <c r="BL21" s="1072"/>
      <c r="BM21" s="1072"/>
      <c r="BN21" s="1072"/>
      <c r="BO21" s="1072"/>
      <c r="BP21" s="1072"/>
      <c r="BQ21" s="1072"/>
      <c r="BR21" s="1072"/>
      <c r="BS21" s="1072"/>
      <c r="BT21" s="1072"/>
      <c r="BU21" s="1072"/>
      <c r="BV21" s="1072"/>
      <c r="BW21" s="1072"/>
    </row>
    <row r="22" spans="1:75" s="1073" customFormat="1" ht="13.5" customHeight="1">
      <c r="B22" s="2011"/>
      <c r="C22" s="2011"/>
      <c r="D22" s="2011"/>
      <c r="E22" s="2011"/>
      <c r="F22" s="2011"/>
      <c r="G22" s="2011"/>
      <c r="H22" s="2011"/>
      <c r="I22" s="2011"/>
      <c r="J22" s="2011"/>
      <c r="K22" s="2011"/>
      <c r="L22" s="2011"/>
      <c r="M22" s="2011"/>
      <c r="N22" s="2011"/>
      <c r="O22" s="2011"/>
      <c r="P22" s="2011"/>
      <c r="Q22" s="2011"/>
      <c r="R22" s="2011"/>
      <c r="S22" s="2011"/>
      <c r="T22" s="2011"/>
      <c r="U22" s="2011"/>
      <c r="V22" s="2011"/>
      <c r="W22" s="2011"/>
      <c r="X22" s="2011"/>
      <c r="Y22" s="2011"/>
      <c r="Z22" s="2011" t="s">
        <v>1839</v>
      </c>
      <c r="AA22" s="2011"/>
      <c r="AB22" s="2011"/>
      <c r="AC22" s="2011"/>
      <c r="AD22" s="2011"/>
      <c r="AE22" s="2011"/>
      <c r="AF22" s="2011"/>
      <c r="AG22" s="2011"/>
      <c r="AH22" s="1077"/>
      <c r="AI22" s="802"/>
      <c r="AJ22" s="802"/>
      <c r="AK22" s="802"/>
      <c r="AL22" s="802"/>
      <c r="AM22" s="802"/>
      <c r="AN22" s="802"/>
      <c r="AO22" s="802"/>
      <c r="AQ22" s="1076"/>
      <c r="AR22" s="1072"/>
      <c r="AS22" s="1072"/>
      <c r="AT22" s="1072"/>
      <c r="AU22" s="1072"/>
      <c r="AV22" s="1072"/>
      <c r="AW22" s="1072"/>
      <c r="AX22" s="1072"/>
      <c r="AY22" s="1072"/>
      <c r="AZ22" s="1072"/>
      <c r="BA22" s="1072"/>
      <c r="BB22" s="1072"/>
      <c r="BC22" s="1072"/>
      <c r="BD22" s="1072"/>
      <c r="BE22" s="1072"/>
      <c r="BF22" s="1072"/>
      <c r="BG22" s="1072"/>
      <c r="BH22" s="1072"/>
      <c r="BI22" s="1072"/>
      <c r="BJ22" s="1072"/>
      <c r="BK22" s="1072"/>
      <c r="BL22" s="1072"/>
      <c r="BM22" s="1072"/>
      <c r="BN22" s="1072"/>
      <c r="BO22" s="1072"/>
      <c r="BP22" s="1072"/>
      <c r="BQ22" s="1072"/>
      <c r="BR22" s="1072"/>
      <c r="BS22" s="1072"/>
      <c r="BT22" s="1072"/>
      <c r="BU22" s="1072"/>
      <c r="BV22" s="1072"/>
      <c r="BW22" s="1072"/>
    </row>
    <row r="23" spans="1:75" s="1073" customFormat="1" ht="13.5" customHeight="1">
      <c r="B23" s="2011"/>
      <c r="C23" s="2011"/>
      <c r="D23" s="2011"/>
      <c r="E23" s="2011"/>
      <c r="F23" s="2011"/>
      <c r="G23" s="2011"/>
      <c r="H23" s="2011"/>
      <c r="I23" s="2011"/>
      <c r="J23" s="2011"/>
      <c r="K23" s="2011"/>
      <c r="L23" s="2011"/>
      <c r="M23" s="2011"/>
      <c r="N23" s="2011"/>
      <c r="O23" s="2011"/>
      <c r="P23" s="2011"/>
      <c r="Q23" s="2011"/>
      <c r="R23" s="2011"/>
      <c r="S23" s="2011"/>
      <c r="T23" s="2011"/>
      <c r="U23" s="2011"/>
      <c r="V23" s="2011"/>
      <c r="W23" s="2011"/>
      <c r="X23" s="2011"/>
      <c r="Y23" s="2011"/>
      <c r="Z23" s="2011" t="s">
        <v>169</v>
      </c>
      <c r="AA23" s="2011"/>
      <c r="AB23" s="2011"/>
      <c r="AC23" s="2011"/>
      <c r="AD23" s="2011"/>
      <c r="AE23" s="2011"/>
      <c r="AF23" s="2011"/>
      <c r="AG23" s="2011"/>
      <c r="AH23" s="1077"/>
      <c r="AI23" s="802"/>
      <c r="AJ23" s="802"/>
      <c r="AK23" s="802"/>
      <c r="AL23" s="802"/>
      <c r="AM23" s="802"/>
      <c r="AN23" s="802"/>
      <c r="AO23" s="802"/>
      <c r="AQ23" s="1076"/>
      <c r="AR23" s="1072"/>
      <c r="AS23" s="1072"/>
      <c r="AT23" s="1072"/>
      <c r="AU23" s="1072"/>
      <c r="AV23" s="1072"/>
      <c r="AW23" s="1072"/>
      <c r="AX23" s="1072"/>
      <c r="AY23" s="1072"/>
      <c r="AZ23" s="1072"/>
      <c r="BA23" s="1072"/>
      <c r="BB23" s="1072"/>
      <c r="BC23" s="1072"/>
      <c r="BD23" s="1072"/>
      <c r="BE23" s="1072"/>
      <c r="BF23" s="1072"/>
      <c r="BG23" s="1072"/>
      <c r="BH23" s="1072"/>
      <c r="BI23" s="1072"/>
      <c r="BJ23" s="1072"/>
      <c r="BK23" s="1072"/>
      <c r="BL23" s="1072"/>
      <c r="BM23" s="1072"/>
      <c r="BN23" s="1072"/>
      <c r="BO23" s="1072"/>
      <c r="BP23" s="1072"/>
      <c r="BQ23" s="1072"/>
      <c r="BR23" s="1072"/>
      <c r="BS23" s="1072"/>
      <c r="BT23" s="1072"/>
      <c r="BU23" s="1072"/>
      <c r="BV23" s="1072"/>
      <c r="BW23" s="1072"/>
    </row>
    <row r="24" spans="1:75" s="1073" customFormat="1" ht="13.5" customHeight="1">
      <c r="B24" s="2015"/>
      <c r="C24" s="2015"/>
      <c r="D24" s="2015"/>
      <c r="E24" s="2015"/>
      <c r="F24" s="2015"/>
      <c r="G24" s="2015"/>
      <c r="H24" s="2015"/>
      <c r="I24" s="2015"/>
      <c r="J24" s="2015"/>
      <c r="K24" s="2015"/>
      <c r="L24" s="2015"/>
      <c r="M24" s="2015"/>
      <c r="N24" s="2015"/>
      <c r="O24" s="2015"/>
      <c r="P24" s="2015"/>
      <c r="Q24" s="2015"/>
      <c r="R24" s="2015"/>
      <c r="S24" s="2015"/>
      <c r="T24" s="2015"/>
      <c r="U24" s="2015"/>
      <c r="V24" s="2015"/>
      <c r="W24" s="2015"/>
      <c r="X24" s="2015"/>
      <c r="Y24" s="2015"/>
      <c r="Z24" s="2015" t="s">
        <v>1840</v>
      </c>
      <c r="AA24" s="2015"/>
      <c r="AB24" s="2015"/>
      <c r="AC24" s="2015"/>
      <c r="AD24" s="2015"/>
      <c r="AE24" s="2015"/>
      <c r="AF24" s="2015"/>
      <c r="AG24" s="2015"/>
      <c r="AH24" s="1077"/>
      <c r="AI24" s="802"/>
      <c r="AJ24" s="802"/>
      <c r="AK24" s="802"/>
      <c r="AL24" s="802"/>
      <c r="AM24" s="802"/>
      <c r="AN24" s="802"/>
      <c r="AO24" s="802"/>
      <c r="AQ24" s="1072"/>
      <c r="AR24" s="1072"/>
      <c r="AS24" s="1072"/>
      <c r="AT24" s="1072"/>
      <c r="AU24" s="1072"/>
      <c r="AV24" s="1072"/>
      <c r="AW24" s="1072"/>
      <c r="AX24" s="1072"/>
      <c r="AY24" s="1072"/>
      <c r="AZ24" s="1072"/>
      <c r="BA24" s="1072"/>
      <c r="BB24" s="1072"/>
      <c r="BC24" s="1072"/>
      <c r="BD24" s="1072"/>
      <c r="BE24" s="1072"/>
      <c r="BF24" s="1072"/>
      <c r="BG24" s="1072"/>
      <c r="BH24" s="1072"/>
      <c r="BI24" s="1072"/>
      <c r="BJ24" s="1072"/>
      <c r="BK24" s="1072"/>
      <c r="BL24" s="1072"/>
      <c r="BM24" s="1072"/>
      <c r="BN24" s="1072"/>
      <c r="BO24" s="1072"/>
      <c r="BP24" s="1072"/>
      <c r="BQ24" s="1072"/>
      <c r="BR24" s="1072"/>
      <c r="BS24" s="1072"/>
      <c r="BT24" s="1072"/>
      <c r="BU24" s="1072"/>
      <c r="BV24" s="1072"/>
      <c r="BW24" s="1072"/>
    </row>
    <row r="25" spans="1:75" s="1073" customFormat="1" ht="13.5" customHeight="1">
      <c r="B25" s="2011"/>
      <c r="C25" s="2011"/>
      <c r="D25" s="2011"/>
      <c r="E25" s="2011"/>
      <c r="F25" s="2011"/>
      <c r="G25" s="2011"/>
      <c r="H25" s="2011"/>
      <c r="I25" s="2011"/>
      <c r="J25" s="2011"/>
      <c r="K25" s="2011"/>
      <c r="L25" s="2011"/>
      <c r="M25" s="2011"/>
      <c r="N25" s="2011"/>
      <c r="O25" s="2011"/>
      <c r="P25" s="2011"/>
      <c r="Q25" s="2011"/>
      <c r="R25" s="2011"/>
      <c r="S25" s="2011"/>
      <c r="T25" s="2011"/>
      <c r="U25" s="2011"/>
      <c r="V25" s="2011"/>
      <c r="W25" s="2011"/>
      <c r="X25" s="2011"/>
      <c r="Y25" s="2011"/>
      <c r="Z25" s="2011" t="s">
        <v>1445</v>
      </c>
      <c r="AA25" s="2011"/>
      <c r="AB25" s="2011"/>
      <c r="AC25" s="2011"/>
      <c r="AD25" s="2011"/>
      <c r="AE25" s="2011"/>
      <c r="AF25" s="2011"/>
      <c r="AG25" s="2011"/>
      <c r="AH25" s="1077"/>
      <c r="AI25" s="802"/>
      <c r="AJ25" s="802"/>
      <c r="AK25" s="802"/>
      <c r="AL25" s="802"/>
      <c r="AM25" s="802"/>
      <c r="AN25" s="802"/>
      <c r="AO25" s="802"/>
      <c r="AQ25" s="1076"/>
      <c r="AR25" s="1072"/>
      <c r="AS25" s="1072"/>
      <c r="AT25" s="1072"/>
      <c r="AU25" s="1072"/>
      <c r="AV25" s="1072"/>
      <c r="AW25" s="1072"/>
      <c r="AX25" s="1072"/>
      <c r="AY25" s="1072"/>
      <c r="AZ25" s="1072"/>
      <c r="BA25" s="1072"/>
      <c r="BB25" s="1072"/>
      <c r="BC25" s="1072"/>
      <c r="BD25" s="1072"/>
      <c r="BE25" s="1072"/>
      <c r="BF25" s="1072"/>
      <c r="BG25" s="1072"/>
      <c r="BH25" s="1072"/>
      <c r="BI25" s="1072"/>
      <c r="BJ25" s="1072"/>
      <c r="BK25" s="1072"/>
      <c r="BL25" s="1072"/>
      <c r="BM25" s="1072"/>
      <c r="BN25" s="1072"/>
      <c r="BO25" s="1072"/>
      <c r="BP25" s="1072"/>
      <c r="BQ25" s="1072"/>
      <c r="BR25" s="1072"/>
      <c r="BS25" s="1072"/>
      <c r="BT25" s="1072"/>
      <c r="BU25" s="1072"/>
      <c r="BV25" s="1072"/>
      <c r="BW25" s="1072"/>
    </row>
    <row r="26" spans="1:75" s="1073" customFormat="1" ht="13.5" customHeight="1">
      <c r="B26" s="2007"/>
      <c r="C26" s="2007"/>
      <c r="D26" s="2007"/>
      <c r="E26" s="2007"/>
      <c r="F26" s="2007"/>
      <c r="G26" s="2007"/>
      <c r="H26" s="2007"/>
      <c r="I26" s="2007"/>
      <c r="J26" s="2007"/>
      <c r="K26" s="2007"/>
      <c r="L26" s="2007"/>
      <c r="M26" s="2007"/>
      <c r="N26" s="2007"/>
      <c r="O26" s="2007"/>
      <c r="P26" s="2007"/>
      <c r="Q26" s="2007"/>
      <c r="R26" s="2007"/>
      <c r="S26" s="2007"/>
      <c r="T26" s="2007"/>
      <c r="U26" s="2007"/>
      <c r="V26" s="2007"/>
      <c r="W26" s="2007"/>
      <c r="X26" s="2007"/>
      <c r="Y26" s="2007"/>
      <c r="Z26" s="2007" t="s">
        <v>1447</v>
      </c>
      <c r="AA26" s="2007"/>
      <c r="AB26" s="2007"/>
      <c r="AC26" s="2007"/>
      <c r="AD26" s="2007"/>
      <c r="AE26" s="2007"/>
      <c r="AF26" s="2007"/>
      <c r="AG26" s="2007"/>
      <c r="AH26" s="1077"/>
      <c r="AI26" s="802"/>
      <c r="AJ26" s="802"/>
      <c r="AK26" s="802"/>
      <c r="AL26" s="802"/>
      <c r="AM26" s="802"/>
      <c r="AN26" s="802"/>
      <c r="AO26" s="802"/>
      <c r="AQ26" s="1072"/>
      <c r="AR26" s="1072"/>
      <c r="AS26" s="1072"/>
      <c r="AT26" s="1072"/>
      <c r="AU26" s="1072"/>
      <c r="AV26" s="1072"/>
      <c r="AW26" s="1072"/>
      <c r="AX26" s="1072"/>
      <c r="AY26" s="1072"/>
      <c r="AZ26" s="1072"/>
      <c r="BA26" s="1072"/>
      <c r="BB26" s="1072"/>
      <c r="BC26" s="1072"/>
      <c r="BD26" s="1072"/>
      <c r="BE26" s="1072"/>
      <c r="BF26" s="1072"/>
      <c r="BG26" s="1072"/>
      <c r="BH26" s="1072"/>
      <c r="BI26" s="1072"/>
      <c r="BJ26" s="1072"/>
      <c r="BK26" s="1072"/>
      <c r="BL26" s="1072"/>
      <c r="BM26" s="1072"/>
      <c r="BN26" s="1072"/>
      <c r="BO26" s="1072"/>
      <c r="BP26" s="1072"/>
      <c r="BQ26" s="1072"/>
      <c r="BR26" s="1072"/>
      <c r="BS26" s="1072"/>
      <c r="BT26" s="1072"/>
      <c r="BU26" s="1072"/>
      <c r="BV26" s="1072"/>
      <c r="BW26" s="1072"/>
    </row>
    <row r="27" spans="1:75" s="1073" customFormat="1" ht="15" customHeight="1">
      <c r="R27" s="1078"/>
      <c r="S27" s="1078"/>
      <c r="T27" s="1078"/>
      <c r="U27" s="1078"/>
      <c r="V27" s="1078"/>
      <c r="W27" s="1078"/>
      <c r="X27" s="1078"/>
      <c r="Y27" s="1078"/>
      <c r="AI27" s="1072"/>
      <c r="AJ27" s="1072"/>
      <c r="AK27" s="1072"/>
      <c r="AL27" s="1072"/>
      <c r="AM27" s="1072"/>
      <c r="AN27" s="1072"/>
      <c r="AO27" s="1072"/>
      <c r="AP27" s="1072"/>
      <c r="AQ27" s="1072"/>
      <c r="AR27" s="1072"/>
      <c r="AS27" s="1072"/>
      <c r="AT27" s="1072"/>
      <c r="AU27" s="1072"/>
      <c r="AV27" s="1072"/>
      <c r="AW27" s="1072"/>
      <c r="AX27" s="1072"/>
      <c r="AY27" s="1072"/>
      <c r="AZ27" s="1072"/>
      <c r="BA27" s="1072"/>
      <c r="BB27" s="1072"/>
      <c r="BC27" s="1072"/>
      <c r="BD27" s="1072"/>
      <c r="BE27" s="1072"/>
      <c r="BF27" s="1072"/>
      <c r="BG27" s="1072"/>
      <c r="BH27" s="1072"/>
      <c r="BI27" s="1072"/>
      <c r="BJ27" s="1072"/>
      <c r="BK27" s="1072"/>
      <c r="BL27" s="1072"/>
      <c r="BM27" s="1072"/>
      <c r="BN27" s="1072"/>
      <c r="BO27" s="1072"/>
    </row>
    <row r="28" spans="1:75" s="1073" customFormat="1" ht="18.75" customHeight="1">
      <c r="B28" s="1074" t="s">
        <v>1128</v>
      </c>
      <c r="C28" s="1851" t="s">
        <v>1129</v>
      </c>
      <c r="D28" s="1851"/>
      <c r="E28" s="1851"/>
      <c r="F28" s="1851"/>
      <c r="G28" s="1851"/>
      <c r="H28" s="1851"/>
      <c r="I28" s="1851"/>
      <c r="J28" s="1851"/>
      <c r="K28" s="1851"/>
      <c r="L28" s="1851"/>
      <c r="M28" s="1851"/>
      <c r="N28" s="1851"/>
      <c r="O28" s="1851"/>
      <c r="P28" s="1851"/>
      <c r="Q28" s="1852"/>
      <c r="R28" s="1069"/>
      <c r="S28" s="1069"/>
      <c r="T28" s="1069"/>
      <c r="U28" s="1069"/>
      <c r="V28" s="1069"/>
      <c r="W28" s="1069"/>
      <c r="X28" s="1069"/>
      <c r="Y28" s="1069"/>
      <c r="Z28" s="1069"/>
      <c r="AA28" s="1069"/>
      <c r="AB28" s="1069"/>
      <c r="AC28" s="1069"/>
      <c r="AD28" s="1069"/>
      <c r="AE28" s="1069"/>
      <c r="AF28" s="1069"/>
      <c r="AG28" s="1069"/>
      <c r="AH28" s="1069"/>
      <c r="AI28" s="1072"/>
      <c r="AJ28" s="1072"/>
      <c r="AK28" s="1072"/>
      <c r="AL28" s="1072"/>
      <c r="AM28" s="1072"/>
      <c r="AN28" s="1072"/>
      <c r="AO28" s="1072"/>
      <c r="AP28" s="1072"/>
      <c r="AQ28" s="1072"/>
      <c r="AR28" s="1072"/>
      <c r="AS28" s="1072"/>
      <c r="AT28" s="1072"/>
      <c r="AU28" s="1072"/>
      <c r="AV28" s="1072"/>
      <c r="AW28" s="1072"/>
      <c r="AX28" s="1072"/>
      <c r="AY28" s="1072"/>
      <c r="AZ28" s="1072"/>
      <c r="BA28" s="1072"/>
      <c r="BB28" s="1072"/>
      <c r="BC28" s="1072"/>
      <c r="BD28" s="1072"/>
      <c r="BE28" s="1072"/>
      <c r="BF28" s="1072"/>
      <c r="BG28" s="1072"/>
      <c r="BH28" s="1072"/>
      <c r="BI28" s="1072"/>
      <c r="BJ28" s="1072"/>
      <c r="BK28" s="1072"/>
      <c r="BL28" s="1072"/>
      <c r="BM28" s="1072"/>
      <c r="BN28" s="1072"/>
      <c r="BO28" s="1072"/>
    </row>
    <row r="29" spans="1:75" s="1073" customFormat="1" ht="13.5" customHeight="1">
      <c r="A29" s="1075"/>
      <c r="B29" s="1856" t="s">
        <v>110</v>
      </c>
      <c r="C29" s="1856"/>
      <c r="D29" s="1856"/>
      <c r="E29" s="1856"/>
      <c r="F29" s="1856"/>
      <c r="G29" s="1856"/>
      <c r="H29" s="1856"/>
      <c r="I29" s="1857"/>
      <c r="J29" s="1858" t="s">
        <v>112</v>
      </c>
      <c r="K29" s="1856"/>
      <c r="L29" s="1856"/>
      <c r="M29" s="1856"/>
      <c r="N29" s="1856"/>
      <c r="O29" s="1856"/>
      <c r="P29" s="1856"/>
      <c r="Q29" s="1856"/>
      <c r="R29" s="1077"/>
      <c r="S29" s="802"/>
      <c r="T29" s="802"/>
      <c r="U29" s="802"/>
      <c r="V29" s="802"/>
      <c r="W29" s="802"/>
      <c r="X29" s="802"/>
      <c r="Y29" s="802"/>
      <c r="Z29" s="802"/>
      <c r="AA29" s="802"/>
      <c r="AB29" s="802"/>
      <c r="AC29" s="802"/>
      <c r="AD29" s="802"/>
      <c r="AE29" s="802"/>
      <c r="AF29" s="802"/>
      <c r="AG29" s="802"/>
      <c r="AH29" s="1075"/>
      <c r="AI29" s="1072"/>
      <c r="AJ29" s="1072"/>
      <c r="AK29" s="1072"/>
      <c r="AL29" s="1072"/>
      <c r="AM29" s="1072"/>
      <c r="AN29" s="1072"/>
      <c r="AO29" s="1072"/>
      <c r="AP29" s="1072"/>
      <c r="AQ29" s="1072"/>
      <c r="AR29" s="1072"/>
      <c r="AS29" s="1072"/>
      <c r="AT29" s="1072"/>
      <c r="AU29" s="1072"/>
      <c r="AV29" s="1072"/>
      <c r="AW29" s="1072"/>
      <c r="AX29" s="1072"/>
      <c r="AY29" s="1072"/>
      <c r="AZ29" s="1072"/>
      <c r="BA29" s="1072"/>
      <c r="BB29" s="1072"/>
      <c r="BC29" s="1072"/>
      <c r="BD29" s="1072"/>
      <c r="BE29" s="1072"/>
      <c r="BF29" s="1072"/>
      <c r="BG29" s="1072"/>
      <c r="BH29" s="1072"/>
      <c r="BI29" s="1072"/>
      <c r="BJ29" s="1072"/>
      <c r="BK29" s="1072"/>
      <c r="BL29" s="1072"/>
      <c r="BM29" s="1072"/>
      <c r="BN29" s="1072"/>
      <c r="BO29" s="1072"/>
    </row>
    <row r="30" spans="1:75" s="1073" customFormat="1" ht="15" customHeight="1">
      <c r="AI30" s="1072"/>
      <c r="AJ30" s="1072"/>
      <c r="AK30" s="1072"/>
      <c r="AL30" s="1072"/>
      <c r="AM30" s="1072"/>
      <c r="AN30" s="1072"/>
      <c r="AO30" s="1072"/>
      <c r="AP30" s="1072"/>
      <c r="AQ30" s="1072"/>
      <c r="AR30" s="1072"/>
      <c r="AS30" s="1072"/>
      <c r="AT30" s="1072"/>
      <c r="AU30" s="1072"/>
      <c r="AV30" s="1072"/>
      <c r="AW30" s="1072"/>
      <c r="AX30" s="1072"/>
      <c r="AY30" s="1072"/>
      <c r="AZ30" s="1072"/>
      <c r="BA30" s="1072"/>
      <c r="BB30" s="1072"/>
      <c r="BC30" s="1072"/>
      <c r="BD30" s="1072"/>
      <c r="BE30" s="1072"/>
      <c r="BF30" s="1072"/>
      <c r="BG30" s="1072"/>
      <c r="BH30" s="1072"/>
      <c r="BI30" s="1072"/>
      <c r="BJ30" s="1072"/>
      <c r="BK30" s="1072"/>
      <c r="BL30" s="1072"/>
      <c r="BM30" s="1072"/>
      <c r="BN30" s="1072"/>
      <c r="BO30" s="1072"/>
    </row>
    <row r="31" spans="1:75" s="1073" customFormat="1" ht="18.75" customHeight="1">
      <c r="B31" s="1074" t="s">
        <v>1130</v>
      </c>
      <c r="C31" s="1851" t="s">
        <v>800</v>
      </c>
      <c r="D31" s="1851"/>
      <c r="E31" s="1851"/>
      <c r="F31" s="1851"/>
      <c r="G31" s="1851"/>
      <c r="H31" s="1851"/>
      <c r="I31" s="1851"/>
      <c r="J31" s="1851"/>
      <c r="K31" s="1851"/>
      <c r="L31" s="1851"/>
      <c r="M31" s="1851"/>
      <c r="N31" s="1851"/>
      <c r="O31" s="1851"/>
      <c r="P31" s="1851"/>
      <c r="Q31" s="1851"/>
      <c r="R31" s="1851"/>
      <c r="S31" s="1851"/>
      <c r="T31" s="1851"/>
      <c r="U31" s="1851"/>
      <c r="V31" s="1851"/>
      <c r="W31" s="1851"/>
      <c r="X31" s="1851"/>
      <c r="Y31" s="1851"/>
      <c r="Z31" s="1851"/>
      <c r="AA31" s="1851"/>
      <c r="AB31" s="1851"/>
      <c r="AC31" s="1851"/>
      <c r="AD31" s="1851"/>
      <c r="AE31" s="1851"/>
      <c r="AF31" s="1851"/>
      <c r="AG31" s="1852"/>
      <c r="AH31" s="1069"/>
      <c r="AI31" s="1072"/>
      <c r="AJ31" s="1072"/>
      <c r="AK31" s="1072"/>
      <c r="AL31" s="1072"/>
      <c r="AM31" s="1072"/>
      <c r="AN31" s="1072"/>
      <c r="AO31" s="1072"/>
      <c r="AP31" s="1072"/>
      <c r="AQ31" s="1072"/>
      <c r="AR31" s="1072"/>
      <c r="AS31" s="1072"/>
      <c r="AT31" s="1072"/>
      <c r="AU31" s="1072"/>
      <c r="AV31" s="1072"/>
      <c r="AW31" s="1072"/>
      <c r="AX31" s="1072"/>
      <c r="AY31" s="1072"/>
      <c r="AZ31" s="1072"/>
      <c r="BA31" s="1072"/>
      <c r="BB31" s="1072"/>
      <c r="BC31" s="1072"/>
      <c r="BD31" s="1072"/>
      <c r="BE31" s="1072"/>
      <c r="BF31" s="1072"/>
      <c r="BG31" s="1072"/>
      <c r="BH31" s="1072"/>
      <c r="BI31" s="1072"/>
      <c r="BJ31" s="1072"/>
      <c r="BK31" s="1072"/>
      <c r="BL31" s="1072"/>
      <c r="BM31" s="1072"/>
      <c r="BN31" s="1072"/>
      <c r="BO31" s="1072"/>
    </row>
    <row r="32" spans="1:75" s="1073" customFormat="1" ht="15" customHeight="1">
      <c r="A32" s="1079"/>
      <c r="B32" s="1841" t="s">
        <v>1673</v>
      </c>
      <c r="C32" s="1841"/>
      <c r="D32" s="1841"/>
      <c r="E32" s="1841"/>
      <c r="F32" s="1841"/>
      <c r="G32" s="1841"/>
      <c r="H32" s="1841"/>
      <c r="I32" s="1841"/>
      <c r="J32" s="1841" t="s">
        <v>1674</v>
      </c>
      <c r="K32" s="1841"/>
      <c r="L32" s="1841"/>
      <c r="M32" s="1841"/>
      <c r="N32" s="1841"/>
      <c r="O32" s="1841"/>
      <c r="P32" s="1841"/>
      <c r="Q32" s="1841"/>
      <c r="R32" s="1841" t="s">
        <v>1675</v>
      </c>
      <c r="S32" s="1841"/>
      <c r="T32" s="1841"/>
      <c r="U32" s="1841"/>
      <c r="V32" s="1841"/>
      <c r="W32" s="1841"/>
      <c r="X32" s="1841"/>
      <c r="Y32" s="1841"/>
      <c r="Z32" s="1841" t="s">
        <v>1857</v>
      </c>
      <c r="AA32" s="1841"/>
      <c r="AB32" s="1841"/>
      <c r="AC32" s="1841"/>
      <c r="AD32" s="1841"/>
      <c r="AE32" s="1841"/>
      <c r="AF32" s="1841"/>
      <c r="AG32" s="1841"/>
      <c r="AI32" s="1072"/>
      <c r="AJ32" s="1072"/>
      <c r="AK32" s="1072"/>
      <c r="AL32" s="1072"/>
      <c r="AM32" s="1072"/>
      <c r="AN32" s="1072"/>
      <c r="AO32" s="1072"/>
      <c r="AP32" s="1072"/>
      <c r="AQ32" s="1072"/>
      <c r="AR32" s="1072"/>
      <c r="AS32" s="1072"/>
      <c r="AT32" s="1072"/>
      <c r="AU32" s="1072"/>
      <c r="AV32" s="1072"/>
      <c r="AW32" s="1072"/>
      <c r="AX32" s="1072"/>
      <c r="AY32" s="1072"/>
      <c r="AZ32" s="1072"/>
      <c r="BA32" s="1072"/>
      <c r="BB32" s="1072"/>
      <c r="BC32" s="1072"/>
      <c r="BD32" s="1072"/>
      <c r="BE32" s="1072"/>
      <c r="BF32" s="1072"/>
      <c r="BG32" s="1072"/>
      <c r="BH32" s="1072"/>
      <c r="BI32" s="1072"/>
      <c r="BJ32" s="1072"/>
      <c r="BK32" s="1072"/>
      <c r="BL32" s="1072"/>
      <c r="BM32" s="1072"/>
      <c r="BN32" s="1072"/>
      <c r="BO32" s="1072"/>
    </row>
    <row r="33" spans="1:67" s="1073" customFormat="1" ht="13.5" customHeight="1">
      <c r="A33" s="1079"/>
      <c r="B33" s="2012" t="s">
        <v>1533</v>
      </c>
      <c r="C33" s="2013"/>
      <c r="D33" s="2013"/>
      <c r="E33" s="2013"/>
      <c r="F33" s="2013"/>
      <c r="G33" s="2013"/>
      <c r="H33" s="2013"/>
      <c r="I33" s="2014"/>
      <c r="J33" s="1868" t="s">
        <v>1131</v>
      </c>
      <c r="K33" s="1869"/>
      <c r="L33" s="1869"/>
      <c r="M33" s="1869"/>
      <c r="N33" s="1869"/>
      <c r="O33" s="1869"/>
      <c r="P33" s="1869"/>
      <c r="Q33" s="1870"/>
      <c r="R33" s="1868" t="s">
        <v>1473</v>
      </c>
      <c r="S33" s="1869"/>
      <c r="T33" s="1869"/>
      <c r="U33" s="1869"/>
      <c r="V33" s="1869"/>
      <c r="W33" s="1869"/>
      <c r="X33" s="1869"/>
      <c r="Y33" s="1870"/>
      <c r="Z33" s="1868" t="s">
        <v>121</v>
      </c>
      <c r="AA33" s="1869"/>
      <c r="AB33" s="1869"/>
      <c r="AC33" s="1869"/>
      <c r="AD33" s="1869"/>
      <c r="AE33" s="1869"/>
      <c r="AF33" s="1869"/>
      <c r="AG33" s="1870"/>
      <c r="AI33" s="1072"/>
      <c r="AJ33" s="1072"/>
      <c r="AK33" s="1072"/>
      <c r="AL33" s="1072"/>
      <c r="AM33" s="1072"/>
      <c r="AN33" s="1072"/>
      <c r="AO33" s="1072"/>
      <c r="AP33" s="1072"/>
      <c r="AQ33" s="1072"/>
      <c r="AR33" s="1072"/>
      <c r="AS33" s="1072"/>
      <c r="AT33" s="1072"/>
      <c r="AU33" s="1072"/>
      <c r="AV33" s="1072"/>
      <c r="AW33" s="1072"/>
      <c r="AX33" s="1072"/>
      <c r="AY33" s="1072"/>
      <c r="AZ33" s="1072"/>
      <c r="BA33" s="1072"/>
      <c r="BB33" s="1072"/>
      <c r="BC33" s="1072"/>
      <c r="BD33" s="1072"/>
      <c r="BE33" s="1072"/>
      <c r="BF33" s="1072"/>
      <c r="BG33" s="1072"/>
      <c r="BH33" s="1072"/>
      <c r="BI33" s="1072"/>
      <c r="BJ33" s="1072"/>
      <c r="BK33" s="1072"/>
      <c r="BL33" s="1072"/>
      <c r="BM33" s="1072"/>
      <c r="BN33" s="1072"/>
      <c r="BO33" s="1072"/>
    </row>
    <row r="34" spans="1:67" s="1073" customFormat="1" ht="13.5" customHeight="1">
      <c r="A34" s="1079"/>
      <c r="B34" s="1993" t="s">
        <v>1668</v>
      </c>
      <c r="C34" s="1994"/>
      <c r="D34" s="1994"/>
      <c r="E34" s="1994"/>
      <c r="F34" s="1994"/>
      <c r="G34" s="1994"/>
      <c r="H34" s="1994"/>
      <c r="I34" s="1995"/>
      <c r="J34" s="1862" t="s">
        <v>94</v>
      </c>
      <c r="K34" s="1863"/>
      <c r="L34" s="1863"/>
      <c r="M34" s="1863"/>
      <c r="N34" s="1863"/>
      <c r="O34" s="1863"/>
      <c r="P34" s="1863"/>
      <c r="Q34" s="1864"/>
      <c r="R34" s="1862" t="s">
        <v>1474</v>
      </c>
      <c r="S34" s="1863"/>
      <c r="T34" s="1863"/>
      <c r="U34" s="1863"/>
      <c r="V34" s="1863"/>
      <c r="W34" s="1863"/>
      <c r="X34" s="1863"/>
      <c r="Y34" s="1864"/>
      <c r="Z34" s="1862" t="s">
        <v>1856</v>
      </c>
      <c r="AA34" s="1863"/>
      <c r="AB34" s="1863"/>
      <c r="AC34" s="1863"/>
      <c r="AD34" s="1863"/>
      <c r="AE34" s="1863"/>
      <c r="AF34" s="1863"/>
      <c r="AG34" s="1864"/>
      <c r="AI34" s="1072"/>
      <c r="AJ34" s="1072"/>
      <c r="AK34" s="1072"/>
      <c r="AL34" s="1072"/>
      <c r="AM34" s="1072"/>
      <c r="AN34" s="1072"/>
      <c r="AO34" s="1072"/>
      <c r="AP34" s="1072"/>
      <c r="AQ34" s="1072"/>
      <c r="AR34" s="1072"/>
      <c r="AS34" s="1072"/>
      <c r="AT34" s="1072"/>
      <c r="AU34" s="1072"/>
      <c r="AV34" s="1072"/>
      <c r="AW34" s="1072"/>
      <c r="AX34" s="1072"/>
      <c r="AY34" s="1072"/>
      <c r="AZ34" s="1072"/>
      <c r="BA34" s="1072"/>
      <c r="BB34" s="1072"/>
      <c r="BC34" s="1072"/>
      <c r="BD34" s="1072"/>
      <c r="BE34" s="1072"/>
      <c r="BF34" s="1072"/>
      <c r="BG34" s="1072"/>
      <c r="BH34" s="1072"/>
      <c r="BI34" s="1072"/>
      <c r="BJ34" s="1072"/>
      <c r="BK34" s="1072"/>
      <c r="BL34" s="1072"/>
      <c r="BM34" s="1072"/>
      <c r="BN34" s="1072"/>
      <c r="BO34" s="1072"/>
    </row>
    <row r="35" spans="1:67" s="1073" customFormat="1" ht="13.5" customHeight="1">
      <c r="A35" s="1079"/>
      <c r="B35" s="1993" t="s">
        <v>1669</v>
      </c>
      <c r="C35" s="1994"/>
      <c r="D35" s="1994"/>
      <c r="E35" s="1994"/>
      <c r="F35" s="1994"/>
      <c r="G35" s="1994"/>
      <c r="H35" s="1994"/>
      <c r="I35" s="1995"/>
      <c r="J35" s="1859" t="s">
        <v>96</v>
      </c>
      <c r="K35" s="1860"/>
      <c r="L35" s="1860"/>
      <c r="M35" s="1860"/>
      <c r="N35" s="1860"/>
      <c r="O35" s="1860"/>
      <c r="P35" s="1860"/>
      <c r="Q35" s="1861"/>
      <c r="R35" s="1859" t="s">
        <v>627</v>
      </c>
      <c r="S35" s="1860"/>
      <c r="T35" s="1860"/>
      <c r="U35" s="1860"/>
      <c r="V35" s="1860"/>
      <c r="W35" s="1860"/>
      <c r="X35" s="1860"/>
      <c r="Y35" s="1861"/>
      <c r="Z35" s="1859" t="s">
        <v>1136</v>
      </c>
      <c r="AA35" s="1860"/>
      <c r="AB35" s="1860"/>
      <c r="AC35" s="1860"/>
      <c r="AD35" s="1860"/>
      <c r="AE35" s="1860"/>
      <c r="AF35" s="1860"/>
      <c r="AG35" s="1861"/>
      <c r="AI35" s="1072"/>
      <c r="AJ35" s="1072"/>
      <c r="AK35" s="1072"/>
      <c r="AL35" s="1072"/>
      <c r="AM35" s="1072"/>
      <c r="AN35" s="1072"/>
      <c r="AO35" s="1072"/>
      <c r="AP35" s="1072"/>
      <c r="AQ35" s="1072"/>
      <c r="AR35" s="1072"/>
      <c r="AS35" s="1072"/>
      <c r="AT35" s="1072"/>
      <c r="AU35" s="1072"/>
      <c r="AV35" s="1072"/>
      <c r="AW35" s="1072"/>
      <c r="AX35" s="1072"/>
      <c r="AY35" s="1072"/>
      <c r="AZ35" s="1072"/>
      <c r="BA35" s="1072"/>
      <c r="BB35" s="1072"/>
      <c r="BC35" s="1072"/>
      <c r="BD35" s="1072"/>
      <c r="BE35" s="1072"/>
      <c r="BF35" s="1072"/>
      <c r="BG35" s="1072"/>
      <c r="BH35" s="1072"/>
      <c r="BI35" s="1072"/>
      <c r="BJ35" s="1072"/>
      <c r="BK35" s="1072"/>
      <c r="BL35" s="1072"/>
      <c r="BM35" s="1072"/>
      <c r="BN35" s="1072"/>
      <c r="BO35" s="1072"/>
    </row>
    <row r="36" spans="1:67" s="1073" customFormat="1" ht="13.5" customHeight="1">
      <c r="A36" s="1079"/>
      <c r="B36" s="1993" t="s">
        <v>1670</v>
      </c>
      <c r="C36" s="1994"/>
      <c r="D36" s="1994"/>
      <c r="E36" s="1994"/>
      <c r="F36" s="1994"/>
      <c r="G36" s="1994"/>
      <c r="H36" s="1994"/>
      <c r="I36" s="1995"/>
      <c r="J36" s="1862" t="s">
        <v>1135</v>
      </c>
      <c r="K36" s="1863"/>
      <c r="L36" s="1863"/>
      <c r="M36" s="1863"/>
      <c r="N36" s="1863"/>
      <c r="O36" s="1863"/>
      <c r="P36" s="1863"/>
      <c r="Q36" s="1864"/>
      <c r="R36" s="2002" t="s">
        <v>629</v>
      </c>
      <c r="S36" s="2003"/>
      <c r="T36" s="2003"/>
      <c r="U36" s="2003"/>
      <c r="V36" s="2003"/>
      <c r="W36" s="2003"/>
      <c r="X36" s="2003"/>
      <c r="Y36" s="2004"/>
      <c r="Z36" s="2002" t="s">
        <v>1479</v>
      </c>
      <c r="AA36" s="2003"/>
      <c r="AB36" s="2003"/>
      <c r="AC36" s="2003"/>
      <c r="AD36" s="2003"/>
      <c r="AE36" s="2003"/>
      <c r="AF36" s="2003"/>
      <c r="AG36" s="2004"/>
      <c r="AI36" s="1072"/>
      <c r="AJ36" s="1072"/>
      <c r="AK36" s="1072"/>
      <c r="AL36" s="1072"/>
      <c r="AM36" s="1072"/>
      <c r="AN36" s="1072"/>
      <c r="AO36" s="1072"/>
      <c r="AP36" s="1072"/>
      <c r="AQ36" s="1072"/>
      <c r="AR36" s="1072"/>
      <c r="AS36" s="1072"/>
      <c r="AT36" s="1072"/>
      <c r="AU36" s="1072"/>
      <c r="AV36" s="1072"/>
      <c r="AW36" s="1072"/>
      <c r="AX36" s="1072"/>
      <c r="AY36" s="1072"/>
      <c r="AZ36" s="1072"/>
      <c r="BA36" s="1072"/>
      <c r="BB36" s="1072"/>
      <c r="BC36" s="1072"/>
      <c r="BD36" s="1072"/>
      <c r="BE36" s="1072"/>
      <c r="BF36" s="1072"/>
      <c r="BG36" s="1072"/>
      <c r="BH36" s="1072"/>
      <c r="BI36" s="1072"/>
      <c r="BJ36" s="1072"/>
      <c r="BK36" s="1072"/>
      <c r="BL36" s="1072"/>
      <c r="BM36" s="1072"/>
      <c r="BN36" s="1072"/>
      <c r="BO36" s="1072"/>
    </row>
    <row r="37" spans="1:67" s="1073" customFormat="1" ht="13.5" customHeight="1">
      <c r="A37" s="1079"/>
      <c r="B37" s="1993" t="s">
        <v>1671</v>
      </c>
      <c r="C37" s="1994"/>
      <c r="D37" s="1994"/>
      <c r="E37" s="1994"/>
      <c r="F37" s="1994"/>
      <c r="G37" s="1994"/>
      <c r="H37" s="1994"/>
      <c r="I37" s="1995"/>
      <c r="J37" s="1859" t="s">
        <v>1466</v>
      </c>
      <c r="K37" s="1860"/>
      <c r="L37" s="1860"/>
      <c r="M37" s="1860"/>
      <c r="N37" s="1860"/>
      <c r="O37" s="1860"/>
      <c r="P37" s="1860"/>
      <c r="Q37" s="1861"/>
      <c r="R37" s="1993"/>
      <c r="S37" s="1994"/>
      <c r="T37" s="1994"/>
      <c r="U37" s="1994"/>
      <c r="V37" s="1994"/>
      <c r="W37" s="1994"/>
      <c r="X37" s="1994"/>
      <c r="Y37" s="1995"/>
      <c r="Z37" s="1993"/>
      <c r="AA37" s="1994"/>
      <c r="AB37" s="1994"/>
      <c r="AC37" s="1994"/>
      <c r="AD37" s="1994"/>
      <c r="AE37" s="1994"/>
      <c r="AF37" s="1994"/>
      <c r="AG37" s="1995"/>
      <c r="AI37" s="1076"/>
      <c r="AJ37" s="1072"/>
      <c r="AK37" s="1072"/>
      <c r="AL37" s="1072"/>
      <c r="AM37" s="1072"/>
      <c r="AN37" s="1072"/>
      <c r="AO37" s="1072"/>
      <c r="AP37" s="1072"/>
      <c r="AQ37" s="1072"/>
      <c r="AR37" s="1072"/>
      <c r="AS37" s="1072"/>
      <c r="AT37" s="1072"/>
      <c r="AU37" s="1072"/>
      <c r="AV37" s="1072"/>
      <c r="AW37" s="1072"/>
      <c r="AX37" s="1072"/>
      <c r="AY37" s="1072"/>
      <c r="AZ37" s="1072"/>
      <c r="BA37" s="1072"/>
      <c r="BB37" s="1072"/>
      <c r="BC37" s="1072"/>
      <c r="BD37" s="1072"/>
      <c r="BE37" s="1072"/>
      <c r="BF37" s="1072"/>
      <c r="BG37" s="1072"/>
      <c r="BH37" s="1072"/>
      <c r="BI37" s="1072"/>
      <c r="BJ37" s="1072"/>
      <c r="BK37" s="1072"/>
      <c r="BL37" s="1072"/>
      <c r="BM37" s="1072"/>
      <c r="BN37" s="1072"/>
      <c r="BO37" s="1072"/>
    </row>
    <row r="38" spans="1:67" s="1073" customFormat="1" ht="13.5" customHeight="1">
      <c r="A38" s="1079"/>
      <c r="B38" s="1993" t="s">
        <v>1672</v>
      </c>
      <c r="C38" s="1994"/>
      <c r="D38" s="1994"/>
      <c r="E38" s="1994"/>
      <c r="F38" s="1994"/>
      <c r="G38" s="1994"/>
      <c r="H38" s="1994"/>
      <c r="I38" s="1995"/>
      <c r="J38" s="1862" t="s">
        <v>102</v>
      </c>
      <c r="K38" s="1863"/>
      <c r="L38" s="1863"/>
      <c r="M38" s="1863"/>
      <c r="N38" s="1863"/>
      <c r="O38" s="1863"/>
      <c r="P38" s="1863"/>
      <c r="Q38" s="1864"/>
      <c r="R38" s="1993"/>
      <c r="S38" s="1994"/>
      <c r="T38" s="1994"/>
      <c r="U38" s="1994"/>
      <c r="V38" s="1994"/>
      <c r="W38" s="1994"/>
      <c r="X38" s="1994"/>
      <c r="Y38" s="1995"/>
      <c r="Z38" s="1993"/>
      <c r="AA38" s="1994"/>
      <c r="AB38" s="1994"/>
      <c r="AC38" s="1994"/>
      <c r="AD38" s="1994"/>
      <c r="AE38" s="1994"/>
      <c r="AF38" s="1994"/>
      <c r="AG38" s="1995"/>
      <c r="AI38" s="1076"/>
      <c r="AJ38" s="1072"/>
      <c r="AK38" s="1072"/>
      <c r="AL38" s="1072"/>
      <c r="AM38" s="1072"/>
      <c r="AN38" s="1072"/>
      <c r="AO38" s="1072"/>
      <c r="AP38" s="1072"/>
      <c r="AQ38" s="1072"/>
      <c r="AR38" s="1072"/>
      <c r="AS38" s="1072"/>
      <c r="AT38" s="1072"/>
      <c r="AU38" s="1072"/>
      <c r="AV38" s="1072"/>
      <c r="AW38" s="1072"/>
      <c r="AX38" s="1072"/>
      <c r="AY38" s="1072"/>
      <c r="AZ38" s="1072"/>
      <c r="BA38" s="1072"/>
      <c r="BB38" s="1072"/>
      <c r="BC38" s="1072"/>
      <c r="BD38" s="1072"/>
      <c r="BE38" s="1072"/>
      <c r="BF38" s="1072"/>
      <c r="BG38" s="1072"/>
      <c r="BH38" s="1072"/>
      <c r="BI38" s="1072"/>
      <c r="BJ38" s="1072"/>
      <c r="BK38" s="1072"/>
      <c r="BL38" s="1072"/>
      <c r="BM38" s="1072"/>
      <c r="BN38" s="1072"/>
      <c r="BO38" s="1072"/>
    </row>
    <row r="39" spans="1:67" s="1073" customFormat="1" ht="13.5" customHeight="1">
      <c r="A39" s="1079"/>
      <c r="B39" s="2011"/>
      <c r="C39" s="2011"/>
      <c r="D39" s="2011"/>
      <c r="E39" s="2011"/>
      <c r="F39" s="2011"/>
      <c r="G39" s="2011"/>
      <c r="H39" s="2011"/>
      <c r="I39" s="2011"/>
      <c r="J39" s="1859" t="s">
        <v>1468</v>
      </c>
      <c r="K39" s="1860"/>
      <c r="L39" s="1860"/>
      <c r="M39" s="1860"/>
      <c r="N39" s="1860"/>
      <c r="O39" s="1860"/>
      <c r="P39" s="1860"/>
      <c r="Q39" s="1861"/>
      <c r="R39" s="1993"/>
      <c r="S39" s="1994"/>
      <c r="T39" s="1994"/>
      <c r="U39" s="1994"/>
      <c r="V39" s="1994"/>
      <c r="W39" s="1994"/>
      <c r="X39" s="1994"/>
      <c r="Y39" s="1995"/>
      <c r="Z39" s="1993"/>
      <c r="AA39" s="1994"/>
      <c r="AB39" s="1994"/>
      <c r="AC39" s="1994"/>
      <c r="AD39" s="1994"/>
      <c r="AE39" s="1994"/>
      <c r="AF39" s="1994"/>
      <c r="AG39" s="1995"/>
      <c r="AI39" s="1072"/>
      <c r="AJ39" s="1072"/>
      <c r="AK39" s="1072"/>
      <c r="AL39" s="1072"/>
      <c r="AM39" s="1072"/>
      <c r="AN39" s="1072"/>
      <c r="AO39" s="1072"/>
      <c r="AP39" s="1072"/>
      <c r="AQ39" s="1072"/>
      <c r="AR39" s="1072"/>
      <c r="AS39" s="1072"/>
      <c r="AT39" s="1072"/>
      <c r="AU39" s="1072"/>
      <c r="AV39" s="1072"/>
      <c r="AW39" s="1072"/>
      <c r="AX39" s="1072"/>
      <c r="AY39" s="1072"/>
      <c r="AZ39" s="1072"/>
      <c r="BA39" s="1072"/>
      <c r="BB39" s="1072"/>
      <c r="BC39" s="1072"/>
      <c r="BD39" s="1072"/>
      <c r="BE39" s="1072"/>
      <c r="BF39" s="1072"/>
      <c r="BG39" s="1072"/>
      <c r="BH39" s="1072"/>
      <c r="BI39" s="1072"/>
      <c r="BJ39" s="1072"/>
      <c r="BK39" s="1072"/>
      <c r="BL39" s="1072"/>
      <c r="BM39" s="1072"/>
      <c r="BN39" s="1072"/>
      <c r="BO39" s="1072"/>
    </row>
    <row r="40" spans="1:67" s="1073" customFormat="1" ht="13.5" customHeight="1">
      <c r="A40" s="1079"/>
      <c r="B40" s="1845"/>
      <c r="C40" s="2005"/>
      <c r="D40" s="2005"/>
      <c r="E40" s="2005"/>
      <c r="F40" s="2005"/>
      <c r="G40" s="2005"/>
      <c r="H40" s="2005"/>
      <c r="I40" s="2006"/>
      <c r="J40" s="1862" t="s">
        <v>103</v>
      </c>
      <c r="K40" s="1863"/>
      <c r="L40" s="1863"/>
      <c r="M40" s="1863"/>
      <c r="N40" s="1863"/>
      <c r="O40" s="1863"/>
      <c r="P40" s="1863"/>
      <c r="Q40" s="1864"/>
      <c r="R40" s="1993"/>
      <c r="S40" s="1994"/>
      <c r="T40" s="1994"/>
      <c r="U40" s="1994"/>
      <c r="V40" s="1994"/>
      <c r="W40" s="1994"/>
      <c r="X40" s="1994"/>
      <c r="Y40" s="1995"/>
      <c r="Z40" s="1993"/>
      <c r="AA40" s="1994"/>
      <c r="AB40" s="1994"/>
      <c r="AC40" s="1994"/>
      <c r="AD40" s="1994"/>
      <c r="AE40" s="1994"/>
      <c r="AF40" s="1994"/>
      <c r="AG40" s="1995"/>
      <c r="AI40" s="1072"/>
      <c r="AJ40" s="1072"/>
      <c r="AK40" s="1072"/>
      <c r="AL40" s="1072"/>
      <c r="AM40" s="1072"/>
      <c r="AN40" s="1072"/>
      <c r="AO40" s="1072"/>
      <c r="AP40" s="1072"/>
      <c r="AQ40" s="1072"/>
      <c r="AR40" s="1072"/>
      <c r="AS40" s="1072"/>
      <c r="AT40" s="1072"/>
      <c r="AU40" s="1072"/>
      <c r="AV40" s="1072"/>
      <c r="AW40" s="1072"/>
      <c r="AX40" s="1072"/>
      <c r="AY40" s="1072"/>
      <c r="AZ40" s="1072"/>
      <c r="BA40" s="1072"/>
      <c r="BB40" s="1072"/>
      <c r="BC40" s="1072"/>
      <c r="BD40" s="1072"/>
      <c r="BE40" s="1072"/>
      <c r="BF40" s="1072"/>
      <c r="BG40" s="1072"/>
      <c r="BH40" s="1072"/>
      <c r="BI40" s="1072"/>
      <c r="BJ40" s="1072"/>
      <c r="BK40" s="1072"/>
      <c r="BL40" s="1072"/>
      <c r="BM40" s="1072"/>
      <c r="BN40" s="1072"/>
      <c r="BO40" s="1072"/>
    </row>
    <row r="41" spans="1:67" s="1073" customFormat="1" ht="13.5" customHeight="1">
      <c r="A41" s="1079"/>
      <c r="B41" s="1080"/>
      <c r="C41" s="1081"/>
      <c r="D41" s="1081"/>
      <c r="E41" s="1081"/>
      <c r="F41" s="1081"/>
      <c r="G41" s="1081"/>
      <c r="H41" s="1081"/>
      <c r="I41" s="1082"/>
      <c r="J41" s="1859" t="s">
        <v>1118</v>
      </c>
      <c r="K41" s="1860"/>
      <c r="L41" s="1860"/>
      <c r="M41" s="1860"/>
      <c r="N41" s="1860"/>
      <c r="O41" s="1860"/>
      <c r="P41" s="1860"/>
      <c r="Q41" s="1861"/>
      <c r="R41" s="1993"/>
      <c r="S41" s="1994"/>
      <c r="T41" s="1994"/>
      <c r="U41" s="1994"/>
      <c r="V41" s="1994"/>
      <c r="W41" s="1994"/>
      <c r="X41" s="1994"/>
      <c r="Y41" s="1995"/>
      <c r="Z41" s="1993"/>
      <c r="AA41" s="1994"/>
      <c r="AB41" s="1994"/>
      <c r="AC41" s="1994"/>
      <c r="AD41" s="1994"/>
      <c r="AE41" s="1994"/>
      <c r="AF41" s="1994"/>
      <c r="AG41" s="1995"/>
      <c r="AI41" s="1072"/>
      <c r="AJ41" s="1072"/>
      <c r="AK41" s="1072"/>
      <c r="AL41" s="1072"/>
      <c r="AM41" s="1072"/>
      <c r="AN41" s="1072"/>
      <c r="AO41" s="1072"/>
      <c r="AP41" s="1072"/>
      <c r="AQ41" s="1072"/>
      <c r="AR41" s="1072"/>
      <c r="AS41" s="1072"/>
      <c r="AT41" s="1072"/>
      <c r="AU41" s="1072"/>
      <c r="AV41" s="1072"/>
      <c r="AW41" s="1072"/>
      <c r="AX41" s="1072"/>
      <c r="AY41" s="1072"/>
      <c r="AZ41" s="1072"/>
      <c r="BA41" s="1072"/>
      <c r="BB41" s="1072"/>
      <c r="BC41" s="1072"/>
      <c r="BD41" s="1072"/>
      <c r="BE41" s="1072"/>
      <c r="BF41" s="1072"/>
      <c r="BG41" s="1072"/>
      <c r="BH41" s="1072"/>
      <c r="BI41" s="1072"/>
      <c r="BJ41" s="1072"/>
      <c r="BK41" s="1072"/>
      <c r="BL41" s="1072"/>
      <c r="BM41" s="1072"/>
      <c r="BN41" s="1072"/>
      <c r="BO41" s="1072"/>
    </row>
    <row r="42" spans="1:67" s="1073" customFormat="1" ht="13.5" customHeight="1">
      <c r="A42" s="1079"/>
      <c r="B42" s="1845"/>
      <c r="C42" s="2005"/>
      <c r="D42" s="2005"/>
      <c r="E42" s="2005"/>
      <c r="F42" s="2005"/>
      <c r="G42" s="2005"/>
      <c r="H42" s="2005"/>
      <c r="I42" s="2006"/>
      <c r="J42" s="1862" t="s">
        <v>1119</v>
      </c>
      <c r="K42" s="1863"/>
      <c r="L42" s="1863"/>
      <c r="M42" s="1863"/>
      <c r="N42" s="1863"/>
      <c r="O42" s="1863"/>
      <c r="P42" s="1863"/>
      <c r="Q42" s="1864"/>
      <c r="R42" s="1993"/>
      <c r="S42" s="1994"/>
      <c r="T42" s="1994"/>
      <c r="U42" s="1994"/>
      <c r="V42" s="1994"/>
      <c r="W42" s="1994"/>
      <c r="X42" s="1994"/>
      <c r="Y42" s="1995"/>
      <c r="Z42" s="1993"/>
      <c r="AA42" s="1994"/>
      <c r="AB42" s="1994"/>
      <c r="AC42" s="1994"/>
      <c r="AD42" s="1994"/>
      <c r="AE42" s="1994"/>
      <c r="AF42" s="1994"/>
      <c r="AG42" s="1995"/>
      <c r="AI42" s="1072"/>
      <c r="AJ42" s="1072"/>
      <c r="AK42" s="1072"/>
      <c r="AL42" s="1072"/>
      <c r="AM42" s="1072"/>
      <c r="AN42" s="1072"/>
      <c r="AO42" s="1072"/>
      <c r="AP42" s="1072"/>
      <c r="AQ42" s="1072"/>
      <c r="AR42" s="1072"/>
      <c r="AS42" s="1072"/>
      <c r="AT42" s="1072"/>
      <c r="AU42" s="1072"/>
      <c r="AV42" s="1072"/>
      <c r="AW42" s="1072"/>
      <c r="AX42" s="1072"/>
      <c r="AY42" s="1072"/>
      <c r="AZ42" s="1072"/>
      <c r="BA42" s="1072"/>
      <c r="BB42" s="1072"/>
      <c r="BC42" s="1072"/>
      <c r="BD42" s="1072"/>
      <c r="BE42" s="1072"/>
      <c r="BF42" s="1072"/>
      <c r="BG42" s="1072"/>
      <c r="BH42" s="1072"/>
      <c r="BI42" s="1072"/>
      <c r="BJ42" s="1072"/>
      <c r="BK42" s="1072"/>
      <c r="BL42" s="1072"/>
      <c r="BM42" s="1072"/>
      <c r="BN42" s="1072"/>
      <c r="BO42" s="1072"/>
    </row>
    <row r="43" spans="1:67" s="1073" customFormat="1" ht="13.5" customHeight="1">
      <c r="A43" s="1083"/>
      <c r="B43" s="2007"/>
      <c r="C43" s="2007"/>
      <c r="D43" s="2007"/>
      <c r="E43" s="2007"/>
      <c r="F43" s="2007"/>
      <c r="G43" s="2007"/>
      <c r="H43" s="2007"/>
      <c r="I43" s="2007"/>
      <c r="J43" s="2008" t="s">
        <v>1472</v>
      </c>
      <c r="K43" s="2009"/>
      <c r="L43" s="2009"/>
      <c r="M43" s="2009"/>
      <c r="N43" s="2009"/>
      <c r="O43" s="2009"/>
      <c r="P43" s="2009"/>
      <c r="Q43" s="2010"/>
      <c r="R43" s="1996"/>
      <c r="S43" s="1997"/>
      <c r="T43" s="1997"/>
      <c r="U43" s="1997"/>
      <c r="V43" s="1997"/>
      <c r="W43" s="1997"/>
      <c r="X43" s="1997"/>
      <c r="Y43" s="1998"/>
      <c r="Z43" s="1996"/>
      <c r="AA43" s="1997"/>
      <c r="AB43" s="1997"/>
      <c r="AC43" s="1997"/>
      <c r="AD43" s="1997"/>
      <c r="AE43" s="1997"/>
      <c r="AF43" s="1997"/>
      <c r="AG43" s="1998"/>
      <c r="AI43" s="1072"/>
      <c r="AJ43" s="1072"/>
      <c r="AK43" s="1072"/>
      <c r="AL43" s="1072"/>
      <c r="AM43" s="1072"/>
      <c r="AN43" s="1072"/>
      <c r="AO43" s="1072"/>
      <c r="AP43" s="1072"/>
      <c r="AQ43" s="1072"/>
      <c r="AR43" s="1072"/>
      <c r="AS43" s="1072"/>
      <c r="AT43" s="1072"/>
      <c r="AU43" s="1072"/>
      <c r="AV43" s="1072"/>
      <c r="AW43" s="1072"/>
      <c r="AX43" s="1072"/>
      <c r="AY43" s="1072"/>
      <c r="AZ43" s="1072"/>
      <c r="BA43" s="1072"/>
      <c r="BB43" s="1072"/>
      <c r="BC43" s="1072"/>
      <c r="BD43" s="1072"/>
      <c r="BE43" s="1072"/>
      <c r="BF43" s="1072"/>
      <c r="BG43" s="1072"/>
      <c r="BH43" s="1072"/>
      <c r="BI43" s="1072"/>
      <c r="BJ43" s="1072"/>
      <c r="BK43" s="1072"/>
      <c r="BL43" s="1072"/>
      <c r="BM43" s="1072"/>
      <c r="BN43" s="1072"/>
      <c r="BO43" s="1072"/>
    </row>
    <row r="44" spans="1:67" s="1073" customFormat="1" ht="15" customHeight="1">
      <c r="A44" s="1083"/>
      <c r="B44" s="1841" t="s">
        <v>1676</v>
      </c>
      <c r="C44" s="1841"/>
      <c r="D44" s="1841"/>
      <c r="E44" s="1841"/>
      <c r="F44" s="1841"/>
      <c r="G44" s="1841"/>
      <c r="H44" s="1841"/>
      <c r="I44" s="1841"/>
      <c r="J44" s="1841" t="s">
        <v>637</v>
      </c>
      <c r="K44" s="1841"/>
      <c r="L44" s="1841"/>
      <c r="M44" s="1841"/>
      <c r="N44" s="1841"/>
      <c r="O44" s="1841"/>
      <c r="P44" s="1841"/>
      <c r="Q44" s="1841"/>
      <c r="R44" s="1841" t="s">
        <v>638</v>
      </c>
      <c r="S44" s="1841"/>
      <c r="T44" s="1841"/>
      <c r="U44" s="1841"/>
      <c r="V44" s="1841"/>
      <c r="W44" s="1841"/>
      <c r="X44" s="1841"/>
      <c r="Y44" s="1841"/>
      <c r="Z44" s="1084"/>
      <c r="AA44" s="1085"/>
      <c r="AB44" s="1085"/>
      <c r="AC44" s="1085"/>
      <c r="AD44" s="1085"/>
      <c r="AE44" s="1085"/>
      <c r="AF44" s="1085"/>
      <c r="AG44" s="1085"/>
      <c r="AI44" s="1072"/>
      <c r="AJ44" s="1072"/>
      <c r="AK44" s="1072"/>
      <c r="AL44" s="1072"/>
      <c r="AM44" s="1072"/>
      <c r="AN44" s="1072"/>
      <c r="AO44" s="1072"/>
      <c r="AP44" s="1072"/>
      <c r="AQ44" s="1072"/>
      <c r="AR44" s="1072"/>
      <c r="AS44" s="1072"/>
      <c r="AT44" s="1072"/>
      <c r="AU44" s="1072"/>
      <c r="AV44" s="1072"/>
      <c r="AW44" s="1072"/>
      <c r="AX44" s="1072"/>
      <c r="AY44" s="1072"/>
      <c r="AZ44" s="1072"/>
      <c r="BA44" s="1072"/>
      <c r="BB44" s="1072"/>
      <c r="BC44" s="1072"/>
      <c r="BD44" s="1072"/>
      <c r="BE44" s="1072"/>
      <c r="BF44" s="1072"/>
      <c r="BG44" s="1072"/>
      <c r="BH44" s="1072"/>
      <c r="BI44" s="1072"/>
      <c r="BJ44" s="1072"/>
      <c r="BK44" s="1072"/>
      <c r="BL44" s="1072"/>
      <c r="BM44" s="1072"/>
      <c r="BN44" s="1072"/>
      <c r="BO44" s="1072"/>
    </row>
    <row r="45" spans="1:67" s="1073" customFormat="1" ht="13.5" customHeight="1">
      <c r="A45" s="1083"/>
      <c r="B45" s="1868" t="s">
        <v>1480</v>
      </c>
      <c r="C45" s="1869"/>
      <c r="D45" s="1869"/>
      <c r="E45" s="1869"/>
      <c r="F45" s="1869"/>
      <c r="G45" s="1869"/>
      <c r="H45" s="1869"/>
      <c r="I45" s="1870"/>
      <c r="J45" s="1868" t="s">
        <v>1490</v>
      </c>
      <c r="K45" s="1869"/>
      <c r="L45" s="1869"/>
      <c r="M45" s="1869"/>
      <c r="N45" s="1869"/>
      <c r="O45" s="1869"/>
      <c r="P45" s="1869"/>
      <c r="Q45" s="1870"/>
      <c r="R45" s="1868" t="s">
        <v>141</v>
      </c>
      <c r="S45" s="1869"/>
      <c r="T45" s="1869"/>
      <c r="U45" s="1869"/>
      <c r="V45" s="1869"/>
      <c r="W45" s="1869"/>
      <c r="X45" s="1869"/>
      <c r="Y45" s="1870"/>
      <c r="Z45" s="1077"/>
      <c r="AA45" s="802"/>
      <c r="AB45" s="802"/>
      <c r="AC45" s="802"/>
      <c r="AD45" s="802"/>
      <c r="AE45" s="802"/>
      <c r="AF45" s="802"/>
      <c r="AG45" s="802"/>
      <c r="AI45" s="1072"/>
      <c r="AJ45" s="1072"/>
      <c r="AK45" s="1072"/>
      <c r="AL45" s="1072"/>
      <c r="AM45" s="1072"/>
      <c r="AN45" s="1072"/>
      <c r="AO45" s="1072"/>
      <c r="AP45" s="1072"/>
      <c r="AQ45" s="1072"/>
      <c r="AR45" s="1072"/>
      <c r="AS45" s="1072"/>
      <c r="AT45" s="1072"/>
      <c r="AU45" s="1072"/>
      <c r="AV45" s="1072"/>
      <c r="AW45" s="1072"/>
      <c r="AX45" s="1072"/>
      <c r="AY45" s="1072"/>
      <c r="AZ45" s="1072"/>
      <c r="BA45" s="1072"/>
      <c r="BB45" s="1072"/>
      <c r="BC45" s="1072"/>
      <c r="BD45" s="1072"/>
      <c r="BE45" s="1072"/>
      <c r="BF45" s="1072"/>
      <c r="BG45" s="1072"/>
      <c r="BH45" s="1072"/>
      <c r="BI45" s="1072"/>
      <c r="BJ45" s="1072"/>
      <c r="BK45" s="1072"/>
      <c r="BL45" s="1072"/>
      <c r="BM45" s="1072"/>
      <c r="BN45" s="1072"/>
      <c r="BO45" s="1072"/>
    </row>
    <row r="46" spans="1:67" s="1073" customFormat="1" ht="13.5" customHeight="1">
      <c r="A46" s="1083"/>
      <c r="B46" s="1862" t="s">
        <v>1481</v>
      </c>
      <c r="C46" s="1863"/>
      <c r="D46" s="1863"/>
      <c r="E46" s="1863"/>
      <c r="F46" s="1863"/>
      <c r="G46" s="1863"/>
      <c r="H46" s="1863"/>
      <c r="I46" s="1864"/>
      <c r="J46" s="1862" t="s">
        <v>1491</v>
      </c>
      <c r="K46" s="1863"/>
      <c r="L46" s="1863"/>
      <c r="M46" s="1863"/>
      <c r="N46" s="1863"/>
      <c r="O46" s="1863"/>
      <c r="P46" s="1863"/>
      <c r="Q46" s="1864"/>
      <c r="R46" s="1862" t="s">
        <v>1495</v>
      </c>
      <c r="S46" s="1863"/>
      <c r="T46" s="1863"/>
      <c r="U46" s="1863"/>
      <c r="V46" s="1863"/>
      <c r="W46" s="1863"/>
      <c r="X46" s="1863"/>
      <c r="Y46" s="1864"/>
      <c r="Z46" s="1077"/>
      <c r="AA46" s="802"/>
      <c r="AB46" s="802"/>
      <c r="AC46" s="802"/>
      <c r="AD46" s="802"/>
      <c r="AE46" s="802"/>
      <c r="AF46" s="802"/>
      <c r="AG46" s="802"/>
      <c r="AI46" s="1072"/>
      <c r="AJ46" s="1072"/>
      <c r="AK46" s="1072"/>
      <c r="AL46" s="1072"/>
      <c r="AM46" s="1072"/>
      <c r="AN46" s="1072"/>
      <c r="AO46" s="1072"/>
      <c r="AP46" s="1072"/>
      <c r="AQ46" s="1072"/>
      <c r="AR46" s="1072"/>
      <c r="AS46" s="1072"/>
      <c r="AT46" s="1072"/>
      <c r="AU46" s="1072"/>
      <c r="AV46" s="1072"/>
      <c r="AW46" s="1072"/>
      <c r="AX46" s="1072"/>
      <c r="AY46" s="1072"/>
      <c r="AZ46" s="1072"/>
      <c r="BA46" s="1072"/>
      <c r="BB46" s="1072"/>
      <c r="BC46" s="1072"/>
      <c r="BD46" s="1072"/>
      <c r="BE46" s="1072"/>
      <c r="BF46" s="1072"/>
      <c r="BG46" s="1072"/>
      <c r="BH46" s="1072"/>
      <c r="BI46" s="1072"/>
      <c r="BJ46" s="1072"/>
      <c r="BK46" s="1072"/>
      <c r="BL46" s="1072"/>
      <c r="BM46" s="1072"/>
      <c r="BN46" s="1072"/>
      <c r="BO46" s="1072"/>
    </row>
    <row r="47" spans="1:67" s="1073" customFormat="1" ht="13.5" customHeight="1">
      <c r="A47" s="1083"/>
      <c r="B47" s="1859" t="s">
        <v>1482</v>
      </c>
      <c r="C47" s="1860"/>
      <c r="D47" s="1860"/>
      <c r="E47" s="1860"/>
      <c r="F47" s="1860"/>
      <c r="G47" s="1860"/>
      <c r="H47" s="1860"/>
      <c r="I47" s="1861"/>
      <c r="J47" s="1859" t="s">
        <v>1492</v>
      </c>
      <c r="K47" s="1860"/>
      <c r="L47" s="1860"/>
      <c r="M47" s="1860"/>
      <c r="N47" s="1860"/>
      <c r="O47" s="1860"/>
      <c r="P47" s="1860"/>
      <c r="Q47" s="1861"/>
      <c r="R47" s="1859" t="s">
        <v>269</v>
      </c>
      <c r="S47" s="1860"/>
      <c r="T47" s="1860"/>
      <c r="U47" s="1860"/>
      <c r="V47" s="1860"/>
      <c r="W47" s="1860"/>
      <c r="X47" s="1860"/>
      <c r="Y47" s="1861"/>
      <c r="Z47" s="1077"/>
      <c r="AA47" s="802"/>
      <c r="AB47" s="802"/>
      <c r="AC47" s="802"/>
      <c r="AD47" s="802"/>
      <c r="AE47" s="802"/>
      <c r="AF47" s="802"/>
      <c r="AG47" s="802"/>
      <c r="AI47" s="1072"/>
      <c r="AJ47" s="1072"/>
      <c r="AK47" s="1072"/>
      <c r="AL47" s="1072"/>
      <c r="AM47" s="1072"/>
      <c r="AN47" s="1072"/>
      <c r="AO47" s="1072"/>
      <c r="AP47" s="1072"/>
      <c r="AQ47" s="1072"/>
      <c r="AR47" s="1072"/>
      <c r="AS47" s="1072"/>
      <c r="AT47" s="1072"/>
      <c r="AU47" s="1072"/>
      <c r="AV47" s="1072"/>
      <c r="AW47" s="1072"/>
      <c r="AX47" s="1072"/>
      <c r="AY47" s="1072"/>
      <c r="AZ47" s="1072"/>
      <c r="BA47" s="1072"/>
      <c r="BB47" s="1072"/>
      <c r="BC47" s="1072"/>
      <c r="BD47" s="1072"/>
      <c r="BE47" s="1072"/>
      <c r="BF47" s="1072"/>
      <c r="BG47" s="1072"/>
      <c r="BH47" s="1072"/>
      <c r="BI47" s="1072"/>
      <c r="BJ47" s="1072"/>
      <c r="BK47" s="1072"/>
      <c r="BL47" s="1072"/>
      <c r="BM47" s="1072"/>
      <c r="BN47" s="1072"/>
      <c r="BO47" s="1072"/>
    </row>
    <row r="48" spans="1:67" s="1073" customFormat="1" ht="13.5" customHeight="1">
      <c r="A48" s="1083"/>
      <c r="B48" s="1862" t="s">
        <v>1483</v>
      </c>
      <c r="C48" s="1863"/>
      <c r="D48" s="1863"/>
      <c r="E48" s="1863"/>
      <c r="F48" s="1863"/>
      <c r="G48" s="1863"/>
      <c r="H48" s="1863"/>
      <c r="I48" s="1864"/>
      <c r="J48" s="2002" t="s">
        <v>1493</v>
      </c>
      <c r="K48" s="2003"/>
      <c r="L48" s="2003"/>
      <c r="M48" s="2003"/>
      <c r="N48" s="2003"/>
      <c r="O48" s="2003"/>
      <c r="P48" s="2003"/>
      <c r="Q48" s="2004"/>
      <c r="R48" s="1862" t="s">
        <v>1497</v>
      </c>
      <c r="S48" s="1863"/>
      <c r="T48" s="1863"/>
      <c r="U48" s="1863"/>
      <c r="V48" s="1863"/>
      <c r="W48" s="1863"/>
      <c r="X48" s="1863"/>
      <c r="Y48" s="1864"/>
      <c r="Z48" s="1077"/>
      <c r="AA48" s="802"/>
      <c r="AB48" s="802"/>
      <c r="AC48" s="802"/>
      <c r="AD48" s="802"/>
      <c r="AE48" s="802"/>
      <c r="AF48" s="802"/>
      <c r="AG48" s="802"/>
      <c r="AI48" s="1072"/>
      <c r="AJ48" s="1072"/>
      <c r="AK48" s="1072"/>
      <c r="AL48" s="1072"/>
      <c r="AM48" s="1072"/>
      <c r="AN48" s="1072"/>
      <c r="AO48" s="1072"/>
      <c r="AP48" s="1072"/>
      <c r="AQ48" s="1072"/>
      <c r="AR48" s="1072"/>
      <c r="AS48" s="1072"/>
      <c r="AT48" s="1072"/>
      <c r="AU48" s="1072"/>
      <c r="AV48" s="1072"/>
      <c r="AW48" s="1072"/>
      <c r="AX48" s="1072"/>
      <c r="AY48" s="1072"/>
      <c r="AZ48" s="1072"/>
      <c r="BA48" s="1072"/>
      <c r="BB48" s="1072"/>
      <c r="BC48" s="1072"/>
      <c r="BD48" s="1072"/>
      <c r="BE48" s="1072"/>
      <c r="BF48" s="1072"/>
      <c r="BG48" s="1072"/>
      <c r="BH48" s="1072"/>
      <c r="BI48" s="1072"/>
      <c r="BJ48" s="1072"/>
      <c r="BK48" s="1072"/>
      <c r="BL48" s="1072"/>
      <c r="BM48" s="1072"/>
      <c r="BN48" s="1072"/>
      <c r="BO48" s="1072"/>
    </row>
    <row r="49" spans="1:67" s="1073" customFormat="1" ht="13.5" customHeight="1">
      <c r="A49" s="1083"/>
      <c r="B49" s="1859" t="s">
        <v>134</v>
      </c>
      <c r="C49" s="1860"/>
      <c r="D49" s="1860"/>
      <c r="E49" s="1860"/>
      <c r="F49" s="1860"/>
      <c r="G49" s="1860"/>
      <c r="H49" s="1860"/>
      <c r="I49" s="1861"/>
      <c r="J49" s="1993"/>
      <c r="K49" s="1994"/>
      <c r="L49" s="1994"/>
      <c r="M49" s="1994"/>
      <c r="N49" s="1994"/>
      <c r="O49" s="1994"/>
      <c r="P49" s="1994"/>
      <c r="Q49" s="1995"/>
      <c r="R49" s="1993"/>
      <c r="S49" s="1994"/>
      <c r="T49" s="1994"/>
      <c r="U49" s="1994"/>
      <c r="V49" s="1994"/>
      <c r="W49" s="1994"/>
      <c r="X49" s="1994"/>
      <c r="Y49" s="1995"/>
      <c r="Z49" s="1077"/>
      <c r="AA49" s="802"/>
      <c r="AB49" s="802"/>
      <c r="AC49" s="802"/>
      <c r="AD49" s="802"/>
      <c r="AE49" s="802"/>
      <c r="AF49" s="802"/>
      <c r="AG49" s="802"/>
      <c r="AI49" s="1072"/>
      <c r="AJ49" s="1072"/>
      <c r="AK49" s="1072"/>
      <c r="AL49" s="1072"/>
      <c r="AM49" s="1072"/>
      <c r="AN49" s="1072"/>
      <c r="AO49" s="1072"/>
      <c r="AP49" s="1072"/>
      <c r="AQ49" s="1072"/>
      <c r="AR49" s="1072"/>
      <c r="AS49" s="1072"/>
      <c r="AT49" s="1072"/>
      <c r="AU49" s="1072"/>
      <c r="AV49" s="1072"/>
      <c r="AW49" s="1072"/>
      <c r="AX49" s="1072"/>
      <c r="AY49" s="1072"/>
      <c r="AZ49" s="1072"/>
      <c r="BA49" s="1072"/>
      <c r="BB49" s="1072"/>
      <c r="BC49" s="1072"/>
      <c r="BD49" s="1072"/>
      <c r="BE49" s="1072"/>
      <c r="BF49" s="1072"/>
      <c r="BG49" s="1072"/>
      <c r="BH49" s="1072"/>
      <c r="BI49" s="1072"/>
      <c r="BJ49" s="1072"/>
      <c r="BK49" s="1072"/>
      <c r="BL49" s="1072"/>
      <c r="BM49" s="1072"/>
      <c r="BN49" s="1072"/>
      <c r="BO49" s="1072"/>
    </row>
    <row r="50" spans="1:67" s="1073" customFormat="1" ht="13.5" customHeight="1">
      <c r="A50" s="1086"/>
      <c r="B50" s="1862" t="s">
        <v>137</v>
      </c>
      <c r="C50" s="1863"/>
      <c r="D50" s="1863"/>
      <c r="E50" s="1863"/>
      <c r="F50" s="1863"/>
      <c r="G50" s="1863"/>
      <c r="H50" s="1863"/>
      <c r="I50" s="1864"/>
      <c r="J50" s="1993"/>
      <c r="K50" s="1994"/>
      <c r="L50" s="1994"/>
      <c r="M50" s="1994"/>
      <c r="N50" s="1994"/>
      <c r="O50" s="1994"/>
      <c r="P50" s="1994"/>
      <c r="Q50" s="1995"/>
      <c r="R50" s="1993"/>
      <c r="S50" s="1994"/>
      <c r="T50" s="1994"/>
      <c r="U50" s="1994"/>
      <c r="V50" s="1994"/>
      <c r="W50" s="1994"/>
      <c r="X50" s="1994"/>
      <c r="Y50" s="1995"/>
      <c r="Z50" s="802"/>
      <c r="AA50" s="802"/>
      <c r="AB50" s="802"/>
      <c r="AC50" s="802"/>
      <c r="AD50" s="802"/>
      <c r="AE50" s="802"/>
      <c r="AF50" s="802"/>
      <c r="AG50" s="802"/>
      <c r="AI50" s="1072"/>
      <c r="AJ50" s="1072"/>
      <c r="AK50" s="1072"/>
      <c r="AL50" s="1072"/>
      <c r="AM50" s="1072"/>
      <c r="AN50" s="1072"/>
      <c r="AO50" s="1072"/>
      <c r="AP50" s="1072"/>
      <c r="AQ50" s="1072"/>
      <c r="AR50" s="1072"/>
      <c r="AS50" s="1072"/>
      <c r="AT50" s="1072"/>
      <c r="AU50" s="1072"/>
      <c r="AV50" s="1072"/>
      <c r="AW50" s="1072"/>
      <c r="AX50" s="1072"/>
      <c r="AY50" s="1072"/>
      <c r="AZ50" s="1072"/>
      <c r="BA50" s="1072"/>
      <c r="BB50" s="1072"/>
      <c r="BC50" s="1072"/>
      <c r="BD50" s="1072"/>
      <c r="BE50" s="1072"/>
      <c r="BF50" s="1072"/>
      <c r="BG50" s="1072"/>
      <c r="BH50" s="1072"/>
      <c r="BI50" s="1072"/>
      <c r="BJ50" s="1072"/>
      <c r="BK50" s="1072"/>
      <c r="BL50" s="1072"/>
      <c r="BM50" s="1072"/>
      <c r="BN50" s="1072"/>
      <c r="BO50" s="1072"/>
    </row>
    <row r="51" spans="1:67" s="1073" customFormat="1" ht="13.5" customHeight="1">
      <c r="A51" s="1083"/>
      <c r="B51" s="1859" t="s">
        <v>1138</v>
      </c>
      <c r="C51" s="1860"/>
      <c r="D51" s="1860"/>
      <c r="E51" s="1860"/>
      <c r="F51" s="1860"/>
      <c r="G51" s="1860"/>
      <c r="H51" s="1860"/>
      <c r="I51" s="1861"/>
      <c r="J51" s="1993"/>
      <c r="K51" s="1994"/>
      <c r="L51" s="1994"/>
      <c r="M51" s="1994"/>
      <c r="N51" s="1994"/>
      <c r="O51" s="1994"/>
      <c r="P51" s="1994"/>
      <c r="Q51" s="1995"/>
      <c r="R51" s="1993"/>
      <c r="S51" s="1994"/>
      <c r="T51" s="1994"/>
      <c r="U51" s="1994"/>
      <c r="V51" s="1994"/>
      <c r="W51" s="1994"/>
      <c r="X51" s="1994"/>
      <c r="Y51" s="1995"/>
      <c r="Z51" s="1077"/>
      <c r="AA51" s="802"/>
      <c r="AB51" s="802"/>
      <c r="AC51" s="802"/>
      <c r="AD51" s="802"/>
      <c r="AE51" s="802"/>
      <c r="AF51" s="802"/>
      <c r="AG51" s="802"/>
      <c r="AI51" s="1072"/>
      <c r="AJ51" s="1072"/>
      <c r="AK51" s="1072"/>
      <c r="AL51" s="1072"/>
      <c r="AM51" s="1072"/>
      <c r="AN51" s="1072"/>
      <c r="AO51" s="1072"/>
      <c r="AP51" s="1072"/>
      <c r="AQ51" s="1072"/>
      <c r="AR51" s="1072"/>
      <c r="AS51" s="1072"/>
      <c r="AT51" s="1072"/>
      <c r="AU51" s="1072"/>
      <c r="AV51" s="1072"/>
      <c r="AW51" s="1072"/>
      <c r="AX51" s="1072"/>
      <c r="AY51" s="1072"/>
      <c r="AZ51" s="1072"/>
      <c r="BA51" s="1072"/>
      <c r="BB51" s="1072"/>
      <c r="BC51" s="1072"/>
      <c r="BD51" s="1072"/>
      <c r="BE51" s="1072"/>
      <c r="BF51" s="1072"/>
      <c r="BG51" s="1072"/>
      <c r="BH51" s="1072"/>
      <c r="BI51" s="1072"/>
      <c r="BJ51" s="1072"/>
      <c r="BK51" s="1072"/>
      <c r="BL51" s="1072"/>
      <c r="BM51" s="1072"/>
      <c r="BN51" s="1072"/>
      <c r="BO51" s="1072"/>
    </row>
    <row r="52" spans="1:67" s="1073" customFormat="1" ht="13.5" customHeight="1">
      <c r="A52" s="1083"/>
      <c r="B52" s="1862" t="s">
        <v>1487</v>
      </c>
      <c r="C52" s="1863"/>
      <c r="D52" s="1863"/>
      <c r="E52" s="1863"/>
      <c r="F52" s="1863"/>
      <c r="G52" s="1863"/>
      <c r="H52" s="1863"/>
      <c r="I52" s="1864"/>
      <c r="J52" s="1993"/>
      <c r="K52" s="1994"/>
      <c r="L52" s="1994"/>
      <c r="M52" s="1994"/>
      <c r="N52" s="1994"/>
      <c r="O52" s="1994"/>
      <c r="P52" s="1994"/>
      <c r="Q52" s="1995"/>
      <c r="R52" s="1993"/>
      <c r="S52" s="1994"/>
      <c r="T52" s="1994"/>
      <c r="U52" s="1994"/>
      <c r="V52" s="1994"/>
      <c r="W52" s="1994"/>
      <c r="X52" s="1994"/>
      <c r="Y52" s="1995"/>
      <c r="Z52" s="1077"/>
      <c r="AA52" s="802"/>
      <c r="AB52" s="802"/>
      <c r="AC52" s="802"/>
      <c r="AD52" s="802"/>
      <c r="AE52" s="802"/>
      <c r="AF52" s="802"/>
      <c r="AG52" s="802"/>
      <c r="AI52" s="1072"/>
      <c r="AJ52" s="1072"/>
      <c r="AK52" s="1072"/>
      <c r="AL52" s="1072"/>
      <c r="AM52" s="1072"/>
      <c r="AN52" s="1072"/>
      <c r="AO52" s="1072"/>
      <c r="AP52" s="1072"/>
      <c r="AQ52" s="1072"/>
      <c r="AR52" s="1072"/>
      <c r="AS52" s="1072"/>
      <c r="AT52" s="1072"/>
      <c r="AU52" s="1072"/>
      <c r="AV52" s="1072"/>
      <c r="AW52" s="1072"/>
      <c r="AX52" s="1072"/>
      <c r="AY52" s="1072"/>
      <c r="AZ52" s="1072"/>
      <c r="BA52" s="1072"/>
      <c r="BB52" s="1072"/>
      <c r="BC52" s="1072"/>
      <c r="BD52" s="1072"/>
      <c r="BE52" s="1072"/>
      <c r="BF52" s="1072"/>
      <c r="BG52" s="1072"/>
      <c r="BH52" s="1072"/>
      <c r="BI52" s="1072"/>
      <c r="BJ52" s="1072"/>
      <c r="BK52" s="1072"/>
      <c r="BL52" s="1072"/>
      <c r="BM52" s="1072"/>
      <c r="BN52" s="1072"/>
      <c r="BO52" s="1072"/>
    </row>
    <row r="53" spans="1:67" s="1073" customFormat="1" ht="13.5" customHeight="1">
      <c r="A53" s="1083"/>
      <c r="B53" s="1859" t="s">
        <v>1488</v>
      </c>
      <c r="C53" s="1860"/>
      <c r="D53" s="1860"/>
      <c r="E53" s="1860"/>
      <c r="F53" s="1860"/>
      <c r="G53" s="1860"/>
      <c r="H53" s="1860"/>
      <c r="I53" s="1861"/>
      <c r="J53" s="1993"/>
      <c r="K53" s="1994"/>
      <c r="L53" s="1994"/>
      <c r="M53" s="1994"/>
      <c r="N53" s="1994"/>
      <c r="O53" s="1994"/>
      <c r="P53" s="1994"/>
      <c r="Q53" s="1995"/>
      <c r="R53" s="1993"/>
      <c r="S53" s="1994"/>
      <c r="T53" s="1994"/>
      <c r="U53" s="1994"/>
      <c r="V53" s="1994"/>
      <c r="W53" s="1994"/>
      <c r="X53" s="1994"/>
      <c r="Y53" s="1995"/>
      <c r="Z53" s="1077"/>
      <c r="AA53" s="802"/>
      <c r="AB53" s="802"/>
      <c r="AC53" s="802"/>
      <c r="AD53" s="802"/>
      <c r="AE53" s="802"/>
      <c r="AF53" s="802"/>
      <c r="AG53" s="802"/>
      <c r="AI53" s="1072"/>
      <c r="AJ53" s="1072"/>
      <c r="AK53" s="1072"/>
      <c r="AL53" s="1072"/>
      <c r="AM53" s="1072"/>
      <c r="AN53" s="1072"/>
      <c r="AO53" s="1072"/>
      <c r="AP53" s="1072"/>
      <c r="AQ53" s="1072"/>
      <c r="AR53" s="1072"/>
      <c r="AS53" s="1072"/>
      <c r="AT53" s="1072"/>
      <c r="AU53" s="1072"/>
      <c r="AV53" s="1072"/>
      <c r="AW53" s="1072"/>
      <c r="AX53" s="1072"/>
      <c r="AY53" s="1072"/>
      <c r="AZ53" s="1072"/>
      <c r="BA53" s="1072"/>
      <c r="BB53" s="1072"/>
      <c r="BC53" s="1072"/>
      <c r="BD53" s="1072"/>
      <c r="BE53" s="1072"/>
      <c r="BF53" s="1072"/>
      <c r="BG53" s="1072"/>
      <c r="BH53" s="1072"/>
      <c r="BI53" s="1072"/>
      <c r="BJ53" s="1072"/>
      <c r="BK53" s="1072"/>
      <c r="BL53" s="1072"/>
      <c r="BM53" s="1072"/>
      <c r="BN53" s="1072"/>
      <c r="BO53" s="1072"/>
    </row>
    <row r="54" spans="1:67" s="1073" customFormat="1" ht="13.5" customHeight="1">
      <c r="A54" s="1086"/>
      <c r="B54" s="1987" t="s">
        <v>1489</v>
      </c>
      <c r="C54" s="1988"/>
      <c r="D54" s="1988"/>
      <c r="E54" s="1988"/>
      <c r="F54" s="1988"/>
      <c r="G54" s="1988"/>
      <c r="H54" s="1988"/>
      <c r="I54" s="1989"/>
      <c r="J54" s="1996"/>
      <c r="K54" s="1997"/>
      <c r="L54" s="1997"/>
      <c r="M54" s="1997"/>
      <c r="N54" s="1997"/>
      <c r="O54" s="1997"/>
      <c r="P54" s="1997"/>
      <c r="Q54" s="1998"/>
      <c r="R54" s="1996"/>
      <c r="S54" s="1997"/>
      <c r="T54" s="1997"/>
      <c r="U54" s="1997"/>
      <c r="V54" s="1997"/>
      <c r="W54" s="1997"/>
      <c r="X54" s="1997"/>
      <c r="Y54" s="1998"/>
      <c r="Z54" s="802"/>
      <c r="AA54" s="802"/>
      <c r="AB54" s="802"/>
      <c r="AC54" s="802"/>
      <c r="AD54" s="802"/>
      <c r="AE54" s="802"/>
      <c r="AF54" s="802"/>
      <c r="AG54" s="802"/>
      <c r="AI54" s="1072"/>
      <c r="AJ54" s="1072"/>
      <c r="AK54" s="1072"/>
      <c r="AL54" s="1072"/>
      <c r="AM54" s="1072"/>
      <c r="AN54" s="1072"/>
      <c r="AO54" s="1072"/>
      <c r="AP54" s="1072"/>
      <c r="AQ54" s="1072"/>
      <c r="AR54" s="1072"/>
      <c r="AS54" s="1072"/>
      <c r="AT54" s="1072"/>
      <c r="AU54" s="1072"/>
      <c r="AV54" s="1072"/>
      <c r="AW54" s="1072"/>
      <c r="AX54" s="1072"/>
      <c r="AY54" s="1072"/>
      <c r="AZ54" s="1072"/>
      <c r="BA54" s="1072"/>
      <c r="BB54" s="1072"/>
      <c r="BC54" s="1072"/>
      <c r="BD54" s="1072"/>
      <c r="BE54" s="1072"/>
      <c r="BF54" s="1072"/>
      <c r="BG54" s="1072"/>
      <c r="BH54" s="1072"/>
      <c r="BI54" s="1072"/>
      <c r="BJ54" s="1072"/>
      <c r="BK54" s="1072"/>
      <c r="BL54" s="1072"/>
      <c r="BM54" s="1072"/>
      <c r="BN54" s="1072"/>
      <c r="BO54" s="1072"/>
    </row>
    <row r="55" spans="1:67" s="1073" customFormat="1" ht="15" customHeight="1">
      <c r="AI55" s="1072"/>
      <c r="AJ55" s="1072"/>
      <c r="AK55" s="1072"/>
      <c r="AL55" s="1072"/>
      <c r="AM55" s="1072"/>
      <c r="AN55" s="1072"/>
      <c r="AO55" s="1072"/>
      <c r="AP55" s="1072"/>
      <c r="AQ55" s="1072"/>
      <c r="AR55" s="1072"/>
      <c r="AS55" s="1072"/>
      <c r="AT55" s="1072"/>
      <c r="AU55" s="1072"/>
      <c r="AV55" s="1072"/>
      <c r="AW55" s="1072"/>
      <c r="AX55" s="1072"/>
      <c r="AY55" s="1072"/>
      <c r="AZ55" s="1072"/>
      <c r="BA55" s="1072"/>
      <c r="BB55" s="1072"/>
      <c r="BC55" s="1072"/>
      <c r="BD55" s="1072"/>
      <c r="BE55" s="1072"/>
      <c r="BF55" s="1072"/>
      <c r="BG55" s="1072"/>
      <c r="BH55" s="1072"/>
      <c r="BI55" s="1072"/>
      <c r="BJ55" s="1072"/>
      <c r="BK55" s="1072"/>
      <c r="BL55" s="1072"/>
      <c r="BM55" s="1072"/>
      <c r="BN55" s="1072"/>
      <c r="BO55" s="1072"/>
    </row>
    <row r="56" spans="1:67" s="1073" customFormat="1" ht="18.75" customHeight="1">
      <c r="B56" s="1074" t="s">
        <v>1139</v>
      </c>
      <c r="C56" s="1087" t="s">
        <v>801</v>
      </c>
      <c r="D56" s="1087"/>
      <c r="E56" s="1087"/>
      <c r="F56" s="1087"/>
      <c r="G56" s="1087"/>
      <c r="H56" s="1087"/>
      <c r="I56" s="1087"/>
      <c r="J56" s="1087"/>
      <c r="K56" s="1087"/>
      <c r="L56" s="1087"/>
      <c r="M56" s="1087"/>
      <c r="N56" s="1087"/>
      <c r="O56" s="1087"/>
      <c r="P56" s="1087"/>
      <c r="Q56" s="1087"/>
      <c r="R56" s="1087"/>
      <c r="S56" s="1087"/>
      <c r="T56" s="1087"/>
      <c r="U56" s="1087"/>
      <c r="V56" s="1087"/>
      <c r="W56" s="1087"/>
      <c r="X56" s="1087"/>
      <c r="Y56" s="1087"/>
      <c r="Z56" s="1088"/>
      <c r="AA56" s="1089"/>
      <c r="AB56" s="1089"/>
      <c r="AC56" s="1089"/>
      <c r="AD56" s="1089"/>
      <c r="AE56" s="1089"/>
      <c r="AF56" s="1089"/>
      <c r="AG56" s="1089"/>
      <c r="AH56" s="1069"/>
      <c r="AI56" s="1072"/>
      <c r="AJ56" s="1072"/>
      <c r="AK56" s="1072"/>
      <c r="AL56" s="1072"/>
      <c r="AM56" s="1072"/>
      <c r="AN56" s="1072"/>
      <c r="AO56" s="1072"/>
      <c r="AP56" s="1072"/>
      <c r="AQ56" s="1072"/>
      <c r="AR56" s="1072"/>
      <c r="AS56" s="1072"/>
      <c r="AT56" s="1072"/>
      <c r="AU56" s="1072"/>
      <c r="AV56" s="1072"/>
      <c r="AW56" s="1072"/>
      <c r="AX56" s="1072"/>
      <c r="AY56" s="1072"/>
      <c r="AZ56" s="1072"/>
      <c r="BA56" s="1072"/>
      <c r="BB56" s="1072"/>
      <c r="BC56" s="1072"/>
      <c r="BD56" s="1072"/>
      <c r="BE56" s="1072"/>
      <c r="BF56" s="1072"/>
      <c r="BG56" s="1072"/>
      <c r="BH56" s="1072"/>
      <c r="BI56" s="1072"/>
      <c r="BJ56" s="1072"/>
      <c r="BK56" s="1072"/>
      <c r="BL56" s="1072"/>
      <c r="BM56" s="1072"/>
      <c r="BN56" s="1072"/>
      <c r="BO56" s="1072"/>
    </row>
    <row r="57" spans="1:67" s="1073" customFormat="1" ht="15" customHeight="1">
      <c r="A57" s="802"/>
      <c r="B57" s="1865" t="s">
        <v>1678</v>
      </c>
      <c r="C57" s="1866"/>
      <c r="D57" s="1866"/>
      <c r="E57" s="1866"/>
      <c r="F57" s="1866"/>
      <c r="G57" s="1866"/>
      <c r="H57" s="1866"/>
      <c r="I57" s="1866"/>
      <c r="J57" s="1865" t="s">
        <v>1677</v>
      </c>
      <c r="K57" s="1866"/>
      <c r="L57" s="1866"/>
      <c r="M57" s="1866"/>
      <c r="N57" s="1866"/>
      <c r="O57" s="1866"/>
      <c r="P57" s="1866"/>
      <c r="Q57" s="1866"/>
      <c r="R57" s="1865" t="s">
        <v>1679</v>
      </c>
      <c r="S57" s="1866"/>
      <c r="T57" s="1866"/>
      <c r="U57" s="1866"/>
      <c r="V57" s="1866"/>
      <c r="W57" s="1866"/>
      <c r="X57" s="1866"/>
      <c r="Y57" s="1867"/>
      <c r="Z57" s="1090"/>
      <c r="AA57" s="1091"/>
      <c r="AB57" s="1091"/>
      <c r="AC57" s="1091"/>
      <c r="AD57" s="1091"/>
      <c r="AE57" s="1091"/>
      <c r="AF57" s="1091"/>
      <c r="AG57" s="1091"/>
      <c r="AI57" s="1072"/>
      <c r="AJ57" s="1072"/>
      <c r="AK57" s="1072"/>
      <c r="AL57" s="1072"/>
      <c r="AM57" s="1072"/>
      <c r="AN57" s="1072"/>
      <c r="AO57" s="1072"/>
      <c r="AP57" s="1072"/>
      <c r="AQ57" s="1072"/>
      <c r="AR57" s="1072"/>
      <c r="AS57" s="1072"/>
      <c r="AT57" s="1072"/>
      <c r="AU57" s="1072"/>
      <c r="AV57" s="1072"/>
      <c r="AW57" s="1072"/>
      <c r="AX57" s="1072"/>
      <c r="AY57" s="1072"/>
      <c r="AZ57" s="1072"/>
      <c r="BA57" s="1072"/>
      <c r="BB57" s="1072"/>
      <c r="BC57" s="1072"/>
      <c r="BD57" s="1072"/>
      <c r="BE57" s="1072"/>
      <c r="BF57" s="1072"/>
      <c r="BG57" s="1072"/>
      <c r="BH57" s="1072"/>
      <c r="BI57" s="1072"/>
      <c r="BJ57" s="1072"/>
      <c r="BK57" s="1072"/>
      <c r="BL57" s="1072"/>
      <c r="BM57" s="1072"/>
      <c r="BN57" s="1072"/>
      <c r="BO57" s="1072"/>
    </row>
    <row r="58" spans="1:67" s="1073" customFormat="1" ht="13.5" customHeight="1">
      <c r="A58" s="802"/>
      <c r="B58" s="1877" t="s">
        <v>1680</v>
      </c>
      <c r="C58" s="1878"/>
      <c r="D58" s="1878"/>
      <c r="E58" s="1878"/>
      <c r="F58" s="1878"/>
      <c r="G58" s="1878"/>
      <c r="H58" s="1878"/>
      <c r="I58" s="1879"/>
      <c r="J58" s="1877" t="s">
        <v>1680</v>
      </c>
      <c r="K58" s="1878"/>
      <c r="L58" s="1878"/>
      <c r="M58" s="1878"/>
      <c r="N58" s="1878"/>
      <c r="O58" s="1878"/>
      <c r="P58" s="1878"/>
      <c r="Q58" s="1879"/>
      <c r="R58" s="1877" t="s">
        <v>1680</v>
      </c>
      <c r="S58" s="1878"/>
      <c r="T58" s="1878"/>
      <c r="U58" s="1878"/>
      <c r="V58" s="1878"/>
      <c r="W58" s="1878"/>
      <c r="X58" s="1878"/>
      <c r="Y58" s="1879"/>
      <c r="Z58" s="1077"/>
      <c r="AA58" s="802"/>
      <c r="AB58" s="802"/>
      <c r="AC58" s="802"/>
      <c r="AD58" s="802"/>
      <c r="AE58" s="802"/>
      <c r="AF58" s="802"/>
      <c r="AG58" s="802"/>
      <c r="AI58" s="1072"/>
      <c r="AJ58" s="1072"/>
      <c r="AK58" s="1072"/>
      <c r="AL58" s="1072"/>
      <c r="AM58" s="1072"/>
      <c r="AN58" s="1072"/>
      <c r="AO58" s="1072"/>
      <c r="AP58" s="1072"/>
      <c r="AQ58" s="1072"/>
      <c r="AR58" s="1072"/>
      <c r="AS58" s="1072"/>
      <c r="AT58" s="1072"/>
      <c r="AU58" s="1072"/>
      <c r="AV58" s="1072"/>
      <c r="AW58" s="1072"/>
      <c r="AX58" s="1072"/>
      <c r="AY58" s="1072"/>
      <c r="AZ58" s="1072"/>
      <c r="BA58" s="1072"/>
      <c r="BB58" s="1072"/>
      <c r="BC58" s="1072"/>
      <c r="BD58" s="1072"/>
      <c r="BE58" s="1072"/>
      <c r="BF58" s="1072"/>
      <c r="BG58" s="1072"/>
      <c r="BH58" s="1072"/>
      <c r="BI58" s="1072"/>
      <c r="BJ58" s="1072"/>
      <c r="BK58" s="1072"/>
      <c r="BL58" s="1072"/>
      <c r="BM58" s="1072"/>
      <c r="BN58" s="1072"/>
      <c r="BO58" s="1072"/>
    </row>
    <row r="59" spans="1:67" s="1073" customFormat="1" ht="15" customHeight="1">
      <c r="A59" s="802"/>
      <c r="B59" s="1871" t="s">
        <v>1681</v>
      </c>
      <c r="C59" s="1872"/>
      <c r="D59" s="1872"/>
      <c r="E59" s="1872"/>
      <c r="F59" s="1872"/>
      <c r="G59" s="1872"/>
      <c r="H59" s="1872"/>
      <c r="I59" s="1873"/>
      <c r="J59" s="1871" t="s">
        <v>1681</v>
      </c>
      <c r="K59" s="1872"/>
      <c r="L59" s="1872"/>
      <c r="M59" s="1872"/>
      <c r="N59" s="1872"/>
      <c r="O59" s="1872"/>
      <c r="P59" s="1872"/>
      <c r="Q59" s="1873"/>
      <c r="R59" s="1871" t="s">
        <v>1681</v>
      </c>
      <c r="S59" s="1872"/>
      <c r="T59" s="1872"/>
      <c r="U59" s="1872"/>
      <c r="V59" s="1872"/>
      <c r="W59" s="1872"/>
      <c r="X59" s="1872"/>
      <c r="Y59" s="1873"/>
      <c r="Z59" s="1077"/>
      <c r="AA59" s="802"/>
      <c r="AB59" s="802"/>
      <c r="AC59" s="802"/>
      <c r="AD59" s="802"/>
      <c r="AE59" s="802"/>
      <c r="AF59" s="802"/>
      <c r="AG59" s="802"/>
      <c r="AI59" s="1072"/>
      <c r="AJ59" s="1072"/>
      <c r="AK59" s="1072"/>
      <c r="AL59" s="1072"/>
      <c r="AM59" s="1072"/>
      <c r="AN59" s="1072"/>
      <c r="AO59" s="1072"/>
      <c r="AP59" s="1072"/>
      <c r="AQ59" s="1072"/>
      <c r="AR59" s="1072"/>
      <c r="AS59" s="1072"/>
      <c r="AT59" s="1072"/>
      <c r="AU59" s="1072"/>
      <c r="AV59" s="1072"/>
      <c r="AW59" s="1072"/>
      <c r="AX59" s="1072"/>
      <c r="AY59" s="1072"/>
      <c r="AZ59" s="1072"/>
      <c r="BA59" s="1072"/>
      <c r="BB59" s="1072"/>
      <c r="BC59" s="1072"/>
      <c r="BD59" s="1072"/>
      <c r="BE59" s="1072"/>
      <c r="BF59" s="1072"/>
      <c r="BG59" s="1072"/>
      <c r="BH59" s="1072"/>
      <c r="BI59" s="1072"/>
      <c r="BJ59" s="1072"/>
      <c r="BK59" s="1072"/>
      <c r="BL59" s="1072"/>
      <c r="BM59" s="1072"/>
      <c r="BN59" s="1072"/>
      <c r="BO59" s="1072"/>
    </row>
    <row r="60" spans="1:67" s="1073" customFormat="1" ht="15" customHeight="1">
      <c r="A60" s="1086"/>
      <c r="B60" s="1871" t="s">
        <v>1682</v>
      </c>
      <c r="C60" s="1872"/>
      <c r="D60" s="1872"/>
      <c r="E60" s="1872"/>
      <c r="F60" s="1872"/>
      <c r="G60" s="1872"/>
      <c r="H60" s="1872"/>
      <c r="I60" s="1873"/>
      <c r="J60" s="1871" t="s">
        <v>1682</v>
      </c>
      <c r="K60" s="1872"/>
      <c r="L60" s="1872"/>
      <c r="M60" s="1872"/>
      <c r="N60" s="1872"/>
      <c r="O60" s="1872"/>
      <c r="P60" s="1872"/>
      <c r="Q60" s="1873"/>
      <c r="R60" s="1871" t="s">
        <v>1682</v>
      </c>
      <c r="S60" s="1872"/>
      <c r="T60" s="1872"/>
      <c r="U60" s="1872"/>
      <c r="V60" s="1872"/>
      <c r="W60" s="1872"/>
      <c r="X60" s="1872"/>
      <c r="Y60" s="1873"/>
      <c r="Z60" s="1077"/>
      <c r="AA60" s="802"/>
      <c r="AB60" s="802"/>
      <c r="AC60" s="802"/>
      <c r="AD60" s="802"/>
      <c r="AE60" s="802"/>
      <c r="AF60" s="802"/>
      <c r="AG60" s="802"/>
      <c r="AI60" s="1072"/>
      <c r="AJ60" s="1072"/>
      <c r="AK60" s="1072"/>
      <c r="AL60" s="1072"/>
      <c r="AM60" s="1072"/>
      <c r="AN60" s="1072"/>
      <c r="AO60" s="1072"/>
      <c r="AP60" s="1072"/>
      <c r="AQ60" s="1072"/>
      <c r="AR60" s="1072"/>
      <c r="AS60" s="1072"/>
      <c r="AT60" s="1072"/>
      <c r="AU60" s="1072"/>
      <c r="AV60" s="1072"/>
      <c r="AW60" s="1072"/>
      <c r="AX60" s="1072"/>
      <c r="AY60" s="1072"/>
      <c r="AZ60" s="1072"/>
      <c r="BA60" s="1072"/>
      <c r="BB60" s="1072"/>
      <c r="BC60" s="1072"/>
      <c r="BD60" s="1072"/>
      <c r="BE60" s="1072"/>
      <c r="BF60" s="1072"/>
      <c r="BG60" s="1072"/>
      <c r="BH60" s="1072"/>
      <c r="BI60" s="1072"/>
      <c r="BJ60" s="1072"/>
      <c r="BK60" s="1072"/>
      <c r="BL60" s="1072"/>
      <c r="BM60" s="1072"/>
      <c r="BN60" s="1072"/>
      <c r="BO60" s="1072"/>
    </row>
    <row r="61" spans="1:67" s="1073" customFormat="1" ht="15" customHeight="1">
      <c r="A61" s="1086"/>
      <c r="B61" s="1871" t="s">
        <v>1683</v>
      </c>
      <c r="C61" s="1872"/>
      <c r="D61" s="1872"/>
      <c r="E61" s="1872"/>
      <c r="F61" s="1872"/>
      <c r="G61" s="1872"/>
      <c r="H61" s="1872"/>
      <c r="I61" s="1873"/>
      <c r="J61" s="1871" t="s">
        <v>1683</v>
      </c>
      <c r="K61" s="1872"/>
      <c r="L61" s="1872"/>
      <c r="M61" s="1872"/>
      <c r="N61" s="1872"/>
      <c r="O61" s="1872"/>
      <c r="P61" s="1872"/>
      <c r="Q61" s="1873"/>
      <c r="R61" s="1871" t="s">
        <v>1683</v>
      </c>
      <c r="S61" s="1872"/>
      <c r="T61" s="1872"/>
      <c r="U61" s="1872"/>
      <c r="V61" s="1872"/>
      <c r="W61" s="1872"/>
      <c r="X61" s="1872"/>
      <c r="Y61" s="1873"/>
      <c r="Z61" s="1077"/>
      <c r="AA61" s="802"/>
      <c r="AB61" s="802"/>
      <c r="AC61" s="802"/>
      <c r="AD61" s="802"/>
      <c r="AE61" s="802"/>
      <c r="AF61" s="802"/>
      <c r="AG61" s="802"/>
      <c r="AI61" s="1072"/>
      <c r="AJ61" s="1072"/>
      <c r="AK61" s="1072"/>
      <c r="AL61" s="1072"/>
      <c r="AM61" s="1072"/>
      <c r="AN61" s="1072"/>
      <c r="AO61" s="1072"/>
      <c r="AP61" s="1072"/>
      <c r="AQ61" s="1072"/>
      <c r="AR61" s="1072"/>
      <c r="AS61" s="1072"/>
      <c r="AT61" s="1072"/>
      <c r="AU61" s="1072"/>
      <c r="AV61" s="1072"/>
      <c r="AW61" s="1072"/>
      <c r="AX61" s="1072"/>
      <c r="AY61" s="1072"/>
      <c r="AZ61" s="1072"/>
      <c r="BA61" s="1072"/>
      <c r="BB61" s="1072"/>
      <c r="BC61" s="1072"/>
      <c r="BD61" s="1072"/>
      <c r="BE61" s="1072"/>
      <c r="BF61" s="1072"/>
      <c r="BG61" s="1072"/>
      <c r="BH61" s="1072"/>
      <c r="BI61" s="1072"/>
      <c r="BJ61" s="1072"/>
      <c r="BK61" s="1072"/>
      <c r="BL61" s="1072"/>
      <c r="BM61" s="1072"/>
      <c r="BN61" s="1072"/>
      <c r="BO61" s="1072"/>
    </row>
    <row r="62" spans="1:67" s="1073" customFormat="1" ht="15" customHeight="1">
      <c r="A62" s="1086"/>
      <c r="B62" s="1871" t="s">
        <v>1684</v>
      </c>
      <c r="C62" s="1872"/>
      <c r="D62" s="1872"/>
      <c r="E62" s="1872"/>
      <c r="F62" s="1872"/>
      <c r="G62" s="1872"/>
      <c r="H62" s="1872"/>
      <c r="I62" s="1873"/>
      <c r="J62" s="1871" t="s">
        <v>1684</v>
      </c>
      <c r="K62" s="1872"/>
      <c r="L62" s="1872"/>
      <c r="M62" s="1872"/>
      <c r="N62" s="1872"/>
      <c r="O62" s="1872"/>
      <c r="P62" s="1872"/>
      <c r="Q62" s="1873"/>
      <c r="R62" s="1871" t="s">
        <v>1684</v>
      </c>
      <c r="S62" s="1872"/>
      <c r="T62" s="1872"/>
      <c r="U62" s="1872"/>
      <c r="V62" s="1872"/>
      <c r="W62" s="1872"/>
      <c r="X62" s="1872"/>
      <c r="Y62" s="1873"/>
      <c r="Z62" s="1077"/>
      <c r="AA62" s="802"/>
      <c r="AB62" s="802"/>
      <c r="AC62" s="802"/>
      <c r="AD62" s="802"/>
      <c r="AE62" s="802"/>
      <c r="AF62" s="802"/>
      <c r="AG62" s="802"/>
      <c r="AI62" s="1072"/>
      <c r="AJ62" s="1072"/>
      <c r="AK62" s="1072"/>
      <c r="AL62" s="1072"/>
      <c r="AM62" s="1072"/>
      <c r="AN62" s="1072"/>
      <c r="AO62" s="1072"/>
      <c r="AP62" s="1072"/>
      <c r="AQ62" s="1072"/>
      <c r="AR62" s="1072"/>
      <c r="AS62" s="1072"/>
      <c r="AT62" s="1072"/>
      <c r="AU62" s="1072"/>
      <c r="AV62" s="1072"/>
      <c r="AW62" s="1072"/>
      <c r="AX62" s="1072"/>
      <c r="AY62" s="1072"/>
      <c r="AZ62" s="1072"/>
      <c r="BA62" s="1072"/>
      <c r="BB62" s="1072"/>
      <c r="BC62" s="1072"/>
      <c r="BD62" s="1072"/>
      <c r="BE62" s="1072"/>
      <c r="BF62" s="1072"/>
      <c r="BG62" s="1072"/>
      <c r="BH62" s="1072"/>
      <c r="BI62" s="1072"/>
      <c r="BJ62" s="1072"/>
      <c r="BK62" s="1072"/>
      <c r="BL62" s="1072"/>
      <c r="BM62" s="1072"/>
      <c r="BN62" s="1072"/>
      <c r="BO62" s="1072"/>
    </row>
    <row r="63" spans="1:67" s="1073" customFormat="1" ht="15" customHeight="1">
      <c r="A63" s="1086"/>
      <c r="B63" s="1871" t="s">
        <v>1685</v>
      </c>
      <c r="C63" s="1872"/>
      <c r="D63" s="1872"/>
      <c r="E63" s="1872"/>
      <c r="F63" s="1872"/>
      <c r="G63" s="1872"/>
      <c r="H63" s="1872"/>
      <c r="I63" s="1873"/>
      <c r="J63" s="1871" t="s">
        <v>1685</v>
      </c>
      <c r="K63" s="1872"/>
      <c r="L63" s="1872"/>
      <c r="M63" s="1872"/>
      <c r="N63" s="1872"/>
      <c r="O63" s="1872"/>
      <c r="P63" s="1872"/>
      <c r="Q63" s="1873"/>
      <c r="R63" s="1871" t="s">
        <v>1685</v>
      </c>
      <c r="S63" s="1872"/>
      <c r="T63" s="1872"/>
      <c r="U63" s="1872"/>
      <c r="V63" s="1872"/>
      <c r="W63" s="1872"/>
      <c r="X63" s="1872"/>
      <c r="Y63" s="1873"/>
      <c r="Z63" s="1077"/>
      <c r="AA63" s="802"/>
      <c r="AB63" s="802"/>
      <c r="AC63" s="802"/>
      <c r="AD63" s="802"/>
      <c r="AE63" s="802"/>
      <c r="AF63" s="802"/>
      <c r="AG63" s="802"/>
      <c r="AI63" s="1072"/>
      <c r="AJ63" s="1072"/>
      <c r="AK63" s="1072"/>
      <c r="AL63" s="1072"/>
      <c r="AM63" s="1072"/>
      <c r="AN63" s="1072"/>
      <c r="AO63" s="1072"/>
      <c r="AP63" s="1072"/>
      <c r="AQ63" s="1072"/>
      <c r="AR63" s="1072"/>
      <c r="AS63" s="1072"/>
      <c r="AT63" s="1072"/>
      <c r="AU63" s="1072"/>
      <c r="AV63" s="1072"/>
      <c r="AW63" s="1072"/>
      <c r="AX63" s="1072"/>
      <c r="AY63" s="1072"/>
      <c r="AZ63" s="1072"/>
      <c r="BA63" s="1072"/>
      <c r="BB63" s="1072"/>
      <c r="BC63" s="1072"/>
      <c r="BD63" s="1072"/>
      <c r="BE63" s="1072"/>
      <c r="BF63" s="1072"/>
      <c r="BG63" s="1072"/>
      <c r="BH63" s="1072"/>
      <c r="BI63" s="1072"/>
      <c r="BJ63" s="1072"/>
      <c r="BK63" s="1072"/>
      <c r="BL63" s="1072"/>
      <c r="BM63" s="1072"/>
      <c r="BN63" s="1072"/>
      <c r="BO63" s="1072"/>
    </row>
    <row r="64" spans="1:67" s="1073" customFormat="1" ht="15" customHeight="1">
      <c r="A64" s="1086"/>
      <c r="B64" s="1874" t="s">
        <v>1686</v>
      </c>
      <c r="C64" s="1875"/>
      <c r="D64" s="1875"/>
      <c r="E64" s="1875"/>
      <c r="F64" s="1875"/>
      <c r="G64" s="1875"/>
      <c r="H64" s="1875"/>
      <c r="I64" s="1876"/>
      <c r="J64" s="1874" t="s">
        <v>1686</v>
      </c>
      <c r="K64" s="1875"/>
      <c r="L64" s="1875"/>
      <c r="M64" s="1875"/>
      <c r="N64" s="1875"/>
      <c r="O64" s="1875"/>
      <c r="P64" s="1875"/>
      <c r="Q64" s="1876"/>
      <c r="R64" s="1874" t="s">
        <v>1686</v>
      </c>
      <c r="S64" s="1875"/>
      <c r="T64" s="1875"/>
      <c r="U64" s="1875"/>
      <c r="V64" s="1875"/>
      <c r="W64" s="1875"/>
      <c r="X64" s="1875"/>
      <c r="Y64" s="1876"/>
      <c r="AI64" s="1072"/>
      <c r="AJ64" s="1072"/>
      <c r="AK64" s="1072"/>
      <c r="AL64" s="1072"/>
      <c r="AM64" s="1072"/>
      <c r="AN64" s="1072"/>
      <c r="AO64" s="1072"/>
      <c r="AP64" s="1072"/>
      <c r="AQ64" s="1072"/>
      <c r="AR64" s="1072"/>
      <c r="AS64" s="1072"/>
      <c r="AT64" s="1072"/>
      <c r="AU64" s="1072"/>
      <c r="AV64" s="1072"/>
      <c r="AW64" s="1072"/>
      <c r="AX64" s="1072"/>
      <c r="AY64" s="1072"/>
      <c r="AZ64" s="1072"/>
      <c r="BA64" s="1072"/>
      <c r="BB64" s="1072"/>
      <c r="BC64" s="1072"/>
      <c r="BD64" s="1072"/>
      <c r="BE64" s="1072"/>
      <c r="BF64" s="1072"/>
      <c r="BG64" s="1072"/>
      <c r="BH64" s="1072"/>
      <c r="BI64" s="1072"/>
      <c r="BJ64" s="1072"/>
      <c r="BK64" s="1072"/>
      <c r="BL64" s="1072"/>
      <c r="BM64" s="1072"/>
      <c r="BN64" s="1072"/>
      <c r="BO64" s="1072"/>
    </row>
    <row r="65" spans="1:67" s="1073" customFormat="1" ht="15" customHeight="1">
      <c r="A65" s="1086"/>
      <c r="AI65" s="1072"/>
      <c r="AJ65" s="1072"/>
      <c r="AK65" s="1072"/>
      <c r="AL65" s="1072"/>
      <c r="AM65" s="1072"/>
      <c r="AN65" s="1072"/>
      <c r="AO65" s="1072"/>
      <c r="AP65" s="1072"/>
      <c r="AQ65" s="1072"/>
      <c r="AR65" s="1072"/>
      <c r="AS65" s="1072"/>
      <c r="AT65" s="1072"/>
      <c r="AU65" s="1072"/>
      <c r="AV65" s="1072"/>
      <c r="AW65" s="1072"/>
      <c r="AX65" s="1072"/>
      <c r="AY65" s="1072"/>
      <c r="AZ65" s="1072"/>
      <c r="BA65" s="1072"/>
      <c r="BB65" s="1072"/>
      <c r="BC65" s="1072"/>
      <c r="BD65" s="1072"/>
      <c r="BE65" s="1072"/>
      <c r="BF65" s="1072"/>
      <c r="BG65" s="1072"/>
      <c r="BH65" s="1072"/>
      <c r="BI65" s="1072"/>
      <c r="BJ65" s="1072"/>
      <c r="BK65" s="1072"/>
      <c r="BL65" s="1072"/>
      <c r="BM65" s="1072"/>
      <c r="BN65" s="1072"/>
      <c r="BO65" s="1072"/>
    </row>
    <row r="66" spans="1:67" s="1073" customFormat="1" ht="18.75" customHeight="1">
      <c r="B66" s="1074" t="s">
        <v>1140</v>
      </c>
      <c r="C66" s="1092" t="s">
        <v>840</v>
      </c>
      <c r="D66" s="1092"/>
      <c r="E66" s="1092"/>
      <c r="F66" s="1092"/>
      <c r="G66" s="1092"/>
      <c r="H66" s="1092"/>
      <c r="I66" s="1092"/>
      <c r="J66" s="1092"/>
      <c r="K66" s="1092"/>
      <c r="L66" s="1092"/>
      <c r="M66" s="1092"/>
      <c r="N66" s="1092"/>
      <c r="O66" s="1092"/>
      <c r="P66" s="1092"/>
      <c r="Q66" s="1092"/>
      <c r="R66" s="1092"/>
      <c r="S66" s="1092"/>
      <c r="T66" s="1092"/>
      <c r="U66" s="1092"/>
      <c r="V66" s="1092"/>
      <c r="W66" s="1092"/>
      <c r="X66" s="1092"/>
      <c r="Y66" s="1092"/>
      <c r="Z66" s="1088"/>
      <c r="AA66" s="1089"/>
      <c r="AB66" s="1089"/>
      <c r="AC66" s="1089"/>
      <c r="AD66" s="1089"/>
      <c r="AE66" s="1089"/>
      <c r="AF66" s="1089"/>
      <c r="AG66" s="1089"/>
      <c r="AH66" s="1069"/>
      <c r="AI66" s="1072"/>
      <c r="AJ66" s="1072"/>
      <c r="AK66" s="1072"/>
      <c r="AL66" s="1072"/>
      <c r="AM66" s="1072"/>
      <c r="AN66" s="1072"/>
      <c r="AO66" s="1072"/>
      <c r="AP66" s="1072"/>
      <c r="AQ66" s="1072"/>
      <c r="AR66" s="1072"/>
      <c r="AS66" s="1072"/>
      <c r="AT66" s="1072"/>
      <c r="AU66" s="1072"/>
      <c r="AV66" s="1072"/>
      <c r="AW66" s="1072"/>
      <c r="AX66" s="1072"/>
      <c r="AY66" s="1072"/>
      <c r="AZ66" s="1072"/>
      <c r="BA66" s="1072"/>
      <c r="BB66" s="1072"/>
      <c r="BC66" s="1072"/>
      <c r="BD66" s="1072"/>
      <c r="BE66" s="1072"/>
      <c r="BF66" s="1072"/>
      <c r="BG66" s="1072"/>
      <c r="BH66" s="1072"/>
      <c r="BI66" s="1072"/>
      <c r="BJ66" s="1072"/>
      <c r="BK66" s="1072"/>
      <c r="BL66" s="1072"/>
      <c r="BM66" s="1072"/>
      <c r="BN66" s="1072"/>
      <c r="BO66" s="1072"/>
    </row>
    <row r="67" spans="1:67" s="1073" customFormat="1" ht="15" customHeight="1">
      <c r="A67" s="802"/>
      <c r="B67" s="1865" t="s">
        <v>1141</v>
      </c>
      <c r="C67" s="1866"/>
      <c r="D67" s="1866"/>
      <c r="E67" s="1866"/>
      <c r="F67" s="1866"/>
      <c r="G67" s="1866"/>
      <c r="H67" s="1866"/>
      <c r="I67" s="1866"/>
      <c r="J67" s="1865" t="s">
        <v>1694</v>
      </c>
      <c r="K67" s="1866"/>
      <c r="L67" s="1866"/>
      <c r="M67" s="1866"/>
      <c r="N67" s="1866"/>
      <c r="O67" s="1866"/>
      <c r="P67" s="1866"/>
      <c r="Q67" s="1866"/>
      <c r="R67" s="1865" t="s">
        <v>1695</v>
      </c>
      <c r="S67" s="1866"/>
      <c r="T67" s="1866"/>
      <c r="U67" s="1866"/>
      <c r="V67" s="1866"/>
      <c r="W67" s="1866"/>
      <c r="X67" s="1866"/>
      <c r="Y67" s="1867"/>
      <c r="Z67" s="1090"/>
      <c r="AA67" s="1091"/>
      <c r="AB67" s="1091"/>
      <c r="AC67" s="1091"/>
      <c r="AD67" s="1091"/>
      <c r="AE67" s="1091"/>
      <c r="AF67" s="1091"/>
      <c r="AG67" s="1091"/>
      <c r="AI67" s="1072"/>
      <c r="AJ67" s="1072"/>
      <c r="AK67" s="1072"/>
      <c r="AL67" s="1072"/>
      <c r="AM67" s="1072"/>
      <c r="AN67" s="1072"/>
      <c r="AO67" s="1072"/>
      <c r="AP67" s="1072"/>
      <c r="AQ67" s="1072"/>
      <c r="AR67" s="1072"/>
      <c r="AS67" s="1072"/>
      <c r="AT67" s="1072"/>
      <c r="AU67" s="1072"/>
      <c r="AV67" s="1072"/>
      <c r="AW67" s="1072"/>
      <c r="AX67" s="1072"/>
      <c r="AY67" s="1072"/>
      <c r="AZ67" s="1072"/>
      <c r="BA67" s="1072"/>
      <c r="BB67" s="1072"/>
      <c r="BC67" s="1072"/>
      <c r="BD67" s="1072"/>
      <c r="BE67" s="1072"/>
      <c r="BF67" s="1072"/>
      <c r="BG67" s="1072"/>
      <c r="BH67" s="1072"/>
      <c r="BI67" s="1072"/>
      <c r="BJ67" s="1072"/>
      <c r="BK67" s="1072"/>
      <c r="BL67" s="1072"/>
      <c r="BM67" s="1072"/>
      <c r="BN67" s="1072"/>
      <c r="BO67" s="1072"/>
    </row>
    <row r="68" spans="1:67" s="1073" customFormat="1" ht="13.5" customHeight="1">
      <c r="A68" s="802"/>
      <c r="B68" s="1842" t="s">
        <v>1687</v>
      </c>
      <c r="C68" s="1843"/>
      <c r="D68" s="1843"/>
      <c r="E68" s="1843"/>
      <c r="F68" s="1843"/>
      <c r="G68" s="1843"/>
      <c r="H68" s="1843"/>
      <c r="I68" s="1844"/>
      <c r="J68" s="1842" t="s">
        <v>1687</v>
      </c>
      <c r="K68" s="1843"/>
      <c r="L68" s="1843"/>
      <c r="M68" s="1843"/>
      <c r="N68" s="1843"/>
      <c r="O68" s="1843"/>
      <c r="P68" s="1843"/>
      <c r="Q68" s="1844"/>
      <c r="R68" s="1842" t="s">
        <v>1687</v>
      </c>
      <c r="S68" s="1843"/>
      <c r="T68" s="1843"/>
      <c r="U68" s="1843"/>
      <c r="V68" s="1843"/>
      <c r="W68" s="1843"/>
      <c r="X68" s="1843"/>
      <c r="Y68" s="1844"/>
      <c r="Z68" s="1077"/>
      <c r="AA68" s="802"/>
      <c r="AB68" s="802"/>
      <c r="AC68" s="802"/>
      <c r="AD68" s="802"/>
      <c r="AE68" s="802"/>
      <c r="AF68" s="802"/>
      <c r="AG68" s="802"/>
      <c r="AI68" s="1072"/>
      <c r="AJ68" s="1072"/>
      <c r="AK68" s="1072"/>
      <c r="AL68" s="1072"/>
      <c r="AM68" s="1072"/>
      <c r="AN68" s="1072"/>
      <c r="AO68" s="1072"/>
      <c r="AP68" s="1072"/>
      <c r="AQ68" s="1072"/>
      <c r="AR68" s="1072"/>
      <c r="AS68" s="1072"/>
      <c r="AT68" s="1072"/>
      <c r="AU68" s="1072"/>
      <c r="AV68" s="1072"/>
      <c r="AW68" s="1072"/>
      <c r="AX68" s="1072"/>
      <c r="AY68" s="1072"/>
      <c r="AZ68" s="1072"/>
      <c r="BA68" s="1072"/>
      <c r="BB68" s="1072"/>
      <c r="BC68" s="1072"/>
      <c r="BD68" s="1072"/>
      <c r="BE68" s="1072"/>
      <c r="BF68" s="1072"/>
      <c r="BG68" s="1072"/>
      <c r="BH68" s="1072"/>
      <c r="BI68" s="1072"/>
      <c r="BJ68" s="1072"/>
      <c r="BK68" s="1072"/>
      <c r="BL68" s="1072"/>
      <c r="BM68" s="1072"/>
      <c r="BN68" s="1072"/>
      <c r="BO68" s="1072"/>
    </row>
    <row r="69" spans="1:67" s="1073" customFormat="1" ht="13.5" customHeight="1">
      <c r="A69" s="802"/>
      <c r="B69" s="1845" t="s">
        <v>1688</v>
      </c>
      <c r="C69" s="1846"/>
      <c r="D69" s="1846"/>
      <c r="E69" s="1846"/>
      <c r="F69" s="1846"/>
      <c r="G69" s="1846"/>
      <c r="H69" s="1846"/>
      <c r="I69" s="1847"/>
      <c r="J69" s="1845" t="s">
        <v>1688</v>
      </c>
      <c r="K69" s="1846"/>
      <c r="L69" s="1846"/>
      <c r="M69" s="1846"/>
      <c r="N69" s="1846"/>
      <c r="O69" s="1846"/>
      <c r="P69" s="1846"/>
      <c r="Q69" s="1847"/>
      <c r="R69" s="1845" t="s">
        <v>1688</v>
      </c>
      <c r="S69" s="1846"/>
      <c r="T69" s="1846"/>
      <c r="U69" s="1846"/>
      <c r="V69" s="1846"/>
      <c r="W69" s="1846"/>
      <c r="X69" s="1846"/>
      <c r="Y69" s="1847"/>
      <c r="Z69" s="1077"/>
      <c r="AA69" s="802"/>
      <c r="AB69" s="802"/>
      <c r="AC69" s="802"/>
      <c r="AD69" s="802"/>
      <c r="AE69" s="802"/>
      <c r="AF69" s="802"/>
      <c r="AG69" s="802"/>
      <c r="AI69" s="1072"/>
      <c r="AJ69" s="1072"/>
      <c r="AK69" s="1072"/>
      <c r="AL69" s="1072"/>
      <c r="AM69" s="1072"/>
      <c r="AN69" s="1072"/>
      <c r="AO69" s="1072"/>
      <c r="AP69" s="1072"/>
      <c r="AQ69" s="1072"/>
      <c r="AR69" s="1072"/>
      <c r="AS69" s="1072"/>
      <c r="AT69" s="1072"/>
      <c r="AU69" s="1072"/>
      <c r="AV69" s="1072"/>
      <c r="AW69" s="1072"/>
      <c r="AX69" s="1072"/>
      <c r="AY69" s="1072"/>
      <c r="AZ69" s="1072"/>
      <c r="BA69" s="1072"/>
      <c r="BB69" s="1072"/>
      <c r="BC69" s="1072"/>
      <c r="BD69" s="1072"/>
      <c r="BE69" s="1072"/>
      <c r="BF69" s="1072"/>
      <c r="BG69" s="1072"/>
      <c r="BH69" s="1072"/>
      <c r="BI69" s="1072"/>
      <c r="BJ69" s="1072"/>
      <c r="BK69" s="1072"/>
      <c r="BL69" s="1072"/>
      <c r="BM69" s="1072"/>
      <c r="BN69" s="1072"/>
      <c r="BO69" s="1072"/>
    </row>
    <row r="70" spans="1:67" s="1073" customFormat="1" ht="15" customHeight="1">
      <c r="A70" s="802"/>
      <c r="B70" s="1848" t="s">
        <v>1689</v>
      </c>
      <c r="C70" s="1849"/>
      <c r="D70" s="1849"/>
      <c r="E70" s="1849"/>
      <c r="F70" s="1849"/>
      <c r="G70" s="1849"/>
      <c r="H70" s="1849"/>
      <c r="I70" s="1850"/>
      <c r="J70" s="1848" t="s">
        <v>1689</v>
      </c>
      <c r="K70" s="1849"/>
      <c r="L70" s="1849"/>
      <c r="M70" s="1849"/>
      <c r="N70" s="1849"/>
      <c r="O70" s="1849"/>
      <c r="P70" s="1849"/>
      <c r="Q70" s="1850"/>
      <c r="R70" s="1848" t="s">
        <v>1689</v>
      </c>
      <c r="S70" s="1849"/>
      <c r="T70" s="1849"/>
      <c r="U70" s="1849"/>
      <c r="V70" s="1849"/>
      <c r="W70" s="1849"/>
      <c r="X70" s="1849"/>
      <c r="Y70" s="1850"/>
      <c r="Z70" s="1077"/>
      <c r="AA70" s="802"/>
      <c r="AB70" s="802"/>
      <c r="AC70" s="802"/>
      <c r="AD70" s="802"/>
      <c r="AE70" s="802"/>
      <c r="AF70" s="802"/>
      <c r="AG70" s="802"/>
      <c r="AI70" s="1072"/>
      <c r="AJ70" s="1072"/>
      <c r="AK70" s="1072"/>
      <c r="AL70" s="1072"/>
      <c r="AM70" s="1072"/>
      <c r="AN70" s="1072"/>
      <c r="AO70" s="1072"/>
      <c r="AP70" s="1072"/>
      <c r="AQ70" s="1072"/>
      <c r="AR70" s="1072"/>
      <c r="AS70" s="1072"/>
      <c r="AT70" s="1072"/>
      <c r="AU70" s="1072"/>
      <c r="AV70" s="1072"/>
      <c r="AW70" s="1072"/>
      <c r="AX70" s="1072"/>
      <c r="AY70" s="1072"/>
      <c r="AZ70" s="1072"/>
      <c r="BA70" s="1072"/>
      <c r="BB70" s="1072"/>
      <c r="BC70" s="1072"/>
      <c r="BD70" s="1072"/>
      <c r="BE70" s="1072"/>
      <c r="BF70" s="1072"/>
      <c r="BG70" s="1072"/>
      <c r="BH70" s="1072"/>
      <c r="BI70" s="1072"/>
      <c r="BJ70" s="1072"/>
      <c r="BK70" s="1072"/>
      <c r="BL70" s="1072"/>
      <c r="BM70" s="1072"/>
      <c r="BN70" s="1072"/>
      <c r="BO70" s="1072"/>
    </row>
    <row r="71" spans="1:67" s="1073" customFormat="1" ht="15" customHeight="1">
      <c r="A71" s="1086"/>
      <c r="B71" s="1848" t="s">
        <v>1690</v>
      </c>
      <c r="C71" s="1849"/>
      <c r="D71" s="1849"/>
      <c r="E71" s="1849"/>
      <c r="F71" s="1849"/>
      <c r="G71" s="1849"/>
      <c r="H71" s="1849"/>
      <c r="I71" s="1850"/>
      <c r="J71" s="1848" t="s">
        <v>1690</v>
      </c>
      <c r="K71" s="1849"/>
      <c r="L71" s="1849"/>
      <c r="M71" s="1849"/>
      <c r="N71" s="1849"/>
      <c r="O71" s="1849"/>
      <c r="P71" s="1849"/>
      <c r="Q71" s="1850"/>
      <c r="R71" s="1848" t="s">
        <v>1696</v>
      </c>
      <c r="S71" s="1849"/>
      <c r="T71" s="1849"/>
      <c r="U71" s="1849"/>
      <c r="V71" s="1849"/>
      <c r="W71" s="1849"/>
      <c r="X71" s="1849"/>
      <c r="Y71" s="1850"/>
      <c r="Z71" s="1077"/>
      <c r="AA71" s="802"/>
      <c r="AB71" s="802"/>
      <c r="AC71" s="802"/>
      <c r="AD71" s="802"/>
      <c r="AE71" s="802"/>
      <c r="AF71" s="802"/>
      <c r="AG71" s="802"/>
      <c r="AI71" s="1072"/>
      <c r="AJ71" s="1072"/>
      <c r="AK71" s="1072"/>
      <c r="AL71" s="1072"/>
      <c r="AM71" s="1072"/>
      <c r="AN71" s="1072"/>
      <c r="AO71" s="1072"/>
      <c r="AP71" s="1072"/>
      <c r="AQ71" s="1072"/>
      <c r="AR71" s="1072"/>
      <c r="AS71" s="1072"/>
      <c r="AT71" s="1072"/>
      <c r="AU71" s="1072"/>
      <c r="AV71" s="1072"/>
      <c r="AW71" s="1072"/>
      <c r="AX71" s="1072"/>
      <c r="AY71" s="1072"/>
      <c r="AZ71" s="1072"/>
      <c r="BA71" s="1072"/>
      <c r="BB71" s="1072"/>
      <c r="BC71" s="1072"/>
      <c r="BD71" s="1072"/>
      <c r="BE71" s="1072"/>
      <c r="BF71" s="1072"/>
      <c r="BG71" s="1072"/>
      <c r="BH71" s="1072"/>
      <c r="BI71" s="1072"/>
      <c r="BJ71" s="1072"/>
      <c r="BK71" s="1072"/>
      <c r="BL71" s="1072"/>
      <c r="BM71" s="1072"/>
      <c r="BN71" s="1072"/>
      <c r="BO71" s="1072"/>
    </row>
    <row r="72" spans="1:67" s="1073" customFormat="1" ht="15" customHeight="1">
      <c r="A72" s="1086"/>
      <c r="B72" s="1848" t="s">
        <v>1691</v>
      </c>
      <c r="C72" s="1849"/>
      <c r="D72" s="1849"/>
      <c r="E72" s="1849"/>
      <c r="F72" s="1849"/>
      <c r="G72" s="1849"/>
      <c r="H72" s="1849"/>
      <c r="I72" s="1850"/>
      <c r="J72" s="1848" t="s">
        <v>1691</v>
      </c>
      <c r="K72" s="1849"/>
      <c r="L72" s="1849"/>
      <c r="M72" s="1849"/>
      <c r="N72" s="1849"/>
      <c r="O72" s="1849"/>
      <c r="P72" s="1849"/>
      <c r="Q72" s="1850"/>
      <c r="R72" s="1848"/>
      <c r="S72" s="1849"/>
      <c r="T72" s="1849"/>
      <c r="U72" s="1849"/>
      <c r="V72" s="1849"/>
      <c r="W72" s="1849"/>
      <c r="X72" s="1849"/>
      <c r="Y72" s="1850"/>
      <c r="Z72" s="1077"/>
      <c r="AA72" s="802"/>
      <c r="AB72" s="802"/>
      <c r="AC72" s="802"/>
      <c r="AD72" s="802"/>
      <c r="AE72" s="802"/>
      <c r="AF72" s="802"/>
      <c r="AG72" s="802"/>
      <c r="AI72" s="1072"/>
      <c r="AJ72" s="1072"/>
      <c r="AK72" s="1072"/>
      <c r="AL72" s="1072"/>
      <c r="AM72" s="1072"/>
      <c r="AN72" s="1072"/>
      <c r="AO72" s="1072"/>
      <c r="AP72" s="1072"/>
      <c r="AQ72" s="1072"/>
      <c r="AR72" s="1072"/>
      <c r="AS72" s="1072"/>
      <c r="AT72" s="1072"/>
      <c r="AU72" s="1072"/>
      <c r="AV72" s="1072"/>
      <c r="AW72" s="1072"/>
      <c r="AX72" s="1072"/>
      <c r="AY72" s="1072"/>
      <c r="AZ72" s="1072"/>
      <c r="BA72" s="1072"/>
      <c r="BB72" s="1072"/>
      <c r="BC72" s="1072"/>
      <c r="BD72" s="1072"/>
      <c r="BE72" s="1072"/>
      <c r="BF72" s="1072"/>
      <c r="BG72" s="1072"/>
      <c r="BH72" s="1072"/>
      <c r="BI72" s="1072"/>
      <c r="BJ72" s="1072"/>
      <c r="BK72" s="1072"/>
      <c r="BL72" s="1072"/>
      <c r="BM72" s="1072"/>
      <c r="BN72" s="1072"/>
      <c r="BO72" s="1072"/>
    </row>
    <row r="73" spans="1:67" s="1073" customFormat="1" ht="15" customHeight="1">
      <c r="A73" s="1086"/>
      <c r="B73" s="1848" t="s">
        <v>1692</v>
      </c>
      <c r="C73" s="1849"/>
      <c r="D73" s="1849"/>
      <c r="E73" s="1849"/>
      <c r="F73" s="1849"/>
      <c r="G73" s="1849"/>
      <c r="H73" s="1849"/>
      <c r="I73" s="1850"/>
      <c r="J73" s="1848" t="s">
        <v>1692</v>
      </c>
      <c r="K73" s="1849"/>
      <c r="L73" s="1849"/>
      <c r="M73" s="1849"/>
      <c r="N73" s="1849"/>
      <c r="O73" s="1849"/>
      <c r="P73" s="1849"/>
      <c r="Q73" s="1850"/>
      <c r="R73" s="1848"/>
      <c r="S73" s="1849"/>
      <c r="T73" s="1849"/>
      <c r="U73" s="1849"/>
      <c r="V73" s="1849"/>
      <c r="W73" s="1849"/>
      <c r="X73" s="1849"/>
      <c r="Y73" s="1850"/>
      <c r="Z73" s="1077"/>
      <c r="AA73" s="802"/>
      <c r="AB73" s="802"/>
      <c r="AC73" s="802"/>
      <c r="AD73" s="802"/>
      <c r="AE73" s="802"/>
      <c r="AF73" s="802"/>
      <c r="AG73" s="802"/>
      <c r="AI73" s="1072"/>
      <c r="AJ73" s="1072"/>
      <c r="AK73" s="1072"/>
      <c r="AL73" s="1072"/>
      <c r="AM73" s="1072"/>
      <c r="AN73" s="1072"/>
      <c r="AO73" s="1072"/>
      <c r="AP73" s="1072"/>
      <c r="AQ73" s="1072"/>
      <c r="AR73" s="1072"/>
      <c r="AS73" s="1072"/>
      <c r="AT73" s="1072"/>
      <c r="AU73" s="1072"/>
      <c r="AV73" s="1072"/>
      <c r="AW73" s="1072"/>
      <c r="AX73" s="1072"/>
      <c r="AY73" s="1072"/>
      <c r="AZ73" s="1072"/>
      <c r="BA73" s="1072"/>
      <c r="BB73" s="1072"/>
      <c r="BC73" s="1072"/>
      <c r="BD73" s="1072"/>
      <c r="BE73" s="1072"/>
      <c r="BF73" s="1072"/>
      <c r="BG73" s="1072"/>
      <c r="BH73" s="1072"/>
      <c r="BI73" s="1072"/>
      <c r="BJ73" s="1072"/>
      <c r="BK73" s="1072"/>
      <c r="BL73" s="1072"/>
      <c r="BM73" s="1072"/>
      <c r="BN73" s="1072"/>
      <c r="BO73" s="1072"/>
    </row>
    <row r="74" spans="1:67" s="1073" customFormat="1" ht="15" customHeight="1">
      <c r="A74" s="1086"/>
      <c r="B74" s="1999" t="s">
        <v>1693</v>
      </c>
      <c r="C74" s="2000"/>
      <c r="D74" s="2000"/>
      <c r="E74" s="2000"/>
      <c r="F74" s="2000"/>
      <c r="G74" s="2000"/>
      <c r="H74" s="2000"/>
      <c r="I74" s="2001"/>
      <c r="J74" s="1999" t="s">
        <v>1693</v>
      </c>
      <c r="K74" s="2000"/>
      <c r="L74" s="2000"/>
      <c r="M74" s="2000"/>
      <c r="N74" s="2000"/>
      <c r="O74" s="2000"/>
      <c r="P74" s="2000"/>
      <c r="Q74" s="2001"/>
      <c r="R74" s="1999"/>
      <c r="S74" s="2000"/>
      <c r="T74" s="2000"/>
      <c r="U74" s="2000"/>
      <c r="V74" s="2000"/>
      <c r="W74" s="2000"/>
      <c r="X74" s="2000"/>
      <c r="Y74" s="2001"/>
      <c r="Z74" s="1077"/>
      <c r="AA74" s="802"/>
      <c r="AB74" s="802"/>
      <c r="AC74" s="802"/>
      <c r="AD74" s="802"/>
      <c r="AE74" s="802"/>
      <c r="AF74" s="802"/>
      <c r="AG74" s="802"/>
      <c r="AI74" s="1072"/>
      <c r="AJ74" s="1072"/>
      <c r="AK74" s="1072"/>
      <c r="AL74" s="1072"/>
      <c r="AM74" s="1072"/>
      <c r="AN74" s="1072"/>
      <c r="AO74" s="1072"/>
      <c r="AP74" s="1072"/>
      <c r="AQ74" s="1072"/>
      <c r="AR74" s="1072"/>
      <c r="AS74" s="1072"/>
      <c r="AT74" s="1072"/>
      <c r="AU74" s="1072"/>
      <c r="AV74" s="1072"/>
      <c r="AW74" s="1072"/>
      <c r="AX74" s="1072"/>
      <c r="AY74" s="1072"/>
      <c r="AZ74" s="1072"/>
      <c r="BA74" s="1072"/>
      <c r="BB74" s="1072"/>
      <c r="BC74" s="1072"/>
      <c r="BD74" s="1072"/>
      <c r="BE74" s="1072"/>
      <c r="BF74" s="1072"/>
      <c r="BG74" s="1072"/>
      <c r="BH74" s="1072"/>
      <c r="BI74" s="1072"/>
      <c r="BJ74" s="1072"/>
      <c r="BK74" s="1072"/>
      <c r="BL74" s="1072"/>
      <c r="BM74" s="1072"/>
      <c r="BN74" s="1072"/>
      <c r="BO74" s="1072"/>
    </row>
    <row r="75" spans="1:67" s="1073" customFormat="1" ht="15" customHeight="1">
      <c r="B75" s="1093"/>
      <c r="C75" s="1093"/>
      <c r="D75" s="1093"/>
      <c r="E75" s="1093"/>
      <c r="F75" s="1093"/>
      <c r="G75" s="1093"/>
      <c r="H75" s="1093"/>
      <c r="I75" s="1093"/>
      <c r="J75" s="1093"/>
      <c r="K75" s="1093"/>
      <c r="L75" s="1093"/>
      <c r="M75" s="1093"/>
      <c r="N75" s="1093"/>
      <c r="O75" s="1093"/>
      <c r="P75" s="1093"/>
      <c r="Q75" s="1093"/>
      <c r="R75" s="1094"/>
      <c r="S75" s="1094"/>
      <c r="T75" s="1094"/>
      <c r="U75" s="1094"/>
      <c r="V75" s="1094"/>
      <c r="W75" s="1094"/>
      <c r="X75" s="1094"/>
      <c r="Y75" s="1094"/>
      <c r="Z75" s="802"/>
      <c r="AA75" s="802"/>
      <c r="AB75" s="802"/>
      <c r="AC75" s="802"/>
      <c r="AD75" s="802"/>
      <c r="AE75" s="802"/>
      <c r="AF75" s="802"/>
      <c r="AG75" s="802"/>
      <c r="AI75" s="1072"/>
      <c r="AJ75" s="1072"/>
      <c r="AK75" s="1072"/>
      <c r="AL75" s="1072"/>
      <c r="AM75" s="1072"/>
      <c r="AN75" s="1072"/>
      <c r="AO75" s="1072"/>
      <c r="AP75" s="1072"/>
      <c r="AQ75" s="1072"/>
      <c r="AR75" s="1072"/>
      <c r="AS75" s="1072"/>
      <c r="AT75" s="1072"/>
      <c r="AU75" s="1072"/>
      <c r="AV75" s="1072"/>
      <c r="AW75" s="1072"/>
      <c r="AX75" s="1072"/>
      <c r="AY75" s="1072"/>
      <c r="AZ75" s="1072"/>
      <c r="BA75" s="1072"/>
      <c r="BB75" s="1072"/>
      <c r="BC75" s="1072"/>
      <c r="BD75" s="1072"/>
      <c r="BE75" s="1072"/>
      <c r="BF75" s="1072"/>
      <c r="BG75" s="1072"/>
      <c r="BH75" s="1072"/>
      <c r="BI75" s="1072"/>
      <c r="BJ75" s="1072"/>
      <c r="BK75" s="1072"/>
      <c r="BL75" s="1072"/>
      <c r="BM75" s="1072"/>
      <c r="BN75" s="1072"/>
      <c r="BO75" s="1072"/>
    </row>
    <row r="76" spans="1:67" s="1073" customFormat="1" ht="18.75" customHeight="1">
      <c r="A76" s="1069"/>
      <c r="B76" s="1074" t="s">
        <v>1143</v>
      </c>
      <c r="C76" s="1851" t="s">
        <v>1697</v>
      </c>
      <c r="D76" s="1851"/>
      <c r="E76" s="1851"/>
      <c r="F76" s="1851"/>
      <c r="G76" s="1851"/>
      <c r="H76" s="1851"/>
      <c r="I76" s="1851"/>
      <c r="J76" s="1851"/>
      <c r="K76" s="1851"/>
      <c r="L76" s="1851"/>
      <c r="M76" s="1851"/>
      <c r="N76" s="1851"/>
      <c r="O76" s="1851"/>
      <c r="P76" s="1851"/>
      <c r="Q76" s="1851"/>
      <c r="R76" s="1851"/>
      <c r="S76" s="1851"/>
      <c r="T76" s="1851"/>
      <c r="U76" s="1851"/>
      <c r="V76" s="1851"/>
      <c r="W76" s="1851"/>
      <c r="X76" s="1851"/>
      <c r="Y76" s="1852"/>
      <c r="Z76" s="1069"/>
      <c r="AA76" s="1069"/>
      <c r="AB76" s="1069"/>
      <c r="AC76" s="1069"/>
      <c r="AD76" s="1069"/>
      <c r="AE76" s="1069"/>
      <c r="AF76" s="1069"/>
      <c r="AG76" s="1069"/>
      <c r="AH76" s="1069"/>
      <c r="AI76" s="1072"/>
      <c r="AJ76" s="1072"/>
      <c r="AK76" s="1072"/>
      <c r="AL76" s="1072"/>
      <c r="AM76" s="1072"/>
      <c r="AN76" s="1072"/>
      <c r="AO76" s="1072"/>
      <c r="AP76" s="1072"/>
      <c r="AQ76" s="1072"/>
      <c r="AR76" s="1072"/>
      <c r="AS76" s="1072"/>
      <c r="AT76" s="1072"/>
      <c r="AU76" s="1072"/>
      <c r="AV76" s="1072"/>
      <c r="AW76" s="1072"/>
      <c r="AX76" s="1072"/>
      <c r="AY76" s="1072"/>
      <c r="AZ76" s="1072"/>
      <c r="BA76" s="1072"/>
      <c r="BB76" s="1072"/>
      <c r="BC76" s="1072"/>
      <c r="BD76" s="1072"/>
      <c r="BE76" s="1072"/>
      <c r="BF76" s="1072"/>
      <c r="BG76" s="1072"/>
      <c r="BH76" s="1072"/>
      <c r="BI76" s="1072"/>
      <c r="BJ76" s="1072"/>
      <c r="BK76" s="1072"/>
      <c r="BL76" s="1072"/>
      <c r="BM76" s="1072"/>
      <c r="BN76" s="1072"/>
      <c r="BO76" s="1072"/>
    </row>
    <row r="77" spans="1:67" s="1073" customFormat="1" ht="15" customHeight="1">
      <c r="A77" s="802"/>
      <c r="B77" s="1865" t="s">
        <v>1702</v>
      </c>
      <c r="C77" s="1866"/>
      <c r="D77" s="1866"/>
      <c r="E77" s="1866"/>
      <c r="F77" s="1866"/>
      <c r="G77" s="1866"/>
      <c r="H77" s="1866"/>
      <c r="I77" s="1866"/>
      <c r="J77" s="1865" t="s">
        <v>1703</v>
      </c>
      <c r="K77" s="1866"/>
      <c r="L77" s="1866"/>
      <c r="M77" s="1866"/>
      <c r="N77" s="1866"/>
      <c r="O77" s="1866"/>
      <c r="P77" s="1866"/>
      <c r="Q77" s="1866"/>
      <c r="R77" s="1865" t="s">
        <v>1704</v>
      </c>
      <c r="S77" s="1866"/>
      <c r="T77" s="1866"/>
      <c r="U77" s="1866"/>
      <c r="V77" s="1866"/>
      <c r="W77" s="1866"/>
      <c r="X77" s="1866"/>
      <c r="Y77" s="1867"/>
      <c r="Z77" s="1090"/>
      <c r="AA77" s="1091"/>
      <c r="AB77" s="1091"/>
      <c r="AC77" s="1091"/>
      <c r="AD77" s="1091"/>
      <c r="AE77" s="1091"/>
      <c r="AF77" s="1091"/>
      <c r="AG77" s="1091"/>
      <c r="AI77" s="1072"/>
      <c r="AJ77" s="1072"/>
      <c r="AK77" s="1072"/>
      <c r="AL77" s="1072"/>
      <c r="AM77" s="1072"/>
      <c r="AN77" s="1072"/>
      <c r="AO77" s="1072"/>
      <c r="AP77" s="1072"/>
      <c r="AQ77" s="1072"/>
      <c r="AR77" s="1072"/>
      <c r="AS77" s="1072"/>
      <c r="AT77" s="1072"/>
      <c r="AU77" s="1072"/>
      <c r="AV77" s="1072"/>
      <c r="AW77" s="1072"/>
      <c r="AX77" s="1072"/>
      <c r="AY77" s="1072"/>
      <c r="AZ77" s="1072"/>
      <c r="BA77" s="1072"/>
      <c r="BB77" s="1072"/>
      <c r="BC77" s="1072"/>
      <c r="BD77" s="1072"/>
      <c r="BE77" s="1072"/>
      <c r="BF77" s="1072"/>
      <c r="BG77" s="1072"/>
      <c r="BH77" s="1072"/>
      <c r="BI77" s="1072"/>
      <c r="BJ77" s="1072"/>
      <c r="BK77" s="1072"/>
      <c r="BL77" s="1072"/>
      <c r="BM77" s="1072"/>
      <c r="BN77" s="1072"/>
      <c r="BO77" s="1072"/>
    </row>
    <row r="78" spans="1:67" s="1073" customFormat="1" ht="13.5" customHeight="1">
      <c r="A78" s="802"/>
      <c r="B78" s="1868" t="s">
        <v>1705</v>
      </c>
      <c r="C78" s="1869"/>
      <c r="D78" s="1869"/>
      <c r="E78" s="1869"/>
      <c r="F78" s="1869"/>
      <c r="G78" s="1869"/>
      <c r="H78" s="1869"/>
      <c r="I78" s="1870"/>
      <c r="J78" s="1868" t="s">
        <v>1705</v>
      </c>
      <c r="K78" s="1869"/>
      <c r="L78" s="1869"/>
      <c r="M78" s="1869"/>
      <c r="N78" s="1869"/>
      <c r="O78" s="1869"/>
      <c r="P78" s="1869"/>
      <c r="Q78" s="1870"/>
      <c r="R78" s="1868" t="s">
        <v>1705</v>
      </c>
      <c r="S78" s="1869"/>
      <c r="T78" s="1869"/>
      <c r="U78" s="1869"/>
      <c r="V78" s="1869"/>
      <c r="W78" s="1869"/>
      <c r="X78" s="1869"/>
      <c r="Y78" s="1870"/>
      <c r="Z78" s="1077"/>
      <c r="AA78" s="802"/>
      <c r="AB78" s="802"/>
      <c r="AC78" s="802"/>
      <c r="AD78" s="802"/>
      <c r="AE78" s="802"/>
      <c r="AF78" s="802"/>
      <c r="AG78" s="802"/>
      <c r="AI78" s="1072"/>
      <c r="AJ78" s="1072"/>
      <c r="AK78" s="1072"/>
      <c r="AL78" s="1072"/>
      <c r="AM78" s="1072"/>
      <c r="AN78" s="1072"/>
      <c r="AO78" s="1072"/>
      <c r="AP78" s="1072"/>
      <c r="AQ78" s="1072"/>
      <c r="AR78" s="1072"/>
      <c r="AS78" s="1072"/>
      <c r="AT78" s="1072"/>
      <c r="AU78" s="1072"/>
      <c r="AV78" s="1072"/>
      <c r="AW78" s="1072"/>
      <c r="AX78" s="1072"/>
      <c r="AY78" s="1072"/>
      <c r="AZ78" s="1072"/>
      <c r="BA78" s="1072"/>
      <c r="BB78" s="1072"/>
      <c r="BC78" s="1072"/>
      <c r="BD78" s="1072"/>
      <c r="BE78" s="1072"/>
      <c r="BF78" s="1072"/>
      <c r="BG78" s="1072"/>
      <c r="BH78" s="1072"/>
      <c r="BI78" s="1072"/>
      <c r="BJ78" s="1072"/>
      <c r="BK78" s="1072"/>
      <c r="BL78" s="1072"/>
      <c r="BM78" s="1072"/>
      <c r="BN78" s="1072"/>
      <c r="BO78" s="1072"/>
    </row>
    <row r="79" spans="1:67" s="1073" customFormat="1" ht="13.5" customHeight="1">
      <c r="A79" s="802"/>
      <c r="B79" s="1862" t="s">
        <v>1706</v>
      </c>
      <c r="C79" s="1863"/>
      <c r="D79" s="1863"/>
      <c r="E79" s="1863"/>
      <c r="F79" s="1863"/>
      <c r="G79" s="1863"/>
      <c r="H79" s="1863"/>
      <c r="I79" s="1864"/>
      <c r="J79" s="1862" t="s">
        <v>1706</v>
      </c>
      <c r="K79" s="1863"/>
      <c r="L79" s="1863"/>
      <c r="M79" s="1863"/>
      <c r="N79" s="1863"/>
      <c r="O79" s="1863"/>
      <c r="P79" s="1863"/>
      <c r="Q79" s="1864"/>
      <c r="R79" s="1862" t="s">
        <v>1706</v>
      </c>
      <c r="S79" s="1863"/>
      <c r="T79" s="1863"/>
      <c r="U79" s="1863"/>
      <c r="V79" s="1863"/>
      <c r="W79" s="1863"/>
      <c r="X79" s="1863"/>
      <c r="Y79" s="1864"/>
      <c r="Z79" s="1077"/>
      <c r="AA79" s="802"/>
      <c r="AB79" s="802"/>
      <c r="AC79" s="802"/>
      <c r="AD79" s="802"/>
      <c r="AE79" s="802"/>
      <c r="AF79" s="802"/>
      <c r="AG79" s="802"/>
      <c r="AI79" s="1072"/>
      <c r="AJ79" s="1072"/>
      <c r="AK79" s="1072"/>
      <c r="AL79" s="1072"/>
      <c r="AM79" s="1072"/>
      <c r="AN79" s="1072"/>
      <c r="AO79" s="1072"/>
      <c r="AP79" s="1072"/>
      <c r="AQ79" s="1072"/>
      <c r="AR79" s="1072"/>
      <c r="AS79" s="1072"/>
      <c r="AT79" s="1072"/>
      <c r="AU79" s="1072"/>
      <c r="AV79" s="1072"/>
      <c r="AW79" s="1072"/>
      <c r="AX79" s="1072"/>
      <c r="AY79" s="1072"/>
      <c r="AZ79" s="1072"/>
      <c r="BA79" s="1072"/>
      <c r="BB79" s="1072"/>
      <c r="BC79" s="1072"/>
      <c r="BD79" s="1072"/>
      <c r="BE79" s="1072"/>
      <c r="BF79" s="1072"/>
      <c r="BG79" s="1072"/>
      <c r="BH79" s="1072"/>
      <c r="BI79" s="1072"/>
      <c r="BJ79" s="1072"/>
      <c r="BK79" s="1072"/>
      <c r="BL79" s="1072"/>
      <c r="BM79" s="1072"/>
      <c r="BN79" s="1072"/>
      <c r="BO79" s="1072"/>
    </row>
    <row r="80" spans="1:67" s="1073" customFormat="1" ht="15" customHeight="1">
      <c r="A80" s="802"/>
      <c r="B80" s="1859" t="s">
        <v>1707</v>
      </c>
      <c r="C80" s="1860"/>
      <c r="D80" s="1860"/>
      <c r="E80" s="1860"/>
      <c r="F80" s="1860"/>
      <c r="G80" s="1860"/>
      <c r="H80" s="1860"/>
      <c r="I80" s="1861"/>
      <c r="J80" s="1859" t="s">
        <v>1707</v>
      </c>
      <c r="K80" s="1860"/>
      <c r="L80" s="1860"/>
      <c r="M80" s="1860"/>
      <c r="N80" s="1860"/>
      <c r="O80" s="1860"/>
      <c r="P80" s="1860"/>
      <c r="Q80" s="1861"/>
      <c r="R80" s="1859" t="s">
        <v>1707</v>
      </c>
      <c r="S80" s="1860"/>
      <c r="T80" s="1860"/>
      <c r="U80" s="1860"/>
      <c r="V80" s="1860"/>
      <c r="W80" s="1860"/>
      <c r="X80" s="1860"/>
      <c r="Y80" s="1861"/>
      <c r="Z80" s="1077"/>
      <c r="AA80" s="802"/>
      <c r="AB80" s="802"/>
      <c r="AC80" s="802"/>
      <c r="AD80" s="802"/>
      <c r="AE80" s="802"/>
      <c r="AF80" s="802"/>
      <c r="AG80" s="802"/>
      <c r="AI80" s="1072"/>
      <c r="AJ80" s="1072"/>
      <c r="AK80" s="1072"/>
      <c r="AL80" s="1072"/>
      <c r="AM80" s="1072"/>
      <c r="AN80" s="1072"/>
      <c r="AO80" s="1072"/>
      <c r="AP80" s="1072"/>
      <c r="AQ80" s="1072"/>
      <c r="AR80" s="1072"/>
      <c r="AS80" s="1072"/>
      <c r="AT80" s="1072"/>
      <c r="AU80" s="1072"/>
      <c r="AV80" s="1072"/>
      <c r="AW80" s="1072"/>
      <c r="AX80" s="1072"/>
      <c r="AY80" s="1072"/>
      <c r="AZ80" s="1072"/>
      <c r="BA80" s="1072"/>
      <c r="BB80" s="1072"/>
      <c r="BC80" s="1072"/>
      <c r="BD80" s="1072"/>
      <c r="BE80" s="1072"/>
      <c r="BF80" s="1072"/>
      <c r="BG80" s="1072"/>
      <c r="BH80" s="1072"/>
      <c r="BI80" s="1072"/>
      <c r="BJ80" s="1072"/>
      <c r="BK80" s="1072"/>
      <c r="BL80" s="1072"/>
      <c r="BM80" s="1072"/>
      <c r="BN80" s="1072"/>
      <c r="BO80" s="1072"/>
    </row>
    <row r="81" spans="1:67" s="1073" customFormat="1" ht="15" customHeight="1">
      <c r="A81" s="1086"/>
      <c r="B81" s="1862" t="s">
        <v>1543</v>
      </c>
      <c r="C81" s="1863"/>
      <c r="D81" s="1863"/>
      <c r="E81" s="1863"/>
      <c r="F81" s="1863"/>
      <c r="G81" s="1863"/>
      <c r="H81" s="1863"/>
      <c r="I81" s="1864"/>
      <c r="J81" s="1862" t="s">
        <v>1543</v>
      </c>
      <c r="K81" s="1863"/>
      <c r="L81" s="1863"/>
      <c r="M81" s="1863"/>
      <c r="N81" s="1863"/>
      <c r="O81" s="1863"/>
      <c r="P81" s="1863"/>
      <c r="Q81" s="1864"/>
      <c r="R81" s="1862" t="s">
        <v>1543</v>
      </c>
      <c r="S81" s="1863"/>
      <c r="T81" s="1863"/>
      <c r="U81" s="1863"/>
      <c r="V81" s="1863"/>
      <c r="W81" s="1863"/>
      <c r="X81" s="1863"/>
      <c r="Y81" s="1864"/>
      <c r="Z81" s="1077"/>
      <c r="AA81" s="802"/>
      <c r="AB81" s="802"/>
      <c r="AC81" s="802"/>
      <c r="AD81" s="802"/>
      <c r="AE81" s="802"/>
      <c r="AF81" s="802"/>
      <c r="AG81" s="802"/>
      <c r="AI81" s="1072"/>
      <c r="AJ81" s="1072"/>
      <c r="AK81" s="1072"/>
      <c r="AL81" s="1072"/>
      <c r="AM81" s="1072"/>
      <c r="AN81" s="1072"/>
      <c r="AO81" s="1072"/>
      <c r="AP81" s="1072"/>
      <c r="AQ81" s="1072"/>
      <c r="AR81" s="1072"/>
      <c r="AS81" s="1072"/>
      <c r="AT81" s="1072"/>
      <c r="AU81" s="1072"/>
      <c r="AV81" s="1072"/>
      <c r="AW81" s="1072"/>
      <c r="AX81" s="1072"/>
      <c r="AY81" s="1072"/>
      <c r="AZ81" s="1072"/>
      <c r="BA81" s="1072"/>
      <c r="BB81" s="1072"/>
      <c r="BC81" s="1072"/>
      <c r="BD81" s="1072"/>
      <c r="BE81" s="1072"/>
      <c r="BF81" s="1072"/>
      <c r="BG81" s="1072"/>
      <c r="BH81" s="1072"/>
      <c r="BI81" s="1072"/>
      <c r="BJ81" s="1072"/>
      <c r="BK81" s="1072"/>
      <c r="BL81" s="1072"/>
      <c r="BM81" s="1072"/>
      <c r="BN81" s="1072"/>
      <c r="BO81" s="1072"/>
    </row>
    <row r="82" spans="1:67" s="1073" customFormat="1" ht="13.5" customHeight="1">
      <c r="A82" s="802"/>
      <c r="B82" s="1859" t="s">
        <v>1708</v>
      </c>
      <c r="C82" s="1860"/>
      <c r="D82" s="1860"/>
      <c r="E82" s="1860"/>
      <c r="F82" s="1860"/>
      <c r="G82" s="1860"/>
      <c r="H82" s="1860"/>
      <c r="I82" s="1861"/>
      <c r="J82" s="1859" t="s">
        <v>1708</v>
      </c>
      <c r="K82" s="1860"/>
      <c r="L82" s="1860"/>
      <c r="M82" s="1860"/>
      <c r="N82" s="1860"/>
      <c r="O82" s="1860"/>
      <c r="P82" s="1860"/>
      <c r="Q82" s="1861"/>
      <c r="R82" s="1859" t="s">
        <v>1708</v>
      </c>
      <c r="S82" s="1860"/>
      <c r="T82" s="1860"/>
      <c r="U82" s="1860"/>
      <c r="V82" s="1860"/>
      <c r="W82" s="1860"/>
      <c r="X82" s="1860"/>
      <c r="Y82" s="1861"/>
      <c r="Z82" s="1077"/>
      <c r="AA82" s="802"/>
      <c r="AB82" s="802"/>
      <c r="AC82" s="802"/>
      <c r="AD82" s="802"/>
      <c r="AE82" s="802"/>
      <c r="AF82" s="802"/>
      <c r="AG82" s="802"/>
      <c r="AI82" s="1072"/>
      <c r="AJ82" s="1072"/>
      <c r="AK82" s="1072"/>
      <c r="AL82" s="1072"/>
      <c r="AM82" s="1072"/>
      <c r="AN82" s="1072"/>
      <c r="AO82" s="1072"/>
      <c r="AP82" s="1072"/>
      <c r="AQ82" s="1072"/>
      <c r="AR82" s="1072"/>
      <c r="AS82" s="1072"/>
      <c r="AT82" s="1072"/>
      <c r="AU82" s="1072"/>
      <c r="AV82" s="1072"/>
      <c r="AW82" s="1072"/>
      <c r="AX82" s="1072"/>
      <c r="AY82" s="1072"/>
      <c r="AZ82" s="1072"/>
      <c r="BA82" s="1072"/>
      <c r="BB82" s="1072"/>
      <c r="BC82" s="1072"/>
      <c r="BD82" s="1072"/>
      <c r="BE82" s="1072"/>
      <c r="BF82" s="1072"/>
      <c r="BG82" s="1072"/>
      <c r="BH82" s="1072"/>
      <c r="BI82" s="1072"/>
      <c r="BJ82" s="1072"/>
      <c r="BK82" s="1072"/>
      <c r="BL82" s="1072"/>
      <c r="BM82" s="1072"/>
      <c r="BN82" s="1072"/>
      <c r="BO82" s="1072"/>
    </row>
    <row r="83" spans="1:67" s="1073" customFormat="1" ht="13.5" customHeight="1">
      <c r="A83" s="802"/>
      <c r="B83" s="1862" t="s">
        <v>1709</v>
      </c>
      <c r="C83" s="1863"/>
      <c r="D83" s="1863"/>
      <c r="E83" s="1863"/>
      <c r="F83" s="1863"/>
      <c r="G83" s="1863"/>
      <c r="H83" s="1863"/>
      <c r="I83" s="1864"/>
      <c r="J83" s="1862" t="s">
        <v>1709</v>
      </c>
      <c r="K83" s="1863"/>
      <c r="L83" s="1863"/>
      <c r="M83" s="1863"/>
      <c r="N83" s="1863"/>
      <c r="O83" s="1863"/>
      <c r="P83" s="1863"/>
      <c r="Q83" s="1864"/>
      <c r="R83" s="1862" t="s">
        <v>1709</v>
      </c>
      <c r="S83" s="1863"/>
      <c r="T83" s="1863"/>
      <c r="U83" s="1863"/>
      <c r="V83" s="1863"/>
      <c r="W83" s="1863"/>
      <c r="X83" s="1863"/>
      <c r="Y83" s="1864"/>
      <c r="Z83" s="802"/>
      <c r="AA83" s="802"/>
      <c r="AB83" s="802"/>
      <c r="AC83" s="802"/>
      <c r="AD83" s="802"/>
      <c r="AE83" s="802"/>
      <c r="AF83" s="802"/>
      <c r="AG83" s="802"/>
      <c r="AI83" s="1072"/>
      <c r="AJ83" s="1072"/>
      <c r="AK83" s="1072"/>
      <c r="AL83" s="1072"/>
      <c r="AM83" s="1072"/>
      <c r="AN83" s="1072"/>
      <c r="AO83" s="1072"/>
      <c r="AP83" s="1072"/>
      <c r="AQ83" s="1072"/>
      <c r="AR83" s="1072"/>
      <c r="AS83" s="1072"/>
      <c r="AT83" s="1072"/>
      <c r="AU83" s="1072"/>
      <c r="AV83" s="1072"/>
      <c r="AW83" s="1072"/>
      <c r="AX83" s="1072"/>
      <c r="AY83" s="1072"/>
      <c r="AZ83" s="1072"/>
      <c r="BA83" s="1072"/>
      <c r="BB83" s="1072"/>
      <c r="BC83" s="1072"/>
      <c r="BD83" s="1072"/>
      <c r="BE83" s="1072"/>
      <c r="BF83" s="1072"/>
      <c r="BG83" s="1072"/>
      <c r="BH83" s="1072"/>
      <c r="BI83" s="1072"/>
      <c r="BJ83" s="1072"/>
      <c r="BK83" s="1072"/>
      <c r="BL83" s="1072"/>
      <c r="BM83" s="1072"/>
      <c r="BN83" s="1072"/>
      <c r="BO83" s="1072"/>
    </row>
    <row r="84" spans="1:67" s="1073" customFormat="1" ht="15" customHeight="1">
      <c r="A84" s="802"/>
      <c r="B84" s="1859" t="s">
        <v>1710</v>
      </c>
      <c r="C84" s="1860"/>
      <c r="D84" s="1860"/>
      <c r="E84" s="1860"/>
      <c r="F84" s="1860"/>
      <c r="G84" s="1860"/>
      <c r="H84" s="1860"/>
      <c r="I84" s="1861"/>
      <c r="J84" s="1859" t="s">
        <v>1710</v>
      </c>
      <c r="K84" s="1860"/>
      <c r="L84" s="1860"/>
      <c r="M84" s="1860"/>
      <c r="N84" s="1860"/>
      <c r="O84" s="1860"/>
      <c r="P84" s="1860"/>
      <c r="Q84" s="1861"/>
      <c r="R84" s="1859" t="s">
        <v>1710</v>
      </c>
      <c r="S84" s="1860"/>
      <c r="T84" s="1860"/>
      <c r="U84" s="1860"/>
      <c r="V84" s="1860"/>
      <c r="W84" s="1860"/>
      <c r="X84" s="1860"/>
      <c r="Y84" s="1861"/>
      <c r="Z84" s="802"/>
      <c r="AA84" s="802"/>
      <c r="AB84" s="802"/>
      <c r="AC84" s="802"/>
      <c r="AD84" s="802"/>
      <c r="AE84" s="802"/>
      <c r="AF84" s="802"/>
      <c r="AG84" s="802"/>
      <c r="AI84" s="1072"/>
      <c r="AJ84" s="1072"/>
      <c r="AK84" s="1072"/>
      <c r="AL84" s="1072"/>
      <c r="AM84" s="1072"/>
      <c r="AN84" s="1072"/>
      <c r="AO84" s="1072"/>
      <c r="AP84" s="1072"/>
      <c r="AQ84" s="1072"/>
      <c r="AR84" s="1072"/>
      <c r="AS84" s="1072"/>
      <c r="AT84" s="1072"/>
      <c r="AU84" s="1072"/>
      <c r="AV84" s="1072"/>
      <c r="AW84" s="1072"/>
      <c r="AX84" s="1072"/>
      <c r="AY84" s="1072"/>
      <c r="AZ84" s="1072"/>
      <c r="BA84" s="1072"/>
      <c r="BB84" s="1072"/>
      <c r="BC84" s="1072"/>
      <c r="BD84" s="1072"/>
      <c r="BE84" s="1072"/>
      <c r="BF84" s="1072"/>
      <c r="BG84" s="1072"/>
      <c r="BH84" s="1072"/>
      <c r="BI84" s="1072"/>
      <c r="BJ84" s="1072"/>
      <c r="BK84" s="1072"/>
      <c r="BL84" s="1072"/>
      <c r="BM84" s="1072"/>
      <c r="BN84" s="1072"/>
      <c r="BO84" s="1072"/>
    </row>
    <row r="85" spans="1:67" s="1073" customFormat="1" ht="15" customHeight="1">
      <c r="A85" s="1086"/>
      <c r="B85" s="1862" t="s">
        <v>1711</v>
      </c>
      <c r="C85" s="1863"/>
      <c r="D85" s="1863"/>
      <c r="E85" s="1863"/>
      <c r="F85" s="1863"/>
      <c r="G85" s="1863"/>
      <c r="H85" s="1863"/>
      <c r="I85" s="1864"/>
      <c r="J85" s="1862" t="s">
        <v>1711</v>
      </c>
      <c r="K85" s="1863"/>
      <c r="L85" s="1863"/>
      <c r="M85" s="1863"/>
      <c r="N85" s="1863"/>
      <c r="O85" s="1863"/>
      <c r="P85" s="1863"/>
      <c r="Q85" s="1864"/>
      <c r="R85" s="1862" t="s">
        <v>1711</v>
      </c>
      <c r="S85" s="1863"/>
      <c r="T85" s="1863"/>
      <c r="U85" s="1863"/>
      <c r="V85" s="1863"/>
      <c r="W85" s="1863"/>
      <c r="X85" s="1863"/>
      <c r="Y85" s="1864"/>
      <c r="Z85" s="802"/>
      <c r="AA85" s="802"/>
      <c r="AB85" s="802"/>
      <c r="AC85" s="802"/>
      <c r="AD85" s="802"/>
      <c r="AE85" s="802"/>
      <c r="AF85" s="802"/>
      <c r="AG85" s="802"/>
      <c r="AI85" s="1072"/>
      <c r="AJ85" s="1072"/>
      <c r="AK85" s="1072"/>
      <c r="AL85" s="1072"/>
      <c r="AM85" s="1072"/>
      <c r="AN85" s="1072"/>
      <c r="AO85" s="1072"/>
      <c r="AP85" s="1072"/>
      <c r="AQ85" s="1072"/>
      <c r="AR85" s="1072"/>
      <c r="AS85" s="1072"/>
      <c r="AT85" s="1072"/>
      <c r="AU85" s="1072"/>
      <c r="AV85" s="1072"/>
      <c r="AW85" s="1072"/>
      <c r="AX85" s="1072"/>
      <c r="AY85" s="1072"/>
      <c r="AZ85" s="1072"/>
      <c r="BA85" s="1072"/>
      <c r="BB85" s="1072"/>
      <c r="BC85" s="1072"/>
      <c r="BD85" s="1072"/>
      <c r="BE85" s="1072"/>
      <c r="BF85" s="1072"/>
      <c r="BG85" s="1072"/>
      <c r="BH85" s="1072"/>
      <c r="BI85" s="1072"/>
      <c r="BJ85" s="1072"/>
      <c r="BK85" s="1072"/>
      <c r="BL85" s="1072"/>
      <c r="BM85" s="1072"/>
      <c r="BN85" s="1072"/>
      <c r="BO85" s="1072"/>
    </row>
    <row r="86" spans="1:67" s="1073" customFormat="1" ht="15" customHeight="1">
      <c r="A86" s="1086"/>
      <c r="B86" s="1859" t="s">
        <v>1712</v>
      </c>
      <c r="C86" s="1860"/>
      <c r="D86" s="1860"/>
      <c r="E86" s="1860"/>
      <c r="F86" s="1860"/>
      <c r="G86" s="1860"/>
      <c r="H86" s="1860"/>
      <c r="I86" s="1861"/>
      <c r="J86" s="1859" t="s">
        <v>1712</v>
      </c>
      <c r="K86" s="1860"/>
      <c r="L86" s="1860"/>
      <c r="M86" s="1860"/>
      <c r="N86" s="1860"/>
      <c r="O86" s="1860"/>
      <c r="P86" s="1860"/>
      <c r="Q86" s="1861"/>
      <c r="R86" s="1859" t="s">
        <v>1712</v>
      </c>
      <c r="S86" s="1860"/>
      <c r="T86" s="1860"/>
      <c r="U86" s="1860"/>
      <c r="V86" s="1860"/>
      <c r="W86" s="1860"/>
      <c r="X86" s="1860"/>
      <c r="Y86" s="1861"/>
      <c r="Z86" s="802"/>
      <c r="AA86" s="802"/>
      <c r="AB86" s="802"/>
      <c r="AC86" s="802"/>
      <c r="AD86" s="802"/>
      <c r="AE86" s="802"/>
      <c r="AF86" s="802"/>
      <c r="AG86" s="802"/>
      <c r="AI86" s="1072"/>
      <c r="AJ86" s="1072"/>
      <c r="AK86" s="1072"/>
      <c r="AL86" s="1072"/>
      <c r="AM86" s="1072"/>
      <c r="AN86" s="1072"/>
      <c r="AO86" s="1072"/>
      <c r="AP86" s="1072"/>
      <c r="AQ86" s="1072"/>
      <c r="AR86" s="1072"/>
      <c r="AS86" s="1072"/>
      <c r="AT86" s="1072"/>
      <c r="AU86" s="1072"/>
      <c r="AV86" s="1072"/>
      <c r="AW86" s="1072"/>
      <c r="AX86" s="1072"/>
      <c r="AY86" s="1072"/>
      <c r="AZ86" s="1072"/>
      <c r="BA86" s="1072"/>
      <c r="BB86" s="1072"/>
      <c r="BC86" s="1072"/>
      <c r="BD86" s="1072"/>
      <c r="BE86" s="1072"/>
      <c r="BF86" s="1072"/>
      <c r="BG86" s="1072"/>
      <c r="BH86" s="1072"/>
      <c r="BI86" s="1072"/>
      <c r="BJ86" s="1072"/>
      <c r="BK86" s="1072"/>
      <c r="BL86" s="1072"/>
      <c r="BM86" s="1072"/>
      <c r="BN86" s="1072"/>
      <c r="BO86" s="1072"/>
    </row>
    <row r="87" spans="1:67" s="1073" customFormat="1" ht="15" customHeight="1">
      <c r="A87" s="1086"/>
      <c r="B87" s="1862" t="s">
        <v>1713</v>
      </c>
      <c r="C87" s="1863"/>
      <c r="D87" s="1863"/>
      <c r="E87" s="1863"/>
      <c r="F87" s="1863"/>
      <c r="G87" s="1863"/>
      <c r="H87" s="1863"/>
      <c r="I87" s="1864"/>
      <c r="J87" s="1862" t="s">
        <v>1713</v>
      </c>
      <c r="K87" s="1863"/>
      <c r="L87" s="1863"/>
      <c r="M87" s="1863"/>
      <c r="N87" s="1863"/>
      <c r="O87" s="1863"/>
      <c r="P87" s="1863"/>
      <c r="Q87" s="1864"/>
      <c r="R87" s="1862" t="s">
        <v>1713</v>
      </c>
      <c r="S87" s="1863"/>
      <c r="T87" s="1863"/>
      <c r="U87" s="1863"/>
      <c r="V87" s="1863"/>
      <c r="W87" s="1863"/>
      <c r="X87" s="1863"/>
      <c r="Y87" s="1864"/>
      <c r="Z87" s="802"/>
      <c r="AA87" s="802"/>
      <c r="AB87" s="802"/>
      <c r="AC87" s="802"/>
      <c r="AD87" s="802"/>
      <c r="AE87" s="802"/>
      <c r="AF87" s="802"/>
      <c r="AG87" s="802"/>
      <c r="AI87" s="1072"/>
      <c r="AJ87" s="1072"/>
      <c r="AK87" s="1072"/>
      <c r="AL87" s="1072"/>
      <c r="AM87" s="1072"/>
      <c r="AN87" s="1072"/>
      <c r="AO87" s="1072"/>
      <c r="AP87" s="1072"/>
      <c r="AQ87" s="1072"/>
      <c r="AR87" s="1072"/>
      <c r="AS87" s="1072"/>
      <c r="AT87" s="1072"/>
      <c r="AU87" s="1072"/>
      <c r="AV87" s="1072"/>
      <c r="AW87" s="1072"/>
      <c r="AX87" s="1072"/>
      <c r="AY87" s="1072"/>
      <c r="AZ87" s="1072"/>
      <c r="BA87" s="1072"/>
      <c r="BB87" s="1072"/>
      <c r="BC87" s="1072"/>
      <c r="BD87" s="1072"/>
      <c r="BE87" s="1072"/>
      <c r="BF87" s="1072"/>
      <c r="BG87" s="1072"/>
      <c r="BH87" s="1072"/>
      <c r="BI87" s="1072"/>
      <c r="BJ87" s="1072"/>
      <c r="BK87" s="1072"/>
      <c r="BL87" s="1072"/>
      <c r="BM87" s="1072"/>
      <c r="BN87" s="1072"/>
      <c r="BO87" s="1072"/>
    </row>
    <row r="88" spans="1:67" s="1073" customFormat="1" ht="15" customHeight="1">
      <c r="A88" s="1086"/>
      <c r="B88" s="1859" t="s">
        <v>1714</v>
      </c>
      <c r="C88" s="1860"/>
      <c r="D88" s="1860"/>
      <c r="E88" s="1860"/>
      <c r="F88" s="1860"/>
      <c r="G88" s="1860"/>
      <c r="H88" s="1860"/>
      <c r="I88" s="1861"/>
      <c r="J88" s="1859" t="s">
        <v>1714</v>
      </c>
      <c r="K88" s="1860"/>
      <c r="L88" s="1860"/>
      <c r="M88" s="1860"/>
      <c r="N88" s="1860"/>
      <c r="O88" s="1860"/>
      <c r="P88" s="1860"/>
      <c r="Q88" s="1861"/>
      <c r="R88" s="1859" t="s">
        <v>1714</v>
      </c>
      <c r="S88" s="1860"/>
      <c r="T88" s="1860"/>
      <c r="U88" s="1860"/>
      <c r="V88" s="1860"/>
      <c r="W88" s="1860"/>
      <c r="X88" s="1860"/>
      <c r="Y88" s="1861"/>
      <c r="Z88" s="802"/>
      <c r="AA88" s="802"/>
      <c r="AB88" s="802"/>
      <c r="AC88" s="802"/>
      <c r="AD88" s="802"/>
      <c r="AE88" s="802"/>
      <c r="AF88" s="802"/>
      <c r="AG88" s="802"/>
      <c r="AI88" s="1072"/>
      <c r="AJ88" s="1072"/>
      <c r="AK88" s="1072"/>
      <c r="AL88" s="1072"/>
      <c r="AM88" s="1072"/>
      <c r="AN88" s="1072"/>
      <c r="AO88" s="1072"/>
      <c r="AP88" s="1072"/>
      <c r="AQ88" s="1072"/>
      <c r="AR88" s="1072"/>
      <c r="AS88" s="1072"/>
      <c r="AT88" s="1072"/>
      <c r="AU88" s="1072"/>
      <c r="AV88" s="1072"/>
      <c r="AW88" s="1072"/>
      <c r="AX88" s="1072"/>
      <c r="AY88" s="1072"/>
      <c r="AZ88" s="1072"/>
      <c r="BA88" s="1072"/>
      <c r="BB88" s="1072"/>
      <c r="BC88" s="1072"/>
      <c r="BD88" s="1072"/>
      <c r="BE88" s="1072"/>
      <c r="BF88" s="1072"/>
      <c r="BG88" s="1072"/>
      <c r="BH88" s="1072"/>
      <c r="BI88" s="1072"/>
      <c r="BJ88" s="1072"/>
      <c r="BK88" s="1072"/>
      <c r="BL88" s="1072"/>
      <c r="BM88" s="1072"/>
      <c r="BN88" s="1072"/>
      <c r="BO88" s="1072"/>
    </row>
    <row r="89" spans="1:67" s="1072" customFormat="1" ht="15" customHeight="1">
      <c r="A89" s="1095"/>
      <c r="B89" s="1990" t="s">
        <v>1626</v>
      </c>
      <c r="C89" s="1991"/>
      <c r="D89" s="1991"/>
      <c r="E89" s="1991"/>
      <c r="F89" s="1991"/>
      <c r="G89" s="1991"/>
      <c r="H89" s="1991"/>
      <c r="I89" s="1992"/>
      <c r="J89" s="1990" t="s">
        <v>1626</v>
      </c>
      <c r="K89" s="1991"/>
      <c r="L89" s="1991"/>
      <c r="M89" s="1991"/>
      <c r="N89" s="1991"/>
      <c r="O89" s="1991"/>
      <c r="P89" s="1991"/>
      <c r="Q89" s="1992"/>
      <c r="R89" s="1990" t="s">
        <v>1626</v>
      </c>
      <c r="S89" s="1991"/>
      <c r="T89" s="1991"/>
      <c r="U89" s="1991"/>
      <c r="V89" s="1991"/>
      <c r="W89" s="1991"/>
      <c r="X89" s="1991"/>
      <c r="Y89" s="1992"/>
      <c r="Z89" s="802"/>
      <c r="AA89" s="802"/>
      <c r="AB89" s="802"/>
      <c r="AC89" s="802"/>
      <c r="AD89" s="802"/>
      <c r="AE89" s="802"/>
      <c r="AF89" s="802"/>
      <c r="AG89" s="802"/>
    </row>
    <row r="90" spans="1:67" s="1072" customFormat="1" ht="15" customHeight="1">
      <c r="A90" s="1095"/>
      <c r="B90" s="1096"/>
      <c r="C90" s="1097"/>
      <c r="D90" s="1097"/>
      <c r="E90" s="1097"/>
      <c r="F90" s="1097"/>
      <c r="G90" s="1097"/>
      <c r="H90" s="1097"/>
      <c r="I90" s="1097"/>
      <c r="J90" s="1097"/>
      <c r="K90" s="1097"/>
      <c r="L90" s="1097"/>
      <c r="M90" s="1097"/>
      <c r="N90" s="1097"/>
      <c r="O90" s="1097"/>
      <c r="P90" s="1097"/>
      <c r="Q90" s="1097"/>
      <c r="R90" s="1097"/>
      <c r="S90" s="1097"/>
      <c r="T90" s="1097"/>
      <c r="U90" s="1097"/>
      <c r="V90" s="1097"/>
      <c r="W90" s="1097"/>
      <c r="X90" s="1097"/>
      <c r="Y90" s="1097"/>
      <c r="Z90" s="802"/>
      <c r="AA90" s="802"/>
      <c r="AB90" s="802"/>
      <c r="AC90" s="802"/>
      <c r="AD90" s="802"/>
      <c r="AE90" s="802"/>
      <c r="AF90" s="802"/>
      <c r="AG90" s="802"/>
    </row>
    <row r="91" spans="1:67" s="1073" customFormat="1" ht="18.75" customHeight="1">
      <c r="B91" s="1074" t="s">
        <v>1144</v>
      </c>
      <c r="C91" s="1851" t="s">
        <v>1698</v>
      </c>
      <c r="D91" s="1851"/>
      <c r="E91" s="1851"/>
      <c r="F91" s="1851"/>
      <c r="G91" s="1851"/>
      <c r="H91" s="1851"/>
      <c r="I91" s="1851"/>
      <c r="J91" s="1851"/>
      <c r="K91" s="1851"/>
      <c r="L91" s="1851"/>
      <c r="M91" s="1851"/>
      <c r="N91" s="1851"/>
      <c r="O91" s="1851"/>
      <c r="P91" s="1851"/>
      <c r="Q91" s="1851"/>
      <c r="R91" s="1851"/>
      <c r="S91" s="1851"/>
      <c r="T91" s="1851"/>
      <c r="U91" s="1851"/>
      <c r="V91" s="1851"/>
      <c r="W91" s="1851"/>
      <c r="X91" s="1851"/>
      <c r="Y91" s="1852"/>
      <c r="Z91" s="1069"/>
      <c r="AA91" s="1069"/>
      <c r="AB91" s="1069"/>
      <c r="AC91" s="1069"/>
      <c r="AD91" s="1069"/>
      <c r="AE91" s="1069"/>
      <c r="AF91" s="1069"/>
      <c r="AG91" s="1069"/>
      <c r="AH91" s="1069"/>
      <c r="AI91" s="1072"/>
      <c r="AJ91" s="1072"/>
      <c r="AK91" s="1072"/>
      <c r="AL91" s="1072"/>
      <c r="AM91" s="1072"/>
      <c r="AN91" s="1072"/>
      <c r="AO91" s="1072"/>
      <c r="AP91" s="1072"/>
      <c r="AQ91" s="1072"/>
      <c r="AR91" s="1072"/>
      <c r="AS91" s="1072"/>
      <c r="AT91" s="1072"/>
      <c r="AU91" s="1072"/>
      <c r="AV91" s="1072"/>
      <c r="AW91" s="1072"/>
      <c r="AX91" s="1072"/>
      <c r="AY91" s="1072"/>
      <c r="AZ91" s="1072"/>
      <c r="BA91" s="1072"/>
      <c r="BB91" s="1072"/>
      <c r="BC91" s="1072"/>
      <c r="BD91" s="1072"/>
      <c r="BE91" s="1072"/>
      <c r="BF91" s="1072"/>
      <c r="BG91" s="1072"/>
      <c r="BH91" s="1072"/>
      <c r="BI91" s="1072"/>
      <c r="BJ91" s="1072"/>
      <c r="BK91" s="1072"/>
      <c r="BL91" s="1072"/>
      <c r="BM91" s="1072"/>
      <c r="BN91" s="1072"/>
      <c r="BO91" s="1072"/>
    </row>
    <row r="92" spans="1:67" s="1073" customFormat="1" ht="15" customHeight="1">
      <c r="A92" s="802"/>
      <c r="B92" s="1865" t="s">
        <v>1715</v>
      </c>
      <c r="C92" s="1866"/>
      <c r="D92" s="1866"/>
      <c r="E92" s="1866"/>
      <c r="F92" s="1866"/>
      <c r="G92" s="1866"/>
      <c r="H92" s="1866"/>
      <c r="I92" s="1866"/>
      <c r="J92" s="1865" t="s">
        <v>1716</v>
      </c>
      <c r="K92" s="1866"/>
      <c r="L92" s="1866"/>
      <c r="M92" s="1866"/>
      <c r="N92" s="1866"/>
      <c r="O92" s="1866"/>
      <c r="P92" s="1866"/>
      <c r="Q92" s="1866"/>
      <c r="R92" s="1865" t="s">
        <v>1717</v>
      </c>
      <c r="S92" s="1866"/>
      <c r="T92" s="1866"/>
      <c r="U92" s="1866"/>
      <c r="V92" s="1866"/>
      <c r="W92" s="1866"/>
      <c r="X92" s="1866"/>
      <c r="Y92" s="1867"/>
      <c r="Z92" s="1090"/>
      <c r="AA92" s="1091"/>
      <c r="AB92" s="1091"/>
      <c r="AC92" s="1091"/>
      <c r="AD92" s="1091"/>
      <c r="AE92" s="1091"/>
      <c r="AF92" s="1091"/>
      <c r="AG92" s="1091"/>
      <c r="AI92" s="1072"/>
      <c r="AJ92" s="1072"/>
      <c r="AK92" s="1072"/>
      <c r="AL92" s="1072"/>
      <c r="AM92" s="1072"/>
      <c r="AN92" s="1072"/>
      <c r="AO92" s="1072"/>
      <c r="AP92" s="1072"/>
      <c r="AQ92" s="1072"/>
      <c r="AR92" s="1072"/>
      <c r="AS92" s="1072"/>
      <c r="AT92" s="1072"/>
      <c r="AU92" s="1072"/>
      <c r="AV92" s="1072"/>
      <c r="AW92" s="1072"/>
      <c r="AX92" s="1072"/>
      <c r="AY92" s="1072"/>
      <c r="AZ92" s="1072"/>
      <c r="BA92" s="1072"/>
      <c r="BB92" s="1072"/>
      <c r="BC92" s="1072"/>
      <c r="BD92" s="1072"/>
      <c r="BE92" s="1072"/>
      <c r="BF92" s="1072"/>
      <c r="BG92" s="1072"/>
      <c r="BH92" s="1072"/>
      <c r="BI92" s="1072"/>
      <c r="BJ92" s="1072"/>
      <c r="BK92" s="1072"/>
      <c r="BL92" s="1072"/>
      <c r="BM92" s="1072"/>
      <c r="BN92" s="1072"/>
      <c r="BO92" s="1072"/>
    </row>
    <row r="93" spans="1:67" s="1073" customFormat="1" ht="13.5" customHeight="1">
      <c r="A93" s="802"/>
      <c r="B93" s="1868" t="s">
        <v>1569</v>
      </c>
      <c r="C93" s="1869"/>
      <c r="D93" s="1869"/>
      <c r="E93" s="1869"/>
      <c r="F93" s="1869"/>
      <c r="G93" s="1869"/>
      <c r="H93" s="1869"/>
      <c r="I93" s="1870"/>
      <c r="J93" s="1868" t="s">
        <v>1569</v>
      </c>
      <c r="K93" s="1869"/>
      <c r="L93" s="1869"/>
      <c r="M93" s="1869"/>
      <c r="N93" s="1869"/>
      <c r="O93" s="1869"/>
      <c r="P93" s="1869"/>
      <c r="Q93" s="1870"/>
      <c r="R93" s="1868" t="s">
        <v>1569</v>
      </c>
      <c r="S93" s="1869"/>
      <c r="T93" s="1869"/>
      <c r="U93" s="1869"/>
      <c r="V93" s="1869"/>
      <c r="W93" s="1869"/>
      <c r="X93" s="1869"/>
      <c r="Y93" s="1870"/>
      <c r="Z93" s="1077"/>
      <c r="AA93" s="802"/>
      <c r="AB93" s="802"/>
      <c r="AC93" s="802"/>
      <c r="AD93" s="802"/>
      <c r="AE93" s="802"/>
      <c r="AF93" s="802"/>
      <c r="AG93" s="802"/>
      <c r="AI93" s="1072"/>
      <c r="AJ93" s="1072"/>
      <c r="AK93" s="1072"/>
      <c r="AL93" s="1072"/>
      <c r="AM93" s="1072"/>
      <c r="AN93" s="1072"/>
      <c r="AO93" s="1072"/>
      <c r="AP93" s="1072"/>
      <c r="AQ93" s="1072"/>
      <c r="AR93" s="1072"/>
      <c r="AS93" s="1072"/>
      <c r="AT93" s="1072"/>
      <c r="AU93" s="1072"/>
      <c r="AV93" s="1072"/>
      <c r="AW93" s="1072"/>
      <c r="AX93" s="1072"/>
      <c r="AY93" s="1072"/>
      <c r="AZ93" s="1072"/>
      <c r="BA93" s="1072"/>
      <c r="BB93" s="1072"/>
      <c r="BC93" s="1072"/>
      <c r="BD93" s="1072"/>
      <c r="BE93" s="1072"/>
      <c r="BF93" s="1072"/>
      <c r="BG93" s="1072"/>
      <c r="BH93" s="1072"/>
      <c r="BI93" s="1072"/>
      <c r="BJ93" s="1072"/>
      <c r="BK93" s="1072"/>
      <c r="BL93" s="1072"/>
      <c r="BM93" s="1072"/>
      <c r="BN93" s="1072"/>
      <c r="BO93" s="1072"/>
    </row>
    <row r="94" spans="1:67" s="1073" customFormat="1" ht="13.5" customHeight="1">
      <c r="A94" s="802"/>
      <c r="B94" s="1862" t="s">
        <v>1535</v>
      </c>
      <c r="C94" s="1863"/>
      <c r="D94" s="1863"/>
      <c r="E94" s="1863"/>
      <c r="F94" s="1863"/>
      <c r="G94" s="1863"/>
      <c r="H94" s="1863"/>
      <c r="I94" s="1864"/>
      <c r="J94" s="1862" t="s">
        <v>1535</v>
      </c>
      <c r="K94" s="1863"/>
      <c r="L94" s="1863"/>
      <c r="M94" s="1863"/>
      <c r="N94" s="1863"/>
      <c r="O94" s="1863"/>
      <c r="P94" s="1863"/>
      <c r="Q94" s="1864"/>
      <c r="R94" s="1862" t="s">
        <v>1535</v>
      </c>
      <c r="S94" s="1863"/>
      <c r="T94" s="1863"/>
      <c r="U94" s="1863"/>
      <c r="V94" s="1863"/>
      <c r="W94" s="1863"/>
      <c r="X94" s="1863"/>
      <c r="Y94" s="1864"/>
      <c r="Z94" s="1077"/>
      <c r="AA94" s="802"/>
      <c r="AB94" s="802"/>
      <c r="AC94" s="802"/>
      <c r="AD94" s="802"/>
      <c r="AE94" s="802"/>
      <c r="AF94" s="802"/>
      <c r="AG94" s="802"/>
      <c r="AI94" s="1072"/>
      <c r="AJ94" s="1072"/>
      <c r="AK94" s="1072"/>
      <c r="AL94" s="1072"/>
      <c r="AM94" s="1072"/>
      <c r="AN94" s="1072"/>
      <c r="AO94" s="1072"/>
      <c r="AP94" s="1072"/>
      <c r="AQ94" s="1072"/>
      <c r="AR94" s="1072"/>
      <c r="AS94" s="1072"/>
      <c r="AT94" s="1072"/>
      <c r="AU94" s="1072"/>
      <c r="AV94" s="1072"/>
      <c r="AW94" s="1072"/>
      <c r="AX94" s="1072"/>
      <c r="AY94" s="1072"/>
      <c r="AZ94" s="1072"/>
      <c r="BA94" s="1072"/>
      <c r="BB94" s="1072"/>
      <c r="BC94" s="1072"/>
      <c r="BD94" s="1072"/>
      <c r="BE94" s="1072"/>
      <c r="BF94" s="1072"/>
      <c r="BG94" s="1072"/>
      <c r="BH94" s="1072"/>
      <c r="BI94" s="1072"/>
      <c r="BJ94" s="1072"/>
      <c r="BK94" s="1072"/>
      <c r="BL94" s="1072"/>
      <c r="BM94" s="1072"/>
      <c r="BN94" s="1072"/>
      <c r="BO94" s="1072"/>
    </row>
    <row r="95" spans="1:67" s="1073" customFormat="1" ht="15" customHeight="1">
      <c r="A95" s="802"/>
      <c r="B95" s="1859" t="s">
        <v>1536</v>
      </c>
      <c r="C95" s="1860"/>
      <c r="D95" s="1860"/>
      <c r="E95" s="1860"/>
      <c r="F95" s="1860"/>
      <c r="G95" s="1860"/>
      <c r="H95" s="1860"/>
      <c r="I95" s="1861"/>
      <c r="J95" s="1859" t="s">
        <v>1536</v>
      </c>
      <c r="K95" s="1860"/>
      <c r="L95" s="1860"/>
      <c r="M95" s="1860"/>
      <c r="N95" s="1860"/>
      <c r="O95" s="1860"/>
      <c r="P95" s="1860"/>
      <c r="Q95" s="1861"/>
      <c r="R95" s="1859" t="s">
        <v>1536</v>
      </c>
      <c r="S95" s="1860"/>
      <c r="T95" s="1860"/>
      <c r="U95" s="1860"/>
      <c r="V95" s="1860"/>
      <c r="W95" s="1860"/>
      <c r="X95" s="1860"/>
      <c r="Y95" s="1861"/>
      <c r="Z95" s="1077"/>
      <c r="AA95" s="802"/>
      <c r="AB95" s="802"/>
      <c r="AC95" s="802"/>
      <c r="AD95" s="802"/>
      <c r="AE95" s="802"/>
      <c r="AF95" s="802"/>
      <c r="AG95" s="802"/>
      <c r="AI95" s="1072"/>
      <c r="AJ95" s="1072"/>
      <c r="AK95" s="1072"/>
      <c r="AL95" s="1072"/>
      <c r="AM95" s="1072"/>
      <c r="AN95" s="1072"/>
      <c r="AO95" s="1072"/>
      <c r="AP95" s="1072"/>
      <c r="AQ95" s="1072"/>
      <c r="AR95" s="1072"/>
      <c r="AS95" s="1072"/>
      <c r="AT95" s="1072"/>
      <c r="AU95" s="1072"/>
      <c r="AV95" s="1072"/>
      <c r="AW95" s="1072"/>
      <c r="AX95" s="1072"/>
      <c r="AY95" s="1072"/>
      <c r="AZ95" s="1072"/>
      <c r="BA95" s="1072"/>
      <c r="BB95" s="1072"/>
      <c r="BC95" s="1072"/>
      <c r="BD95" s="1072"/>
      <c r="BE95" s="1072"/>
      <c r="BF95" s="1072"/>
      <c r="BG95" s="1072"/>
      <c r="BH95" s="1072"/>
      <c r="BI95" s="1072"/>
      <c r="BJ95" s="1072"/>
      <c r="BK95" s="1072"/>
      <c r="BL95" s="1072"/>
      <c r="BM95" s="1072"/>
      <c r="BN95" s="1072"/>
      <c r="BO95" s="1072"/>
    </row>
    <row r="96" spans="1:67" s="1073" customFormat="1" ht="15" customHeight="1">
      <c r="A96" s="1086"/>
      <c r="B96" s="1862" t="s">
        <v>1537</v>
      </c>
      <c r="C96" s="1863"/>
      <c r="D96" s="1863"/>
      <c r="E96" s="1863"/>
      <c r="F96" s="1863"/>
      <c r="G96" s="1863"/>
      <c r="H96" s="1863"/>
      <c r="I96" s="1864"/>
      <c r="J96" s="1862" t="s">
        <v>1537</v>
      </c>
      <c r="K96" s="1863"/>
      <c r="L96" s="1863"/>
      <c r="M96" s="1863"/>
      <c r="N96" s="1863"/>
      <c r="O96" s="1863"/>
      <c r="P96" s="1863"/>
      <c r="Q96" s="1864"/>
      <c r="R96" s="1862" t="s">
        <v>1537</v>
      </c>
      <c r="S96" s="1863"/>
      <c r="T96" s="1863"/>
      <c r="U96" s="1863"/>
      <c r="V96" s="1863"/>
      <c r="W96" s="1863"/>
      <c r="X96" s="1863"/>
      <c r="Y96" s="1864"/>
      <c r="Z96" s="1077"/>
      <c r="AA96" s="802"/>
      <c r="AB96" s="802"/>
      <c r="AC96" s="802"/>
      <c r="AD96" s="802"/>
      <c r="AE96" s="802"/>
      <c r="AF96" s="802"/>
      <c r="AG96" s="802"/>
      <c r="AI96" s="1072"/>
      <c r="AJ96" s="1072"/>
      <c r="AK96" s="1072"/>
      <c r="AL96" s="1072"/>
      <c r="AM96" s="1072"/>
      <c r="AN96" s="1072"/>
      <c r="AO96" s="1072"/>
      <c r="AP96" s="1072"/>
      <c r="AQ96" s="1072"/>
      <c r="AR96" s="1072"/>
      <c r="AS96" s="1072"/>
      <c r="AT96" s="1072"/>
      <c r="AU96" s="1072"/>
      <c r="AV96" s="1072"/>
      <c r="AW96" s="1072"/>
      <c r="AX96" s="1072"/>
      <c r="AY96" s="1072"/>
      <c r="AZ96" s="1072"/>
      <c r="BA96" s="1072"/>
      <c r="BB96" s="1072"/>
      <c r="BC96" s="1072"/>
      <c r="BD96" s="1072"/>
      <c r="BE96" s="1072"/>
      <c r="BF96" s="1072"/>
      <c r="BG96" s="1072"/>
      <c r="BH96" s="1072"/>
      <c r="BI96" s="1072"/>
      <c r="BJ96" s="1072"/>
      <c r="BK96" s="1072"/>
      <c r="BL96" s="1072"/>
      <c r="BM96" s="1072"/>
      <c r="BN96" s="1072"/>
      <c r="BO96" s="1072"/>
    </row>
    <row r="97" spans="1:67" s="1073" customFormat="1" ht="15" customHeight="1">
      <c r="A97" s="1086"/>
      <c r="B97" s="1859" t="s">
        <v>119</v>
      </c>
      <c r="C97" s="1860"/>
      <c r="D97" s="1860"/>
      <c r="E97" s="1860"/>
      <c r="F97" s="1860"/>
      <c r="G97" s="1860"/>
      <c r="H97" s="1860"/>
      <c r="I97" s="1861"/>
      <c r="J97" s="1859" t="s">
        <v>119</v>
      </c>
      <c r="K97" s="1860"/>
      <c r="L97" s="1860"/>
      <c r="M97" s="1860"/>
      <c r="N97" s="1860"/>
      <c r="O97" s="1860"/>
      <c r="P97" s="1860"/>
      <c r="Q97" s="1861"/>
      <c r="R97" s="1859" t="s">
        <v>119</v>
      </c>
      <c r="S97" s="1860"/>
      <c r="T97" s="1860"/>
      <c r="U97" s="1860"/>
      <c r="V97" s="1860"/>
      <c r="W97" s="1860"/>
      <c r="X97" s="1860"/>
      <c r="Y97" s="1861"/>
      <c r="Z97" s="1077"/>
      <c r="AA97" s="802"/>
      <c r="AB97" s="802"/>
      <c r="AC97" s="802"/>
      <c r="AD97" s="802"/>
      <c r="AE97" s="802"/>
      <c r="AF97" s="802"/>
      <c r="AG97" s="802"/>
      <c r="AI97" s="1072"/>
      <c r="AJ97" s="1072"/>
      <c r="AK97" s="1072"/>
      <c r="AL97" s="1072"/>
      <c r="AM97" s="1072"/>
      <c r="AN97" s="1072"/>
      <c r="AO97" s="1072"/>
      <c r="AP97" s="1072"/>
      <c r="AQ97" s="1072"/>
      <c r="AR97" s="1072"/>
      <c r="AS97" s="1072"/>
      <c r="AT97" s="1072"/>
      <c r="AU97" s="1072"/>
      <c r="AV97" s="1072"/>
      <c r="AW97" s="1072"/>
      <c r="AX97" s="1072"/>
      <c r="AY97" s="1072"/>
      <c r="AZ97" s="1072"/>
      <c r="BA97" s="1072"/>
      <c r="BB97" s="1072"/>
      <c r="BC97" s="1072"/>
      <c r="BD97" s="1072"/>
      <c r="BE97" s="1072"/>
      <c r="BF97" s="1072"/>
      <c r="BG97" s="1072"/>
      <c r="BH97" s="1072"/>
      <c r="BI97" s="1072"/>
      <c r="BJ97" s="1072"/>
      <c r="BK97" s="1072"/>
      <c r="BL97" s="1072"/>
      <c r="BM97" s="1072"/>
      <c r="BN97" s="1072"/>
      <c r="BO97" s="1072"/>
    </row>
    <row r="98" spans="1:67" s="1073" customFormat="1" ht="15" customHeight="1">
      <c r="A98" s="1086"/>
      <c r="B98" s="1987" t="s">
        <v>120</v>
      </c>
      <c r="C98" s="1988"/>
      <c r="D98" s="1988"/>
      <c r="E98" s="1988"/>
      <c r="F98" s="1988"/>
      <c r="G98" s="1988"/>
      <c r="H98" s="1988"/>
      <c r="I98" s="1989"/>
      <c r="J98" s="1987" t="s">
        <v>120</v>
      </c>
      <c r="K98" s="1988"/>
      <c r="L98" s="1988"/>
      <c r="M98" s="1988"/>
      <c r="N98" s="1988"/>
      <c r="O98" s="1988"/>
      <c r="P98" s="1988"/>
      <c r="Q98" s="1989"/>
      <c r="R98" s="1987" t="s">
        <v>120</v>
      </c>
      <c r="S98" s="1988"/>
      <c r="T98" s="1988"/>
      <c r="U98" s="1988"/>
      <c r="V98" s="1988"/>
      <c r="W98" s="1988"/>
      <c r="X98" s="1988"/>
      <c r="Y98" s="1989"/>
      <c r="Z98" s="1077"/>
      <c r="AA98" s="802"/>
      <c r="AB98" s="802"/>
      <c r="AC98" s="802"/>
      <c r="AD98" s="802"/>
      <c r="AE98" s="802"/>
      <c r="AF98" s="802"/>
      <c r="AG98" s="802"/>
      <c r="AI98" s="1072"/>
      <c r="AJ98" s="1072"/>
      <c r="AK98" s="1072"/>
      <c r="AL98" s="1072"/>
      <c r="AM98" s="1072"/>
      <c r="AN98" s="1072"/>
      <c r="AO98" s="1072"/>
      <c r="AP98" s="1072"/>
      <c r="AQ98" s="1072"/>
      <c r="AR98" s="1072"/>
      <c r="AS98" s="1072"/>
      <c r="AT98" s="1072"/>
      <c r="AU98" s="1072"/>
      <c r="AV98" s="1072"/>
      <c r="AW98" s="1072"/>
      <c r="AX98" s="1072"/>
      <c r="AY98" s="1072"/>
      <c r="AZ98" s="1072"/>
      <c r="BA98" s="1072"/>
      <c r="BB98" s="1072"/>
      <c r="BC98" s="1072"/>
      <c r="BD98" s="1072"/>
      <c r="BE98" s="1072"/>
      <c r="BF98" s="1072"/>
      <c r="BG98" s="1072"/>
      <c r="BH98" s="1072"/>
      <c r="BI98" s="1072"/>
      <c r="BJ98" s="1072"/>
      <c r="BK98" s="1072"/>
      <c r="BL98" s="1072"/>
      <c r="BM98" s="1072"/>
      <c r="BN98" s="1072"/>
      <c r="BO98" s="1072"/>
    </row>
    <row r="99" spans="1:67" s="1073" customFormat="1" ht="15" customHeight="1">
      <c r="AI99" s="1072"/>
      <c r="AJ99" s="1072"/>
      <c r="AK99" s="1072"/>
      <c r="AL99" s="1072"/>
      <c r="AM99" s="1072"/>
      <c r="AN99" s="1072"/>
      <c r="AO99" s="1072"/>
      <c r="AP99" s="1072"/>
      <c r="AQ99" s="1072"/>
      <c r="AR99" s="1072"/>
      <c r="AS99" s="1072"/>
      <c r="AT99" s="1072"/>
      <c r="AU99" s="1072"/>
      <c r="AV99" s="1072"/>
      <c r="AW99" s="1072"/>
      <c r="AX99" s="1072"/>
      <c r="AY99" s="1072"/>
      <c r="AZ99" s="1072"/>
      <c r="BA99" s="1072"/>
      <c r="BB99" s="1072"/>
      <c r="BC99" s="1072"/>
      <c r="BD99" s="1072"/>
      <c r="BE99" s="1072"/>
      <c r="BF99" s="1072"/>
      <c r="BG99" s="1072"/>
      <c r="BH99" s="1072"/>
      <c r="BI99" s="1072"/>
      <c r="BJ99" s="1072"/>
      <c r="BK99" s="1072"/>
      <c r="BL99" s="1072"/>
      <c r="BM99" s="1072"/>
      <c r="BN99" s="1072"/>
      <c r="BO99" s="1072"/>
    </row>
    <row r="100" spans="1:67" s="1073" customFormat="1" ht="18.75" customHeight="1">
      <c r="B100" s="1074" t="s">
        <v>1145</v>
      </c>
      <c r="C100" s="1851" t="s">
        <v>841</v>
      </c>
      <c r="D100" s="1851"/>
      <c r="E100" s="1851"/>
      <c r="F100" s="1851"/>
      <c r="G100" s="1851"/>
      <c r="H100" s="1851"/>
      <c r="I100" s="1851"/>
      <c r="J100" s="1851"/>
      <c r="K100" s="1851"/>
      <c r="L100" s="1851"/>
      <c r="M100" s="1851"/>
      <c r="N100" s="1851"/>
      <c r="O100" s="1851"/>
      <c r="P100" s="1851"/>
      <c r="Q100" s="1852"/>
      <c r="R100" s="1069"/>
      <c r="S100" s="1069"/>
      <c r="T100" s="1069"/>
      <c r="U100" s="1069"/>
      <c r="V100" s="1069"/>
      <c r="W100" s="1069"/>
      <c r="X100" s="1069"/>
      <c r="Y100" s="1069"/>
      <c r="Z100" s="1069"/>
      <c r="AA100" s="1069"/>
      <c r="AB100" s="1069"/>
      <c r="AC100" s="1069"/>
      <c r="AD100" s="1069"/>
      <c r="AE100" s="1069"/>
      <c r="AF100" s="1069"/>
      <c r="AG100" s="1069"/>
      <c r="AH100" s="1069"/>
      <c r="AI100" s="1072"/>
      <c r="AJ100" s="1072"/>
      <c r="AK100" s="1072"/>
      <c r="AL100" s="1072"/>
      <c r="AM100" s="1072"/>
      <c r="AN100" s="1072"/>
      <c r="AO100" s="1072"/>
      <c r="AP100" s="1072"/>
      <c r="AQ100" s="1072"/>
      <c r="AR100" s="1072"/>
      <c r="AS100" s="1072"/>
      <c r="AT100" s="1072"/>
      <c r="AU100" s="1072"/>
      <c r="AV100" s="1072"/>
      <c r="AW100" s="1072"/>
      <c r="AX100" s="1072"/>
      <c r="AY100" s="1072"/>
      <c r="AZ100" s="1072"/>
      <c r="BA100" s="1072"/>
      <c r="BB100" s="1072"/>
      <c r="BC100" s="1072"/>
      <c r="BD100" s="1072"/>
      <c r="BE100" s="1072"/>
      <c r="BF100" s="1072"/>
      <c r="BG100" s="1072"/>
      <c r="BH100" s="1072"/>
      <c r="BI100" s="1072"/>
      <c r="BJ100" s="1072"/>
      <c r="BK100" s="1072"/>
      <c r="BL100" s="1072"/>
      <c r="BM100" s="1072"/>
      <c r="BN100" s="1072"/>
      <c r="BO100" s="1072"/>
    </row>
    <row r="101" spans="1:67" s="1073" customFormat="1" ht="13.5" customHeight="1">
      <c r="A101" s="1075"/>
      <c r="B101" s="1856" t="s">
        <v>1718</v>
      </c>
      <c r="C101" s="1856"/>
      <c r="D101" s="1856"/>
      <c r="E101" s="1856"/>
      <c r="F101" s="1856"/>
      <c r="G101" s="1856"/>
      <c r="H101" s="1856"/>
      <c r="I101" s="1857"/>
      <c r="J101" s="1858" t="s">
        <v>1880</v>
      </c>
      <c r="K101" s="1856"/>
      <c r="L101" s="1856"/>
      <c r="M101" s="1856"/>
      <c r="N101" s="1856"/>
      <c r="O101" s="1856"/>
      <c r="P101" s="1856"/>
      <c r="Q101" s="1856"/>
      <c r="R101" s="1077"/>
      <c r="S101" s="802"/>
      <c r="T101" s="802"/>
      <c r="U101" s="802"/>
      <c r="V101" s="802"/>
      <c r="W101" s="802"/>
      <c r="X101" s="802"/>
      <c r="Y101" s="802"/>
      <c r="Z101" s="802"/>
      <c r="AA101" s="802"/>
      <c r="AB101" s="802"/>
      <c r="AC101" s="802"/>
      <c r="AD101" s="802"/>
      <c r="AE101" s="802"/>
      <c r="AF101" s="802"/>
      <c r="AG101" s="802"/>
      <c r="AH101" s="1075"/>
      <c r="AI101" s="1072"/>
      <c r="AJ101" s="1072"/>
      <c r="AK101" s="1072"/>
      <c r="AL101" s="1072"/>
      <c r="AM101" s="1072"/>
      <c r="AN101" s="1072"/>
      <c r="AO101" s="1072"/>
      <c r="AP101" s="1072"/>
      <c r="AQ101" s="1072"/>
      <c r="AR101" s="1072"/>
      <c r="AS101" s="1072"/>
      <c r="AT101" s="1072"/>
      <c r="AU101" s="1072"/>
      <c r="AV101" s="1072"/>
      <c r="AW101" s="1072"/>
      <c r="AX101" s="1072"/>
      <c r="AY101" s="1072"/>
      <c r="AZ101" s="1072"/>
      <c r="BA101" s="1072"/>
      <c r="BB101" s="1072"/>
      <c r="BC101" s="1072"/>
      <c r="BD101" s="1072"/>
      <c r="BE101" s="1072"/>
      <c r="BF101" s="1072"/>
      <c r="BG101" s="1072"/>
      <c r="BH101" s="1072"/>
      <c r="BI101" s="1072"/>
      <c r="BJ101" s="1072"/>
      <c r="BK101" s="1072"/>
      <c r="BL101" s="1072"/>
      <c r="BM101" s="1072"/>
      <c r="BN101" s="1072"/>
      <c r="BO101" s="1072"/>
    </row>
    <row r="102" spans="1:67" s="1073" customFormat="1" ht="15" customHeight="1">
      <c r="AI102" s="1072"/>
      <c r="AJ102" s="1072"/>
      <c r="AK102" s="1072"/>
      <c r="AL102" s="1072"/>
      <c r="AM102" s="1072"/>
      <c r="AN102" s="1072"/>
      <c r="AO102" s="1072"/>
      <c r="AP102" s="1072"/>
      <c r="AQ102" s="1072"/>
      <c r="AR102" s="1072"/>
      <c r="AS102" s="1072"/>
      <c r="AT102" s="1072"/>
      <c r="AU102" s="1072"/>
      <c r="AV102" s="1072"/>
      <c r="AW102" s="1072"/>
      <c r="AX102" s="1072"/>
      <c r="AY102" s="1072"/>
      <c r="AZ102" s="1072"/>
      <c r="BA102" s="1072"/>
      <c r="BB102" s="1072"/>
      <c r="BC102" s="1072"/>
      <c r="BD102" s="1072"/>
      <c r="BE102" s="1072"/>
      <c r="BF102" s="1072"/>
      <c r="BG102" s="1072"/>
      <c r="BH102" s="1072"/>
      <c r="BI102" s="1072"/>
      <c r="BJ102" s="1072"/>
      <c r="BK102" s="1072"/>
      <c r="BL102" s="1072"/>
      <c r="BM102" s="1072"/>
      <c r="BN102" s="1072"/>
      <c r="BO102" s="1072"/>
    </row>
    <row r="103" spans="1:67" s="1073" customFormat="1" ht="18.75" customHeight="1">
      <c r="B103" s="1074" t="s">
        <v>1146</v>
      </c>
      <c r="C103" s="1851" t="s">
        <v>842</v>
      </c>
      <c r="D103" s="1851"/>
      <c r="E103" s="1851"/>
      <c r="F103" s="1851"/>
      <c r="G103" s="1851"/>
      <c r="H103" s="1851"/>
      <c r="I103" s="1851"/>
      <c r="J103" s="1851"/>
      <c r="K103" s="1851"/>
      <c r="L103" s="1851"/>
      <c r="M103" s="1851"/>
      <c r="N103" s="1851"/>
      <c r="O103" s="1851"/>
      <c r="P103" s="1851"/>
      <c r="Q103" s="1851"/>
      <c r="R103" s="1851"/>
      <c r="S103" s="1851"/>
      <c r="T103" s="1851"/>
      <c r="U103" s="1851"/>
      <c r="V103" s="1851"/>
      <c r="W103" s="1851"/>
      <c r="X103" s="1851"/>
      <c r="Y103" s="1851"/>
      <c r="Z103" s="1851"/>
      <c r="AA103" s="1851"/>
      <c r="AB103" s="1851"/>
      <c r="AC103" s="1851"/>
      <c r="AD103" s="1851"/>
      <c r="AE103" s="1851"/>
      <c r="AF103" s="1851"/>
      <c r="AG103" s="1852"/>
      <c r="AH103" s="1069"/>
      <c r="AI103" s="1072"/>
      <c r="AJ103" s="1072"/>
      <c r="AK103" s="1072"/>
      <c r="AL103" s="1072"/>
      <c r="AM103" s="1072"/>
      <c r="AN103" s="1072"/>
      <c r="AO103" s="1072"/>
      <c r="AP103" s="1072"/>
      <c r="AQ103" s="1072"/>
      <c r="AR103" s="1072"/>
      <c r="AS103" s="1072"/>
      <c r="AT103" s="1072"/>
      <c r="AU103" s="1072"/>
      <c r="AV103" s="1072"/>
      <c r="AW103" s="1072"/>
      <c r="AX103" s="1072"/>
      <c r="AY103" s="1072"/>
      <c r="AZ103" s="1072"/>
      <c r="BA103" s="1072"/>
      <c r="BB103" s="1072"/>
      <c r="BC103" s="1072"/>
      <c r="BD103" s="1072"/>
      <c r="BE103" s="1072"/>
      <c r="BF103" s="1072"/>
      <c r="BG103" s="1072"/>
      <c r="BH103" s="1072"/>
      <c r="BI103" s="1072"/>
      <c r="BJ103" s="1072"/>
      <c r="BK103" s="1072"/>
      <c r="BL103" s="1072"/>
      <c r="BM103" s="1072"/>
      <c r="BN103" s="1072"/>
      <c r="BO103" s="1072"/>
    </row>
    <row r="104" spans="1:67" s="1073" customFormat="1" ht="15" customHeight="1">
      <c r="A104" s="1079"/>
      <c r="B104" s="1841" t="s">
        <v>1719</v>
      </c>
      <c r="C104" s="1841"/>
      <c r="D104" s="1841"/>
      <c r="E104" s="1841"/>
      <c r="F104" s="1841"/>
      <c r="G104" s="1841"/>
      <c r="H104" s="1841"/>
      <c r="I104" s="1841"/>
      <c r="J104" s="1841" t="s">
        <v>1720</v>
      </c>
      <c r="K104" s="1841"/>
      <c r="L104" s="1841"/>
      <c r="M104" s="1841"/>
      <c r="N104" s="1841"/>
      <c r="O104" s="1841"/>
      <c r="P104" s="1841"/>
      <c r="Q104" s="1841"/>
      <c r="R104" s="1841" t="s">
        <v>1721</v>
      </c>
      <c r="S104" s="1841"/>
      <c r="T104" s="1841"/>
      <c r="U104" s="1841"/>
      <c r="V104" s="1841"/>
      <c r="W104" s="1841"/>
      <c r="X104" s="1841"/>
      <c r="Y104" s="1841"/>
      <c r="Z104" s="1841" t="s">
        <v>1722</v>
      </c>
      <c r="AA104" s="1841"/>
      <c r="AB104" s="1841"/>
      <c r="AC104" s="1841"/>
      <c r="AD104" s="1841"/>
      <c r="AE104" s="1841"/>
      <c r="AF104" s="1841"/>
      <c r="AG104" s="1841"/>
      <c r="AI104" s="1072"/>
      <c r="AJ104" s="1072"/>
      <c r="AK104" s="1072"/>
      <c r="AL104" s="1072"/>
      <c r="AM104" s="1072"/>
      <c r="AN104" s="1072"/>
      <c r="AO104" s="1072"/>
      <c r="AP104" s="1072"/>
      <c r="AQ104" s="1072"/>
      <c r="AR104" s="1072"/>
      <c r="AS104" s="1072"/>
      <c r="AT104" s="1072"/>
      <c r="AU104" s="1072"/>
      <c r="AV104" s="1072"/>
      <c r="AW104" s="1072"/>
      <c r="AX104" s="1072"/>
      <c r="AY104" s="1072"/>
      <c r="AZ104" s="1072"/>
      <c r="BA104" s="1072"/>
      <c r="BB104" s="1072"/>
      <c r="BC104" s="1072"/>
      <c r="BD104" s="1072"/>
      <c r="BE104" s="1072"/>
      <c r="BF104" s="1072"/>
      <c r="BG104" s="1072"/>
      <c r="BH104" s="1072"/>
      <c r="BI104" s="1072"/>
      <c r="BJ104" s="1072"/>
      <c r="BK104" s="1072"/>
      <c r="BL104" s="1072"/>
      <c r="BM104" s="1072"/>
      <c r="BN104" s="1072"/>
      <c r="BO104" s="1072"/>
    </row>
    <row r="105" spans="1:67" s="1073" customFormat="1" ht="13.5" customHeight="1">
      <c r="A105" s="802"/>
      <c r="B105" s="1842" t="s">
        <v>1723</v>
      </c>
      <c r="C105" s="1843"/>
      <c r="D105" s="1843"/>
      <c r="E105" s="1843"/>
      <c r="F105" s="1843"/>
      <c r="G105" s="1843"/>
      <c r="H105" s="1843"/>
      <c r="I105" s="1844"/>
      <c r="J105" s="1842" t="s">
        <v>1723</v>
      </c>
      <c r="K105" s="1843"/>
      <c r="L105" s="1843"/>
      <c r="M105" s="1843"/>
      <c r="N105" s="1843"/>
      <c r="O105" s="1843"/>
      <c r="P105" s="1843"/>
      <c r="Q105" s="1844"/>
      <c r="R105" s="1842" t="s">
        <v>1723</v>
      </c>
      <c r="S105" s="1843"/>
      <c r="T105" s="1843"/>
      <c r="U105" s="1843"/>
      <c r="V105" s="1843"/>
      <c r="W105" s="1843"/>
      <c r="X105" s="1843"/>
      <c r="Y105" s="1844"/>
      <c r="Z105" s="1842" t="s">
        <v>1723</v>
      </c>
      <c r="AA105" s="1843"/>
      <c r="AB105" s="1843"/>
      <c r="AC105" s="1843"/>
      <c r="AD105" s="1843"/>
      <c r="AE105" s="1843"/>
      <c r="AF105" s="1843"/>
      <c r="AG105" s="1844"/>
      <c r="AI105" s="1072"/>
      <c r="AJ105" s="1072"/>
      <c r="AK105" s="1072"/>
      <c r="AL105" s="1072"/>
      <c r="AM105" s="1072"/>
      <c r="AN105" s="1072"/>
      <c r="AO105" s="1072"/>
      <c r="AP105" s="1072"/>
      <c r="AQ105" s="1072"/>
      <c r="AR105" s="1072"/>
      <c r="AS105" s="1072"/>
      <c r="AT105" s="1072"/>
      <c r="AU105" s="1072"/>
      <c r="AV105" s="1072"/>
      <c r="AW105" s="1072"/>
      <c r="AX105" s="1072"/>
      <c r="AY105" s="1072"/>
      <c r="AZ105" s="1072"/>
      <c r="BA105" s="1072"/>
      <c r="BB105" s="1072"/>
      <c r="BC105" s="1072"/>
      <c r="BD105" s="1072"/>
      <c r="BE105" s="1072"/>
      <c r="BF105" s="1072"/>
      <c r="BG105" s="1072"/>
      <c r="BH105" s="1072"/>
      <c r="BI105" s="1072"/>
      <c r="BJ105" s="1072"/>
      <c r="BK105" s="1072"/>
      <c r="BL105" s="1072"/>
      <c r="BM105" s="1072"/>
      <c r="BN105" s="1072"/>
      <c r="BO105" s="1072"/>
    </row>
    <row r="106" spans="1:67" s="1073" customFormat="1" ht="13.5" customHeight="1">
      <c r="A106" s="802"/>
      <c r="B106" s="1845" t="s">
        <v>1724</v>
      </c>
      <c r="C106" s="1846"/>
      <c r="D106" s="1846"/>
      <c r="E106" s="1846"/>
      <c r="F106" s="1846"/>
      <c r="G106" s="1846"/>
      <c r="H106" s="1846"/>
      <c r="I106" s="1847"/>
      <c r="J106" s="1845" t="s">
        <v>1724</v>
      </c>
      <c r="K106" s="1846"/>
      <c r="L106" s="1846"/>
      <c r="M106" s="1846"/>
      <c r="N106" s="1846"/>
      <c r="O106" s="1846"/>
      <c r="P106" s="1846"/>
      <c r="Q106" s="1847"/>
      <c r="R106" s="1845" t="s">
        <v>1724</v>
      </c>
      <c r="S106" s="1846"/>
      <c r="T106" s="1846"/>
      <c r="U106" s="1846"/>
      <c r="V106" s="1846"/>
      <c r="W106" s="1846"/>
      <c r="X106" s="1846"/>
      <c r="Y106" s="1847"/>
      <c r="Z106" s="1845" t="s">
        <v>1724</v>
      </c>
      <c r="AA106" s="1846"/>
      <c r="AB106" s="1846"/>
      <c r="AC106" s="1846"/>
      <c r="AD106" s="1846"/>
      <c r="AE106" s="1846"/>
      <c r="AF106" s="1846"/>
      <c r="AG106" s="1847"/>
      <c r="AI106" s="1072"/>
      <c r="AJ106" s="1072"/>
      <c r="AK106" s="1072"/>
      <c r="AL106" s="1072"/>
      <c r="AM106" s="1072"/>
      <c r="AN106" s="1072"/>
      <c r="AO106" s="1072"/>
      <c r="AP106" s="1072"/>
      <c r="AQ106" s="1072"/>
      <c r="AR106" s="1072"/>
      <c r="AS106" s="1072"/>
      <c r="AT106" s="1072"/>
      <c r="AU106" s="1072"/>
      <c r="AV106" s="1072"/>
      <c r="AW106" s="1072"/>
      <c r="AX106" s="1072"/>
      <c r="AY106" s="1072"/>
      <c r="AZ106" s="1072"/>
      <c r="BA106" s="1072"/>
      <c r="BB106" s="1072"/>
      <c r="BC106" s="1072"/>
      <c r="BD106" s="1072"/>
      <c r="BE106" s="1072"/>
      <c r="BF106" s="1072"/>
      <c r="BG106" s="1072"/>
      <c r="BH106" s="1072"/>
      <c r="BI106" s="1072"/>
      <c r="BJ106" s="1072"/>
      <c r="BK106" s="1072"/>
      <c r="BL106" s="1072"/>
      <c r="BM106" s="1072"/>
      <c r="BN106" s="1072"/>
      <c r="BO106" s="1072"/>
    </row>
    <row r="107" spans="1:67" s="1073" customFormat="1" ht="15" customHeight="1">
      <c r="A107" s="802"/>
      <c r="B107" s="1848" t="s">
        <v>1725</v>
      </c>
      <c r="C107" s="1849"/>
      <c r="D107" s="1849"/>
      <c r="E107" s="1849"/>
      <c r="F107" s="1849"/>
      <c r="G107" s="1849"/>
      <c r="H107" s="1849"/>
      <c r="I107" s="1850"/>
      <c r="J107" s="1848" t="s">
        <v>1725</v>
      </c>
      <c r="K107" s="1849"/>
      <c r="L107" s="1849"/>
      <c r="M107" s="1849"/>
      <c r="N107" s="1849"/>
      <c r="O107" s="1849"/>
      <c r="P107" s="1849"/>
      <c r="Q107" s="1850"/>
      <c r="R107" s="1848" t="s">
        <v>1725</v>
      </c>
      <c r="S107" s="1849"/>
      <c r="T107" s="1849"/>
      <c r="U107" s="1849"/>
      <c r="V107" s="1849"/>
      <c r="W107" s="1849"/>
      <c r="X107" s="1849"/>
      <c r="Y107" s="1850"/>
      <c r="Z107" s="1848" t="s">
        <v>1725</v>
      </c>
      <c r="AA107" s="1849"/>
      <c r="AB107" s="1849"/>
      <c r="AC107" s="1849"/>
      <c r="AD107" s="1849"/>
      <c r="AE107" s="1849"/>
      <c r="AF107" s="1849"/>
      <c r="AG107" s="1850"/>
      <c r="AI107" s="1072"/>
      <c r="AJ107" s="1072"/>
      <c r="AK107" s="1072"/>
      <c r="AL107" s="1072"/>
      <c r="AM107" s="1072"/>
      <c r="AN107" s="1072"/>
      <c r="AO107" s="1072"/>
      <c r="AP107" s="1072"/>
      <c r="AQ107" s="1072"/>
      <c r="AR107" s="1072"/>
      <c r="AS107" s="1072"/>
      <c r="AT107" s="1072"/>
      <c r="AU107" s="1072"/>
      <c r="AV107" s="1072"/>
      <c r="AW107" s="1072"/>
      <c r="AX107" s="1072"/>
      <c r="AY107" s="1072"/>
      <c r="AZ107" s="1072"/>
      <c r="BA107" s="1072"/>
      <c r="BB107" s="1072"/>
      <c r="BC107" s="1072"/>
      <c r="BD107" s="1072"/>
      <c r="BE107" s="1072"/>
      <c r="BF107" s="1072"/>
      <c r="BG107" s="1072"/>
      <c r="BH107" s="1072"/>
      <c r="BI107" s="1072"/>
      <c r="BJ107" s="1072"/>
      <c r="BK107" s="1072"/>
      <c r="BL107" s="1072"/>
      <c r="BM107" s="1072"/>
      <c r="BN107" s="1072"/>
      <c r="BO107" s="1072"/>
    </row>
    <row r="108" spans="1:67" s="1073" customFormat="1" ht="15" customHeight="1">
      <c r="A108" s="1086"/>
      <c r="B108" s="1853" t="s">
        <v>1726</v>
      </c>
      <c r="C108" s="1854"/>
      <c r="D108" s="1854"/>
      <c r="E108" s="1854"/>
      <c r="F108" s="1854"/>
      <c r="G108" s="1854"/>
      <c r="H108" s="1854"/>
      <c r="I108" s="1855"/>
      <c r="J108" s="1853" t="s">
        <v>1726</v>
      </c>
      <c r="K108" s="1854"/>
      <c r="L108" s="1854"/>
      <c r="M108" s="1854"/>
      <c r="N108" s="1854"/>
      <c r="O108" s="1854"/>
      <c r="P108" s="1854"/>
      <c r="Q108" s="1855"/>
      <c r="R108" s="1853" t="s">
        <v>1726</v>
      </c>
      <c r="S108" s="1854"/>
      <c r="T108" s="1854"/>
      <c r="U108" s="1854"/>
      <c r="V108" s="1854"/>
      <c r="W108" s="1854"/>
      <c r="X108" s="1854"/>
      <c r="Y108" s="1855"/>
      <c r="Z108" s="1853" t="s">
        <v>1726</v>
      </c>
      <c r="AA108" s="1854"/>
      <c r="AB108" s="1854"/>
      <c r="AC108" s="1854"/>
      <c r="AD108" s="1854"/>
      <c r="AE108" s="1854"/>
      <c r="AF108" s="1854"/>
      <c r="AG108" s="1855"/>
      <c r="AI108" s="1072"/>
      <c r="AJ108" s="1072"/>
      <c r="AK108" s="1072"/>
      <c r="AL108" s="1072"/>
      <c r="AM108" s="1072"/>
      <c r="AN108" s="1072"/>
      <c r="AO108" s="1072"/>
      <c r="AP108" s="1072"/>
      <c r="AQ108" s="1072"/>
      <c r="AR108" s="1072"/>
      <c r="AS108" s="1072"/>
      <c r="AT108" s="1072"/>
      <c r="AU108" s="1072"/>
      <c r="AV108" s="1072"/>
      <c r="AW108" s="1072"/>
      <c r="AX108" s="1072"/>
      <c r="AY108" s="1072"/>
      <c r="AZ108" s="1072"/>
      <c r="BA108" s="1072"/>
      <c r="BB108" s="1072"/>
      <c r="BC108" s="1072"/>
      <c r="BD108" s="1072"/>
      <c r="BE108" s="1072"/>
      <c r="BF108" s="1072"/>
      <c r="BG108" s="1072"/>
      <c r="BH108" s="1072"/>
      <c r="BI108" s="1072"/>
      <c r="BJ108" s="1072"/>
      <c r="BK108" s="1072"/>
      <c r="BL108" s="1072"/>
      <c r="BM108" s="1072"/>
      <c r="BN108" s="1072"/>
      <c r="BO108" s="1072"/>
    </row>
    <row r="109" spans="1:67" s="1073" customFormat="1" ht="15" customHeight="1">
      <c r="AI109" s="1072"/>
      <c r="AJ109" s="1072"/>
      <c r="AK109" s="1072"/>
      <c r="AL109" s="1072"/>
      <c r="AM109" s="1072"/>
      <c r="AN109" s="1072"/>
      <c r="AO109" s="1072"/>
      <c r="AP109" s="1072"/>
      <c r="AQ109" s="1072"/>
      <c r="AR109" s="1072"/>
      <c r="AS109" s="1072"/>
      <c r="AT109" s="1072"/>
      <c r="AU109" s="1072"/>
      <c r="AV109" s="1072"/>
      <c r="AW109" s="1072"/>
      <c r="AX109" s="1072"/>
      <c r="AY109" s="1072"/>
      <c r="AZ109" s="1072"/>
      <c r="BA109" s="1072"/>
      <c r="BB109" s="1072"/>
      <c r="BC109" s="1072"/>
      <c r="BD109" s="1072"/>
      <c r="BE109" s="1072"/>
      <c r="BF109" s="1072"/>
      <c r="BG109" s="1072"/>
      <c r="BH109" s="1072"/>
      <c r="BI109" s="1072"/>
      <c r="BJ109" s="1072"/>
      <c r="BK109" s="1072"/>
      <c r="BL109" s="1072"/>
      <c r="BM109" s="1072"/>
      <c r="BN109" s="1072"/>
      <c r="BO109" s="1072"/>
    </row>
    <row r="110" spans="1:67" s="1073" customFormat="1" ht="18.75" customHeight="1">
      <c r="B110" s="1074" t="s">
        <v>1147</v>
      </c>
      <c r="C110" s="1851" t="s">
        <v>1700</v>
      </c>
      <c r="D110" s="1851"/>
      <c r="E110" s="1851"/>
      <c r="F110" s="1851"/>
      <c r="G110" s="1851"/>
      <c r="H110" s="1851"/>
      <c r="I110" s="1851"/>
      <c r="J110" s="1851"/>
      <c r="K110" s="1851"/>
      <c r="L110" s="1851"/>
      <c r="M110" s="1851"/>
      <c r="N110" s="1851"/>
      <c r="O110" s="1851"/>
      <c r="P110" s="1851"/>
      <c r="Q110" s="1851"/>
      <c r="R110" s="1851"/>
      <c r="S110" s="1851"/>
      <c r="T110" s="1851"/>
      <c r="U110" s="1851"/>
      <c r="V110" s="1851"/>
      <c r="W110" s="1851"/>
      <c r="X110" s="1851"/>
      <c r="Y110" s="1851"/>
      <c r="Z110" s="1851"/>
      <c r="AA110" s="1851"/>
      <c r="AB110" s="1851"/>
      <c r="AC110" s="1851"/>
      <c r="AD110" s="1851"/>
      <c r="AE110" s="1851"/>
      <c r="AF110" s="1851"/>
      <c r="AG110" s="1852"/>
      <c r="AH110" s="1069"/>
      <c r="AI110" s="1072"/>
      <c r="AJ110" s="1072"/>
      <c r="AK110" s="1072"/>
      <c r="AL110" s="1072"/>
      <c r="AM110" s="1072"/>
      <c r="AN110" s="1072"/>
      <c r="AO110" s="1072"/>
      <c r="AP110" s="1072"/>
      <c r="AQ110" s="1072"/>
      <c r="AR110" s="1072"/>
      <c r="AS110" s="1072"/>
      <c r="AT110" s="1072"/>
      <c r="AU110" s="1072"/>
      <c r="AV110" s="1072"/>
      <c r="AW110" s="1072"/>
      <c r="AX110" s="1072"/>
      <c r="AY110" s="1072"/>
      <c r="AZ110" s="1072"/>
      <c r="BA110" s="1072"/>
      <c r="BB110" s="1072"/>
      <c r="BC110" s="1072"/>
      <c r="BD110" s="1072"/>
      <c r="BE110" s="1072"/>
      <c r="BF110" s="1072"/>
      <c r="BG110" s="1072"/>
      <c r="BH110" s="1072"/>
      <c r="BI110" s="1072"/>
      <c r="BJ110" s="1072"/>
      <c r="BK110" s="1072"/>
      <c r="BL110" s="1072"/>
      <c r="BM110" s="1072"/>
      <c r="BN110" s="1072"/>
      <c r="BO110" s="1072"/>
    </row>
    <row r="111" spans="1:67" s="1073" customFormat="1" ht="15" customHeight="1">
      <c r="A111" s="1079"/>
      <c r="B111" s="1841" t="s">
        <v>1730</v>
      </c>
      <c r="C111" s="1841"/>
      <c r="D111" s="1841"/>
      <c r="E111" s="1841"/>
      <c r="F111" s="1841"/>
      <c r="G111" s="1841"/>
      <c r="H111" s="1841"/>
      <c r="I111" s="1841"/>
      <c r="J111" s="1841" t="s">
        <v>1731</v>
      </c>
      <c r="K111" s="1841"/>
      <c r="L111" s="1841"/>
      <c r="M111" s="1841"/>
      <c r="N111" s="1841"/>
      <c r="O111" s="1841"/>
      <c r="P111" s="1841"/>
      <c r="Q111" s="1841"/>
      <c r="R111" s="1841" t="s">
        <v>1732</v>
      </c>
      <c r="S111" s="1841"/>
      <c r="T111" s="1841"/>
      <c r="U111" s="1841"/>
      <c r="V111" s="1841"/>
      <c r="W111" s="1841"/>
      <c r="X111" s="1841"/>
      <c r="Y111" s="1841"/>
      <c r="Z111" s="1841" t="s">
        <v>1727</v>
      </c>
      <c r="AA111" s="1841"/>
      <c r="AB111" s="1841"/>
      <c r="AC111" s="1841"/>
      <c r="AD111" s="1841"/>
      <c r="AE111" s="1841"/>
      <c r="AF111" s="1841"/>
      <c r="AG111" s="1841"/>
      <c r="AI111" s="1072"/>
      <c r="AJ111" s="1072"/>
      <c r="AK111" s="1072"/>
      <c r="AL111" s="1072"/>
      <c r="AM111" s="1072"/>
      <c r="AN111" s="1072"/>
      <c r="AO111" s="1072"/>
      <c r="AP111" s="1072"/>
      <c r="AQ111" s="1072"/>
      <c r="AR111" s="1072"/>
      <c r="AS111" s="1072"/>
      <c r="AT111" s="1072"/>
      <c r="AU111" s="1072"/>
      <c r="AV111" s="1072"/>
      <c r="AW111" s="1072"/>
      <c r="AX111" s="1072"/>
      <c r="AY111" s="1072"/>
      <c r="AZ111" s="1072"/>
      <c r="BA111" s="1072"/>
      <c r="BB111" s="1072"/>
      <c r="BC111" s="1072"/>
      <c r="BD111" s="1072"/>
      <c r="BE111" s="1072"/>
      <c r="BF111" s="1072"/>
      <c r="BG111" s="1072"/>
      <c r="BH111" s="1072"/>
      <c r="BI111" s="1072"/>
      <c r="BJ111" s="1072"/>
      <c r="BK111" s="1072"/>
      <c r="BL111" s="1072"/>
      <c r="BM111" s="1072"/>
      <c r="BN111" s="1072"/>
      <c r="BO111" s="1072"/>
    </row>
    <row r="112" spans="1:67" s="1073" customFormat="1" ht="13.5" customHeight="1">
      <c r="A112" s="802"/>
      <c r="B112" s="1842" t="s">
        <v>1733</v>
      </c>
      <c r="C112" s="1843"/>
      <c r="D112" s="1843"/>
      <c r="E112" s="1843"/>
      <c r="F112" s="1843"/>
      <c r="G112" s="1843"/>
      <c r="H112" s="1843"/>
      <c r="I112" s="1844"/>
      <c r="J112" s="1842" t="s">
        <v>1733</v>
      </c>
      <c r="K112" s="1843"/>
      <c r="L112" s="1843"/>
      <c r="M112" s="1843"/>
      <c r="N112" s="1843"/>
      <c r="O112" s="1843"/>
      <c r="P112" s="1843"/>
      <c r="Q112" s="1844"/>
      <c r="R112" s="1842" t="s">
        <v>1733</v>
      </c>
      <c r="S112" s="1843"/>
      <c r="T112" s="1843"/>
      <c r="U112" s="1843"/>
      <c r="V112" s="1843"/>
      <c r="W112" s="1843"/>
      <c r="X112" s="1843"/>
      <c r="Y112" s="1844"/>
      <c r="Z112" s="1842" t="s">
        <v>1733</v>
      </c>
      <c r="AA112" s="1843"/>
      <c r="AB112" s="1843"/>
      <c r="AC112" s="1843"/>
      <c r="AD112" s="1843"/>
      <c r="AE112" s="1843"/>
      <c r="AF112" s="1843"/>
      <c r="AG112" s="1844"/>
      <c r="AI112" s="1072"/>
      <c r="AJ112" s="1072"/>
      <c r="AK112" s="1072"/>
      <c r="AL112" s="1072"/>
      <c r="AM112" s="1072"/>
      <c r="AN112" s="1072"/>
      <c r="AO112" s="1072"/>
      <c r="AP112" s="1072"/>
      <c r="AQ112" s="1072"/>
      <c r="AR112" s="1072"/>
      <c r="AS112" s="1072"/>
      <c r="AT112" s="1072"/>
      <c r="AU112" s="1072"/>
      <c r="AV112" s="1072"/>
      <c r="AW112" s="1072"/>
      <c r="AX112" s="1072"/>
      <c r="AY112" s="1072"/>
      <c r="AZ112" s="1072"/>
      <c r="BA112" s="1072"/>
      <c r="BB112" s="1072"/>
      <c r="BC112" s="1072"/>
      <c r="BD112" s="1072"/>
      <c r="BE112" s="1072"/>
      <c r="BF112" s="1072"/>
      <c r="BG112" s="1072"/>
      <c r="BH112" s="1072"/>
      <c r="BI112" s="1072"/>
      <c r="BJ112" s="1072"/>
      <c r="BK112" s="1072"/>
      <c r="BL112" s="1072"/>
      <c r="BM112" s="1072"/>
      <c r="BN112" s="1072"/>
      <c r="BO112" s="1072"/>
    </row>
    <row r="113" spans="1:67" s="1073" customFormat="1" ht="13.5" customHeight="1">
      <c r="A113" s="802"/>
      <c r="B113" s="1845" t="s">
        <v>1734</v>
      </c>
      <c r="C113" s="1846"/>
      <c r="D113" s="1846"/>
      <c r="E113" s="1846"/>
      <c r="F113" s="1846"/>
      <c r="G113" s="1846"/>
      <c r="H113" s="1846"/>
      <c r="I113" s="1847"/>
      <c r="J113" s="1845" t="s">
        <v>1734</v>
      </c>
      <c r="K113" s="1846"/>
      <c r="L113" s="1846"/>
      <c r="M113" s="1846"/>
      <c r="N113" s="1846"/>
      <c r="O113" s="1846"/>
      <c r="P113" s="1846"/>
      <c r="Q113" s="1847"/>
      <c r="R113" s="1845" t="s">
        <v>1734</v>
      </c>
      <c r="S113" s="1846"/>
      <c r="T113" s="1846"/>
      <c r="U113" s="1846"/>
      <c r="V113" s="1846"/>
      <c r="W113" s="1846"/>
      <c r="X113" s="1846"/>
      <c r="Y113" s="1847"/>
      <c r="Z113" s="1845" t="s">
        <v>1734</v>
      </c>
      <c r="AA113" s="1846"/>
      <c r="AB113" s="1846"/>
      <c r="AC113" s="1846"/>
      <c r="AD113" s="1846"/>
      <c r="AE113" s="1846"/>
      <c r="AF113" s="1846"/>
      <c r="AG113" s="1847"/>
      <c r="AI113" s="1072"/>
      <c r="AJ113" s="1072"/>
      <c r="AK113" s="1072"/>
      <c r="AL113" s="1072"/>
      <c r="AM113" s="1072"/>
      <c r="AN113" s="1072"/>
      <c r="AO113" s="1072"/>
      <c r="AP113" s="1072"/>
      <c r="AQ113" s="1072"/>
      <c r="AR113" s="1072"/>
      <c r="AS113" s="1072"/>
      <c r="AT113" s="1072"/>
      <c r="AU113" s="1072"/>
      <c r="AV113" s="1072"/>
      <c r="AW113" s="1072"/>
      <c r="AX113" s="1072"/>
      <c r="AY113" s="1072"/>
      <c r="AZ113" s="1072"/>
      <c r="BA113" s="1072"/>
      <c r="BB113" s="1072"/>
      <c r="BC113" s="1072"/>
      <c r="BD113" s="1072"/>
      <c r="BE113" s="1072"/>
      <c r="BF113" s="1072"/>
      <c r="BG113" s="1072"/>
      <c r="BH113" s="1072"/>
      <c r="BI113" s="1072"/>
      <c r="BJ113" s="1072"/>
      <c r="BK113" s="1072"/>
      <c r="BL113" s="1072"/>
      <c r="BM113" s="1072"/>
      <c r="BN113" s="1072"/>
      <c r="BO113" s="1072"/>
    </row>
    <row r="114" spans="1:67" s="1073" customFormat="1" ht="15" customHeight="1">
      <c r="A114" s="802"/>
      <c r="B114" s="1848" t="s">
        <v>1735</v>
      </c>
      <c r="C114" s="1849"/>
      <c r="D114" s="1849"/>
      <c r="E114" s="1849"/>
      <c r="F114" s="1849"/>
      <c r="G114" s="1849"/>
      <c r="H114" s="1849"/>
      <c r="I114" s="1850"/>
      <c r="J114" s="1848" t="s">
        <v>1735</v>
      </c>
      <c r="K114" s="1849"/>
      <c r="L114" s="1849"/>
      <c r="M114" s="1849"/>
      <c r="N114" s="1849"/>
      <c r="O114" s="1849"/>
      <c r="P114" s="1849"/>
      <c r="Q114" s="1850"/>
      <c r="R114" s="1848" t="s">
        <v>1735</v>
      </c>
      <c r="S114" s="1849"/>
      <c r="T114" s="1849"/>
      <c r="U114" s="1849"/>
      <c r="V114" s="1849"/>
      <c r="W114" s="1849"/>
      <c r="X114" s="1849"/>
      <c r="Y114" s="1850"/>
      <c r="Z114" s="1848" t="s">
        <v>1735</v>
      </c>
      <c r="AA114" s="1849"/>
      <c r="AB114" s="1849"/>
      <c r="AC114" s="1849"/>
      <c r="AD114" s="1849"/>
      <c r="AE114" s="1849"/>
      <c r="AF114" s="1849"/>
      <c r="AG114" s="1850"/>
      <c r="AI114" s="1072"/>
      <c r="AJ114" s="1072"/>
      <c r="AK114" s="1072"/>
      <c r="AL114" s="1072"/>
      <c r="AM114" s="1072"/>
      <c r="AN114" s="1072"/>
      <c r="AO114" s="1072"/>
      <c r="AP114" s="1072"/>
      <c r="AQ114" s="1072"/>
      <c r="AR114" s="1072"/>
      <c r="AS114" s="1072"/>
      <c r="AT114" s="1072"/>
      <c r="AU114" s="1072"/>
      <c r="AV114" s="1072"/>
      <c r="AW114" s="1072"/>
      <c r="AX114" s="1072"/>
      <c r="AY114" s="1072"/>
      <c r="AZ114" s="1072"/>
      <c r="BA114" s="1072"/>
      <c r="BB114" s="1072"/>
      <c r="BC114" s="1072"/>
      <c r="BD114" s="1072"/>
      <c r="BE114" s="1072"/>
      <c r="BF114" s="1072"/>
      <c r="BG114" s="1072"/>
      <c r="BH114" s="1072"/>
      <c r="BI114" s="1072"/>
      <c r="BJ114" s="1072"/>
      <c r="BK114" s="1072"/>
      <c r="BL114" s="1072"/>
      <c r="BM114" s="1072"/>
      <c r="BN114" s="1072"/>
      <c r="BO114" s="1072"/>
    </row>
    <row r="115" spans="1:67" s="1073" customFormat="1" ht="15" customHeight="1">
      <c r="A115" s="802"/>
      <c r="B115" s="1848" t="s">
        <v>1736</v>
      </c>
      <c r="C115" s="1849"/>
      <c r="D115" s="1849"/>
      <c r="E115" s="1849"/>
      <c r="F115" s="1849"/>
      <c r="G115" s="1849"/>
      <c r="H115" s="1849"/>
      <c r="I115" s="1850"/>
      <c r="J115" s="1848" t="s">
        <v>1736</v>
      </c>
      <c r="K115" s="1849"/>
      <c r="L115" s="1849"/>
      <c r="M115" s="1849"/>
      <c r="N115" s="1849"/>
      <c r="O115" s="1849"/>
      <c r="P115" s="1849"/>
      <c r="Q115" s="1850"/>
      <c r="R115" s="1848" t="s">
        <v>1736</v>
      </c>
      <c r="S115" s="1849"/>
      <c r="T115" s="1849"/>
      <c r="U115" s="1849"/>
      <c r="V115" s="1849"/>
      <c r="W115" s="1849"/>
      <c r="X115" s="1849"/>
      <c r="Y115" s="1850"/>
      <c r="Z115" s="1848" t="s">
        <v>1736</v>
      </c>
      <c r="AA115" s="1849"/>
      <c r="AB115" s="1849"/>
      <c r="AC115" s="1849"/>
      <c r="AD115" s="1849"/>
      <c r="AE115" s="1849"/>
      <c r="AF115" s="1849"/>
      <c r="AG115" s="1850"/>
      <c r="AI115" s="1072"/>
      <c r="AJ115" s="1072"/>
      <c r="AK115" s="1072"/>
      <c r="AL115" s="1072"/>
      <c r="AM115" s="1072"/>
      <c r="AN115" s="1072"/>
      <c r="AO115" s="1072"/>
      <c r="AP115" s="1072"/>
      <c r="AQ115" s="1072"/>
      <c r="AR115" s="1072"/>
      <c r="AS115" s="1072"/>
      <c r="AT115" s="1072"/>
      <c r="AU115" s="1072"/>
      <c r="AV115" s="1072"/>
      <c r="AW115" s="1072"/>
      <c r="AX115" s="1072"/>
      <c r="AY115" s="1072"/>
      <c r="AZ115" s="1072"/>
      <c r="BA115" s="1072"/>
      <c r="BB115" s="1072"/>
      <c r="BC115" s="1072"/>
      <c r="BD115" s="1072"/>
      <c r="BE115" s="1072"/>
      <c r="BF115" s="1072"/>
      <c r="BG115" s="1072"/>
      <c r="BH115" s="1072"/>
      <c r="BI115" s="1072"/>
      <c r="BJ115" s="1072"/>
      <c r="BK115" s="1072"/>
      <c r="BL115" s="1072"/>
      <c r="BM115" s="1072"/>
      <c r="BN115" s="1072"/>
      <c r="BO115" s="1072"/>
    </row>
    <row r="116" spans="1:67" s="1073" customFormat="1" ht="15" customHeight="1">
      <c r="A116" s="802"/>
      <c r="B116" s="1853" t="s">
        <v>1737</v>
      </c>
      <c r="C116" s="1854"/>
      <c r="D116" s="1854"/>
      <c r="E116" s="1854"/>
      <c r="F116" s="1854"/>
      <c r="G116" s="1854"/>
      <c r="H116" s="1854"/>
      <c r="I116" s="1855"/>
      <c r="J116" s="1853" t="s">
        <v>1737</v>
      </c>
      <c r="K116" s="1854"/>
      <c r="L116" s="1854"/>
      <c r="M116" s="1854"/>
      <c r="N116" s="1854"/>
      <c r="O116" s="1854"/>
      <c r="P116" s="1854"/>
      <c r="Q116" s="1855"/>
      <c r="R116" s="1853" t="s">
        <v>1737</v>
      </c>
      <c r="S116" s="1854"/>
      <c r="T116" s="1854"/>
      <c r="U116" s="1854"/>
      <c r="V116" s="1854"/>
      <c r="W116" s="1854"/>
      <c r="X116" s="1854"/>
      <c r="Y116" s="1855"/>
      <c r="Z116" s="1853" t="s">
        <v>1737</v>
      </c>
      <c r="AA116" s="1854"/>
      <c r="AB116" s="1854"/>
      <c r="AC116" s="1854"/>
      <c r="AD116" s="1854"/>
      <c r="AE116" s="1854"/>
      <c r="AF116" s="1854"/>
      <c r="AG116" s="1855"/>
      <c r="AI116" s="1072"/>
      <c r="AJ116" s="1072"/>
      <c r="AK116" s="1072"/>
      <c r="AL116" s="1072"/>
      <c r="AM116" s="1072"/>
      <c r="AN116" s="1072"/>
      <c r="AO116" s="1072"/>
      <c r="AP116" s="1072"/>
      <c r="AQ116" s="1072"/>
      <c r="AR116" s="1072"/>
      <c r="AS116" s="1072"/>
      <c r="AT116" s="1072"/>
      <c r="AU116" s="1072"/>
      <c r="AV116" s="1072"/>
      <c r="AW116" s="1072"/>
      <c r="AX116" s="1072"/>
      <c r="AY116" s="1072"/>
      <c r="AZ116" s="1072"/>
      <c r="BA116" s="1072"/>
      <c r="BB116" s="1072"/>
      <c r="BC116" s="1072"/>
      <c r="BD116" s="1072"/>
      <c r="BE116" s="1072"/>
      <c r="BF116" s="1072"/>
      <c r="BG116" s="1072"/>
      <c r="BH116" s="1072"/>
      <c r="BI116" s="1072"/>
      <c r="BJ116" s="1072"/>
      <c r="BK116" s="1072"/>
      <c r="BL116" s="1072"/>
      <c r="BM116" s="1072"/>
      <c r="BN116" s="1072"/>
      <c r="BO116" s="1072"/>
    </row>
    <row r="117" spans="1:67" s="1073" customFormat="1" ht="15" customHeight="1">
      <c r="AI117" s="1072"/>
      <c r="AJ117" s="1072"/>
      <c r="AK117" s="1072"/>
      <c r="AL117" s="1072"/>
      <c r="AM117" s="1072"/>
      <c r="AN117" s="1072"/>
      <c r="AO117" s="1072"/>
      <c r="AP117" s="1072"/>
      <c r="AQ117" s="1072"/>
      <c r="AR117" s="1072"/>
      <c r="AS117" s="1072"/>
      <c r="AT117" s="1072"/>
      <c r="AU117" s="1072"/>
      <c r="AV117" s="1072"/>
      <c r="AW117" s="1072"/>
      <c r="AX117" s="1072"/>
      <c r="AY117" s="1072"/>
      <c r="AZ117" s="1072"/>
      <c r="BA117" s="1072"/>
      <c r="BB117" s="1072"/>
      <c r="BC117" s="1072"/>
      <c r="BD117" s="1072"/>
      <c r="BE117" s="1072"/>
      <c r="BF117" s="1072"/>
      <c r="BG117" s="1072"/>
      <c r="BH117" s="1072"/>
      <c r="BI117" s="1072"/>
      <c r="BJ117" s="1072"/>
      <c r="BK117" s="1072"/>
      <c r="BL117" s="1072"/>
      <c r="BM117" s="1072"/>
      <c r="BN117" s="1072"/>
      <c r="BO117" s="1072"/>
    </row>
    <row r="118" spans="1:67" s="1073" customFormat="1" ht="18.75" customHeight="1">
      <c r="B118" s="1074" t="s">
        <v>1148</v>
      </c>
      <c r="C118" s="1851" t="s">
        <v>1699</v>
      </c>
      <c r="D118" s="1851"/>
      <c r="E118" s="1851"/>
      <c r="F118" s="1851"/>
      <c r="G118" s="1851"/>
      <c r="H118" s="1851"/>
      <c r="I118" s="1851"/>
      <c r="J118" s="1851"/>
      <c r="K118" s="1851"/>
      <c r="L118" s="1851"/>
      <c r="M118" s="1851"/>
      <c r="N118" s="1851"/>
      <c r="O118" s="1851"/>
      <c r="P118" s="1851"/>
      <c r="Q118" s="1851"/>
      <c r="R118" s="1851"/>
      <c r="S118" s="1851"/>
      <c r="T118" s="1851"/>
      <c r="U118" s="1851"/>
      <c r="V118" s="1851"/>
      <c r="W118" s="1851"/>
      <c r="X118" s="1851"/>
      <c r="Y118" s="1851"/>
      <c r="Z118" s="1851"/>
      <c r="AA118" s="1851"/>
      <c r="AB118" s="1851"/>
      <c r="AC118" s="1851"/>
      <c r="AD118" s="1851"/>
      <c r="AE118" s="1851"/>
      <c r="AF118" s="1851"/>
      <c r="AG118" s="1852"/>
      <c r="AH118" s="1069"/>
      <c r="AI118" s="1072"/>
      <c r="AJ118" s="1072"/>
      <c r="AK118" s="1072"/>
      <c r="AL118" s="1072"/>
      <c r="AM118" s="1072"/>
      <c r="AN118" s="1072"/>
      <c r="AO118" s="1072"/>
      <c r="AP118" s="1072"/>
      <c r="AQ118" s="1072"/>
      <c r="AR118" s="1072"/>
      <c r="AS118" s="1072"/>
      <c r="AT118" s="1072"/>
      <c r="AU118" s="1072"/>
      <c r="AV118" s="1072"/>
      <c r="AW118" s="1072"/>
      <c r="AX118" s="1072"/>
      <c r="AY118" s="1072"/>
      <c r="AZ118" s="1072"/>
      <c r="BA118" s="1072"/>
      <c r="BB118" s="1072"/>
      <c r="BC118" s="1072"/>
      <c r="BD118" s="1072"/>
      <c r="BE118" s="1072"/>
      <c r="BF118" s="1072"/>
      <c r="BG118" s="1072"/>
      <c r="BH118" s="1072"/>
      <c r="BI118" s="1072"/>
      <c r="BJ118" s="1072"/>
      <c r="BK118" s="1072"/>
      <c r="BL118" s="1072"/>
      <c r="BM118" s="1072"/>
      <c r="BN118" s="1072"/>
      <c r="BO118" s="1072"/>
    </row>
    <row r="119" spans="1:67" s="1073" customFormat="1" ht="15" customHeight="1">
      <c r="A119" s="1079"/>
      <c r="B119" s="1841" t="s">
        <v>1738</v>
      </c>
      <c r="C119" s="1841"/>
      <c r="D119" s="1841"/>
      <c r="E119" s="1841"/>
      <c r="F119" s="1841"/>
      <c r="G119" s="1841"/>
      <c r="H119" s="1841"/>
      <c r="I119" s="1841"/>
      <c r="J119" s="1841" t="s">
        <v>1728</v>
      </c>
      <c r="K119" s="1841"/>
      <c r="L119" s="1841"/>
      <c r="M119" s="1841"/>
      <c r="N119" s="1841"/>
      <c r="O119" s="1841"/>
      <c r="P119" s="1841"/>
      <c r="Q119" s="1841"/>
      <c r="R119" s="1841" t="s">
        <v>1729</v>
      </c>
      <c r="S119" s="1841"/>
      <c r="T119" s="1841"/>
      <c r="U119" s="1841"/>
      <c r="V119" s="1841"/>
      <c r="W119" s="1841"/>
      <c r="X119" s="1841"/>
      <c r="Y119" s="1841"/>
      <c r="Z119" s="1841" t="s">
        <v>1739</v>
      </c>
      <c r="AA119" s="1841"/>
      <c r="AB119" s="1841"/>
      <c r="AC119" s="1841"/>
      <c r="AD119" s="1841"/>
      <c r="AE119" s="1841"/>
      <c r="AF119" s="1841"/>
      <c r="AG119" s="1841"/>
      <c r="AI119" s="1072"/>
      <c r="AJ119" s="1072"/>
      <c r="AK119" s="1072"/>
      <c r="AL119" s="1072"/>
      <c r="AM119" s="1072"/>
      <c r="AN119" s="1072"/>
      <c r="AO119" s="1072"/>
      <c r="AP119" s="1072"/>
      <c r="AQ119" s="1072"/>
      <c r="AR119" s="1072"/>
      <c r="AS119" s="1072"/>
      <c r="AT119" s="1072"/>
      <c r="AU119" s="1072"/>
      <c r="AV119" s="1072"/>
      <c r="AW119" s="1072"/>
      <c r="AX119" s="1072"/>
      <c r="AY119" s="1072"/>
      <c r="AZ119" s="1072"/>
      <c r="BA119" s="1072"/>
      <c r="BB119" s="1072"/>
      <c r="BC119" s="1072"/>
      <c r="BD119" s="1072"/>
      <c r="BE119" s="1072"/>
      <c r="BF119" s="1072"/>
      <c r="BG119" s="1072"/>
      <c r="BH119" s="1072"/>
      <c r="BI119" s="1072"/>
      <c r="BJ119" s="1072"/>
      <c r="BK119" s="1072"/>
      <c r="BL119" s="1072"/>
      <c r="BM119" s="1072"/>
      <c r="BN119" s="1072"/>
      <c r="BO119" s="1072"/>
    </row>
    <row r="120" spans="1:67" s="1073" customFormat="1" ht="13.5" customHeight="1">
      <c r="A120" s="802"/>
      <c r="B120" s="1094"/>
      <c r="C120" s="1094"/>
      <c r="D120" s="1094"/>
      <c r="E120" s="1094"/>
      <c r="F120" s="1094"/>
      <c r="G120" s="1094"/>
      <c r="H120" s="1094"/>
      <c r="I120" s="1098"/>
      <c r="J120" s="1842" t="s">
        <v>1740</v>
      </c>
      <c r="K120" s="1843"/>
      <c r="L120" s="1843"/>
      <c r="M120" s="1843"/>
      <c r="N120" s="1843"/>
      <c r="O120" s="1843"/>
      <c r="P120" s="1843"/>
      <c r="Q120" s="1844"/>
      <c r="R120" s="1842" t="s">
        <v>1740</v>
      </c>
      <c r="S120" s="1843"/>
      <c r="T120" s="1843"/>
      <c r="U120" s="1843"/>
      <c r="V120" s="1843"/>
      <c r="W120" s="1843"/>
      <c r="X120" s="1843"/>
      <c r="Y120" s="1844"/>
      <c r="Z120" s="1842" t="s">
        <v>1740</v>
      </c>
      <c r="AA120" s="1843"/>
      <c r="AB120" s="1843"/>
      <c r="AC120" s="1843"/>
      <c r="AD120" s="1843"/>
      <c r="AE120" s="1843"/>
      <c r="AF120" s="1843"/>
      <c r="AG120" s="1844"/>
      <c r="AI120" s="1072"/>
      <c r="AJ120" s="1072"/>
      <c r="AK120" s="1072"/>
      <c r="AL120" s="1072"/>
      <c r="AM120" s="1072"/>
      <c r="AN120" s="1072"/>
      <c r="AO120" s="1072"/>
      <c r="AP120" s="1072"/>
      <c r="AQ120" s="1072"/>
      <c r="AR120" s="1072"/>
      <c r="AS120" s="1072"/>
      <c r="AT120" s="1072"/>
      <c r="AU120" s="1072"/>
      <c r="AV120" s="1072"/>
      <c r="AW120" s="1072"/>
      <c r="AX120" s="1072"/>
      <c r="AY120" s="1072"/>
      <c r="AZ120" s="1072"/>
      <c r="BA120" s="1072"/>
      <c r="BB120" s="1072"/>
      <c r="BC120" s="1072"/>
      <c r="BD120" s="1072"/>
      <c r="BE120" s="1072"/>
      <c r="BF120" s="1072"/>
      <c r="BG120" s="1072"/>
      <c r="BH120" s="1072"/>
      <c r="BI120" s="1072"/>
      <c r="BJ120" s="1072"/>
      <c r="BK120" s="1072"/>
      <c r="BL120" s="1072"/>
      <c r="BM120" s="1072"/>
      <c r="BN120" s="1072"/>
      <c r="BO120" s="1072"/>
    </row>
    <row r="121" spans="1:67" s="1073" customFormat="1" ht="13.5" customHeight="1">
      <c r="A121" s="802"/>
      <c r="B121" s="802"/>
      <c r="C121" s="802"/>
      <c r="D121" s="802"/>
      <c r="E121" s="802"/>
      <c r="F121" s="802"/>
      <c r="G121" s="802"/>
      <c r="H121" s="802"/>
      <c r="I121" s="1079"/>
      <c r="J121" s="1845" t="s">
        <v>1741</v>
      </c>
      <c r="K121" s="1846"/>
      <c r="L121" s="1846"/>
      <c r="M121" s="1846"/>
      <c r="N121" s="1846"/>
      <c r="O121" s="1846"/>
      <c r="P121" s="1846"/>
      <c r="Q121" s="1847"/>
      <c r="R121" s="1845" t="s">
        <v>1741</v>
      </c>
      <c r="S121" s="1846"/>
      <c r="T121" s="1846"/>
      <c r="U121" s="1846"/>
      <c r="V121" s="1846"/>
      <c r="W121" s="1846"/>
      <c r="X121" s="1846"/>
      <c r="Y121" s="1847"/>
      <c r="Z121" s="1845" t="s">
        <v>1741</v>
      </c>
      <c r="AA121" s="1846"/>
      <c r="AB121" s="1846"/>
      <c r="AC121" s="1846"/>
      <c r="AD121" s="1846"/>
      <c r="AE121" s="1846"/>
      <c r="AF121" s="1846"/>
      <c r="AG121" s="1847"/>
      <c r="AI121" s="1072"/>
      <c r="AJ121" s="1072"/>
      <c r="AK121" s="1072"/>
      <c r="AL121" s="1072"/>
      <c r="AM121" s="1072"/>
      <c r="AN121" s="1072"/>
      <c r="AO121" s="1072"/>
      <c r="AP121" s="1072"/>
      <c r="AQ121" s="1072"/>
      <c r="AR121" s="1072"/>
      <c r="AS121" s="1072"/>
      <c r="AT121" s="1072"/>
      <c r="AU121" s="1072"/>
      <c r="AV121" s="1072"/>
      <c r="AW121" s="1072"/>
      <c r="AX121" s="1072"/>
      <c r="AY121" s="1072"/>
      <c r="AZ121" s="1072"/>
      <c r="BA121" s="1072"/>
      <c r="BB121" s="1072"/>
      <c r="BC121" s="1072"/>
      <c r="BD121" s="1072"/>
      <c r="BE121" s="1072"/>
      <c r="BF121" s="1072"/>
      <c r="BG121" s="1072"/>
      <c r="BH121" s="1072"/>
      <c r="BI121" s="1072"/>
      <c r="BJ121" s="1072"/>
      <c r="BK121" s="1072"/>
      <c r="BL121" s="1072"/>
      <c r="BM121" s="1072"/>
      <c r="BN121" s="1072"/>
      <c r="BO121" s="1072"/>
    </row>
    <row r="122" spans="1:67" s="1073" customFormat="1" ht="15" customHeight="1">
      <c r="A122" s="802"/>
      <c r="B122" s="1099"/>
      <c r="C122" s="1099"/>
      <c r="D122" s="1099"/>
      <c r="E122" s="1099"/>
      <c r="F122" s="1099"/>
      <c r="G122" s="1099"/>
      <c r="H122" s="1099"/>
      <c r="I122" s="1100"/>
      <c r="J122" s="1853" t="s">
        <v>1742</v>
      </c>
      <c r="K122" s="1854"/>
      <c r="L122" s="1854"/>
      <c r="M122" s="1854"/>
      <c r="N122" s="1854"/>
      <c r="O122" s="1854"/>
      <c r="P122" s="1854"/>
      <c r="Q122" s="1855"/>
      <c r="R122" s="1853" t="s">
        <v>1742</v>
      </c>
      <c r="S122" s="1854"/>
      <c r="T122" s="1854"/>
      <c r="U122" s="1854"/>
      <c r="V122" s="1854"/>
      <c r="W122" s="1854"/>
      <c r="X122" s="1854"/>
      <c r="Y122" s="1855"/>
      <c r="Z122" s="1853" t="s">
        <v>1742</v>
      </c>
      <c r="AA122" s="1854"/>
      <c r="AB122" s="1854"/>
      <c r="AC122" s="1854"/>
      <c r="AD122" s="1854"/>
      <c r="AE122" s="1854"/>
      <c r="AF122" s="1854"/>
      <c r="AG122" s="1855"/>
      <c r="AI122" s="1072"/>
      <c r="AJ122" s="1072"/>
      <c r="AK122" s="1072"/>
      <c r="AL122" s="1072"/>
      <c r="AM122" s="1072"/>
      <c r="AN122" s="1072"/>
      <c r="AO122" s="1072"/>
      <c r="AP122" s="1072"/>
      <c r="AQ122" s="1072"/>
      <c r="AR122" s="1072"/>
      <c r="AS122" s="1072"/>
      <c r="AT122" s="1072"/>
      <c r="AU122" s="1072"/>
      <c r="AV122" s="1072"/>
      <c r="AW122" s="1072"/>
      <c r="AX122" s="1072"/>
      <c r="AY122" s="1072"/>
      <c r="AZ122" s="1072"/>
      <c r="BA122" s="1072"/>
      <c r="BB122" s="1072"/>
      <c r="BC122" s="1072"/>
      <c r="BD122" s="1072"/>
      <c r="BE122" s="1072"/>
      <c r="BF122" s="1072"/>
      <c r="BG122" s="1072"/>
      <c r="BH122" s="1072"/>
      <c r="BI122" s="1072"/>
      <c r="BJ122" s="1072"/>
      <c r="BK122" s="1072"/>
      <c r="BL122" s="1072"/>
      <c r="BM122" s="1072"/>
      <c r="BN122" s="1072"/>
      <c r="BO122" s="1072"/>
    </row>
    <row r="123" spans="1:67" s="1073" customFormat="1" ht="15" customHeight="1">
      <c r="AI123" s="1072"/>
      <c r="AJ123" s="1072"/>
      <c r="AK123" s="1072"/>
      <c r="AL123" s="1072"/>
      <c r="AM123" s="1072"/>
      <c r="AN123" s="1072"/>
      <c r="AO123" s="1072"/>
      <c r="AP123" s="1072"/>
      <c r="AQ123" s="1072"/>
      <c r="AR123" s="1072"/>
      <c r="AS123" s="1072"/>
      <c r="AT123" s="1072"/>
      <c r="AU123" s="1072"/>
      <c r="AV123" s="1072"/>
      <c r="AW123" s="1072"/>
      <c r="AX123" s="1072"/>
      <c r="AY123" s="1072"/>
      <c r="AZ123" s="1072"/>
      <c r="BA123" s="1072"/>
      <c r="BB123" s="1072"/>
      <c r="BC123" s="1072"/>
      <c r="BD123" s="1072"/>
      <c r="BE123" s="1072"/>
      <c r="BF123" s="1072"/>
      <c r="BG123" s="1072"/>
      <c r="BH123" s="1072"/>
      <c r="BI123" s="1072"/>
      <c r="BJ123" s="1072"/>
      <c r="BK123" s="1072"/>
      <c r="BL123" s="1072"/>
      <c r="BM123" s="1072"/>
      <c r="BN123" s="1072"/>
      <c r="BO123" s="1072"/>
    </row>
    <row r="124" spans="1:67" s="1073" customFormat="1" ht="18.75" customHeight="1" thickBot="1">
      <c r="B124" s="2022" t="s">
        <v>845</v>
      </c>
      <c r="C124" s="2022"/>
      <c r="D124" s="2022"/>
      <c r="E124" s="2022"/>
      <c r="F124" s="2022"/>
      <c r="G124" s="2022"/>
      <c r="H124" s="2022"/>
      <c r="I124" s="2022"/>
      <c r="J124" s="2022"/>
      <c r="K124" s="2022"/>
      <c r="L124" s="2022"/>
      <c r="M124" s="2022"/>
      <c r="N124" s="2022"/>
      <c r="O124" s="2022"/>
      <c r="P124" s="2022"/>
      <c r="Q124" s="2022"/>
      <c r="R124" s="2022"/>
      <c r="S124" s="2022"/>
      <c r="T124" s="2022"/>
      <c r="U124" s="2022"/>
      <c r="V124" s="2022"/>
      <c r="W124" s="2022"/>
      <c r="X124" s="2022"/>
      <c r="Y124" s="2022"/>
      <c r="Z124" s="2022"/>
      <c r="AA124" s="2022"/>
      <c r="AB124" s="2022"/>
      <c r="AC124" s="2022"/>
      <c r="AD124" s="2022"/>
      <c r="AE124" s="2022"/>
      <c r="AF124" s="2022"/>
      <c r="AG124" s="2022"/>
      <c r="AH124" s="1069"/>
      <c r="AI124" s="1072"/>
      <c r="AJ124" s="1072"/>
      <c r="AK124" s="1072"/>
      <c r="AL124" s="1072"/>
      <c r="AM124" s="1072"/>
      <c r="AN124" s="1072"/>
      <c r="AO124" s="1072"/>
      <c r="AP124" s="1072"/>
      <c r="AQ124" s="1072"/>
      <c r="AR124" s="1072"/>
      <c r="AS124" s="1072"/>
      <c r="AT124" s="1072"/>
      <c r="AU124" s="1072"/>
      <c r="AV124" s="1072"/>
      <c r="AW124" s="1072"/>
      <c r="AX124" s="1072"/>
      <c r="AY124" s="1072"/>
      <c r="AZ124" s="1072"/>
      <c r="BA124" s="1072"/>
      <c r="BB124" s="1072"/>
      <c r="BC124" s="1072"/>
      <c r="BD124" s="1072"/>
      <c r="BE124" s="1072"/>
      <c r="BF124" s="1072"/>
      <c r="BG124" s="1072"/>
      <c r="BH124" s="1072"/>
      <c r="BI124" s="1072"/>
      <c r="BJ124" s="1072"/>
      <c r="BK124" s="1072"/>
      <c r="BL124" s="1072"/>
      <c r="BM124" s="1072"/>
      <c r="BN124" s="1072"/>
      <c r="BO124" s="1072"/>
    </row>
    <row r="125" spans="1:67" s="1073" customFormat="1" ht="11.25" customHeight="1" thickTop="1">
      <c r="B125" s="1067"/>
      <c r="D125" s="1067"/>
      <c r="E125" s="1067"/>
      <c r="F125" s="1067"/>
      <c r="G125" s="1067"/>
      <c r="H125" s="1067"/>
      <c r="I125" s="1067"/>
      <c r="J125" s="1067"/>
      <c r="K125" s="1067"/>
      <c r="L125" s="1067"/>
      <c r="M125" s="1067"/>
      <c r="N125" s="1067"/>
      <c r="O125" s="1067"/>
      <c r="P125" s="1067"/>
      <c r="Q125" s="1067"/>
      <c r="R125" s="1067"/>
      <c r="S125" s="1067"/>
      <c r="T125" s="1067"/>
      <c r="U125" s="1067"/>
      <c r="V125" s="1067"/>
      <c r="W125" s="1067"/>
      <c r="X125" s="1067"/>
      <c r="Y125" s="1067"/>
      <c r="Z125" s="1067"/>
      <c r="AA125" s="1067"/>
      <c r="AB125" s="1067"/>
      <c r="AC125" s="1067"/>
      <c r="AD125" s="1067"/>
      <c r="AE125" s="1067"/>
      <c r="AF125" s="1067"/>
      <c r="AG125" s="1067"/>
      <c r="AH125" s="1067"/>
      <c r="AI125" s="1072"/>
      <c r="AJ125" s="1072"/>
      <c r="AK125" s="1072"/>
      <c r="AL125" s="1072"/>
      <c r="AM125" s="1072"/>
      <c r="AN125" s="1072"/>
      <c r="AO125" s="1072"/>
      <c r="AP125" s="1072"/>
      <c r="AQ125" s="1072"/>
      <c r="AR125" s="1072"/>
      <c r="AS125" s="1072"/>
      <c r="AT125" s="1072"/>
      <c r="AU125" s="1072"/>
      <c r="AV125" s="1072"/>
      <c r="AW125" s="1072"/>
      <c r="AX125" s="1072"/>
      <c r="AY125" s="1072"/>
      <c r="AZ125" s="1072"/>
      <c r="BA125" s="1072"/>
      <c r="BB125" s="1072"/>
      <c r="BC125" s="1072"/>
      <c r="BD125" s="1072"/>
      <c r="BE125" s="1072"/>
      <c r="BF125" s="1072"/>
      <c r="BG125" s="1072"/>
      <c r="BH125" s="1072"/>
      <c r="BI125" s="1072"/>
      <c r="BJ125" s="1072"/>
      <c r="BK125" s="1072"/>
      <c r="BL125" s="1072"/>
      <c r="BM125" s="1072"/>
      <c r="BN125" s="1072"/>
      <c r="BO125" s="1072"/>
    </row>
    <row r="126" spans="1:67" s="1073" customFormat="1" ht="42" customHeight="1">
      <c r="B126" s="1985" t="s">
        <v>1196</v>
      </c>
      <c r="C126" s="1985"/>
      <c r="D126" s="1985"/>
      <c r="E126" s="1985"/>
      <c r="F126" s="1985"/>
      <c r="G126" s="1985"/>
      <c r="H126" s="1985"/>
      <c r="I126" s="1985"/>
      <c r="J126" s="1985"/>
      <c r="K126" s="1985"/>
      <c r="L126" s="1985"/>
      <c r="M126" s="1985"/>
      <c r="N126" s="1985"/>
      <c r="O126" s="1985"/>
      <c r="P126" s="1985"/>
      <c r="Q126" s="1985"/>
      <c r="R126" s="1985"/>
      <c r="S126" s="1985"/>
      <c r="T126" s="1985"/>
      <c r="U126" s="1985"/>
      <c r="V126" s="1985"/>
      <c r="W126" s="1985"/>
      <c r="X126" s="1985"/>
      <c r="Y126" s="1985"/>
      <c r="Z126" s="1985"/>
      <c r="AA126" s="1985"/>
      <c r="AB126" s="1985"/>
      <c r="AC126" s="1985"/>
      <c r="AD126" s="1985"/>
      <c r="AE126" s="1985"/>
      <c r="AF126" s="1985"/>
      <c r="AG126" s="1985"/>
      <c r="AH126" s="1067"/>
      <c r="AI126" s="1072"/>
      <c r="AJ126" s="1072"/>
      <c r="AK126" s="1072"/>
      <c r="AL126" s="1072"/>
      <c r="AM126" s="1072"/>
      <c r="AN126" s="1072"/>
      <c r="AO126" s="1072"/>
      <c r="AP126" s="1072"/>
      <c r="AQ126" s="1072"/>
      <c r="AR126" s="1072"/>
      <c r="AS126" s="1072"/>
      <c r="AT126" s="1072"/>
      <c r="AU126" s="1072"/>
      <c r="AV126" s="1072"/>
      <c r="AW126" s="1072"/>
      <c r="AX126" s="1072"/>
      <c r="AY126" s="1072"/>
      <c r="AZ126" s="1072"/>
      <c r="BA126" s="1072"/>
      <c r="BB126" s="1072"/>
      <c r="BC126" s="1072"/>
      <c r="BD126" s="1072"/>
      <c r="BE126" s="1072"/>
      <c r="BF126" s="1072"/>
      <c r="BG126" s="1072"/>
      <c r="BH126" s="1072"/>
      <c r="BI126" s="1072"/>
      <c r="BJ126" s="1072"/>
      <c r="BK126" s="1072"/>
      <c r="BL126" s="1072"/>
      <c r="BM126" s="1072"/>
      <c r="BN126" s="1072"/>
      <c r="BO126" s="1072"/>
    </row>
    <row r="127" spans="1:67" s="1073" customFormat="1" ht="7.5" customHeight="1">
      <c r="A127" s="1067"/>
      <c r="B127" s="1067"/>
      <c r="D127" s="1067"/>
      <c r="E127" s="1067"/>
      <c r="F127" s="1067"/>
      <c r="G127" s="1067"/>
      <c r="H127" s="1067"/>
      <c r="I127" s="1067"/>
      <c r="J127" s="1067"/>
      <c r="K127" s="1067"/>
      <c r="L127" s="1067"/>
      <c r="M127" s="1067"/>
      <c r="N127" s="1067"/>
      <c r="O127" s="1067"/>
      <c r="P127" s="1067"/>
      <c r="Q127" s="1067"/>
      <c r="R127" s="1067"/>
      <c r="S127" s="1067"/>
      <c r="T127" s="1067"/>
      <c r="U127" s="1067"/>
      <c r="V127" s="1067"/>
      <c r="W127" s="1067"/>
      <c r="X127" s="1067"/>
      <c r="Y127" s="1067"/>
      <c r="Z127" s="1067"/>
      <c r="AA127" s="1067"/>
      <c r="AB127" s="1067"/>
      <c r="AC127" s="1067"/>
      <c r="AD127" s="1067"/>
      <c r="AE127" s="1067"/>
      <c r="AF127" s="1067"/>
      <c r="AG127" s="1067"/>
      <c r="AH127" s="1067"/>
      <c r="AI127" s="1072"/>
      <c r="AJ127" s="1072"/>
      <c r="AK127" s="1072"/>
      <c r="AL127" s="1072"/>
      <c r="AM127" s="1072"/>
      <c r="AN127" s="1072"/>
      <c r="AO127" s="1072"/>
      <c r="AP127" s="1072"/>
      <c r="AQ127" s="1072"/>
      <c r="AR127" s="1072"/>
      <c r="AS127" s="1072"/>
      <c r="AT127" s="1072"/>
      <c r="AU127" s="1072"/>
      <c r="AV127" s="1072"/>
      <c r="AW127" s="1072"/>
      <c r="AX127" s="1072"/>
      <c r="AY127" s="1072"/>
      <c r="AZ127" s="1072"/>
      <c r="BA127" s="1072"/>
      <c r="BB127" s="1072"/>
      <c r="BC127" s="1072"/>
      <c r="BD127" s="1072"/>
      <c r="BE127" s="1072"/>
      <c r="BF127" s="1072"/>
      <c r="BG127" s="1072"/>
      <c r="BH127" s="1072"/>
      <c r="BI127" s="1072"/>
      <c r="BJ127" s="1072"/>
      <c r="BK127" s="1072"/>
      <c r="BL127" s="1072"/>
      <c r="BM127" s="1072"/>
      <c r="BN127" s="1072"/>
      <c r="BO127" s="1072"/>
    </row>
    <row r="128" spans="1:67" s="1073" customFormat="1" ht="15" customHeight="1">
      <c r="A128" s="1101"/>
      <c r="B128" s="1962" t="s">
        <v>88</v>
      </c>
      <c r="C128" s="1962"/>
      <c r="D128" s="1962"/>
      <c r="E128" s="1962"/>
      <c r="F128" s="1962"/>
      <c r="G128" s="1962"/>
      <c r="H128" s="1962"/>
      <c r="I128" s="1962"/>
      <c r="J128" s="1962" t="s">
        <v>80</v>
      </c>
      <c r="K128" s="1962"/>
      <c r="L128" s="1962"/>
      <c r="M128" s="1962"/>
      <c r="N128" s="1962"/>
      <c r="O128" s="1962"/>
      <c r="P128" s="1962"/>
      <c r="Q128" s="1962" t="s">
        <v>806</v>
      </c>
      <c r="R128" s="1962"/>
      <c r="S128" s="1962"/>
      <c r="T128" s="1962"/>
      <c r="U128" s="1962"/>
      <c r="V128" s="1962"/>
      <c r="W128" s="1962"/>
      <c r="X128" s="1962"/>
      <c r="Y128" s="1962"/>
      <c r="Z128" s="1962"/>
      <c r="AA128" s="1962"/>
      <c r="AB128" s="1962"/>
      <c r="AC128" s="1962"/>
      <c r="AD128" s="1962"/>
      <c r="AE128" s="1962"/>
      <c r="AF128" s="1962"/>
      <c r="AG128" s="1962"/>
      <c r="AI128" s="1072"/>
      <c r="AJ128" s="1072"/>
      <c r="AK128" s="1986"/>
      <c r="AL128" s="1986"/>
      <c r="AM128" s="1986"/>
      <c r="AN128" s="1986"/>
      <c r="AO128" s="1986"/>
      <c r="AP128" s="1986"/>
      <c r="AQ128" s="1986"/>
      <c r="AR128" s="1986"/>
      <c r="AS128" s="1986"/>
      <c r="AT128" s="1072"/>
      <c r="AU128" s="1072"/>
      <c r="AV128" s="1072"/>
      <c r="AW128" s="1072"/>
      <c r="AX128" s="1072"/>
      <c r="AY128" s="1072"/>
      <c r="AZ128" s="1072"/>
      <c r="BA128" s="1072"/>
      <c r="BB128" s="1072"/>
      <c r="BC128" s="1072"/>
      <c r="BD128" s="1072"/>
      <c r="BE128" s="1072"/>
      <c r="BF128" s="1072"/>
      <c r="BG128" s="1072"/>
      <c r="BH128" s="1072"/>
      <c r="BI128" s="1072"/>
      <c r="BJ128" s="1072"/>
      <c r="BK128" s="1072"/>
      <c r="BL128" s="1072"/>
      <c r="BM128" s="1072"/>
      <c r="BN128" s="1072"/>
      <c r="BO128" s="1072"/>
    </row>
    <row r="129" spans="1:67" s="1073" customFormat="1" ht="15" customHeight="1">
      <c r="A129" s="1101"/>
      <c r="B129" s="2057" t="s">
        <v>1195</v>
      </c>
      <c r="C129" s="2058"/>
      <c r="D129" s="2058"/>
      <c r="E129" s="2058"/>
      <c r="F129" s="2058"/>
      <c r="G129" s="2058"/>
      <c r="H129" s="2058"/>
      <c r="I129" s="2059"/>
      <c r="J129" s="1883" t="s">
        <v>628</v>
      </c>
      <c r="K129" s="1884"/>
      <c r="L129" s="1884"/>
      <c r="M129" s="1884"/>
      <c r="N129" s="1884"/>
      <c r="O129" s="1884"/>
      <c r="P129" s="1884"/>
      <c r="Q129" s="1884"/>
      <c r="R129" s="1884"/>
      <c r="S129" s="1884"/>
      <c r="T129" s="1884"/>
      <c r="U129" s="1884"/>
      <c r="V129" s="1884"/>
      <c r="W129" s="1884"/>
      <c r="X129" s="1884"/>
      <c r="Y129" s="1884"/>
      <c r="Z129" s="1884"/>
      <c r="AA129" s="1884"/>
      <c r="AB129" s="1884"/>
      <c r="AC129" s="1884"/>
      <c r="AD129" s="1884"/>
      <c r="AE129" s="1884"/>
      <c r="AF129" s="1884"/>
      <c r="AG129" s="1885"/>
      <c r="AI129" s="1072"/>
      <c r="AJ129" s="1072"/>
      <c r="AK129" s="1102"/>
      <c r="AL129" s="1102"/>
      <c r="AM129" s="1102"/>
      <c r="AN129" s="1102"/>
      <c r="AO129" s="1102"/>
      <c r="AP129" s="1102"/>
      <c r="AQ129" s="1102"/>
      <c r="AR129" s="1102"/>
      <c r="AS129" s="1102"/>
      <c r="AT129" s="1072"/>
      <c r="AU129" s="1072"/>
      <c r="AV129" s="1072"/>
      <c r="AW129" s="1072"/>
      <c r="AX129" s="1072"/>
      <c r="AY129" s="1072"/>
      <c r="AZ129" s="1072"/>
      <c r="BA129" s="1072"/>
      <c r="BB129" s="1072"/>
      <c r="BC129" s="1072"/>
      <c r="BD129" s="1072"/>
      <c r="BE129" s="1072"/>
      <c r="BF129" s="1072"/>
      <c r="BG129" s="1072"/>
      <c r="BH129" s="1072"/>
      <c r="BI129" s="1072"/>
      <c r="BJ129" s="1072"/>
      <c r="BK129" s="1072"/>
      <c r="BL129" s="1072"/>
      <c r="BM129" s="1072"/>
      <c r="BN129" s="1072"/>
      <c r="BO129" s="1072"/>
    </row>
    <row r="130" spans="1:67" s="1073" customFormat="1" ht="15" customHeight="1">
      <c r="A130" s="1071"/>
      <c r="B130" s="2060"/>
      <c r="C130" s="2061"/>
      <c r="D130" s="2061"/>
      <c r="E130" s="2061"/>
      <c r="F130" s="2061"/>
      <c r="G130" s="2061"/>
      <c r="H130" s="2061"/>
      <c r="I130" s="2062"/>
      <c r="J130" s="1979" t="s">
        <v>114</v>
      </c>
      <c r="K130" s="1979"/>
      <c r="L130" s="1979"/>
      <c r="M130" s="1979"/>
      <c r="N130" s="1979"/>
      <c r="O130" s="1979"/>
      <c r="P130" s="1979"/>
      <c r="Q130" s="1891" t="s">
        <v>807</v>
      </c>
      <c r="R130" s="1891"/>
      <c r="S130" s="1891"/>
      <c r="T130" s="1891"/>
      <c r="U130" s="1891"/>
      <c r="V130" s="1891"/>
      <c r="W130" s="1891"/>
      <c r="X130" s="1891"/>
      <c r="Y130" s="1891"/>
      <c r="Z130" s="1891"/>
      <c r="AA130" s="1891"/>
      <c r="AB130" s="1891"/>
      <c r="AC130" s="1891"/>
      <c r="AD130" s="1891"/>
      <c r="AE130" s="1891"/>
      <c r="AF130" s="1891"/>
      <c r="AG130" s="1891"/>
      <c r="AI130" s="1072"/>
      <c r="AJ130" s="1072"/>
      <c r="AK130" s="1072"/>
      <c r="AL130" s="1072"/>
      <c r="AM130" s="1072"/>
      <c r="AN130" s="1072"/>
      <c r="AO130" s="1072"/>
      <c r="AP130" s="1072"/>
      <c r="AQ130" s="1072"/>
      <c r="AR130" s="1072"/>
      <c r="AS130" s="1072"/>
      <c r="AT130" s="1072"/>
      <c r="AU130" s="1072"/>
      <c r="AV130" s="1072"/>
      <c r="AW130" s="1072"/>
      <c r="AX130" s="1072"/>
      <c r="AY130" s="1072"/>
      <c r="AZ130" s="1072"/>
      <c r="BA130" s="1072"/>
      <c r="BB130" s="1072"/>
      <c r="BC130" s="1072"/>
      <c r="BD130" s="1072"/>
      <c r="BE130" s="1072"/>
      <c r="BF130" s="1072"/>
      <c r="BG130" s="1072"/>
      <c r="BH130" s="1072"/>
      <c r="BI130" s="1072"/>
      <c r="BJ130" s="1072"/>
      <c r="BK130" s="1072"/>
      <c r="BL130" s="1072"/>
      <c r="BM130" s="1072"/>
      <c r="BN130" s="1072"/>
      <c r="BO130" s="1072"/>
    </row>
    <row r="131" spans="1:67" s="1073" customFormat="1" ht="15" customHeight="1">
      <c r="B131" s="2060"/>
      <c r="C131" s="2061"/>
      <c r="D131" s="2061"/>
      <c r="E131" s="2061"/>
      <c r="F131" s="2061"/>
      <c r="G131" s="2061"/>
      <c r="H131" s="2061"/>
      <c r="I131" s="2062"/>
      <c r="J131" s="1895" t="s">
        <v>116</v>
      </c>
      <c r="K131" s="1896"/>
      <c r="L131" s="1896"/>
      <c r="M131" s="1896"/>
      <c r="N131" s="1896"/>
      <c r="O131" s="1896"/>
      <c r="P131" s="1897"/>
      <c r="Q131" s="1887" t="s">
        <v>807</v>
      </c>
      <c r="R131" s="1887"/>
      <c r="S131" s="1887"/>
      <c r="T131" s="1887"/>
      <c r="U131" s="1887"/>
      <c r="V131" s="1887"/>
      <c r="W131" s="1887"/>
      <c r="X131" s="1887"/>
      <c r="Y131" s="1887"/>
      <c r="Z131" s="1887"/>
      <c r="AA131" s="1887"/>
      <c r="AB131" s="1887"/>
      <c r="AC131" s="1887"/>
      <c r="AD131" s="1887"/>
      <c r="AE131" s="1887"/>
      <c r="AF131" s="1887"/>
      <c r="AG131" s="1887"/>
      <c r="AI131" s="1072"/>
      <c r="AJ131" s="1072"/>
      <c r="AK131" s="1072"/>
      <c r="AL131" s="1072"/>
      <c r="AM131" s="1072"/>
      <c r="AN131" s="1072"/>
      <c r="AO131" s="1072"/>
      <c r="AP131" s="1072"/>
      <c r="AQ131" s="1072"/>
      <c r="AR131" s="1072"/>
      <c r="AS131" s="1072"/>
      <c r="AT131" s="1072"/>
      <c r="AU131" s="1072"/>
      <c r="AV131" s="1072"/>
      <c r="AW131" s="1072"/>
      <c r="AX131" s="1072"/>
      <c r="AY131" s="1072"/>
      <c r="AZ131" s="1072"/>
      <c r="BA131" s="1072"/>
      <c r="BB131" s="1072"/>
      <c r="BC131" s="1072"/>
      <c r="BD131" s="1072"/>
      <c r="BE131" s="1072"/>
      <c r="BF131" s="1072"/>
      <c r="BG131" s="1072"/>
      <c r="BH131" s="1072"/>
      <c r="BI131" s="1072"/>
      <c r="BJ131" s="1072"/>
      <c r="BK131" s="1072"/>
      <c r="BL131" s="1072"/>
      <c r="BM131" s="1072"/>
      <c r="BN131" s="1072"/>
      <c r="BO131" s="1072"/>
    </row>
    <row r="132" spans="1:67" s="1073" customFormat="1" ht="15" customHeight="1">
      <c r="B132" s="2060"/>
      <c r="C132" s="2061"/>
      <c r="D132" s="2061"/>
      <c r="E132" s="2061"/>
      <c r="F132" s="2061"/>
      <c r="G132" s="2061"/>
      <c r="H132" s="2061"/>
      <c r="I132" s="2062"/>
      <c r="J132" s="1980" t="s">
        <v>117</v>
      </c>
      <c r="K132" s="1980"/>
      <c r="L132" s="1980"/>
      <c r="M132" s="1980"/>
      <c r="N132" s="1980"/>
      <c r="O132" s="1980"/>
      <c r="P132" s="1980"/>
      <c r="Q132" s="1892" t="s">
        <v>808</v>
      </c>
      <c r="R132" s="1893"/>
      <c r="S132" s="1893"/>
      <c r="T132" s="1893"/>
      <c r="U132" s="1893"/>
      <c r="V132" s="1893"/>
      <c r="W132" s="1893"/>
      <c r="X132" s="1893"/>
      <c r="Y132" s="1893"/>
      <c r="Z132" s="1893"/>
      <c r="AA132" s="1893"/>
      <c r="AB132" s="1893"/>
      <c r="AC132" s="1893"/>
      <c r="AD132" s="1893"/>
      <c r="AE132" s="1893"/>
      <c r="AF132" s="1893"/>
      <c r="AG132" s="1894"/>
      <c r="AI132" s="1072"/>
      <c r="AJ132" s="1072"/>
      <c r="AK132" s="1072"/>
      <c r="AL132" s="1072"/>
      <c r="AM132" s="1072"/>
      <c r="AN132" s="1072"/>
      <c r="AO132" s="1072"/>
      <c r="AP132" s="1072"/>
      <c r="AQ132" s="1072"/>
      <c r="AR132" s="1072"/>
      <c r="AS132" s="1072"/>
      <c r="AT132" s="1072"/>
      <c r="AU132" s="1072"/>
      <c r="AV132" s="1072"/>
      <c r="AW132" s="1072"/>
      <c r="AX132" s="1072"/>
      <c r="AY132" s="1072"/>
      <c r="AZ132" s="1072"/>
      <c r="BA132" s="1072"/>
      <c r="BB132" s="1072"/>
      <c r="BC132" s="1072"/>
      <c r="BD132" s="1072"/>
      <c r="BE132" s="1072"/>
      <c r="BF132" s="1072"/>
      <c r="BG132" s="1072"/>
      <c r="BH132" s="1072"/>
      <c r="BI132" s="1072"/>
      <c r="BJ132" s="1072"/>
      <c r="BK132" s="1072"/>
      <c r="BL132" s="1072"/>
      <c r="BM132" s="1072"/>
      <c r="BN132" s="1072"/>
      <c r="BO132" s="1072"/>
    </row>
    <row r="133" spans="1:67" s="1073" customFormat="1" ht="15" customHeight="1">
      <c r="B133" s="2060"/>
      <c r="C133" s="2061"/>
      <c r="D133" s="2061"/>
      <c r="E133" s="2061"/>
      <c r="F133" s="2061"/>
      <c r="G133" s="2061"/>
      <c r="H133" s="2061"/>
      <c r="I133" s="2062"/>
      <c r="J133" s="1980" t="s">
        <v>118</v>
      </c>
      <c r="K133" s="1980"/>
      <c r="L133" s="1980"/>
      <c r="M133" s="1980"/>
      <c r="N133" s="1980"/>
      <c r="O133" s="1980"/>
      <c r="P133" s="1980"/>
      <c r="Q133" s="1887" t="s">
        <v>809</v>
      </c>
      <c r="R133" s="1887"/>
      <c r="S133" s="1887"/>
      <c r="T133" s="1887"/>
      <c r="U133" s="1887"/>
      <c r="V133" s="1887"/>
      <c r="W133" s="1887"/>
      <c r="X133" s="1887"/>
      <c r="Y133" s="1887"/>
      <c r="Z133" s="1887"/>
      <c r="AA133" s="1887"/>
      <c r="AB133" s="1887"/>
      <c r="AC133" s="1887"/>
      <c r="AD133" s="1887"/>
      <c r="AE133" s="1887"/>
      <c r="AF133" s="1887"/>
      <c r="AG133" s="1887"/>
      <c r="AI133" s="1072"/>
      <c r="AJ133" s="1072"/>
      <c r="AK133" s="1072"/>
      <c r="AL133" s="1072"/>
      <c r="AM133" s="1072"/>
      <c r="AN133" s="1072"/>
      <c r="AO133" s="1072"/>
      <c r="AP133" s="1072"/>
      <c r="AQ133" s="1072"/>
      <c r="AR133" s="1072"/>
      <c r="AS133" s="1072"/>
      <c r="AT133" s="1072"/>
      <c r="AU133" s="1072"/>
      <c r="AV133" s="1072"/>
      <c r="AW133" s="1072"/>
      <c r="AX133" s="1072"/>
      <c r="AY133" s="1072"/>
      <c r="AZ133" s="1072"/>
      <c r="BA133" s="1072"/>
      <c r="BB133" s="1072"/>
      <c r="BC133" s="1072"/>
      <c r="BD133" s="1072"/>
      <c r="BE133" s="1072"/>
      <c r="BF133" s="1072"/>
      <c r="BG133" s="1072"/>
      <c r="BH133" s="1072"/>
      <c r="BI133" s="1072"/>
      <c r="BJ133" s="1072"/>
      <c r="BK133" s="1072"/>
      <c r="BL133" s="1072"/>
      <c r="BM133" s="1072"/>
      <c r="BN133" s="1072"/>
      <c r="BO133" s="1072"/>
    </row>
    <row r="134" spans="1:67" s="1073" customFormat="1" ht="15" customHeight="1">
      <c r="B134" s="2060"/>
      <c r="C134" s="2061"/>
      <c r="D134" s="2061"/>
      <c r="E134" s="2061"/>
      <c r="F134" s="2061"/>
      <c r="G134" s="2061"/>
      <c r="H134" s="2061"/>
      <c r="I134" s="2062"/>
      <c r="J134" s="1984" t="s">
        <v>122</v>
      </c>
      <c r="K134" s="1984"/>
      <c r="L134" s="1984"/>
      <c r="M134" s="1984"/>
      <c r="N134" s="1984"/>
      <c r="O134" s="1984"/>
      <c r="P134" s="1984"/>
      <c r="Q134" s="1914" t="s">
        <v>1262</v>
      </c>
      <c r="R134" s="1914"/>
      <c r="S134" s="1914"/>
      <c r="T134" s="1914"/>
      <c r="U134" s="1914"/>
      <c r="V134" s="1914"/>
      <c r="W134" s="1914"/>
      <c r="X134" s="1914"/>
      <c r="Y134" s="1914"/>
      <c r="Z134" s="1914"/>
      <c r="AA134" s="1914"/>
      <c r="AB134" s="1914"/>
      <c r="AC134" s="1914"/>
      <c r="AD134" s="1914"/>
      <c r="AE134" s="1914"/>
      <c r="AF134" s="1914"/>
      <c r="AG134" s="1914"/>
      <c r="AI134" s="1072"/>
      <c r="AJ134" s="1072"/>
      <c r="AK134" s="1072"/>
      <c r="AL134" s="1072"/>
      <c r="AM134" s="1072"/>
      <c r="AN134" s="1072"/>
      <c r="AO134" s="1072"/>
      <c r="AP134" s="1072"/>
      <c r="AQ134" s="1072"/>
      <c r="AR134" s="1072"/>
      <c r="AS134" s="1072"/>
      <c r="AT134" s="1072"/>
      <c r="AU134" s="1072"/>
      <c r="AV134" s="1072"/>
      <c r="AW134" s="1072"/>
      <c r="AX134" s="1072"/>
      <c r="AY134" s="1072"/>
      <c r="AZ134" s="1072"/>
      <c r="BA134" s="1072"/>
      <c r="BB134" s="1072"/>
      <c r="BC134" s="1072"/>
      <c r="BD134" s="1072"/>
      <c r="BE134" s="1072"/>
      <c r="BF134" s="1072"/>
      <c r="BG134" s="1072"/>
      <c r="BH134" s="1072"/>
      <c r="BI134" s="1072"/>
      <c r="BJ134" s="1072"/>
      <c r="BK134" s="1072"/>
      <c r="BL134" s="1072"/>
      <c r="BM134" s="1072"/>
      <c r="BN134" s="1072"/>
      <c r="BO134" s="1072"/>
    </row>
    <row r="135" spans="1:67" s="1073" customFormat="1" ht="15" customHeight="1">
      <c r="B135" s="2060"/>
      <c r="C135" s="2061"/>
      <c r="D135" s="2061"/>
      <c r="E135" s="2061"/>
      <c r="F135" s="2061"/>
      <c r="G135" s="2061"/>
      <c r="H135" s="2061"/>
      <c r="I135" s="2062"/>
      <c r="J135" s="1883" t="s">
        <v>634</v>
      </c>
      <c r="K135" s="1884"/>
      <c r="L135" s="1884"/>
      <c r="M135" s="1884"/>
      <c r="N135" s="1884"/>
      <c r="O135" s="1884"/>
      <c r="P135" s="1884"/>
      <c r="Q135" s="1884"/>
      <c r="R135" s="1884"/>
      <c r="S135" s="1884"/>
      <c r="T135" s="1884"/>
      <c r="U135" s="1884"/>
      <c r="V135" s="1884"/>
      <c r="W135" s="1884"/>
      <c r="X135" s="1884"/>
      <c r="Y135" s="1884"/>
      <c r="Z135" s="1884"/>
      <c r="AA135" s="1884"/>
      <c r="AB135" s="1884"/>
      <c r="AC135" s="1884"/>
      <c r="AD135" s="1884"/>
      <c r="AE135" s="1884"/>
      <c r="AF135" s="1884"/>
      <c r="AG135" s="1885"/>
      <c r="AI135" s="1072"/>
      <c r="AJ135" s="1072"/>
      <c r="AK135" s="1072"/>
      <c r="AL135" s="1072"/>
      <c r="AM135" s="1072"/>
      <c r="AN135" s="1072"/>
      <c r="AO135" s="1072"/>
      <c r="AP135" s="1072"/>
      <c r="AQ135" s="1072"/>
      <c r="AR135" s="1072"/>
      <c r="AS135" s="1072"/>
      <c r="AT135" s="1072"/>
      <c r="AU135" s="1072"/>
      <c r="AV135" s="1072"/>
      <c r="AW135" s="1072"/>
      <c r="AX135" s="1072"/>
      <c r="AY135" s="1072"/>
      <c r="AZ135" s="1072"/>
      <c r="BA135" s="1072"/>
      <c r="BB135" s="1072"/>
      <c r="BC135" s="1072"/>
      <c r="BD135" s="1072"/>
      <c r="BE135" s="1072"/>
      <c r="BF135" s="1072"/>
      <c r="BG135" s="1072"/>
      <c r="BH135" s="1072"/>
      <c r="BI135" s="1072"/>
      <c r="BJ135" s="1072"/>
      <c r="BK135" s="1072"/>
      <c r="BL135" s="1072"/>
      <c r="BM135" s="1072"/>
      <c r="BN135" s="1072"/>
      <c r="BO135" s="1072"/>
    </row>
    <row r="136" spans="1:67" s="1073" customFormat="1" ht="15" customHeight="1">
      <c r="B136" s="2060"/>
      <c r="C136" s="2061"/>
      <c r="D136" s="2061"/>
      <c r="E136" s="2061"/>
      <c r="F136" s="2061"/>
      <c r="G136" s="2061"/>
      <c r="H136" s="2061"/>
      <c r="I136" s="2062"/>
      <c r="J136" s="1979" t="s">
        <v>123</v>
      </c>
      <c r="K136" s="1979"/>
      <c r="L136" s="1979"/>
      <c r="M136" s="1979"/>
      <c r="N136" s="1979"/>
      <c r="O136" s="1979"/>
      <c r="P136" s="1979"/>
      <c r="Q136" s="1891" t="s">
        <v>810</v>
      </c>
      <c r="R136" s="1891"/>
      <c r="S136" s="1891"/>
      <c r="T136" s="1891"/>
      <c r="U136" s="1891"/>
      <c r="V136" s="1891"/>
      <c r="W136" s="1891"/>
      <c r="X136" s="1891"/>
      <c r="Y136" s="1891"/>
      <c r="Z136" s="1891"/>
      <c r="AA136" s="1891"/>
      <c r="AB136" s="1891"/>
      <c r="AC136" s="1891"/>
      <c r="AD136" s="1891"/>
      <c r="AE136" s="1891"/>
      <c r="AF136" s="1891"/>
      <c r="AG136" s="1891"/>
      <c r="AI136" s="1072"/>
      <c r="AJ136" s="1072"/>
      <c r="AK136" s="1072"/>
      <c r="AL136" s="1072"/>
      <c r="AM136" s="1072"/>
      <c r="AN136" s="1072"/>
      <c r="AO136" s="1072"/>
      <c r="AP136" s="1072"/>
      <c r="AQ136" s="1072"/>
      <c r="AR136" s="1072"/>
      <c r="AS136" s="1072"/>
      <c r="AT136" s="1072"/>
      <c r="AU136" s="1072"/>
      <c r="AV136" s="1072"/>
      <c r="AW136" s="1072"/>
      <c r="AX136" s="1072"/>
      <c r="AY136" s="1072"/>
      <c r="AZ136" s="1072"/>
      <c r="BA136" s="1072"/>
      <c r="BB136" s="1072"/>
      <c r="BC136" s="1072"/>
      <c r="BD136" s="1072"/>
      <c r="BE136" s="1072"/>
      <c r="BF136" s="1072"/>
      <c r="BG136" s="1072"/>
      <c r="BH136" s="1072"/>
      <c r="BI136" s="1072"/>
      <c r="BJ136" s="1072"/>
      <c r="BK136" s="1072"/>
      <c r="BL136" s="1072"/>
      <c r="BM136" s="1072"/>
      <c r="BN136" s="1072"/>
      <c r="BO136" s="1072"/>
    </row>
    <row r="137" spans="1:67" s="1073" customFormat="1" ht="15" customHeight="1">
      <c r="B137" s="2060"/>
      <c r="C137" s="2061"/>
      <c r="D137" s="2061"/>
      <c r="E137" s="2061"/>
      <c r="F137" s="2061"/>
      <c r="G137" s="2061"/>
      <c r="H137" s="2061"/>
      <c r="I137" s="2062"/>
      <c r="J137" s="1980" t="s">
        <v>126</v>
      </c>
      <c r="K137" s="1980"/>
      <c r="L137" s="1980"/>
      <c r="M137" s="1980"/>
      <c r="N137" s="1980"/>
      <c r="O137" s="1980"/>
      <c r="P137" s="1980"/>
      <c r="Q137" s="1887" t="s">
        <v>810</v>
      </c>
      <c r="R137" s="1887"/>
      <c r="S137" s="1887"/>
      <c r="T137" s="1887"/>
      <c r="U137" s="1887"/>
      <c r="V137" s="1887"/>
      <c r="W137" s="1887"/>
      <c r="X137" s="1887"/>
      <c r="Y137" s="1887"/>
      <c r="Z137" s="1887"/>
      <c r="AA137" s="1887"/>
      <c r="AB137" s="1887"/>
      <c r="AC137" s="1887"/>
      <c r="AD137" s="1887"/>
      <c r="AE137" s="1887"/>
      <c r="AF137" s="1887"/>
      <c r="AG137" s="1887"/>
      <c r="AI137" s="1072"/>
      <c r="AJ137" s="1072"/>
      <c r="AK137" s="1072"/>
      <c r="AL137" s="1072"/>
      <c r="AM137" s="1072"/>
      <c r="AN137" s="1072"/>
      <c r="AO137" s="1072"/>
      <c r="AP137" s="1072"/>
      <c r="AQ137" s="1072"/>
      <c r="AR137" s="1072"/>
      <c r="AS137" s="1072"/>
      <c r="AT137" s="1072"/>
      <c r="AU137" s="1072"/>
      <c r="AV137" s="1072"/>
      <c r="AW137" s="1072"/>
      <c r="AX137" s="1072"/>
      <c r="AY137" s="1072"/>
      <c r="AZ137" s="1072"/>
      <c r="BA137" s="1072"/>
      <c r="BB137" s="1072"/>
      <c r="BC137" s="1072"/>
      <c r="BD137" s="1072"/>
      <c r="BE137" s="1072"/>
      <c r="BF137" s="1072"/>
      <c r="BG137" s="1072"/>
      <c r="BH137" s="1072"/>
      <c r="BI137" s="1072"/>
      <c r="BJ137" s="1072"/>
      <c r="BK137" s="1072"/>
      <c r="BL137" s="1072"/>
      <c r="BM137" s="1072"/>
      <c r="BN137" s="1072"/>
      <c r="BO137" s="1072"/>
    </row>
    <row r="138" spans="1:67" s="1073" customFormat="1" ht="15" customHeight="1">
      <c r="B138" s="2060"/>
      <c r="C138" s="2061"/>
      <c r="D138" s="2061"/>
      <c r="E138" s="2061"/>
      <c r="F138" s="2061"/>
      <c r="G138" s="2061"/>
      <c r="H138" s="2061"/>
      <c r="I138" s="2062"/>
      <c r="J138" s="1981" t="s">
        <v>127</v>
      </c>
      <c r="K138" s="1981"/>
      <c r="L138" s="1981"/>
      <c r="M138" s="1981"/>
      <c r="N138" s="1981"/>
      <c r="O138" s="1981"/>
      <c r="P138" s="1981"/>
      <c r="Q138" s="1889" t="s">
        <v>810</v>
      </c>
      <c r="R138" s="1889"/>
      <c r="S138" s="1889"/>
      <c r="T138" s="1889"/>
      <c r="U138" s="1889"/>
      <c r="V138" s="1889"/>
      <c r="W138" s="1889"/>
      <c r="X138" s="1889"/>
      <c r="Y138" s="1889"/>
      <c r="Z138" s="1889"/>
      <c r="AA138" s="1889"/>
      <c r="AB138" s="1889"/>
      <c r="AC138" s="1889"/>
      <c r="AD138" s="1889"/>
      <c r="AE138" s="1889"/>
      <c r="AF138" s="1889"/>
      <c r="AG138" s="1889"/>
      <c r="AI138" s="1072"/>
      <c r="AJ138" s="1072"/>
      <c r="AK138" s="1072"/>
      <c r="AL138" s="1072"/>
      <c r="AM138" s="1072"/>
      <c r="AN138" s="1072"/>
      <c r="AO138" s="1072"/>
      <c r="AP138" s="1072"/>
      <c r="AQ138" s="1072"/>
      <c r="AR138" s="1072"/>
      <c r="AS138" s="1072"/>
      <c r="AT138" s="1072"/>
      <c r="AU138" s="1072"/>
      <c r="AV138" s="1072"/>
      <c r="AW138" s="1072"/>
      <c r="AX138" s="1072"/>
      <c r="AY138" s="1072"/>
      <c r="AZ138" s="1072"/>
      <c r="BA138" s="1072"/>
      <c r="BB138" s="1072"/>
      <c r="BC138" s="1072"/>
      <c r="BD138" s="1072"/>
      <c r="BE138" s="1072"/>
      <c r="BF138" s="1072"/>
      <c r="BG138" s="1072"/>
      <c r="BH138" s="1072"/>
      <c r="BI138" s="1072"/>
      <c r="BJ138" s="1072"/>
      <c r="BK138" s="1072"/>
      <c r="BL138" s="1072"/>
      <c r="BM138" s="1072"/>
      <c r="BN138" s="1072"/>
      <c r="BO138" s="1072"/>
    </row>
    <row r="139" spans="1:67" s="1073" customFormat="1" ht="15" customHeight="1">
      <c r="B139" s="2060"/>
      <c r="C139" s="2061"/>
      <c r="D139" s="2061"/>
      <c r="E139" s="2061"/>
      <c r="F139" s="2061"/>
      <c r="G139" s="2061"/>
      <c r="H139" s="2061"/>
      <c r="I139" s="2062"/>
      <c r="J139" s="1883" t="s">
        <v>635</v>
      </c>
      <c r="K139" s="1884"/>
      <c r="L139" s="1884"/>
      <c r="M139" s="1884"/>
      <c r="N139" s="1884"/>
      <c r="O139" s="1884"/>
      <c r="P139" s="1884"/>
      <c r="Q139" s="1884"/>
      <c r="R139" s="1884"/>
      <c r="S139" s="1884"/>
      <c r="T139" s="1884"/>
      <c r="U139" s="1884"/>
      <c r="V139" s="1884"/>
      <c r="W139" s="1884"/>
      <c r="X139" s="1884"/>
      <c r="Y139" s="1884"/>
      <c r="Z139" s="1884"/>
      <c r="AA139" s="1884"/>
      <c r="AB139" s="1884"/>
      <c r="AC139" s="1884"/>
      <c r="AD139" s="1884"/>
      <c r="AE139" s="1884"/>
      <c r="AF139" s="1884"/>
      <c r="AG139" s="1885"/>
      <c r="AI139" s="1072"/>
      <c r="AJ139" s="1072"/>
      <c r="AK139" s="1072"/>
      <c r="AL139" s="1072"/>
      <c r="AM139" s="1072"/>
      <c r="AN139" s="1072"/>
      <c r="AO139" s="1072"/>
      <c r="AP139" s="1072"/>
      <c r="AQ139" s="1072"/>
      <c r="AR139" s="1072"/>
      <c r="AS139" s="1072"/>
      <c r="AT139" s="1072"/>
      <c r="AU139" s="1072"/>
      <c r="AV139" s="1072"/>
      <c r="AW139" s="1072"/>
      <c r="AX139" s="1072"/>
      <c r="AY139" s="1072"/>
      <c r="AZ139" s="1072"/>
      <c r="BA139" s="1072"/>
      <c r="BB139" s="1072"/>
      <c r="BC139" s="1072"/>
      <c r="BD139" s="1072"/>
      <c r="BE139" s="1072"/>
      <c r="BF139" s="1072"/>
      <c r="BG139" s="1072"/>
      <c r="BH139" s="1072"/>
      <c r="BI139" s="1072"/>
      <c r="BJ139" s="1072"/>
      <c r="BK139" s="1072"/>
      <c r="BL139" s="1072"/>
      <c r="BM139" s="1072"/>
      <c r="BN139" s="1072"/>
      <c r="BO139" s="1072"/>
    </row>
    <row r="140" spans="1:67" s="1073" customFormat="1" ht="15" customHeight="1">
      <c r="B140" s="2060"/>
      <c r="C140" s="2061"/>
      <c r="D140" s="2061"/>
      <c r="E140" s="2061"/>
      <c r="F140" s="2061"/>
      <c r="G140" s="2061"/>
      <c r="H140" s="2061"/>
      <c r="I140" s="2062"/>
      <c r="J140" s="1979" t="s">
        <v>132</v>
      </c>
      <c r="K140" s="1979"/>
      <c r="L140" s="1979"/>
      <c r="M140" s="1979"/>
      <c r="N140" s="1979"/>
      <c r="O140" s="1979"/>
      <c r="P140" s="1979"/>
      <c r="Q140" s="1891" t="s">
        <v>811</v>
      </c>
      <c r="R140" s="1891"/>
      <c r="S140" s="1891"/>
      <c r="T140" s="1891"/>
      <c r="U140" s="1891"/>
      <c r="V140" s="1891"/>
      <c r="W140" s="1891"/>
      <c r="X140" s="1891"/>
      <c r="Y140" s="1891"/>
      <c r="Z140" s="1891"/>
      <c r="AA140" s="1891"/>
      <c r="AB140" s="1891"/>
      <c r="AC140" s="1891"/>
      <c r="AD140" s="1891"/>
      <c r="AE140" s="1891"/>
      <c r="AF140" s="1891"/>
      <c r="AG140" s="1891"/>
      <c r="AI140" s="1072"/>
      <c r="AJ140" s="1072"/>
      <c r="AK140" s="1072"/>
      <c r="AL140" s="1072"/>
      <c r="AM140" s="1072"/>
      <c r="AN140" s="1072"/>
      <c r="AO140" s="1072"/>
      <c r="AP140" s="1072"/>
      <c r="AQ140" s="1072"/>
      <c r="AR140" s="1072"/>
      <c r="AS140" s="1072"/>
      <c r="AT140" s="1072"/>
      <c r="AU140" s="1072"/>
      <c r="AV140" s="1072"/>
      <c r="AW140" s="1072"/>
      <c r="AX140" s="1072"/>
      <c r="AY140" s="1072"/>
      <c r="AZ140" s="1072"/>
      <c r="BA140" s="1072"/>
      <c r="BB140" s="1072"/>
      <c r="BC140" s="1072"/>
      <c r="BD140" s="1072"/>
      <c r="BE140" s="1072"/>
      <c r="BF140" s="1072"/>
      <c r="BG140" s="1072"/>
      <c r="BH140" s="1072"/>
      <c r="BI140" s="1072"/>
      <c r="BJ140" s="1072"/>
      <c r="BK140" s="1072"/>
      <c r="BL140" s="1072"/>
      <c r="BM140" s="1072"/>
      <c r="BN140" s="1072"/>
      <c r="BO140" s="1072"/>
    </row>
    <row r="141" spans="1:67" s="1073" customFormat="1" ht="15" customHeight="1">
      <c r="B141" s="2060"/>
      <c r="C141" s="2061"/>
      <c r="D141" s="2061"/>
      <c r="E141" s="2061"/>
      <c r="F141" s="2061"/>
      <c r="G141" s="2061"/>
      <c r="H141" s="2061"/>
      <c r="I141" s="2062"/>
      <c r="J141" s="1980" t="s">
        <v>636</v>
      </c>
      <c r="K141" s="1980"/>
      <c r="L141" s="1980"/>
      <c r="M141" s="1980"/>
      <c r="N141" s="1980"/>
      <c r="O141" s="1980"/>
      <c r="P141" s="1980"/>
      <c r="Q141" s="1887" t="s">
        <v>812</v>
      </c>
      <c r="R141" s="1887"/>
      <c r="S141" s="1887"/>
      <c r="T141" s="1887"/>
      <c r="U141" s="1887"/>
      <c r="V141" s="1887"/>
      <c r="W141" s="1887"/>
      <c r="X141" s="1887"/>
      <c r="Y141" s="1887"/>
      <c r="Z141" s="1887"/>
      <c r="AA141" s="1887"/>
      <c r="AB141" s="1887"/>
      <c r="AC141" s="1887"/>
      <c r="AD141" s="1887"/>
      <c r="AE141" s="1887"/>
      <c r="AF141" s="1887"/>
      <c r="AG141" s="1887"/>
      <c r="AI141" s="1072"/>
      <c r="AJ141" s="1072"/>
      <c r="AK141" s="1072"/>
      <c r="AL141" s="1072"/>
      <c r="AM141" s="1072"/>
      <c r="AN141" s="1072"/>
      <c r="AO141" s="1072"/>
      <c r="AP141" s="1072"/>
      <c r="AQ141" s="1072"/>
      <c r="AR141" s="1072"/>
      <c r="AS141" s="1072"/>
      <c r="AT141" s="1072"/>
      <c r="AU141" s="1072"/>
      <c r="AV141" s="1072"/>
      <c r="AW141" s="1072"/>
      <c r="AX141" s="1072"/>
      <c r="AY141" s="1072"/>
      <c r="AZ141" s="1072"/>
      <c r="BA141" s="1072"/>
      <c r="BB141" s="1072"/>
      <c r="BC141" s="1072"/>
      <c r="BD141" s="1072"/>
      <c r="BE141" s="1072"/>
      <c r="BF141" s="1072"/>
      <c r="BG141" s="1072"/>
      <c r="BH141" s="1072"/>
      <c r="BI141" s="1072"/>
      <c r="BJ141" s="1072"/>
      <c r="BK141" s="1072"/>
      <c r="BL141" s="1072"/>
      <c r="BM141" s="1072"/>
      <c r="BN141" s="1072"/>
      <c r="BO141" s="1072"/>
    </row>
    <row r="142" spans="1:67" s="1073" customFormat="1" ht="15" customHeight="1">
      <c r="B142" s="2060"/>
      <c r="C142" s="2061"/>
      <c r="D142" s="2061"/>
      <c r="E142" s="2061"/>
      <c r="F142" s="2061"/>
      <c r="G142" s="2061"/>
      <c r="H142" s="2061"/>
      <c r="I142" s="2062"/>
      <c r="J142" s="1980" t="s">
        <v>136</v>
      </c>
      <c r="K142" s="1980"/>
      <c r="L142" s="1980"/>
      <c r="M142" s="1980"/>
      <c r="N142" s="1980"/>
      <c r="O142" s="1980"/>
      <c r="P142" s="1980"/>
      <c r="Q142" s="1887" t="s">
        <v>813</v>
      </c>
      <c r="R142" s="1887"/>
      <c r="S142" s="1887"/>
      <c r="T142" s="1887"/>
      <c r="U142" s="1887"/>
      <c r="V142" s="1887"/>
      <c r="W142" s="1887"/>
      <c r="X142" s="1887"/>
      <c r="Y142" s="1887"/>
      <c r="Z142" s="1887"/>
      <c r="AA142" s="1887"/>
      <c r="AB142" s="1887"/>
      <c r="AC142" s="1887"/>
      <c r="AD142" s="1887"/>
      <c r="AE142" s="1887"/>
      <c r="AF142" s="1887"/>
      <c r="AG142" s="1887"/>
      <c r="AI142" s="1072"/>
      <c r="AJ142" s="1072"/>
      <c r="AK142" s="1072"/>
      <c r="AL142" s="1072"/>
      <c r="AM142" s="1072"/>
      <c r="AN142" s="1072"/>
      <c r="AO142" s="1072"/>
      <c r="AP142" s="1072"/>
      <c r="AQ142" s="1072"/>
      <c r="AR142" s="1072"/>
      <c r="AS142" s="1072"/>
      <c r="AT142" s="1072"/>
      <c r="AU142" s="1072"/>
      <c r="AV142" s="1072"/>
      <c r="AW142" s="1072"/>
      <c r="AX142" s="1072"/>
      <c r="AY142" s="1072"/>
      <c r="AZ142" s="1072"/>
      <c r="BA142" s="1072"/>
      <c r="BB142" s="1072"/>
      <c r="BC142" s="1072"/>
      <c r="BD142" s="1072"/>
      <c r="BE142" s="1072"/>
      <c r="BF142" s="1072"/>
      <c r="BG142" s="1072"/>
      <c r="BH142" s="1072"/>
      <c r="BI142" s="1072"/>
      <c r="BJ142" s="1072"/>
      <c r="BK142" s="1072"/>
      <c r="BL142" s="1072"/>
      <c r="BM142" s="1072"/>
      <c r="BN142" s="1072"/>
      <c r="BO142" s="1072"/>
    </row>
    <row r="143" spans="1:67" s="1073" customFormat="1" ht="15" customHeight="1">
      <c r="B143" s="2060"/>
      <c r="C143" s="2061"/>
      <c r="D143" s="2061"/>
      <c r="E143" s="2061"/>
      <c r="F143" s="2061"/>
      <c r="G143" s="2061"/>
      <c r="H143" s="2061"/>
      <c r="I143" s="2062"/>
      <c r="J143" s="1895" t="s">
        <v>1122</v>
      </c>
      <c r="K143" s="1896"/>
      <c r="L143" s="1896"/>
      <c r="M143" s="1896"/>
      <c r="N143" s="1896"/>
      <c r="O143" s="1896"/>
      <c r="P143" s="1897"/>
      <c r="Q143" s="1892" t="s">
        <v>814</v>
      </c>
      <c r="R143" s="1893"/>
      <c r="S143" s="1893"/>
      <c r="T143" s="1893"/>
      <c r="U143" s="1893"/>
      <c r="V143" s="1893"/>
      <c r="W143" s="1893"/>
      <c r="X143" s="1893"/>
      <c r="Y143" s="1893"/>
      <c r="Z143" s="1893"/>
      <c r="AA143" s="1893"/>
      <c r="AB143" s="1893"/>
      <c r="AC143" s="1893"/>
      <c r="AD143" s="1893"/>
      <c r="AE143" s="1893"/>
      <c r="AF143" s="1893"/>
      <c r="AG143" s="1894"/>
      <c r="AI143" s="1072"/>
      <c r="AJ143" s="1072"/>
      <c r="AK143" s="1072"/>
      <c r="AL143" s="1072"/>
      <c r="AM143" s="1072"/>
      <c r="AN143" s="1072"/>
      <c r="AO143" s="1072"/>
      <c r="AP143" s="1072"/>
      <c r="AQ143" s="1072"/>
      <c r="AR143" s="1072"/>
      <c r="AS143" s="1072"/>
      <c r="AT143" s="1072"/>
      <c r="AU143" s="1072"/>
      <c r="AV143" s="1072"/>
      <c r="AW143" s="1072"/>
      <c r="AX143" s="1072"/>
      <c r="AY143" s="1072"/>
      <c r="AZ143" s="1072"/>
      <c r="BA143" s="1072"/>
      <c r="BB143" s="1072"/>
      <c r="BC143" s="1072"/>
      <c r="BD143" s="1072"/>
      <c r="BE143" s="1072"/>
      <c r="BF143" s="1072"/>
      <c r="BG143" s="1072"/>
      <c r="BH143" s="1072"/>
      <c r="BI143" s="1072"/>
      <c r="BJ143" s="1072"/>
      <c r="BK143" s="1072"/>
      <c r="BL143" s="1072"/>
      <c r="BM143" s="1072"/>
      <c r="BN143" s="1072"/>
      <c r="BO143" s="1072"/>
    </row>
    <row r="144" spans="1:67" s="1073" customFormat="1" ht="15" customHeight="1">
      <c r="B144" s="2060"/>
      <c r="C144" s="2061"/>
      <c r="D144" s="2061"/>
      <c r="E144" s="2061"/>
      <c r="F144" s="2061"/>
      <c r="G144" s="2061"/>
      <c r="H144" s="2061"/>
      <c r="I144" s="2062"/>
      <c r="J144" s="1898" t="s">
        <v>1124</v>
      </c>
      <c r="K144" s="1899"/>
      <c r="L144" s="1899"/>
      <c r="M144" s="1899"/>
      <c r="N144" s="1899"/>
      <c r="O144" s="1899"/>
      <c r="P144" s="1900"/>
      <c r="Q144" s="1901" t="s">
        <v>814</v>
      </c>
      <c r="R144" s="1902"/>
      <c r="S144" s="1902"/>
      <c r="T144" s="1902"/>
      <c r="U144" s="1902"/>
      <c r="V144" s="1902"/>
      <c r="W144" s="1902"/>
      <c r="X144" s="1902"/>
      <c r="Y144" s="1902"/>
      <c r="Z144" s="1902"/>
      <c r="AA144" s="1902"/>
      <c r="AB144" s="1902"/>
      <c r="AC144" s="1902"/>
      <c r="AD144" s="1902"/>
      <c r="AE144" s="1902"/>
      <c r="AF144" s="1902"/>
      <c r="AG144" s="1903"/>
      <c r="AI144" s="1072"/>
      <c r="AJ144" s="1072"/>
      <c r="AK144" s="1072"/>
      <c r="AL144" s="1072"/>
      <c r="AM144" s="1072"/>
      <c r="AN144" s="1072"/>
      <c r="AO144" s="1072"/>
      <c r="AP144" s="1072"/>
      <c r="AQ144" s="1072"/>
      <c r="AR144" s="1072"/>
      <c r="AS144" s="1072"/>
      <c r="AT144" s="1072"/>
      <c r="AU144" s="1072"/>
      <c r="AV144" s="1072"/>
      <c r="AW144" s="1072"/>
      <c r="AX144" s="1072"/>
      <c r="AY144" s="1072"/>
      <c r="AZ144" s="1072"/>
      <c r="BA144" s="1072"/>
      <c r="BB144" s="1072"/>
      <c r="BC144" s="1072"/>
      <c r="BD144" s="1072"/>
      <c r="BE144" s="1072"/>
      <c r="BF144" s="1072"/>
      <c r="BG144" s="1072"/>
      <c r="BH144" s="1072"/>
      <c r="BI144" s="1072"/>
      <c r="BJ144" s="1072"/>
      <c r="BK144" s="1072"/>
      <c r="BL144" s="1072"/>
      <c r="BM144" s="1072"/>
      <c r="BN144" s="1072"/>
      <c r="BO144" s="1072"/>
    </row>
    <row r="145" spans="2:67" s="1073" customFormat="1" ht="15" customHeight="1">
      <c r="B145" s="2060"/>
      <c r="C145" s="2061"/>
      <c r="D145" s="2061"/>
      <c r="E145" s="2061"/>
      <c r="F145" s="2061"/>
      <c r="G145" s="2061"/>
      <c r="H145" s="2061"/>
      <c r="I145" s="2062"/>
      <c r="J145" s="1883" t="s">
        <v>639</v>
      </c>
      <c r="K145" s="1884"/>
      <c r="L145" s="1884"/>
      <c r="M145" s="1884"/>
      <c r="N145" s="1884"/>
      <c r="O145" s="1884"/>
      <c r="P145" s="1884"/>
      <c r="Q145" s="1884"/>
      <c r="R145" s="1884"/>
      <c r="S145" s="1884"/>
      <c r="T145" s="1884"/>
      <c r="U145" s="1884"/>
      <c r="V145" s="1884"/>
      <c r="W145" s="1884"/>
      <c r="X145" s="1884"/>
      <c r="Y145" s="1884"/>
      <c r="Z145" s="1884"/>
      <c r="AA145" s="1884"/>
      <c r="AB145" s="1884"/>
      <c r="AC145" s="1884"/>
      <c r="AD145" s="1884"/>
      <c r="AE145" s="1884"/>
      <c r="AF145" s="1884"/>
      <c r="AG145" s="1885"/>
      <c r="AI145" s="1072"/>
      <c r="AJ145" s="1072"/>
      <c r="AK145" s="1072"/>
      <c r="AL145" s="1072"/>
      <c r="AM145" s="1072"/>
      <c r="AN145" s="1072"/>
      <c r="AO145" s="1072"/>
      <c r="AP145" s="1072"/>
      <c r="AQ145" s="1072"/>
      <c r="AR145" s="1072"/>
      <c r="AS145" s="1072"/>
      <c r="AT145" s="1072"/>
      <c r="AU145" s="1072"/>
      <c r="AV145" s="1072"/>
      <c r="AW145" s="1072"/>
      <c r="AX145" s="1072"/>
      <c r="AY145" s="1072"/>
      <c r="AZ145" s="1072"/>
      <c r="BA145" s="1072"/>
      <c r="BB145" s="1072"/>
      <c r="BC145" s="1072"/>
      <c r="BD145" s="1072"/>
      <c r="BE145" s="1072"/>
      <c r="BF145" s="1072"/>
      <c r="BG145" s="1072"/>
      <c r="BH145" s="1072"/>
      <c r="BI145" s="1072"/>
      <c r="BJ145" s="1072"/>
      <c r="BK145" s="1072"/>
      <c r="BL145" s="1072"/>
      <c r="BM145" s="1072"/>
      <c r="BN145" s="1072"/>
      <c r="BO145" s="1072"/>
    </row>
    <row r="146" spans="2:67" s="1073" customFormat="1" ht="15" customHeight="1">
      <c r="B146" s="2060"/>
      <c r="C146" s="2061"/>
      <c r="D146" s="2061"/>
      <c r="E146" s="2061"/>
      <c r="F146" s="2061"/>
      <c r="G146" s="2061"/>
      <c r="H146" s="2061"/>
      <c r="I146" s="2062"/>
      <c r="J146" s="1981" t="s">
        <v>140</v>
      </c>
      <c r="K146" s="1981"/>
      <c r="L146" s="1981"/>
      <c r="M146" s="1981"/>
      <c r="N146" s="1981"/>
      <c r="O146" s="1981"/>
      <c r="P146" s="1981"/>
      <c r="Q146" s="1889" t="s">
        <v>816</v>
      </c>
      <c r="R146" s="1889"/>
      <c r="S146" s="1889"/>
      <c r="T146" s="1889"/>
      <c r="U146" s="1889"/>
      <c r="V146" s="1889"/>
      <c r="W146" s="1889"/>
      <c r="X146" s="1889"/>
      <c r="Y146" s="1889"/>
      <c r="Z146" s="1889"/>
      <c r="AA146" s="1889"/>
      <c r="AB146" s="1889"/>
      <c r="AC146" s="1889"/>
      <c r="AD146" s="1889"/>
      <c r="AE146" s="1889"/>
      <c r="AF146" s="1889"/>
      <c r="AG146" s="1889"/>
      <c r="AI146" s="1072"/>
      <c r="AJ146" s="1072"/>
      <c r="AK146" s="1072"/>
      <c r="AL146" s="1072"/>
      <c r="AM146" s="1072"/>
      <c r="AN146" s="1072"/>
      <c r="AO146" s="1072"/>
      <c r="AP146" s="1072"/>
      <c r="AQ146" s="1072"/>
      <c r="AR146" s="1072"/>
      <c r="AS146" s="1072"/>
      <c r="AT146" s="1072"/>
      <c r="AU146" s="1072"/>
      <c r="AV146" s="1072"/>
      <c r="AW146" s="1072"/>
      <c r="AX146" s="1072"/>
      <c r="AY146" s="1072"/>
      <c r="AZ146" s="1072"/>
      <c r="BA146" s="1072"/>
      <c r="BB146" s="1072"/>
      <c r="BC146" s="1072"/>
      <c r="BD146" s="1072"/>
      <c r="BE146" s="1072"/>
      <c r="BF146" s="1072"/>
      <c r="BG146" s="1072"/>
      <c r="BH146" s="1072"/>
      <c r="BI146" s="1072"/>
      <c r="BJ146" s="1072"/>
      <c r="BK146" s="1072"/>
      <c r="BL146" s="1072"/>
      <c r="BM146" s="1072"/>
      <c r="BN146" s="1072"/>
      <c r="BO146" s="1072"/>
    </row>
    <row r="147" spans="2:67" s="1073" customFormat="1" ht="15" customHeight="1">
      <c r="B147" s="2060"/>
      <c r="C147" s="2061"/>
      <c r="D147" s="2061"/>
      <c r="E147" s="2061"/>
      <c r="F147" s="2061"/>
      <c r="G147" s="2061"/>
      <c r="H147" s="2061"/>
      <c r="I147" s="2062"/>
      <c r="J147" s="1980" t="s">
        <v>1434</v>
      </c>
      <c r="K147" s="1980"/>
      <c r="L147" s="1980"/>
      <c r="M147" s="1980"/>
      <c r="N147" s="1980"/>
      <c r="O147" s="1980"/>
      <c r="P147" s="1980"/>
      <c r="Q147" s="1887" t="s">
        <v>815</v>
      </c>
      <c r="R147" s="1887"/>
      <c r="S147" s="1887"/>
      <c r="T147" s="1887"/>
      <c r="U147" s="1887"/>
      <c r="V147" s="1887"/>
      <c r="W147" s="1887"/>
      <c r="X147" s="1887"/>
      <c r="Y147" s="1887"/>
      <c r="Z147" s="1887"/>
      <c r="AA147" s="1887"/>
      <c r="AB147" s="1887"/>
      <c r="AC147" s="1887"/>
      <c r="AD147" s="1887"/>
      <c r="AE147" s="1887"/>
      <c r="AF147" s="1887"/>
      <c r="AG147" s="1887"/>
      <c r="AI147" s="1072"/>
      <c r="AJ147" s="1072"/>
      <c r="AK147" s="1072"/>
      <c r="AL147" s="1072"/>
      <c r="AM147" s="1072"/>
      <c r="AN147" s="1072"/>
      <c r="AO147" s="1072"/>
      <c r="AP147" s="1072"/>
      <c r="AQ147" s="1072"/>
      <c r="AR147" s="1072"/>
      <c r="AS147" s="1072"/>
      <c r="AT147" s="1072"/>
      <c r="AU147" s="1072"/>
      <c r="AV147" s="1072"/>
      <c r="AW147" s="1072"/>
      <c r="AX147" s="1072"/>
      <c r="AY147" s="1072"/>
      <c r="AZ147" s="1072"/>
      <c r="BA147" s="1072"/>
      <c r="BB147" s="1072"/>
      <c r="BC147" s="1072"/>
      <c r="BD147" s="1072"/>
      <c r="BE147" s="1072"/>
      <c r="BF147" s="1072"/>
      <c r="BG147" s="1072"/>
      <c r="BH147" s="1072"/>
      <c r="BI147" s="1072"/>
      <c r="BJ147" s="1072"/>
      <c r="BK147" s="1072"/>
      <c r="BL147" s="1072"/>
      <c r="BM147" s="1072"/>
      <c r="BN147" s="1072"/>
      <c r="BO147" s="1072"/>
    </row>
    <row r="148" spans="2:67" s="1073" customFormat="1" ht="15" customHeight="1">
      <c r="B148" s="2060"/>
      <c r="C148" s="2061"/>
      <c r="D148" s="2061"/>
      <c r="E148" s="2061"/>
      <c r="F148" s="2061"/>
      <c r="G148" s="2061"/>
      <c r="H148" s="2061"/>
      <c r="I148" s="2062"/>
      <c r="J148" s="1982" t="s">
        <v>1117</v>
      </c>
      <c r="K148" s="1982"/>
      <c r="L148" s="1982"/>
      <c r="M148" s="1982"/>
      <c r="N148" s="1982"/>
      <c r="O148" s="1982"/>
      <c r="P148" s="1982"/>
      <c r="Q148" s="1983" t="s">
        <v>816</v>
      </c>
      <c r="R148" s="1983"/>
      <c r="S148" s="1983"/>
      <c r="T148" s="1983"/>
      <c r="U148" s="1983"/>
      <c r="V148" s="1983"/>
      <c r="W148" s="1983"/>
      <c r="X148" s="1983"/>
      <c r="Y148" s="1983"/>
      <c r="Z148" s="1983"/>
      <c r="AA148" s="1983"/>
      <c r="AB148" s="1983"/>
      <c r="AC148" s="1983"/>
      <c r="AD148" s="1983"/>
      <c r="AE148" s="1983"/>
      <c r="AF148" s="1983"/>
      <c r="AG148" s="1983"/>
      <c r="AI148" s="1072"/>
      <c r="AJ148" s="1072"/>
      <c r="AK148" s="1072"/>
      <c r="AL148" s="1072"/>
      <c r="AM148" s="1072"/>
      <c r="AN148" s="1072"/>
      <c r="AO148" s="1072"/>
      <c r="AP148" s="1072"/>
      <c r="AQ148" s="1072"/>
      <c r="AR148" s="1072"/>
      <c r="AS148" s="1072"/>
      <c r="AT148" s="1072"/>
      <c r="AU148" s="1072"/>
      <c r="AV148" s="1072"/>
      <c r="AW148" s="1072"/>
      <c r="AX148" s="1072"/>
      <c r="AY148" s="1072"/>
      <c r="AZ148" s="1072"/>
      <c r="BA148" s="1072"/>
      <c r="BB148" s="1072"/>
      <c r="BC148" s="1072"/>
      <c r="BD148" s="1072"/>
      <c r="BE148" s="1072"/>
      <c r="BF148" s="1072"/>
      <c r="BG148" s="1072"/>
      <c r="BH148" s="1072"/>
      <c r="BI148" s="1072"/>
      <c r="BJ148" s="1072"/>
      <c r="BK148" s="1072"/>
      <c r="BL148" s="1072"/>
      <c r="BM148" s="1072"/>
      <c r="BN148" s="1072"/>
      <c r="BO148" s="1072"/>
    </row>
    <row r="149" spans="2:67" s="1073" customFormat="1" ht="15" customHeight="1">
      <c r="B149" s="2060"/>
      <c r="C149" s="2061"/>
      <c r="D149" s="2061"/>
      <c r="E149" s="2061"/>
      <c r="F149" s="2061"/>
      <c r="G149" s="2061"/>
      <c r="H149" s="2061"/>
      <c r="I149" s="2062"/>
      <c r="J149" s="1883" t="s">
        <v>1263</v>
      </c>
      <c r="K149" s="1884"/>
      <c r="L149" s="1884"/>
      <c r="M149" s="1884"/>
      <c r="N149" s="1884"/>
      <c r="O149" s="1884"/>
      <c r="P149" s="1884"/>
      <c r="Q149" s="1884"/>
      <c r="R149" s="1884"/>
      <c r="S149" s="1884"/>
      <c r="T149" s="1884"/>
      <c r="U149" s="1884"/>
      <c r="V149" s="1884"/>
      <c r="W149" s="1884"/>
      <c r="X149" s="1884"/>
      <c r="Y149" s="1884"/>
      <c r="Z149" s="1884"/>
      <c r="AA149" s="1884"/>
      <c r="AB149" s="1884"/>
      <c r="AC149" s="1884"/>
      <c r="AD149" s="1884"/>
      <c r="AE149" s="1884"/>
      <c r="AF149" s="1884"/>
      <c r="AG149" s="1885"/>
      <c r="AI149" s="1072"/>
      <c r="AJ149" s="1072"/>
      <c r="AK149" s="1072"/>
      <c r="AL149" s="1072"/>
      <c r="AM149" s="1072"/>
      <c r="AN149" s="1072"/>
      <c r="AO149" s="1072"/>
      <c r="AP149" s="1072"/>
      <c r="AQ149" s="1072"/>
      <c r="AR149" s="1072"/>
      <c r="AS149" s="1072"/>
      <c r="AT149" s="1072"/>
      <c r="AU149" s="1072"/>
      <c r="AV149" s="1072"/>
      <c r="AW149" s="1072"/>
      <c r="AX149" s="1072"/>
      <c r="AY149" s="1072"/>
      <c r="AZ149" s="1072"/>
      <c r="BA149" s="1072"/>
      <c r="BB149" s="1072"/>
      <c r="BC149" s="1072"/>
      <c r="BD149" s="1072"/>
      <c r="BE149" s="1072"/>
      <c r="BF149" s="1072"/>
      <c r="BG149" s="1072"/>
      <c r="BH149" s="1072"/>
      <c r="BI149" s="1072"/>
      <c r="BJ149" s="1072"/>
      <c r="BK149" s="1072"/>
      <c r="BL149" s="1072"/>
      <c r="BM149" s="1072"/>
      <c r="BN149" s="1072"/>
      <c r="BO149" s="1072"/>
    </row>
    <row r="150" spans="2:67" s="1073" customFormat="1" ht="15" customHeight="1">
      <c r="B150" s="2060"/>
      <c r="C150" s="2061"/>
      <c r="D150" s="2061"/>
      <c r="E150" s="2061"/>
      <c r="F150" s="2061"/>
      <c r="G150" s="2061"/>
      <c r="H150" s="2061"/>
      <c r="I150" s="2062"/>
      <c r="J150" s="1979" t="s">
        <v>272</v>
      </c>
      <c r="K150" s="1979"/>
      <c r="L150" s="1979"/>
      <c r="M150" s="1979"/>
      <c r="N150" s="1979"/>
      <c r="O150" s="1979"/>
      <c r="P150" s="1979"/>
      <c r="Q150" s="1891" t="s">
        <v>817</v>
      </c>
      <c r="R150" s="1891"/>
      <c r="S150" s="1891"/>
      <c r="T150" s="1891"/>
      <c r="U150" s="1891"/>
      <c r="V150" s="1891"/>
      <c r="W150" s="1891"/>
      <c r="X150" s="1891"/>
      <c r="Y150" s="1891"/>
      <c r="Z150" s="1891"/>
      <c r="AA150" s="1891"/>
      <c r="AB150" s="1891"/>
      <c r="AC150" s="1891"/>
      <c r="AD150" s="1891"/>
      <c r="AE150" s="1891"/>
      <c r="AF150" s="1891"/>
      <c r="AG150" s="1891"/>
      <c r="AI150" s="1072"/>
      <c r="AJ150" s="1072"/>
      <c r="AK150" s="1072"/>
      <c r="AL150" s="1072"/>
      <c r="AM150" s="1072"/>
      <c r="AN150" s="1072"/>
      <c r="AO150" s="1072"/>
      <c r="AP150" s="1072"/>
      <c r="AQ150" s="1072"/>
      <c r="AR150" s="1072"/>
      <c r="AS150" s="1072"/>
      <c r="AT150" s="1072"/>
      <c r="AU150" s="1072"/>
      <c r="AV150" s="1072"/>
      <c r="AW150" s="1072"/>
      <c r="AX150" s="1072"/>
      <c r="AY150" s="1072"/>
      <c r="AZ150" s="1072"/>
      <c r="BA150" s="1072"/>
      <c r="BB150" s="1072"/>
      <c r="BC150" s="1072"/>
      <c r="BD150" s="1072"/>
      <c r="BE150" s="1072"/>
      <c r="BF150" s="1072"/>
      <c r="BG150" s="1072"/>
      <c r="BH150" s="1072"/>
      <c r="BI150" s="1072"/>
      <c r="BJ150" s="1072"/>
      <c r="BK150" s="1072"/>
      <c r="BL150" s="1072"/>
      <c r="BM150" s="1072"/>
      <c r="BN150" s="1072"/>
      <c r="BO150" s="1072"/>
    </row>
    <row r="151" spans="2:67" s="1073" customFormat="1" ht="15" customHeight="1">
      <c r="B151" s="2060"/>
      <c r="C151" s="2061"/>
      <c r="D151" s="2061"/>
      <c r="E151" s="2061"/>
      <c r="F151" s="2061"/>
      <c r="G151" s="2061"/>
      <c r="H151" s="2061"/>
      <c r="I151" s="2062"/>
      <c r="J151" s="1980" t="s">
        <v>799</v>
      </c>
      <c r="K151" s="1980"/>
      <c r="L151" s="1980"/>
      <c r="M151" s="1980"/>
      <c r="N151" s="1980"/>
      <c r="O151" s="1980"/>
      <c r="P151" s="1980"/>
      <c r="Q151" s="1887" t="s">
        <v>818</v>
      </c>
      <c r="R151" s="1887"/>
      <c r="S151" s="1887"/>
      <c r="T151" s="1887"/>
      <c r="U151" s="1887"/>
      <c r="V151" s="1887"/>
      <c r="W151" s="1887"/>
      <c r="X151" s="1887"/>
      <c r="Y151" s="1887"/>
      <c r="Z151" s="1887"/>
      <c r="AA151" s="1887"/>
      <c r="AB151" s="1887"/>
      <c r="AC151" s="1887"/>
      <c r="AD151" s="1887"/>
      <c r="AE151" s="1887"/>
      <c r="AF151" s="1887"/>
      <c r="AG151" s="1887"/>
      <c r="AI151" s="1072"/>
      <c r="AJ151" s="1072"/>
      <c r="AK151" s="1072"/>
      <c r="AL151" s="1072"/>
      <c r="AM151" s="1072"/>
      <c r="AN151" s="1072"/>
      <c r="AO151" s="1072"/>
      <c r="AP151" s="1072"/>
      <c r="AQ151" s="1072"/>
      <c r="AR151" s="1072"/>
      <c r="AS151" s="1072"/>
      <c r="AT151" s="1072"/>
      <c r="AU151" s="1072"/>
      <c r="AV151" s="1072"/>
      <c r="AW151" s="1072"/>
      <c r="AX151" s="1072"/>
      <c r="AY151" s="1072"/>
      <c r="AZ151" s="1072"/>
      <c r="BA151" s="1072"/>
      <c r="BB151" s="1072"/>
      <c r="BC151" s="1072"/>
      <c r="BD151" s="1072"/>
      <c r="BE151" s="1072"/>
      <c r="BF151" s="1072"/>
      <c r="BG151" s="1072"/>
      <c r="BH151" s="1072"/>
      <c r="BI151" s="1072"/>
      <c r="BJ151" s="1072"/>
      <c r="BK151" s="1072"/>
      <c r="BL151" s="1072"/>
      <c r="BM151" s="1072"/>
      <c r="BN151" s="1072"/>
      <c r="BO151" s="1072"/>
    </row>
    <row r="152" spans="2:67" s="1073" customFormat="1" ht="15" customHeight="1">
      <c r="B152" s="2060"/>
      <c r="C152" s="2061"/>
      <c r="D152" s="2061"/>
      <c r="E152" s="2061"/>
      <c r="F152" s="2061"/>
      <c r="G152" s="2061"/>
      <c r="H152" s="2061"/>
      <c r="I152" s="2062"/>
      <c r="J152" s="1895" t="s">
        <v>640</v>
      </c>
      <c r="K152" s="1896"/>
      <c r="L152" s="1896"/>
      <c r="M152" s="1896"/>
      <c r="N152" s="1896"/>
      <c r="O152" s="1896"/>
      <c r="P152" s="1897"/>
      <c r="Q152" s="1892" t="s">
        <v>817</v>
      </c>
      <c r="R152" s="1893"/>
      <c r="S152" s="1893"/>
      <c r="T152" s="1893"/>
      <c r="U152" s="1893"/>
      <c r="V152" s="1893"/>
      <c r="W152" s="1893"/>
      <c r="X152" s="1893"/>
      <c r="Y152" s="1893"/>
      <c r="Z152" s="1893"/>
      <c r="AA152" s="1893"/>
      <c r="AB152" s="1893"/>
      <c r="AC152" s="1893"/>
      <c r="AD152" s="1893"/>
      <c r="AE152" s="1893"/>
      <c r="AF152" s="1893"/>
      <c r="AG152" s="1894"/>
      <c r="AI152" s="1072"/>
      <c r="AJ152" s="1072"/>
      <c r="AK152" s="1072"/>
      <c r="AL152" s="1072"/>
      <c r="AM152" s="1072"/>
      <c r="AN152" s="1072"/>
      <c r="AO152" s="1072"/>
      <c r="AP152" s="1072"/>
      <c r="AQ152" s="1072"/>
      <c r="AR152" s="1072"/>
      <c r="AS152" s="1072"/>
      <c r="AT152" s="1072"/>
      <c r="AU152" s="1072"/>
      <c r="AV152" s="1072"/>
      <c r="AW152" s="1072"/>
      <c r="AX152" s="1072"/>
      <c r="AY152" s="1072"/>
      <c r="AZ152" s="1072"/>
      <c r="BA152" s="1072"/>
      <c r="BB152" s="1072"/>
      <c r="BC152" s="1072"/>
      <c r="BD152" s="1072"/>
      <c r="BE152" s="1072"/>
      <c r="BF152" s="1072"/>
      <c r="BG152" s="1072"/>
      <c r="BH152" s="1072"/>
      <c r="BI152" s="1072"/>
      <c r="BJ152" s="1072"/>
      <c r="BK152" s="1072"/>
      <c r="BL152" s="1072"/>
      <c r="BM152" s="1072"/>
      <c r="BN152" s="1072"/>
      <c r="BO152" s="1072"/>
    </row>
    <row r="153" spans="2:67" s="1073" customFormat="1" ht="15" customHeight="1">
      <c r="B153" s="2060"/>
      <c r="C153" s="2061"/>
      <c r="D153" s="2061"/>
      <c r="E153" s="2061"/>
      <c r="F153" s="2061"/>
      <c r="G153" s="2061"/>
      <c r="H153" s="2061"/>
      <c r="I153" s="2062"/>
      <c r="J153" s="1883" t="s">
        <v>1847</v>
      </c>
      <c r="K153" s="1884"/>
      <c r="L153" s="1884"/>
      <c r="M153" s="1884"/>
      <c r="N153" s="1884"/>
      <c r="O153" s="1884"/>
      <c r="P153" s="1884"/>
      <c r="Q153" s="1884"/>
      <c r="R153" s="1884"/>
      <c r="S153" s="1884"/>
      <c r="T153" s="1884"/>
      <c r="U153" s="1884"/>
      <c r="V153" s="1884"/>
      <c r="W153" s="1884"/>
      <c r="X153" s="1884"/>
      <c r="Y153" s="1884"/>
      <c r="Z153" s="1884"/>
      <c r="AA153" s="1884"/>
      <c r="AB153" s="1884"/>
      <c r="AC153" s="1884"/>
      <c r="AD153" s="1884"/>
      <c r="AE153" s="1884"/>
      <c r="AF153" s="1884"/>
      <c r="AG153" s="1885"/>
      <c r="AI153" s="1072"/>
      <c r="AJ153" s="1072"/>
      <c r="AK153" s="1072"/>
      <c r="AL153" s="1072"/>
      <c r="AM153" s="1072"/>
      <c r="AN153" s="1072"/>
      <c r="AO153" s="1072"/>
      <c r="AP153" s="1072"/>
      <c r="AQ153" s="1072"/>
      <c r="AR153" s="1072"/>
      <c r="AS153" s="1072"/>
      <c r="AT153" s="1072"/>
      <c r="AU153" s="1072"/>
      <c r="AV153" s="1072"/>
      <c r="AW153" s="1072"/>
      <c r="AX153" s="1072"/>
      <c r="AY153" s="1072"/>
      <c r="AZ153" s="1072"/>
      <c r="BA153" s="1072"/>
      <c r="BB153" s="1072"/>
      <c r="BC153" s="1072"/>
      <c r="BD153" s="1072"/>
      <c r="BE153" s="1072"/>
      <c r="BF153" s="1072"/>
      <c r="BG153" s="1072"/>
      <c r="BH153" s="1072"/>
      <c r="BI153" s="1072"/>
      <c r="BJ153" s="1072"/>
      <c r="BK153" s="1072"/>
      <c r="BL153" s="1072"/>
      <c r="BM153" s="1072"/>
      <c r="BN153" s="1072"/>
      <c r="BO153" s="1072"/>
    </row>
    <row r="154" spans="2:67" s="1073" customFormat="1" ht="15" customHeight="1">
      <c r="B154" s="2060"/>
      <c r="C154" s="2061"/>
      <c r="D154" s="2061"/>
      <c r="E154" s="2061"/>
      <c r="F154" s="2061"/>
      <c r="G154" s="2061"/>
      <c r="H154" s="2061"/>
      <c r="I154" s="2062"/>
      <c r="J154" s="1979" t="s">
        <v>1437</v>
      </c>
      <c r="K154" s="1979"/>
      <c r="L154" s="1979"/>
      <c r="M154" s="1979"/>
      <c r="N154" s="1979"/>
      <c r="O154" s="1979"/>
      <c r="P154" s="1979"/>
      <c r="Q154" s="1891" t="s">
        <v>1882</v>
      </c>
      <c r="R154" s="1891"/>
      <c r="S154" s="1891"/>
      <c r="T154" s="1891"/>
      <c r="U154" s="1891"/>
      <c r="V154" s="1891"/>
      <c r="W154" s="1891"/>
      <c r="X154" s="1891"/>
      <c r="Y154" s="1891"/>
      <c r="Z154" s="1891"/>
      <c r="AA154" s="1891"/>
      <c r="AB154" s="1891"/>
      <c r="AC154" s="1891"/>
      <c r="AD154" s="1891"/>
      <c r="AE154" s="1891"/>
      <c r="AF154" s="1891"/>
      <c r="AG154" s="1891"/>
      <c r="AI154" s="1072"/>
      <c r="AJ154" s="1072"/>
      <c r="AK154" s="1072"/>
      <c r="AL154" s="1072"/>
      <c r="AM154" s="1072"/>
      <c r="AN154" s="1072"/>
      <c r="AO154" s="1072"/>
      <c r="AP154" s="1072"/>
      <c r="AQ154" s="1072"/>
      <c r="AR154" s="1072"/>
      <c r="AS154" s="1072"/>
      <c r="AT154" s="1072"/>
      <c r="AU154" s="1072"/>
      <c r="AV154" s="1072"/>
      <c r="AW154" s="1072"/>
      <c r="AX154" s="1072"/>
      <c r="AY154" s="1072"/>
      <c r="AZ154" s="1072"/>
      <c r="BA154" s="1072"/>
      <c r="BB154" s="1072"/>
      <c r="BC154" s="1072"/>
      <c r="BD154" s="1072"/>
      <c r="BE154" s="1072"/>
      <c r="BF154" s="1072"/>
      <c r="BG154" s="1072"/>
      <c r="BH154" s="1072"/>
      <c r="BI154" s="1072"/>
      <c r="BJ154" s="1072"/>
      <c r="BK154" s="1072"/>
      <c r="BL154" s="1072"/>
      <c r="BM154" s="1072"/>
      <c r="BN154" s="1072"/>
      <c r="BO154" s="1072"/>
    </row>
    <row r="155" spans="2:67" s="1073" customFormat="1" ht="15" customHeight="1">
      <c r="B155" s="2060"/>
      <c r="C155" s="2061"/>
      <c r="D155" s="2061"/>
      <c r="E155" s="2061"/>
      <c r="F155" s="2061"/>
      <c r="G155" s="2061"/>
      <c r="H155" s="2061"/>
      <c r="I155" s="2062"/>
      <c r="J155" s="1980" t="s">
        <v>1438</v>
      </c>
      <c r="K155" s="1980"/>
      <c r="L155" s="1980"/>
      <c r="M155" s="1980"/>
      <c r="N155" s="1980"/>
      <c r="O155" s="1980"/>
      <c r="P155" s="1980"/>
      <c r="Q155" s="1887" t="s">
        <v>1878</v>
      </c>
      <c r="R155" s="1887"/>
      <c r="S155" s="1887"/>
      <c r="T155" s="1887"/>
      <c r="U155" s="1887"/>
      <c r="V155" s="1887"/>
      <c r="W155" s="1887"/>
      <c r="X155" s="1887"/>
      <c r="Y155" s="1887"/>
      <c r="Z155" s="1887"/>
      <c r="AA155" s="1887"/>
      <c r="AB155" s="1887"/>
      <c r="AC155" s="1887"/>
      <c r="AD155" s="1887"/>
      <c r="AE155" s="1887"/>
      <c r="AF155" s="1887"/>
      <c r="AG155" s="1887"/>
      <c r="AI155" s="1072"/>
      <c r="AJ155" s="1072"/>
      <c r="AK155" s="1072"/>
      <c r="AL155" s="1072"/>
      <c r="AM155" s="1072"/>
      <c r="AN155" s="1072"/>
      <c r="AO155" s="1072"/>
      <c r="AP155" s="1072"/>
      <c r="AQ155" s="1072"/>
      <c r="AR155" s="1072"/>
      <c r="AS155" s="1072"/>
      <c r="AT155" s="1072"/>
      <c r="AU155" s="1072"/>
      <c r="AV155" s="1072"/>
      <c r="AW155" s="1072"/>
      <c r="AX155" s="1072"/>
      <c r="AY155" s="1072"/>
      <c r="AZ155" s="1072"/>
      <c r="BA155" s="1072"/>
      <c r="BB155" s="1072"/>
      <c r="BC155" s="1072"/>
      <c r="BD155" s="1072"/>
      <c r="BE155" s="1072"/>
      <c r="BF155" s="1072"/>
      <c r="BG155" s="1072"/>
      <c r="BH155" s="1072"/>
      <c r="BI155" s="1072"/>
      <c r="BJ155" s="1072"/>
      <c r="BK155" s="1072"/>
      <c r="BL155" s="1072"/>
      <c r="BM155" s="1072"/>
      <c r="BN155" s="1072"/>
      <c r="BO155" s="1072"/>
    </row>
    <row r="156" spans="2:67" s="1073" customFormat="1" ht="15" customHeight="1">
      <c r="B156" s="2060"/>
      <c r="C156" s="2061"/>
      <c r="D156" s="2061"/>
      <c r="E156" s="2061"/>
      <c r="F156" s="2061"/>
      <c r="G156" s="2061"/>
      <c r="H156" s="2061"/>
      <c r="I156" s="2062"/>
      <c r="J156" s="1883" t="s">
        <v>641</v>
      </c>
      <c r="K156" s="1884"/>
      <c r="L156" s="1884"/>
      <c r="M156" s="1884"/>
      <c r="N156" s="1884"/>
      <c r="O156" s="1884"/>
      <c r="P156" s="1884"/>
      <c r="Q156" s="1884"/>
      <c r="R156" s="1884"/>
      <c r="S156" s="1884"/>
      <c r="T156" s="1884"/>
      <c r="U156" s="1884"/>
      <c r="V156" s="1884"/>
      <c r="W156" s="1884"/>
      <c r="X156" s="1884"/>
      <c r="Y156" s="1884"/>
      <c r="Z156" s="1884"/>
      <c r="AA156" s="1884"/>
      <c r="AB156" s="1884"/>
      <c r="AC156" s="1884"/>
      <c r="AD156" s="1884"/>
      <c r="AE156" s="1884"/>
      <c r="AF156" s="1884"/>
      <c r="AG156" s="1885"/>
      <c r="AI156" s="1072"/>
      <c r="AJ156" s="1072"/>
      <c r="AK156" s="1072"/>
      <c r="AL156" s="1072"/>
      <c r="AM156" s="1072"/>
      <c r="AN156" s="1072"/>
      <c r="AO156" s="1072"/>
      <c r="AP156" s="1072"/>
      <c r="AQ156" s="1072"/>
      <c r="AR156" s="1072"/>
      <c r="AS156" s="1072"/>
      <c r="AT156" s="1072"/>
      <c r="AU156" s="1072"/>
      <c r="AV156" s="1072"/>
      <c r="AW156" s="1072"/>
      <c r="AX156" s="1072"/>
      <c r="AY156" s="1072"/>
      <c r="AZ156" s="1072"/>
      <c r="BA156" s="1072"/>
      <c r="BB156" s="1072"/>
      <c r="BC156" s="1072"/>
      <c r="BD156" s="1072"/>
      <c r="BE156" s="1072"/>
      <c r="BF156" s="1072"/>
      <c r="BG156" s="1072"/>
      <c r="BH156" s="1072"/>
      <c r="BI156" s="1072"/>
      <c r="BJ156" s="1072"/>
      <c r="BK156" s="1072"/>
      <c r="BL156" s="1072"/>
      <c r="BM156" s="1072"/>
      <c r="BN156" s="1072"/>
      <c r="BO156" s="1072"/>
    </row>
    <row r="157" spans="2:67" s="1073" customFormat="1" ht="15" customHeight="1">
      <c r="B157" s="2060"/>
      <c r="C157" s="2061"/>
      <c r="D157" s="2061"/>
      <c r="E157" s="2061"/>
      <c r="F157" s="2061"/>
      <c r="G157" s="2061"/>
      <c r="H157" s="2061"/>
      <c r="I157" s="2062"/>
      <c r="J157" s="1979" t="s">
        <v>1439</v>
      </c>
      <c r="K157" s="1979"/>
      <c r="L157" s="1979"/>
      <c r="M157" s="1979"/>
      <c r="N157" s="1979"/>
      <c r="O157" s="1979"/>
      <c r="P157" s="1979"/>
      <c r="Q157" s="1891" t="s">
        <v>819</v>
      </c>
      <c r="R157" s="1891"/>
      <c r="S157" s="1891"/>
      <c r="T157" s="1891"/>
      <c r="U157" s="1891"/>
      <c r="V157" s="1891"/>
      <c r="W157" s="1891"/>
      <c r="X157" s="1891"/>
      <c r="Y157" s="1891"/>
      <c r="Z157" s="1891"/>
      <c r="AA157" s="1891"/>
      <c r="AB157" s="1891"/>
      <c r="AC157" s="1891"/>
      <c r="AD157" s="1891"/>
      <c r="AE157" s="1891"/>
      <c r="AF157" s="1891"/>
      <c r="AG157" s="1891"/>
      <c r="AI157" s="1072"/>
      <c r="AJ157" s="1072"/>
      <c r="AK157" s="1072"/>
      <c r="AL157" s="1072"/>
      <c r="AM157" s="1072"/>
      <c r="AN157" s="1072"/>
      <c r="AO157" s="1072"/>
      <c r="AP157" s="1072"/>
      <c r="AQ157" s="1072"/>
      <c r="AR157" s="1072"/>
      <c r="AS157" s="1072"/>
      <c r="AT157" s="1072"/>
      <c r="AU157" s="1072"/>
      <c r="AV157" s="1072"/>
      <c r="AW157" s="1072"/>
      <c r="AX157" s="1072"/>
      <c r="AY157" s="1072"/>
      <c r="AZ157" s="1072"/>
      <c r="BA157" s="1072"/>
      <c r="BB157" s="1072"/>
      <c r="BC157" s="1072"/>
      <c r="BD157" s="1072"/>
      <c r="BE157" s="1072"/>
      <c r="BF157" s="1072"/>
      <c r="BG157" s="1072"/>
      <c r="BH157" s="1072"/>
      <c r="BI157" s="1072"/>
      <c r="BJ157" s="1072"/>
      <c r="BK157" s="1072"/>
      <c r="BL157" s="1072"/>
      <c r="BM157" s="1072"/>
      <c r="BN157" s="1072"/>
      <c r="BO157" s="1072"/>
    </row>
    <row r="158" spans="2:67" s="1073" customFormat="1" ht="15" customHeight="1">
      <c r="B158" s="2060"/>
      <c r="C158" s="2061"/>
      <c r="D158" s="2061"/>
      <c r="E158" s="2061"/>
      <c r="F158" s="2061"/>
      <c r="G158" s="2061"/>
      <c r="H158" s="2061"/>
      <c r="I158" s="2062"/>
      <c r="J158" s="1980" t="s">
        <v>1440</v>
      </c>
      <c r="K158" s="1980"/>
      <c r="L158" s="1980"/>
      <c r="M158" s="1980"/>
      <c r="N158" s="1980"/>
      <c r="O158" s="1980"/>
      <c r="P158" s="1980"/>
      <c r="Q158" s="1887" t="s">
        <v>819</v>
      </c>
      <c r="R158" s="1887"/>
      <c r="S158" s="1887"/>
      <c r="T158" s="1887"/>
      <c r="U158" s="1887"/>
      <c r="V158" s="1887"/>
      <c r="W158" s="1887"/>
      <c r="X158" s="1887"/>
      <c r="Y158" s="1887"/>
      <c r="Z158" s="1887"/>
      <c r="AA158" s="1887"/>
      <c r="AB158" s="1887"/>
      <c r="AC158" s="1887"/>
      <c r="AD158" s="1887"/>
      <c r="AE158" s="1887"/>
      <c r="AF158" s="1887"/>
      <c r="AG158" s="1887"/>
      <c r="AI158" s="1072"/>
      <c r="AJ158" s="1072"/>
      <c r="AK158" s="1072"/>
      <c r="AL158" s="1072"/>
      <c r="AM158" s="1072"/>
      <c r="AN158" s="1072"/>
      <c r="AO158" s="1072"/>
      <c r="AP158" s="1072"/>
      <c r="AQ158" s="1072"/>
      <c r="AR158" s="1072"/>
      <c r="AS158" s="1072"/>
      <c r="AT158" s="1072"/>
      <c r="AU158" s="1072"/>
      <c r="AV158" s="1072"/>
      <c r="AW158" s="1072"/>
      <c r="AX158" s="1072"/>
      <c r="AY158" s="1072"/>
      <c r="AZ158" s="1072"/>
      <c r="BA158" s="1072"/>
      <c r="BB158" s="1072"/>
      <c r="BC158" s="1072"/>
      <c r="BD158" s="1072"/>
      <c r="BE158" s="1072"/>
      <c r="BF158" s="1072"/>
      <c r="BG158" s="1072"/>
      <c r="BH158" s="1072"/>
      <c r="BI158" s="1072"/>
      <c r="BJ158" s="1072"/>
      <c r="BK158" s="1072"/>
      <c r="BL158" s="1072"/>
      <c r="BM158" s="1072"/>
      <c r="BN158" s="1072"/>
      <c r="BO158" s="1072"/>
    </row>
    <row r="159" spans="2:67" s="1073" customFormat="1" ht="15" customHeight="1">
      <c r="B159" s="2060"/>
      <c r="C159" s="2061"/>
      <c r="D159" s="2061"/>
      <c r="E159" s="2061"/>
      <c r="F159" s="2061"/>
      <c r="G159" s="2061"/>
      <c r="H159" s="2061"/>
      <c r="I159" s="2062"/>
      <c r="J159" s="1980" t="s">
        <v>1441</v>
      </c>
      <c r="K159" s="1980"/>
      <c r="L159" s="1980"/>
      <c r="M159" s="1980"/>
      <c r="N159" s="1980"/>
      <c r="O159" s="1980"/>
      <c r="P159" s="1980"/>
      <c r="Q159" s="1887" t="s">
        <v>819</v>
      </c>
      <c r="R159" s="1887"/>
      <c r="S159" s="1887"/>
      <c r="T159" s="1887"/>
      <c r="U159" s="1887"/>
      <c r="V159" s="1887"/>
      <c r="W159" s="1887"/>
      <c r="X159" s="1887"/>
      <c r="Y159" s="1887"/>
      <c r="Z159" s="1887"/>
      <c r="AA159" s="1887"/>
      <c r="AB159" s="1887"/>
      <c r="AC159" s="1887"/>
      <c r="AD159" s="1887"/>
      <c r="AE159" s="1887"/>
      <c r="AF159" s="1887"/>
      <c r="AG159" s="1887"/>
      <c r="AI159" s="1072"/>
      <c r="AJ159" s="1072"/>
      <c r="AK159" s="1072"/>
      <c r="AL159" s="1072"/>
      <c r="AM159" s="1072"/>
      <c r="AN159" s="1072"/>
      <c r="AO159" s="1072"/>
      <c r="AP159" s="1072"/>
      <c r="AQ159" s="1072"/>
      <c r="AR159" s="1072"/>
      <c r="AS159" s="1072"/>
      <c r="AT159" s="1072"/>
      <c r="AU159" s="1072"/>
      <c r="AV159" s="1072"/>
      <c r="AW159" s="1072"/>
      <c r="AX159" s="1072"/>
      <c r="AY159" s="1072"/>
      <c r="AZ159" s="1072"/>
      <c r="BA159" s="1072"/>
      <c r="BB159" s="1072"/>
      <c r="BC159" s="1072"/>
      <c r="BD159" s="1072"/>
      <c r="BE159" s="1072"/>
      <c r="BF159" s="1072"/>
      <c r="BG159" s="1072"/>
      <c r="BH159" s="1072"/>
      <c r="BI159" s="1072"/>
      <c r="BJ159" s="1072"/>
      <c r="BK159" s="1072"/>
      <c r="BL159" s="1072"/>
      <c r="BM159" s="1072"/>
      <c r="BN159" s="1072"/>
      <c r="BO159" s="1072"/>
    </row>
    <row r="160" spans="2:67" s="1073" customFormat="1" ht="15" customHeight="1">
      <c r="B160" s="2060"/>
      <c r="C160" s="2061"/>
      <c r="D160" s="2061"/>
      <c r="E160" s="2061"/>
      <c r="F160" s="2061"/>
      <c r="G160" s="2061"/>
      <c r="H160" s="2061"/>
      <c r="I160" s="2062"/>
      <c r="J160" s="1895" t="s">
        <v>1846</v>
      </c>
      <c r="K160" s="1896"/>
      <c r="L160" s="1896"/>
      <c r="M160" s="1896"/>
      <c r="N160" s="1896"/>
      <c r="O160" s="1896"/>
      <c r="P160" s="1897"/>
      <c r="Q160" s="1887" t="s">
        <v>819</v>
      </c>
      <c r="R160" s="1887"/>
      <c r="S160" s="1887"/>
      <c r="T160" s="1887"/>
      <c r="U160" s="1887"/>
      <c r="V160" s="1887"/>
      <c r="W160" s="1887"/>
      <c r="X160" s="1887"/>
      <c r="Y160" s="1887"/>
      <c r="Z160" s="1887"/>
      <c r="AA160" s="1887"/>
      <c r="AB160" s="1887"/>
      <c r="AC160" s="1887"/>
      <c r="AD160" s="1887"/>
      <c r="AE160" s="1887"/>
      <c r="AF160" s="1887"/>
      <c r="AG160" s="1887"/>
      <c r="AI160" s="1072"/>
      <c r="AJ160" s="1072"/>
      <c r="AK160" s="1072"/>
      <c r="AL160" s="1072"/>
      <c r="AM160" s="1072"/>
      <c r="AN160" s="1072"/>
      <c r="AO160" s="1072"/>
      <c r="AP160" s="1072"/>
      <c r="AQ160" s="1072"/>
      <c r="AR160" s="1072"/>
      <c r="AS160" s="1072"/>
      <c r="AT160" s="1072"/>
      <c r="AU160" s="1072"/>
      <c r="AV160" s="1072"/>
      <c r="AW160" s="1072"/>
      <c r="AX160" s="1072"/>
      <c r="AY160" s="1072"/>
      <c r="AZ160" s="1072"/>
      <c r="BA160" s="1072"/>
      <c r="BB160" s="1072"/>
      <c r="BC160" s="1072"/>
      <c r="BD160" s="1072"/>
      <c r="BE160" s="1072"/>
      <c r="BF160" s="1072"/>
      <c r="BG160" s="1072"/>
      <c r="BH160" s="1072"/>
      <c r="BI160" s="1072"/>
      <c r="BJ160" s="1072"/>
      <c r="BK160" s="1072"/>
      <c r="BL160" s="1072"/>
      <c r="BM160" s="1072"/>
      <c r="BN160" s="1072"/>
      <c r="BO160" s="1072"/>
    </row>
    <row r="161" spans="2:67" s="1073" customFormat="1" ht="15" customHeight="1">
      <c r="B161" s="2060"/>
      <c r="C161" s="2061"/>
      <c r="D161" s="2061"/>
      <c r="E161" s="2061"/>
      <c r="F161" s="2061"/>
      <c r="G161" s="2061"/>
      <c r="H161" s="2061"/>
      <c r="I161" s="2062"/>
      <c r="J161" s="1888" t="s">
        <v>160</v>
      </c>
      <c r="K161" s="1888"/>
      <c r="L161" s="1888"/>
      <c r="M161" s="1888"/>
      <c r="N161" s="1888"/>
      <c r="O161" s="1888"/>
      <c r="P161" s="1888"/>
      <c r="Q161" s="1889" t="s">
        <v>819</v>
      </c>
      <c r="R161" s="1889"/>
      <c r="S161" s="1889"/>
      <c r="T161" s="1889"/>
      <c r="U161" s="1889"/>
      <c r="V161" s="1889"/>
      <c r="W161" s="1889"/>
      <c r="X161" s="1889"/>
      <c r="Y161" s="1889"/>
      <c r="Z161" s="1889"/>
      <c r="AA161" s="1889"/>
      <c r="AB161" s="1889"/>
      <c r="AC161" s="1889"/>
      <c r="AD161" s="1889"/>
      <c r="AE161" s="1889"/>
      <c r="AF161" s="1889"/>
      <c r="AG161" s="1889"/>
      <c r="AI161" s="1072"/>
      <c r="AJ161" s="1072"/>
      <c r="AK161" s="1072"/>
      <c r="AL161" s="1072"/>
      <c r="AM161" s="1072"/>
      <c r="AN161" s="1072"/>
      <c r="AO161" s="1072"/>
      <c r="AP161" s="1072"/>
      <c r="AQ161" s="1072"/>
      <c r="AR161" s="1072"/>
      <c r="AS161" s="1072"/>
      <c r="AT161" s="1072"/>
      <c r="AU161" s="1072"/>
      <c r="AV161" s="1072"/>
      <c r="AW161" s="1072"/>
      <c r="AX161" s="1072"/>
      <c r="AY161" s="1072"/>
      <c r="AZ161" s="1072"/>
      <c r="BA161" s="1072"/>
      <c r="BB161" s="1072"/>
      <c r="BC161" s="1072"/>
      <c r="BD161" s="1072"/>
      <c r="BE161" s="1072"/>
      <c r="BF161" s="1072"/>
      <c r="BG161" s="1072"/>
      <c r="BH161" s="1072"/>
      <c r="BI161" s="1072"/>
      <c r="BJ161" s="1072"/>
      <c r="BK161" s="1072"/>
      <c r="BL161" s="1072"/>
      <c r="BM161" s="1072"/>
      <c r="BN161" s="1072"/>
      <c r="BO161" s="1072"/>
    </row>
    <row r="162" spans="2:67" s="1073" customFormat="1" ht="15" customHeight="1">
      <c r="B162" s="2060"/>
      <c r="C162" s="2061"/>
      <c r="D162" s="2061"/>
      <c r="E162" s="2061"/>
      <c r="F162" s="2061"/>
      <c r="G162" s="2061"/>
      <c r="H162" s="2061"/>
      <c r="I162" s="2062"/>
      <c r="J162" s="1883" t="s">
        <v>642</v>
      </c>
      <c r="K162" s="1884"/>
      <c r="L162" s="1884"/>
      <c r="M162" s="1884"/>
      <c r="N162" s="1884"/>
      <c r="O162" s="1884"/>
      <c r="P162" s="1884"/>
      <c r="Q162" s="1884"/>
      <c r="R162" s="1884"/>
      <c r="S162" s="1884"/>
      <c r="T162" s="1884"/>
      <c r="U162" s="1884"/>
      <c r="V162" s="1884"/>
      <c r="W162" s="1884"/>
      <c r="X162" s="1884"/>
      <c r="Y162" s="1884"/>
      <c r="Z162" s="1884"/>
      <c r="AA162" s="1884"/>
      <c r="AB162" s="1884"/>
      <c r="AC162" s="1884"/>
      <c r="AD162" s="1884"/>
      <c r="AE162" s="1884"/>
      <c r="AF162" s="1884"/>
      <c r="AG162" s="1885"/>
      <c r="AI162" s="1072"/>
      <c r="AJ162" s="1072"/>
      <c r="AK162" s="1072"/>
      <c r="AL162" s="1072"/>
      <c r="AM162" s="1072"/>
      <c r="AN162" s="1072"/>
      <c r="AO162" s="1072"/>
      <c r="AP162" s="1072"/>
      <c r="AQ162" s="1072"/>
      <c r="AR162" s="1072"/>
      <c r="AS162" s="1072"/>
      <c r="AT162" s="1072"/>
      <c r="AU162" s="1072"/>
      <c r="AV162" s="1072"/>
      <c r="AW162" s="1072"/>
      <c r="AX162" s="1072"/>
      <c r="AY162" s="1072"/>
      <c r="AZ162" s="1072"/>
      <c r="BA162" s="1072"/>
      <c r="BB162" s="1072"/>
      <c r="BC162" s="1072"/>
      <c r="BD162" s="1072"/>
      <c r="BE162" s="1072"/>
      <c r="BF162" s="1072"/>
      <c r="BG162" s="1072"/>
      <c r="BH162" s="1072"/>
      <c r="BI162" s="1072"/>
      <c r="BJ162" s="1072"/>
      <c r="BK162" s="1072"/>
      <c r="BL162" s="1072"/>
      <c r="BM162" s="1072"/>
      <c r="BN162" s="1072"/>
      <c r="BO162" s="1072"/>
    </row>
    <row r="163" spans="2:67" s="1073" customFormat="1" ht="15" customHeight="1">
      <c r="B163" s="2060"/>
      <c r="C163" s="2061"/>
      <c r="D163" s="2061"/>
      <c r="E163" s="2061"/>
      <c r="F163" s="2061"/>
      <c r="G163" s="2061"/>
      <c r="H163" s="2061"/>
      <c r="I163" s="2062"/>
      <c r="J163" s="1890" t="s">
        <v>1125</v>
      </c>
      <c r="K163" s="1890"/>
      <c r="L163" s="1890"/>
      <c r="M163" s="1890"/>
      <c r="N163" s="1890"/>
      <c r="O163" s="1890"/>
      <c r="P163" s="1890"/>
      <c r="Q163" s="1891" t="s">
        <v>819</v>
      </c>
      <c r="R163" s="1891"/>
      <c r="S163" s="1891"/>
      <c r="T163" s="1891"/>
      <c r="U163" s="1891"/>
      <c r="V163" s="1891"/>
      <c r="W163" s="1891"/>
      <c r="X163" s="1891"/>
      <c r="Y163" s="1891"/>
      <c r="Z163" s="1891"/>
      <c r="AA163" s="1891"/>
      <c r="AB163" s="1891"/>
      <c r="AC163" s="1891"/>
      <c r="AD163" s="1891"/>
      <c r="AE163" s="1891"/>
      <c r="AF163" s="1891"/>
      <c r="AG163" s="1891"/>
      <c r="AI163" s="1072"/>
      <c r="AJ163" s="1072"/>
      <c r="AK163" s="1072"/>
      <c r="AL163" s="1072"/>
      <c r="AM163" s="1072"/>
      <c r="AN163" s="1072"/>
      <c r="AO163" s="1072"/>
      <c r="AP163" s="1072"/>
      <c r="AQ163" s="1072"/>
      <c r="AR163" s="1072"/>
      <c r="AS163" s="1072"/>
      <c r="AT163" s="1072"/>
      <c r="AU163" s="1072"/>
      <c r="AV163" s="1072"/>
      <c r="AW163" s="1072"/>
      <c r="AX163" s="1072"/>
      <c r="AY163" s="1072"/>
      <c r="AZ163" s="1072"/>
      <c r="BA163" s="1072"/>
      <c r="BB163" s="1072"/>
      <c r="BC163" s="1072"/>
      <c r="BD163" s="1072"/>
      <c r="BE163" s="1072"/>
      <c r="BF163" s="1072"/>
      <c r="BG163" s="1072"/>
      <c r="BH163" s="1072"/>
      <c r="BI163" s="1072"/>
      <c r="BJ163" s="1072"/>
      <c r="BK163" s="1072"/>
      <c r="BL163" s="1072"/>
      <c r="BM163" s="1072"/>
      <c r="BN163" s="1072"/>
      <c r="BO163" s="1072"/>
    </row>
    <row r="164" spans="2:67" s="1073" customFormat="1" ht="15" customHeight="1">
      <c r="B164" s="2060"/>
      <c r="C164" s="2061"/>
      <c r="D164" s="2061"/>
      <c r="E164" s="2061"/>
      <c r="F164" s="2061"/>
      <c r="G164" s="2061"/>
      <c r="H164" s="2061"/>
      <c r="I164" s="2062"/>
      <c r="J164" s="1886" t="s">
        <v>1126</v>
      </c>
      <c r="K164" s="1886"/>
      <c r="L164" s="1886"/>
      <c r="M164" s="1886"/>
      <c r="N164" s="1886"/>
      <c r="O164" s="1886"/>
      <c r="P164" s="1886"/>
      <c r="Q164" s="1887" t="s">
        <v>819</v>
      </c>
      <c r="R164" s="1887"/>
      <c r="S164" s="1887"/>
      <c r="T164" s="1887"/>
      <c r="U164" s="1887"/>
      <c r="V164" s="1887"/>
      <c r="W164" s="1887"/>
      <c r="X164" s="1887"/>
      <c r="Y164" s="1887"/>
      <c r="Z164" s="1887"/>
      <c r="AA164" s="1887"/>
      <c r="AB164" s="1887"/>
      <c r="AC164" s="1887"/>
      <c r="AD164" s="1887"/>
      <c r="AE164" s="1887"/>
      <c r="AF164" s="1887"/>
      <c r="AG164" s="1887"/>
      <c r="AI164" s="1072"/>
      <c r="AJ164" s="1072"/>
      <c r="AK164" s="1072"/>
      <c r="AL164" s="1072"/>
      <c r="AM164" s="1072"/>
      <c r="AN164" s="1072"/>
      <c r="AO164" s="1072"/>
      <c r="AP164" s="1072"/>
      <c r="AQ164" s="1072"/>
      <c r="AR164" s="1072"/>
      <c r="AS164" s="1072"/>
      <c r="AT164" s="1072"/>
      <c r="AU164" s="1072"/>
      <c r="AV164" s="1072"/>
      <c r="AW164" s="1072"/>
      <c r="AX164" s="1072"/>
      <c r="AY164" s="1072"/>
      <c r="AZ164" s="1072"/>
      <c r="BA164" s="1072"/>
      <c r="BB164" s="1072"/>
      <c r="BC164" s="1072"/>
      <c r="BD164" s="1072"/>
      <c r="BE164" s="1072"/>
      <c r="BF164" s="1072"/>
      <c r="BG164" s="1072"/>
      <c r="BH164" s="1072"/>
      <c r="BI164" s="1072"/>
      <c r="BJ164" s="1072"/>
      <c r="BK164" s="1072"/>
      <c r="BL164" s="1072"/>
      <c r="BM164" s="1072"/>
      <c r="BN164" s="1072"/>
      <c r="BO164" s="1072"/>
    </row>
    <row r="165" spans="2:67" s="1073" customFormat="1" ht="15" customHeight="1">
      <c r="B165" s="2060"/>
      <c r="C165" s="2061"/>
      <c r="D165" s="2061"/>
      <c r="E165" s="2061"/>
      <c r="F165" s="2061"/>
      <c r="G165" s="2061"/>
      <c r="H165" s="2061"/>
      <c r="I165" s="2062"/>
      <c r="J165" s="1886" t="s">
        <v>1837</v>
      </c>
      <c r="K165" s="1886"/>
      <c r="L165" s="1886"/>
      <c r="M165" s="1886"/>
      <c r="N165" s="1886"/>
      <c r="O165" s="1886"/>
      <c r="P165" s="1886"/>
      <c r="Q165" s="1887" t="s">
        <v>819</v>
      </c>
      <c r="R165" s="1887"/>
      <c r="S165" s="1887"/>
      <c r="T165" s="1887"/>
      <c r="U165" s="1887"/>
      <c r="V165" s="1887"/>
      <c r="W165" s="1887"/>
      <c r="X165" s="1887"/>
      <c r="Y165" s="1887"/>
      <c r="Z165" s="1887"/>
      <c r="AA165" s="1887"/>
      <c r="AB165" s="1887"/>
      <c r="AC165" s="1887"/>
      <c r="AD165" s="1887"/>
      <c r="AE165" s="1887"/>
      <c r="AF165" s="1887"/>
      <c r="AG165" s="1887"/>
      <c r="AI165" s="1072"/>
      <c r="AJ165" s="1072"/>
      <c r="AK165" s="1072"/>
      <c r="AL165" s="1072"/>
      <c r="AM165" s="1072"/>
      <c r="AN165" s="1072"/>
      <c r="AO165" s="1072"/>
      <c r="AP165" s="1072"/>
      <c r="AQ165" s="1072"/>
      <c r="AR165" s="1072"/>
      <c r="AS165" s="1072"/>
      <c r="AT165" s="1072"/>
      <c r="AU165" s="1072"/>
      <c r="AV165" s="1072"/>
      <c r="AW165" s="1072"/>
      <c r="AX165" s="1072"/>
      <c r="AY165" s="1072"/>
      <c r="AZ165" s="1072"/>
      <c r="BA165" s="1072"/>
      <c r="BB165" s="1072"/>
      <c r="BC165" s="1072"/>
      <c r="BD165" s="1072"/>
      <c r="BE165" s="1072"/>
      <c r="BF165" s="1072"/>
      <c r="BG165" s="1072"/>
      <c r="BH165" s="1072"/>
      <c r="BI165" s="1072"/>
      <c r="BJ165" s="1072"/>
      <c r="BK165" s="1072"/>
      <c r="BL165" s="1072"/>
      <c r="BM165" s="1072"/>
      <c r="BN165" s="1072"/>
      <c r="BO165" s="1072"/>
    </row>
    <row r="166" spans="2:67" s="1073" customFormat="1" ht="15" customHeight="1">
      <c r="B166" s="2060"/>
      <c r="C166" s="2061"/>
      <c r="D166" s="2061"/>
      <c r="E166" s="2061"/>
      <c r="F166" s="2061"/>
      <c r="G166" s="2061"/>
      <c r="H166" s="2061"/>
      <c r="I166" s="2062"/>
      <c r="J166" s="1886" t="s">
        <v>1848</v>
      </c>
      <c r="K166" s="1886"/>
      <c r="L166" s="1886"/>
      <c r="M166" s="1886"/>
      <c r="N166" s="1886"/>
      <c r="O166" s="1886"/>
      <c r="P166" s="1886"/>
      <c r="Q166" s="1887" t="s">
        <v>819</v>
      </c>
      <c r="R166" s="1887"/>
      <c r="S166" s="1887"/>
      <c r="T166" s="1887"/>
      <c r="U166" s="1887"/>
      <c r="V166" s="1887"/>
      <c r="W166" s="1887"/>
      <c r="X166" s="1887"/>
      <c r="Y166" s="1887"/>
      <c r="Z166" s="1887"/>
      <c r="AA166" s="1887"/>
      <c r="AB166" s="1887"/>
      <c r="AC166" s="1887"/>
      <c r="AD166" s="1887"/>
      <c r="AE166" s="1887"/>
      <c r="AF166" s="1887"/>
      <c r="AG166" s="1887"/>
      <c r="AI166" s="1072"/>
      <c r="AJ166" s="1072"/>
      <c r="AK166" s="1072"/>
      <c r="AL166" s="1072"/>
      <c r="AM166" s="1072"/>
      <c r="AN166" s="1072"/>
      <c r="AO166" s="1072"/>
      <c r="AP166" s="1072"/>
      <c r="AQ166" s="1072"/>
      <c r="AR166" s="1072"/>
      <c r="AS166" s="1072"/>
      <c r="AT166" s="1072"/>
      <c r="AU166" s="1072"/>
      <c r="AV166" s="1072"/>
      <c r="AW166" s="1072"/>
      <c r="AX166" s="1072"/>
      <c r="AY166" s="1072"/>
      <c r="AZ166" s="1072"/>
      <c r="BA166" s="1072"/>
      <c r="BB166" s="1072"/>
      <c r="BC166" s="1072"/>
      <c r="BD166" s="1072"/>
      <c r="BE166" s="1072"/>
      <c r="BF166" s="1072"/>
      <c r="BG166" s="1072"/>
      <c r="BH166" s="1072"/>
      <c r="BI166" s="1072"/>
      <c r="BJ166" s="1072"/>
      <c r="BK166" s="1072"/>
      <c r="BL166" s="1072"/>
      <c r="BM166" s="1072"/>
      <c r="BN166" s="1072"/>
      <c r="BO166" s="1072"/>
    </row>
    <row r="167" spans="2:67" s="1073" customFormat="1" ht="15" customHeight="1">
      <c r="B167" s="2060"/>
      <c r="C167" s="2061"/>
      <c r="D167" s="2061"/>
      <c r="E167" s="2061"/>
      <c r="F167" s="2061"/>
      <c r="G167" s="2061"/>
      <c r="H167" s="2061"/>
      <c r="I167" s="2062"/>
      <c r="J167" s="1886" t="s">
        <v>1446</v>
      </c>
      <c r="K167" s="1886"/>
      <c r="L167" s="1886"/>
      <c r="M167" s="1886"/>
      <c r="N167" s="1886"/>
      <c r="O167" s="1886"/>
      <c r="P167" s="1886"/>
      <c r="Q167" s="1887" t="s">
        <v>819</v>
      </c>
      <c r="R167" s="1887"/>
      <c r="S167" s="1887"/>
      <c r="T167" s="1887"/>
      <c r="U167" s="1887"/>
      <c r="V167" s="1887"/>
      <c r="W167" s="1887"/>
      <c r="X167" s="1887"/>
      <c r="Y167" s="1887"/>
      <c r="Z167" s="1887"/>
      <c r="AA167" s="1887"/>
      <c r="AB167" s="1887"/>
      <c r="AC167" s="1887"/>
      <c r="AD167" s="1887"/>
      <c r="AE167" s="1887"/>
      <c r="AF167" s="1887"/>
      <c r="AG167" s="1887"/>
      <c r="AI167" s="1072"/>
      <c r="AJ167" s="1072"/>
      <c r="AK167" s="1072"/>
      <c r="AL167" s="1072"/>
      <c r="AM167" s="1072"/>
      <c r="AN167" s="1072"/>
      <c r="AO167" s="1072"/>
      <c r="AP167" s="1072"/>
      <c r="AQ167" s="1072"/>
      <c r="AR167" s="1072"/>
      <c r="AS167" s="1072"/>
      <c r="AT167" s="1072"/>
      <c r="AU167" s="1072"/>
      <c r="AV167" s="1072"/>
      <c r="AW167" s="1072"/>
      <c r="AX167" s="1072"/>
      <c r="AY167" s="1072"/>
      <c r="AZ167" s="1072"/>
      <c r="BA167" s="1072"/>
      <c r="BB167" s="1072"/>
      <c r="BC167" s="1072"/>
      <c r="BD167" s="1072"/>
      <c r="BE167" s="1072"/>
      <c r="BF167" s="1072"/>
      <c r="BG167" s="1072"/>
      <c r="BH167" s="1072"/>
      <c r="BI167" s="1072"/>
      <c r="BJ167" s="1072"/>
      <c r="BK167" s="1072"/>
      <c r="BL167" s="1072"/>
      <c r="BM167" s="1072"/>
      <c r="BN167" s="1072"/>
      <c r="BO167" s="1072"/>
    </row>
    <row r="168" spans="2:67" s="1073" customFormat="1" ht="15" customHeight="1">
      <c r="B168" s="2060"/>
      <c r="C168" s="2061"/>
      <c r="D168" s="2061"/>
      <c r="E168" s="2061"/>
      <c r="F168" s="2061"/>
      <c r="G168" s="2061"/>
      <c r="H168" s="2061"/>
      <c r="I168" s="2062"/>
      <c r="J168" s="1895" t="s">
        <v>1839</v>
      </c>
      <c r="K168" s="1896"/>
      <c r="L168" s="1896"/>
      <c r="M168" s="1896"/>
      <c r="N168" s="1896"/>
      <c r="O168" s="1896"/>
      <c r="P168" s="1897"/>
      <c r="Q168" s="1887" t="s">
        <v>819</v>
      </c>
      <c r="R168" s="1887"/>
      <c r="S168" s="1887"/>
      <c r="T168" s="1887"/>
      <c r="U168" s="1887"/>
      <c r="V168" s="1887"/>
      <c r="W168" s="1887"/>
      <c r="X168" s="1887"/>
      <c r="Y168" s="1887"/>
      <c r="Z168" s="1887"/>
      <c r="AA168" s="1887"/>
      <c r="AB168" s="1887"/>
      <c r="AC168" s="1887"/>
      <c r="AD168" s="1887"/>
      <c r="AE168" s="1887"/>
      <c r="AF168" s="1887"/>
      <c r="AG168" s="1887"/>
      <c r="AI168" s="1072"/>
      <c r="AJ168" s="1072"/>
      <c r="AK168" s="1072"/>
      <c r="AL168" s="1072"/>
      <c r="AM168" s="1072"/>
      <c r="AN168" s="1072"/>
      <c r="AO168" s="1072"/>
      <c r="AP168" s="1072"/>
      <c r="AQ168" s="1072"/>
      <c r="AR168" s="1072"/>
      <c r="AS168" s="1072"/>
      <c r="AT168" s="1072"/>
      <c r="AU168" s="1072"/>
      <c r="AV168" s="1072"/>
      <c r="AW168" s="1072"/>
      <c r="AX168" s="1072"/>
      <c r="AY168" s="1072"/>
      <c r="AZ168" s="1072"/>
      <c r="BA168" s="1072"/>
      <c r="BB168" s="1072"/>
      <c r="BC168" s="1072"/>
      <c r="BD168" s="1072"/>
      <c r="BE168" s="1072"/>
      <c r="BF168" s="1072"/>
      <c r="BG168" s="1072"/>
      <c r="BH168" s="1072"/>
      <c r="BI168" s="1072"/>
      <c r="BJ168" s="1072"/>
      <c r="BK168" s="1072"/>
      <c r="BL168" s="1072"/>
      <c r="BM168" s="1072"/>
      <c r="BN168" s="1072"/>
      <c r="BO168" s="1072"/>
    </row>
    <row r="169" spans="2:67" s="1073" customFormat="1" ht="15" customHeight="1">
      <c r="B169" s="2060"/>
      <c r="C169" s="2061"/>
      <c r="D169" s="2061"/>
      <c r="E169" s="2061"/>
      <c r="F169" s="2061"/>
      <c r="G169" s="2061"/>
      <c r="H169" s="2061"/>
      <c r="I169" s="2062"/>
      <c r="J169" s="1886" t="s">
        <v>169</v>
      </c>
      <c r="K169" s="1886"/>
      <c r="L169" s="1886"/>
      <c r="M169" s="1886"/>
      <c r="N169" s="1886"/>
      <c r="O169" s="1886"/>
      <c r="P169" s="1886"/>
      <c r="Q169" s="1887" t="s">
        <v>819</v>
      </c>
      <c r="R169" s="1887"/>
      <c r="S169" s="1887"/>
      <c r="T169" s="1887"/>
      <c r="U169" s="1887"/>
      <c r="V169" s="1887"/>
      <c r="W169" s="1887"/>
      <c r="X169" s="1887"/>
      <c r="Y169" s="1887"/>
      <c r="Z169" s="1887"/>
      <c r="AA169" s="1887"/>
      <c r="AB169" s="1887"/>
      <c r="AC169" s="1887"/>
      <c r="AD169" s="1887"/>
      <c r="AE169" s="1887"/>
      <c r="AF169" s="1887"/>
      <c r="AG169" s="1887"/>
      <c r="AI169" s="1072"/>
      <c r="AJ169" s="1072"/>
      <c r="AK169" s="1072"/>
      <c r="AL169" s="1072"/>
      <c r="AM169" s="1072"/>
      <c r="AN169" s="1072"/>
      <c r="AO169" s="1072"/>
      <c r="AP169" s="1072"/>
      <c r="AQ169" s="1072"/>
      <c r="AR169" s="1072"/>
      <c r="AS169" s="1072"/>
      <c r="AT169" s="1072"/>
      <c r="AU169" s="1072"/>
      <c r="AV169" s="1072"/>
      <c r="AW169" s="1072"/>
      <c r="AX169" s="1072"/>
      <c r="AY169" s="1072"/>
      <c r="AZ169" s="1072"/>
      <c r="BA169" s="1072"/>
      <c r="BB169" s="1072"/>
      <c r="BC169" s="1072"/>
      <c r="BD169" s="1072"/>
      <c r="BE169" s="1072"/>
      <c r="BF169" s="1072"/>
      <c r="BG169" s="1072"/>
      <c r="BH169" s="1072"/>
      <c r="BI169" s="1072"/>
      <c r="BJ169" s="1072"/>
      <c r="BK169" s="1072"/>
      <c r="BL169" s="1072"/>
      <c r="BM169" s="1072"/>
      <c r="BN169" s="1072"/>
      <c r="BO169" s="1072"/>
    </row>
    <row r="170" spans="2:67" s="1073" customFormat="1" ht="15" customHeight="1">
      <c r="B170" s="2060"/>
      <c r="C170" s="2061"/>
      <c r="D170" s="2061"/>
      <c r="E170" s="2061"/>
      <c r="F170" s="2061"/>
      <c r="G170" s="2061"/>
      <c r="H170" s="2061"/>
      <c r="I170" s="2062"/>
      <c r="J170" s="1888" t="s">
        <v>1840</v>
      </c>
      <c r="K170" s="1888"/>
      <c r="L170" s="1888"/>
      <c r="M170" s="1888"/>
      <c r="N170" s="1888"/>
      <c r="O170" s="1888"/>
      <c r="P170" s="1888"/>
      <c r="Q170" s="1889" t="s">
        <v>819</v>
      </c>
      <c r="R170" s="1889"/>
      <c r="S170" s="1889"/>
      <c r="T170" s="1889"/>
      <c r="U170" s="1889"/>
      <c r="V170" s="1889"/>
      <c r="W170" s="1889"/>
      <c r="X170" s="1889"/>
      <c r="Y170" s="1889"/>
      <c r="Z170" s="1889"/>
      <c r="AA170" s="1889"/>
      <c r="AB170" s="1889"/>
      <c r="AC170" s="1889"/>
      <c r="AD170" s="1889"/>
      <c r="AE170" s="1889"/>
      <c r="AF170" s="1889"/>
      <c r="AG170" s="1889"/>
      <c r="AI170" s="1072"/>
      <c r="AJ170" s="1072"/>
      <c r="AK170" s="1072"/>
      <c r="AL170" s="1072"/>
      <c r="AM170" s="1072"/>
      <c r="AN170" s="1072"/>
      <c r="AO170" s="1072"/>
      <c r="AP170" s="1072"/>
      <c r="AQ170" s="1072"/>
      <c r="AR170" s="1072"/>
      <c r="AS170" s="1072"/>
      <c r="AT170" s="1072"/>
      <c r="AU170" s="1072"/>
      <c r="AV170" s="1072"/>
      <c r="AW170" s="1072"/>
      <c r="AX170" s="1072"/>
      <c r="AY170" s="1072"/>
      <c r="AZ170" s="1072"/>
      <c r="BA170" s="1072"/>
      <c r="BB170" s="1072"/>
      <c r="BC170" s="1072"/>
      <c r="BD170" s="1072"/>
      <c r="BE170" s="1072"/>
      <c r="BF170" s="1072"/>
      <c r="BG170" s="1072"/>
      <c r="BH170" s="1072"/>
      <c r="BI170" s="1072"/>
      <c r="BJ170" s="1072"/>
      <c r="BK170" s="1072"/>
      <c r="BL170" s="1072"/>
      <c r="BM170" s="1072"/>
      <c r="BN170" s="1072"/>
      <c r="BO170" s="1072"/>
    </row>
    <row r="171" spans="2:67" s="1073" customFormat="1" ht="15" customHeight="1">
      <c r="B171" s="2060"/>
      <c r="C171" s="2061"/>
      <c r="D171" s="2061"/>
      <c r="E171" s="2061"/>
      <c r="F171" s="2061"/>
      <c r="G171" s="2061"/>
      <c r="H171" s="2061"/>
      <c r="I171" s="2062"/>
      <c r="J171" s="1886" t="s">
        <v>1445</v>
      </c>
      <c r="K171" s="1886"/>
      <c r="L171" s="1886"/>
      <c r="M171" s="1886"/>
      <c r="N171" s="1886"/>
      <c r="O171" s="1886"/>
      <c r="P171" s="1886"/>
      <c r="Q171" s="1887" t="s">
        <v>819</v>
      </c>
      <c r="R171" s="1887"/>
      <c r="S171" s="1887"/>
      <c r="T171" s="1887"/>
      <c r="U171" s="1887"/>
      <c r="V171" s="1887"/>
      <c r="W171" s="1887"/>
      <c r="X171" s="1887"/>
      <c r="Y171" s="1887"/>
      <c r="Z171" s="1887"/>
      <c r="AA171" s="1887"/>
      <c r="AB171" s="1887"/>
      <c r="AC171" s="1887"/>
      <c r="AD171" s="1887"/>
      <c r="AE171" s="1887"/>
      <c r="AF171" s="1887"/>
      <c r="AG171" s="1887"/>
      <c r="AI171" s="1072"/>
      <c r="AJ171" s="1072"/>
      <c r="AK171" s="1072"/>
      <c r="AL171" s="1072"/>
      <c r="AM171" s="1072"/>
      <c r="AN171" s="1072"/>
      <c r="AO171" s="1072"/>
      <c r="AP171" s="1072"/>
      <c r="AQ171" s="1072"/>
      <c r="AR171" s="1072"/>
      <c r="AS171" s="1072"/>
      <c r="AT171" s="1072"/>
      <c r="AU171" s="1072"/>
      <c r="AV171" s="1072"/>
      <c r="AW171" s="1072"/>
      <c r="AX171" s="1072"/>
      <c r="AY171" s="1072"/>
      <c r="AZ171" s="1072"/>
      <c r="BA171" s="1072"/>
      <c r="BB171" s="1072"/>
      <c r="BC171" s="1072"/>
      <c r="BD171" s="1072"/>
      <c r="BE171" s="1072"/>
      <c r="BF171" s="1072"/>
      <c r="BG171" s="1072"/>
      <c r="BH171" s="1072"/>
      <c r="BI171" s="1072"/>
      <c r="BJ171" s="1072"/>
      <c r="BK171" s="1072"/>
      <c r="BL171" s="1072"/>
      <c r="BM171" s="1072"/>
      <c r="BN171" s="1072"/>
      <c r="BO171" s="1072"/>
    </row>
    <row r="172" spans="2:67" s="1073" customFormat="1" ht="15" customHeight="1">
      <c r="B172" s="2063"/>
      <c r="C172" s="2064"/>
      <c r="D172" s="2064"/>
      <c r="E172" s="2064"/>
      <c r="F172" s="2064"/>
      <c r="G172" s="2064"/>
      <c r="H172" s="2064"/>
      <c r="I172" s="2065"/>
      <c r="J172" s="1913" t="s">
        <v>1447</v>
      </c>
      <c r="K172" s="1913"/>
      <c r="L172" s="1913"/>
      <c r="M172" s="1913"/>
      <c r="N172" s="1913"/>
      <c r="O172" s="1913"/>
      <c r="P172" s="1913"/>
      <c r="Q172" s="1914" t="s">
        <v>819</v>
      </c>
      <c r="R172" s="1914"/>
      <c r="S172" s="1914"/>
      <c r="T172" s="1914"/>
      <c r="U172" s="1914"/>
      <c r="V172" s="1914"/>
      <c r="W172" s="1914"/>
      <c r="X172" s="1914"/>
      <c r="Y172" s="1914"/>
      <c r="Z172" s="1914"/>
      <c r="AA172" s="1914"/>
      <c r="AB172" s="1914"/>
      <c r="AC172" s="1914"/>
      <c r="AD172" s="1914"/>
      <c r="AE172" s="1914"/>
      <c r="AF172" s="1914"/>
      <c r="AG172" s="1914"/>
      <c r="AI172" s="1072"/>
      <c r="AJ172" s="1072"/>
      <c r="AK172" s="1072"/>
      <c r="AL172" s="1072"/>
      <c r="AM172" s="1072"/>
      <c r="AN172" s="1072"/>
      <c r="AO172" s="1072"/>
      <c r="AP172" s="1072"/>
      <c r="AQ172" s="1072"/>
      <c r="AR172" s="1072"/>
      <c r="AS172" s="1072"/>
      <c r="AT172" s="1072"/>
      <c r="AU172" s="1072"/>
      <c r="AV172" s="1072"/>
      <c r="AW172" s="1072"/>
      <c r="AX172" s="1072"/>
      <c r="AY172" s="1072"/>
      <c r="AZ172" s="1072"/>
      <c r="BA172" s="1072"/>
      <c r="BB172" s="1072"/>
      <c r="BC172" s="1072"/>
      <c r="BD172" s="1072"/>
      <c r="BE172" s="1072"/>
      <c r="BF172" s="1072"/>
      <c r="BG172" s="1072"/>
      <c r="BH172" s="1072"/>
      <c r="BI172" s="1072"/>
      <c r="BJ172" s="1072"/>
      <c r="BK172" s="1072"/>
      <c r="BL172" s="1072"/>
      <c r="BM172" s="1072"/>
      <c r="BN172" s="1072"/>
      <c r="BO172" s="1072"/>
    </row>
    <row r="173" spans="2:67" s="1073" customFormat="1" ht="15" customHeight="1">
      <c r="B173" s="1907" t="s">
        <v>106</v>
      </c>
      <c r="C173" s="1908"/>
      <c r="D173" s="1908"/>
      <c r="E173" s="1908"/>
      <c r="F173" s="1908"/>
      <c r="G173" s="1908"/>
      <c r="H173" s="1908"/>
      <c r="I173" s="1909"/>
      <c r="J173" s="1890" t="s">
        <v>110</v>
      </c>
      <c r="K173" s="1890"/>
      <c r="L173" s="1890"/>
      <c r="M173" s="1890"/>
      <c r="N173" s="1890"/>
      <c r="O173" s="1890"/>
      <c r="P173" s="1890"/>
      <c r="Q173" s="1891" t="s">
        <v>819</v>
      </c>
      <c r="R173" s="1891"/>
      <c r="S173" s="1891"/>
      <c r="T173" s="1891"/>
      <c r="U173" s="1891"/>
      <c r="V173" s="1891"/>
      <c r="W173" s="1891"/>
      <c r="X173" s="1891"/>
      <c r="Y173" s="1891"/>
      <c r="Z173" s="1891"/>
      <c r="AA173" s="1891"/>
      <c r="AB173" s="1891"/>
      <c r="AC173" s="1891"/>
      <c r="AD173" s="1891"/>
      <c r="AE173" s="1891"/>
      <c r="AF173" s="1891"/>
      <c r="AG173" s="1891"/>
      <c r="AI173" s="1072"/>
      <c r="AJ173" s="1072"/>
      <c r="AK173" s="1072"/>
      <c r="AL173" s="1072"/>
      <c r="AM173" s="1072"/>
      <c r="AN173" s="1072"/>
      <c r="AO173" s="1072"/>
      <c r="AP173" s="1072"/>
      <c r="AQ173" s="1072"/>
      <c r="AR173" s="1072"/>
      <c r="AS173" s="1072"/>
      <c r="AT173" s="1072"/>
      <c r="AU173" s="1072"/>
      <c r="AV173" s="1072"/>
      <c r="AW173" s="1072"/>
      <c r="AX173" s="1072"/>
      <c r="AY173" s="1072"/>
      <c r="AZ173" s="1072"/>
      <c r="BA173" s="1072"/>
      <c r="BB173" s="1072"/>
      <c r="BC173" s="1072"/>
      <c r="BD173" s="1072"/>
      <c r="BE173" s="1072"/>
      <c r="BF173" s="1072"/>
      <c r="BG173" s="1072"/>
      <c r="BH173" s="1072"/>
      <c r="BI173" s="1072"/>
      <c r="BJ173" s="1072"/>
      <c r="BK173" s="1072"/>
      <c r="BL173" s="1072"/>
      <c r="BM173" s="1072"/>
      <c r="BN173" s="1072"/>
      <c r="BO173" s="1072"/>
    </row>
    <row r="174" spans="2:67" s="1073" customFormat="1" ht="15" customHeight="1">
      <c r="B174" s="1910"/>
      <c r="C174" s="1911"/>
      <c r="D174" s="1911"/>
      <c r="E174" s="1911"/>
      <c r="F174" s="1911"/>
      <c r="G174" s="1911"/>
      <c r="H174" s="1911"/>
      <c r="I174" s="1912"/>
      <c r="J174" s="1913" t="s">
        <v>112</v>
      </c>
      <c r="K174" s="1913"/>
      <c r="L174" s="1913"/>
      <c r="M174" s="1913"/>
      <c r="N174" s="1913"/>
      <c r="O174" s="1913"/>
      <c r="P174" s="1913"/>
      <c r="Q174" s="1914" t="s">
        <v>819</v>
      </c>
      <c r="R174" s="1914"/>
      <c r="S174" s="1914"/>
      <c r="T174" s="1914"/>
      <c r="U174" s="1914"/>
      <c r="V174" s="1914"/>
      <c r="W174" s="1914"/>
      <c r="X174" s="1914"/>
      <c r="Y174" s="1914"/>
      <c r="Z174" s="1914"/>
      <c r="AA174" s="1914"/>
      <c r="AB174" s="1914"/>
      <c r="AC174" s="1914"/>
      <c r="AD174" s="1914"/>
      <c r="AE174" s="1914"/>
      <c r="AF174" s="1914"/>
      <c r="AG174" s="1914"/>
      <c r="AI174" s="1072"/>
      <c r="AJ174" s="1072"/>
      <c r="AK174" s="1072"/>
      <c r="AL174" s="1072"/>
      <c r="AM174" s="1072"/>
      <c r="AN174" s="1072"/>
      <c r="AO174" s="1072"/>
      <c r="AP174" s="1072"/>
      <c r="AQ174" s="1072"/>
      <c r="AR174" s="1072"/>
      <c r="AS174" s="1072"/>
      <c r="AT174" s="1072"/>
      <c r="AU174" s="1072"/>
      <c r="AV174" s="1072"/>
      <c r="AW174" s="1072"/>
      <c r="AX174" s="1072"/>
      <c r="AY174" s="1072"/>
      <c r="AZ174" s="1072"/>
      <c r="BA174" s="1072"/>
      <c r="BB174" s="1072"/>
      <c r="BC174" s="1072"/>
      <c r="BD174" s="1072"/>
      <c r="BE174" s="1072"/>
      <c r="BF174" s="1072"/>
      <c r="BG174" s="1072"/>
      <c r="BH174" s="1072"/>
      <c r="BI174" s="1072"/>
      <c r="BJ174" s="1072"/>
      <c r="BK174" s="1072"/>
      <c r="BL174" s="1072"/>
      <c r="BM174" s="1072"/>
      <c r="BN174" s="1072"/>
      <c r="BO174" s="1072"/>
    </row>
    <row r="175" spans="2:67" s="1073" customFormat="1" ht="15" customHeight="1">
      <c r="B175" s="1972"/>
      <c r="C175" s="1973"/>
      <c r="D175" s="1950" t="s">
        <v>820</v>
      </c>
      <c r="E175" s="1908"/>
      <c r="F175" s="1908"/>
      <c r="G175" s="1908"/>
      <c r="H175" s="1908"/>
      <c r="I175" s="1909"/>
      <c r="J175" s="1932" t="s">
        <v>1743</v>
      </c>
      <c r="K175" s="1933"/>
      <c r="L175" s="1933"/>
      <c r="M175" s="1933"/>
      <c r="N175" s="1933"/>
      <c r="O175" s="1933"/>
      <c r="P175" s="1933"/>
      <c r="Q175" s="1933"/>
      <c r="R175" s="1933"/>
      <c r="S175" s="1933"/>
      <c r="T175" s="1933"/>
      <c r="U175" s="1933"/>
      <c r="V175" s="1933"/>
      <c r="W175" s="1933"/>
      <c r="X175" s="1933"/>
      <c r="Y175" s="1933"/>
      <c r="Z175" s="1933"/>
      <c r="AA175" s="1933"/>
      <c r="AB175" s="1933"/>
      <c r="AC175" s="1933"/>
      <c r="AD175" s="1933"/>
      <c r="AE175" s="1933"/>
      <c r="AF175" s="1933"/>
      <c r="AG175" s="1934"/>
      <c r="AI175" s="1072"/>
      <c r="AJ175" s="1072"/>
      <c r="AK175" s="1072"/>
      <c r="AL175" s="1072"/>
      <c r="AM175" s="1072"/>
      <c r="AN175" s="1072"/>
      <c r="AO175" s="1072"/>
      <c r="AP175" s="1072"/>
      <c r="AQ175" s="1072"/>
      <c r="AR175" s="1072"/>
      <c r="AS175" s="1072"/>
      <c r="AT175" s="1072"/>
      <c r="AU175" s="1072"/>
      <c r="AV175" s="1072"/>
      <c r="AW175" s="1072"/>
      <c r="AX175" s="1072"/>
      <c r="AY175" s="1072"/>
      <c r="AZ175" s="1072"/>
      <c r="BA175" s="1072"/>
      <c r="BB175" s="1072"/>
      <c r="BC175" s="1072"/>
      <c r="BD175" s="1072"/>
      <c r="BE175" s="1072"/>
      <c r="BF175" s="1072"/>
      <c r="BG175" s="1072"/>
      <c r="BH175" s="1072"/>
      <c r="BI175" s="1072"/>
      <c r="BJ175" s="1072"/>
      <c r="BK175" s="1072"/>
      <c r="BL175" s="1072"/>
      <c r="BM175" s="1072"/>
      <c r="BN175" s="1072"/>
      <c r="BO175" s="1072"/>
    </row>
    <row r="176" spans="2:67" s="1073" customFormat="1" ht="15" customHeight="1">
      <c r="B176" s="1974"/>
      <c r="C176" s="1975"/>
      <c r="D176" s="1951"/>
      <c r="E176" s="1952"/>
      <c r="F176" s="1952"/>
      <c r="G176" s="1952"/>
      <c r="H176" s="1952"/>
      <c r="I176" s="1953"/>
      <c r="J176" s="1890" t="s">
        <v>1744</v>
      </c>
      <c r="K176" s="1890"/>
      <c r="L176" s="1890"/>
      <c r="M176" s="1890"/>
      <c r="N176" s="1890"/>
      <c r="O176" s="1890"/>
      <c r="P176" s="1890"/>
      <c r="Q176" s="1891" t="s">
        <v>821</v>
      </c>
      <c r="R176" s="1891"/>
      <c r="S176" s="1891"/>
      <c r="T176" s="1891"/>
      <c r="U176" s="1891"/>
      <c r="V176" s="1891"/>
      <c r="W176" s="1891"/>
      <c r="X176" s="1891"/>
      <c r="Y176" s="1891"/>
      <c r="Z176" s="1891"/>
      <c r="AA176" s="1891"/>
      <c r="AB176" s="1891"/>
      <c r="AC176" s="1891"/>
      <c r="AD176" s="1891"/>
      <c r="AE176" s="1891"/>
      <c r="AF176" s="1891"/>
      <c r="AG176" s="1891"/>
      <c r="AI176" s="1072"/>
      <c r="AJ176" s="1072"/>
      <c r="AK176" s="1072"/>
      <c r="AL176" s="1072"/>
      <c r="AM176" s="1072"/>
      <c r="AN176" s="1072"/>
      <c r="AO176" s="1072"/>
      <c r="AP176" s="1072"/>
      <c r="AQ176" s="1072"/>
      <c r="AR176" s="1072"/>
      <c r="AS176" s="1072"/>
      <c r="AT176" s="1072"/>
      <c r="AU176" s="1072"/>
      <c r="AV176" s="1072"/>
      <c r="AW176" s="1072"/>
      <c r="AX176" s="1072"/>
      <c r="AY176" s="1072"/>
      <c r="AZ176" s="1072"/>
      <c r="BA176" s="1072"/>
      <c r="BB176" s="1072"/>
      <c r="BC176" s="1072"/>
      <c r="BD176" s="1072"/>
      <c r="BE176" s="1072"/>
      <c r="BF176" s="1072"/>
      <c r="BG176" s="1072"/>
      <c r="BH176" s="1072"/>
      <c r="BI176" s="1072"/>
      <c r="BJ176" s="1072"/>
      <c r="BK176" s="1072"/>
      <c r="BL176" s="1072"/>
      <c r="BM176" s="1072"/>
      <c r="BN176" s="1072"/>
      <c r="BO176" s="1072"/>
    </row>
    <row r="177" spans="2:67" s="1073" customFormat="1" ht="15" customHeight="1">
      <c r="B177" s="1974"/>
      <c r="C177" s="1975"/>
      <c r="D177" s="1951"/>
      <c r="E177" s="1952"/>
      <c r="F177" s="1952"/>
      <c r="G177" s="1952"/>
      <c r="H177" s="1952"/>
      <c r="I177" s="1953"/>
      <c r="J177" s="1886" t="s">
        <v>1132</v>
      </c>
      <c r="K177" s="1886"/>
      <c r="L177" s="1886"/>
      <c r="M177" s="1886"/>
      <c r="N177" s="1886"/>
      <c r="O177" s="1886"/>
      <c r="P177" s="1886"/>
      <c r="Q177" s="1887" t="s">
        <v>1152</v>
      </c>
      <c r="R177" s="1887"/>
      <c r="S177" s="1887"/>
      <c r="T177" s="1887"/>
      <c r="U177" s="1887"/>
      <c r="V177" s="1887"/>
      <c r="W177" s="1887"/>
      <c r="X177" s="1887"/>
      <c r="Y177" s="1887"/>
      <c r="Z177" s="1887"/>
      <c r="AA177" s="1887"/>
      <c r="AB177" s="1887"/>
      <c r="AC177" s="1887"/>
      <c r="AD177" s="1887"/>
      <c r="AE177" s="1887"/>
      <c r="AF177" s="1887"/>
      <c r="AG177" s="1887"/>
      <c r="AI177" s="1072"/>
      <c r="AJ177" s="1072"/>
      <c r="AK177" s="1072"/>
      <c r="AL177" s="1072"/>
      <c r="AM177" s="1072"/>
      <c r="AN177" s="1072"/>
      <c r="AO177" s="1072"/>
      <c r="AP177" s="1072"/>
      <c r="AQ177" s="1072"/>
      <c r="AR177" s="1072"/>
      <c r="AS177" s="1072"/>
      <c r="AT177" s="1072"/>
      <c r="AU177" s="1072"/>
      <c r="AV177" s="1072"/>
      <c r="AW177" s="1072"/>
      <c r="AX177" s="1072"/>
      <c r="AY177" s="1072"/>
      <c r="AZ177" s="1072"/>
      <c r="BA177" s="1072"/>
      <c r="BB177" s="1072"/>
      <c r="BC177" s="1072"/>
      <c r="BD177" s="1072"/>
      <c r="BE177" s="1072"/>
      <c r="BF177" s="1072"/>
      <c r="BG177" s="1072"/>
      <c r="BH177" s="1072"/>
      <c r="BI177" s="1072"/>
      <c r="BJ177" s="1072"/>
      <c r="BK177" s="1072"/>
      <c r="BL177" s="1072"/>
      <c r="BM177" s="1072"/>
      <c r="BN177" s="1072"/>
      <c r="BO177" s="1072"/>
    </row>
    <row r="178" spans="2:67" s="1073" customFormat="1" ht="15" customHeight="1">
      <c r="B178" s="1974"/>
      <c r="C178" s="1975"/>
      <c r="D178" s="1951"/>
      <c r="E178" s="1952"/>
      <c r="F178" s="1952"/>
      <c r="G178" s="1952"/>
      <c r="H178" s="1952"/>
      <c r="I178" s="1953"/>
      <c r="J178" s="1886" t="s">
        <v>1133</v>
      </c>
      <c r="K178" s="1886"/>
      <c r="L178" s="1886"/>
      <c r="M178" s="1886"/>
      <c r="N178" s="1886"/>
      <c r="O178" s="1886"/>
      <c r="P178" s="1886"/>
      <c r="Q178" s="1887" t="s">
        <v>1152</v>
      </c>
      <c r="R178" s="1887"/>
      <c r="S178" s="1887"/>
      <c r="T178" s="1887"/>
      <c r="U178" s="1887"/>
      <c r="V178" s="1887"/>
      <c r="W178" s="1887"/>
      <c r="X178" s="1887"/>
      <c r="Y178" s="1887"/>
      <c r="Z178" s="1887"/>
      <c r="AA178" s="1887"/>
      <c r="AB178" s="1887"/>
      <c r="AC178" s="1887"/>
      <c r="AD178" s="1887"/>
      <c r="AE178" s="1887"/>
      <c r="AF178" s="1887"/>
      <c r="AG178" s="1887"/>
      <c r="AI178" s="1072"/>
      <c r="AJ178" s="1072"/>
      <c r="AK178" s="1072"/>
      <c r="AL178" s="1072"/>
      <c r="AM178" s="1072"/>
      <c r="AN178" s="1072"/>
      <c r="AO178" s="1072"/>
      <c r="AP178" s="1072"/>
      <c r="AQ178" s="1072"/>
      <c r="AR178" s="1072"/>
      <c r="AS178" s="1072"/>
      <c r="AT178" s="1072"/>
      <c r="AU178" s="1072"/>
      <c r="AV178" s="1072"/>
      <c r="AW178" s="1072"/>
      <c r="AX178" s="1072"/>
      <c r="AY178" s="1072"/>
      <c r="AZ178" s="1072"/>
      <c r="BA178" s="1072"/>
      <c r="BB178" s="1072"/>
      <c r="BC178" s="1072"/>
      <c r="BD178" s="1072"/>
      <c r="BE178" s="1072"/>
      <c r="BF178" s="1072"/>
      <c r="BG178" s="1072"/>
      <c r="BH178" s="1072"/>
      <c r="BI178" s="1072"/>
      <c r="BJ178" s="1072"/>
      <c r="BK178" s="1072"/>
      <c r="BL178" s="1072"/>
      <c r="BM178" s="1072"/>
      <c r="BN178" s="1072"/>
      <c r="BO178" s="1072"/>
    </row>
    <row r="179" spans="2:67" s="1073" customFormat="1" ht="15" customHeight="1">
      <c r="B179" s="1976" t="s">
        <v>1153</v>
      </c>
      <c r="C179" s="1977"/>
      <c r="D179" s="1951"/>
      <c r="E179" s="1952"/>
      <c r="F179" s="1952"/>
      <c r="G179" s="1952"/>
      <c r="H179" s="1952"/>
      <c r="I179" s="1953"/>
      <c r="J179" s="1888" t="s">
        <v>1134</v>
      </c>
      <c r="K179" s="1888"/>
      <c r="L179" s="1888"/>
      <c r="M179" s="1888"/>
      <c r="N179" s="1888"/>
      <c r="O179" s="1888"/>
      <c r="P179" s="1888"/>
      <c r="Q179" s="1889" t="s">
        <v>1152</v>
      </c>
      <c r="R179" s="1889"/>
      <c r="S179" s="1889"/>
      <c r="T179" s="1889"/>
      <c r="U179" s="1889"/>
      <c r="V179" s="1889"/>
      <c r="W179" s="1889"/>
      <c r="X179" s="1889"/>
      <c r="Y179" s="1889"/>
      <c r="Z179" s="1889"/>
      <c r="AA179" s="1889"/>
      <c r="AB179" s="1889"/>
      <c r="AC179" s="1889"/>
      <c r="AD179" s="1889"/>
      <c r="AE179" s="1889"/>
      <c r="AF179" s="1889"/>
      <c r="AG179" s="1889"/>
      <c r="AI179" s="1072"/>
      <c r="AJ179" s="1072"/>
      <c r="AK179" s="1072"/>
      <c r="AL179" s="1072"/>
      <c r="AM179" s="1072"/>
      <c r="AN179" s="1072"/>
      <c r="AO179" s="1072"/>
      <c r="AP179" s="1072"/>
      <c r="AQ179" s="1072"/>
      <c r="AR179" s="1072"/>
      <c r="AS179" s="1072"/>
      <c r="AT179" s="1072"/>
      <c r="AU179" s="1072"/>
      <c r="AV179" s="1072"/>
      <c r="AW179" s="1072"/>
      <c r="AX179" s="1072"/>
      <c r="AY179" s="1072"/>
      <c r="AZ179" s="1072"/>
      <c r="BA179" s="1072"/>
      <c r="BB179" s="1072"/>
      <c r="BC179" s="1072"/>
      <c r="BD179" s="1072"/>
      <c r="BE179" s="1072"/>
      <c r="BF179" s="1072"/>
      <c r="BG179" s="1072"/>
      <c r="BH179" s="1072"/>
      <c r="BI179" s="1072"/>
      <c r="BJ179" s="1072"/>
      <c r="BK179" s="1072"/>
      <c r="BL179" s="1072"/>
      <c r="BM179" s="1072"/>
      <c r="BN179" s="1072"/>
      <c r="BO179" s="1072"/>
    </row>
    <row r="180" spans="2:67" s="1073" customFormat="1" ht="15" customHeight="1">
      <c r="B180" s="1976"/>
      <c r="C180" s="1977"/>
      <c r="D180" s="1951"/>
      <c r="E180" s="1952"/>
      <c r="F180" s="1952"/>
      <c r="G180" s="1952"/>
      <c r="H180" s="1952"/>
      <c r="I180" s="1953"/>
      <c r="J180" s="1886" t="s">
        <v>1745</v>
      </c>
      <c r="K180" s="1886"/>
      <c r="L180" s="1886"/>
      <c r="M180" s="1886"/>
      <c r="N180" s="1886"/>
      <c r="O180" s="1886"/>
      <c r="P180" s="1886"/>
      <c r="Q180" s="1887" t="s">
        <v>1864</v>
      </c>
      <c r="R180" s="1887"/>
      <c r="S180" s="1887"/>
      <c r="T180" s="1887"/>
      <c r="U180" s="1887"/>
      <c r="V180" s="1887"/>
      <c r="W180" s="1887"/>
      <c r="X180" s="1887"/>
      <c r="Y180" s="1887"/>
      <c r="Z180" s="1887"/>
      <c r="AA180" s="1887"/>
      <c r="AB180" s="1887"/>
      <c r="AC180" s="1887"/>
      <c r="AD180" s="1887"/>
      <c r="AE180" s="1887"/>
      <c r="AF180" s="1887"/>
      <c r="AG180" s="1887"/>
      <c r="AI180" s="1072"/>
      <c r="AJ180" s="1072"/>
      <c r="AK180" s="1072"/>
      <c r="AL180" s="1072"/>
      <c r="AM180" s="1072"/>
      <c r="AN180" s="1072"/>
      <c r="AO180" s="1072"/>
      <c r="AP180" s="1072"/>
      <c r="AQ180" s="1072"/>
      <c r="AR180" s="1072"/>
      <c r="AS180" s="1072"/>
      <c r="AT180" s="1072"/>
      <c r="AU180" s="1072"/>
      <c r="AV180" s="1072"/>
      <c r="AW180" s="1072"/>
      <c r="AX180" s="1072"/>
      <c r="AY180" s="1072"/>
      <c r="AZ180" s="1072"/>
      <c r="BA180" s="1072"/>
      <c r="BB180" s="1072"/>
      <c r="BC180" s="1072"/>
      <c r="BD180" s="1072"/>
      <c r="BE180" s="1072"/>
      <c r="BF180" s="1072"/>
      <c r="BG180" s="1072"/>
      <c r="BH180" s="1072"/>
      <c r="BI180" s="1072"/>
      <c r="BJ180" s="1072"/>
      <c r="BK180" s="1072"/>
      <c r="BL180" s="1072"/>
      <c r="BM180" s="1072"/>
      <c r="BN180" s="1072"/>
      <c r="BO180" s="1072"/>
    </row>
    <row r="181" spans="2:67" s="1073" customFormat="1" ht="15" customHeight="1">
      <c r="B181" s="1976"/>
      <c r="C181" s="1977"/>
      <c r="D181" s="1951"/>
      <c r="E181" s="1952"/>
      <c r="F181" s="1952"/>
      <c r="G181" s="1952"/>
      <c r="H181" s="1952"/>
      <c r="I181" s="1953"/>
      <c r="J181" s="1913" t="s">
        <v>1746</v>
      </c>
      <c r="K181" s="1913"/>
      <c r="L181" s="1913"/>
      <c r="M181" s="1913"/>
      <c r="N181" s="1913"/>
      <c r="O181" s="1913"/>
      <c r="P181" s="1913"/>
      <c r="Q181" s="1914" t="s">
        <v>1864</v>
      </c>
      <c r="R181" s="1914"/>
      <c r="S181" s="1914"/>
      <c r="T181" s="1914"/>
      <c r="U181" s="1914"/>
      <c r="V181" s="1914"/>
      <c r="W181" s="1914"/>
      <c r="X181" s="1914"/>
      <c r="Y181" s="1914"/>
      <c r="Z181" s="1914"/>
      <c r="AA181" s="1914"/>
      <c r="AB181" s="1914"/>
      <c r="AC181" s="1914"/>
      <c r="AD181" s="1914"/>
      <c r="AE181" s="1914"/>
      <c r="AF181" s="1914"/>
      <c r="AG181" s="1914"/>
      <c r="AI181" s="1072"/>
      <c r="AJ181" s="1072"/>
      <c r="AK181" s="1072"/>
      <c r="AL181" s="1072"/>
      <c r="AM181" s="1072"/>
      <c r="AN181" s="1072"/>
      <c r="AO181" s="1072"/>
      <c r="AP181" s="1072"/>
      <c r="AQ181" s="1072"/>
      <c r="AR181" s="1072"/>
      <c r="AS181" s="1072"/>
      <c r="AT181" s="1072"/>
      <c r="AU181" s="1072"/>
      <c r="AV181" s="1072"/>
      <c r="AW181" s="1072"/>
      <c r="AX181" s="1072"/>
      <c r="AY181" s="1072"/>
      <c r="AZ181" s="1072"/>
      <c r="BA181" s="1072"/>
      <c r="BB181" s="1072"/>
      <c r="BC181" s="1072"/>
      <c r="BD181" s="1072"/>
      <c r="BE181" s="1072"/>
      <c r="BF181" s="1072"/>
      <c r="BG181" s="1072"/>
      <c r="BH181" s="1072"/>
      <c r="BI181" s="1072"/>
      <c r="BJ181" s="1072"/>
      <c r="BK181" s="1072"/>
      <c r="BL181" s="1072"/>
      <c r="BM181" s="1072"/>
      <c r="BN181" s="1072"/>
      <c r="BO181" s="1072"/>
    </row>
    <row r="182" spans="2:67" s="1073" customFormat="1" ht="15" customHeight="1">
      <c r="B182" s="1978"/>
      <c r="C182" s="1977"/>
      <c r="D182" s="1951"/>
      <c r="E182" s="1952"/>
      <c r="F182" s="1952"/>
      <c r="G182" s="1952"/>
      <c r="H182" s="1952"/>
      <c r="I182" s="1953"/>
      <c r="J182" s="1932" t="s">
        <v>1749</v>
      </c>
      <c r="K182" s="1933"/>
      <c r="L182" s="1933"/>
      <c r="M182" s="1933"/>
      <c r="N182" s="1933"/>
      <c r="O182" s="1933"/>
      <c r="P182" s="1933"/>
      <c r="Q182" s="1933"/>
      <c r="R182" s="1933"/>
      <c r="S182" s="1933"/>
      <c r="T182" s="1933"/>
      <c r="U182" s="1933"/>
      <c r="V182" s="1933"/>
      <c r="W182" s="1933"/>
      <c r="X182" s="1933"/>
      <c r="Y182" s="1933"/>
      <c r="Z182" s="1933"/>
      <c r="AA182" s="1933"/>
      <c r="AB182" s="1933"/>
      <c r="AC182" s="1933"/>
      <c r="AD182" s="1933"/>
      <c r="AE182" s="1933"/>
      <c r="AF182" s="1933"/>
      <c r="AG182" s="1934"/>
      <c r="AI182" s="1072"/>
      <c r="AJ182" s="1072"/>
      <c r="AK182" s="1072"/>
      <c r="AL182" s="1072"/>
      <c r="AM182" s="1072"/>
      <c r="AN182" s="1072"/>
      <c r="AO182" s="1072"/>
      <c r="AP182" s="1072"/>
      <c r="AQ182" s="1072"/>
      <c r="AR182" s="1072"/>
      <c r="AS182" s="1072"/>
      <c r="AT182" s="1072"/>
      <c r="AU182" s="1072"/>
      <c r="AV182" s="1072"/>
      <c r="AW182" s="1072"/>
      <c r="AX182" s="1072"/>
      <c r="AY182" s="1072"/>
      <c r="AZ182" s="1072"/>
      <c r="BA182" s="1072"/>
      <c r="BB182" s="1072"/>
      <c r="BC182" s="1072"/>
      <c r="BD182" s="1072"/>
      <c r="BE182" s="1072"/>
      <c r="BF182" s="1072"/>
      <c r="BG182" s="1072"/>
      <c r="BH182" s="1072"/>
      <c r="BI182" s="1072"/>
      <c r="BJ182" s="1072"/>
      <c r="BK182" s="1072"/>
      <c r="BL182" s="1072"/>
      <c r="BM182" s="1072"/>
      <c r="BN182" s="1072"/>
      <c r="BO182" s="1072"/>
    </row>
    <row r="183" spans="2:67" s="1073" customFormat="1" ht="15" customHeight="1">
      <c r="B183" s="1967" t="s">
        <v>1154</v>
      </c>
      <c r="C183" s="1968"/>
      <c r="D183" s="1951"/>
      <c r="E183" s="1952"/>
      <c r="F183" s="1952"/>
      <c r="G183" s="1952"/>
      <c r="H183" s="1952"/>
      <c r="I183" s="1953"/>
      <c r="J183" s="1890" t="s">
        <v>1131</v>
      </c>
      <c r="K183" s="1890"/>
      <c r="L183" s="1890"/>
      <c r="M183" s="1890"/>
      <c r="N183" s="1890"/>
      <c r="O183" s="1890"/>
      <c r="P183" s="1890"/>
      <c r="Q183" s="1891" t="s">
        <v>1155</v>
      </c>
      <c r="R183" s="1891"/>
      <c r="S183" s="1891"/>
      <c r="T183" s="1891"/>
      <c r="U183" s="1891"/>
      <c r="V183" s="1891"/>
      <c r="W183" s="1891"/>
      <c r="X183" s="1891"/>
      <c r="Y183" s="1891"/>
      <c r="Z183" s="1891"/>
      <c r="AA183" s="1891"/>
      <c r="AB183" s="1891"/>
      <c r="AC183" s="1891"/>
      <c r="AD183" s="1891"/>
      <c r="AE183" s="1891"/>
      <c r="AF183" s="1891"/>
      <c r="AG183" s="1891"/>
      <c r="AI183" s="1072"/>
      <c r="AJ183" s="1072"/>
      <c r="AK183" s="1072"/>
      <c r="AL183" s="1072"/>
      <c r="AM183" s="1072"/>
      <c r="AN183" s="1072"/>
      <c r="AO183" s="1072"/>
      <c r="AP183" s="1072"/>
      <c r="AQ183" s="1072"/>
      <c r="AR183" s="1072"/>
      <c r="AS183" s="1072"/>
      <c r="AT183" s="1072"/>
      <c r="AU183" s="1072"/>
      <c r="AV183" s="1072"/>
      <c r="AW183" s="1072"/>
      <c r="AX183" s="1072"/>
      <c r="AY183" s="1072"/>
      <c r="AZ183" s="1072"/>
      <c r="BA183" s="1072"/>
      <c r="BB183" s="1072"/>
      <c r="BC183" s="1072"/>
      <c r="BD183" s="1072"/>
      <c r="BE183" s="1072"/>
      <c r="BF183" s="1072"/>
      <c r="BG183" s="1072"/>
      <c r="BH183" s="1072"/>
      <c r="BI183" s="1072"/>
      <c r="BJ183" s="1072"/>
      <c r="BK183" s="1072"/>
      <c r="BL183" s="1072"/>
      <c r="BM183" s="1072"/>
      <c r="BN183" s="1072"/>
      <c r="BO183" s="1072"/>
    </row>
    <row r="184" spans="2:67" s="1073" customFormat="1" ht="15" customHeight="1">
      <c r="B184" s="1967"/>
      <c r="C184" s="1968"/>
      <c r="D184" s="1951"/>
      <c r="E184" s="1952"/>
      <c r="F184" s="1952"/>
      <c r="G184" s="1952"/>
      <c r="H184" s="1952"/>
      <c r="I184" s="1953"/>
      <c r="J184" s="1886" t="s">
        <v>94</v>
      </c>
      <c r="K184" s="1886"/>
      <c r="L184" s="1886"/>
      <c r="M184" s="1886"/>
      <c r="N184" s="1886"/>
      <c r="O184" s="1886"/>
      <c r="P184" s="1886"/>
      <c r="Q184" s="1887" t="s">
        <v>1155</v>
      </c>
      <c r="R184" s="1887"/>
      <c r="S184" s="1887"/>
      <c r="T184" s="1887"/>
      <c r="U184" s="1887"/>
      <c r="V184" s="1887"/>
      <c r="W184" s="1887"/>
      <c r="X184" s="1887"/>
      <c r="Y184" s="1887"/>
      <c r="Z184" s="1887"/>
      <c r="AA184" s="1887"/>
      <c r="AB184" s="1887"/>
      <c r="AC184" s="1887"/>
      <c r="AD184" s="1887"/>
      <c r="AE184" s="1887"/>
      <c r="AF184" s="1887"/>
      <c r="AG184" s="1887"/>
      <c r="AI184" s="1072"/>
      <c r="AJ184" s="1072"/>
      <c r="AK184" s="1072"/>
      <c r="AL184" s="1072"/>
      <c r="AM184" s="1072"/>
      <c r="AN184" s="1072"/>
      <c r="AO184" s="1072"/>
      <c r="AP184" s="1072"/>
      <c r="AQ184" s="1072"/>
      <c r="AR184" s="1072"/>
      <c r="AS184" s="1072"/>
      <c r="AT184" s="1072"/>
      <c r="AU184" s="1072"/>
      <c r="AV184" s="1072"/>
      <c r="AW184" s="1072"/>
      <c r="AX184" s="1072"/>
      <c r="AY184" s="1072"/>
      <c r="AZ184" s="1072"/>
      <c r="BA184" s="1072"/>
      <c r="BB184" s="1072"/>
      <c r="BC184" s="1072"/>
      <c r="BD184" s="1072"/>
      <c r="BE184" s="1072"/>
      <c r="BF184" s="1072"/>
      <c r="BG184" s="1072"/>
      <c r="BH184" s="1072"/>
      <c r="BI184" s="1072"/>
      <c r="BJ184" s="1072"/>
      <c r="BK184" s="1072"/>
      <c r="BL184" s="1072"/>
      <c r="BM184" s="1072"/>
      <c r="BN184" s="1072"/>
      <c r="BO184" s="1072"/>
    </row>
    <row r="185" spans="2:67" s="1073" customFormat="1" ht="15" customHeight="1">
      <c r="B185" s="1967"/>
      <c r="C185" s="1968"/>
      <c r="D185" s="1951"/>
      <c r="E185" s="1952"/>
      <c r="F185" s="1952"/>
      <c r="G185" s="1952"/>
      <c r="H185" s="1952"/>
      <c r="I185" s="1953"/>
      <c r="J185" s="1886" t="s">
        <v>96</v>
      </c>
      <c r="K185" s="1886"/>
      <c r="L185" s="1886"/>
      <c r="M185" s="1886"/>
      <c r="N185" s="1886"/>
      <c r="O185" s="1886"/>
      <c r="P185" s="1886"/>
      <c r="Q185" s="1887" t="s">
        <v>1155</v>
      </c>
      <c r="R185" s="1887"/>
      <c r="S185" s="1887"/>
      <c r="T185" s="1887"/>
      <c r="U185" s="1887"/>
      <c r="V185" s="1887"/>
      <c r="W185" s="1887"/>
      <c r="X185" s="1887"/>
      <c r="Y185" s="1887"/>
      <c r="Z185" s="1887"/>
      <c r="AA185" s="1887"/>
      <c r="AB185" s="1887"/>
      <c r="AC185" s="1887"/>
      <c r="AD185" s="1887"/>
      <c r="AE185" s="1887"/>
      <c r="AF185" s="1887"/>
      <c r="AG185" s="1887"/>
      <c r="AI185" s="1072"/>
      <c r="AJ185" s="1072"/>
      <c r="AK185" s="1072"/>
      <c r="AL185" s="1072"/>
      <c r="AM185" s="1072"/>
      <c r="AN185" s="1072"/>
      <c r="AO185" s="1072"/>
      <c r="AP185" s="1072"/>
      <c r="AQ185" s="1072"/>
      <c r="AR185" s="1072"/>
      <c r="AS185" s="1072"/>
      <c r="AT185" s="1072"/>
      <c r="AU185" s="1072"/>
      <c r="AV185" s="1072"/>
      <c r="AW185" s="1072"/>
      <c r="AX185" s="1072"/>
      <c r="AY185" s="1072"/>
      <c r="AZ185" s="1072"/>
      <c r="BA185" s="1072"/>
      <c r="BB185" s="1072"/>
      <c r="BC185" s="1072"/>
      <c r="BD185" s="1072"/>
      <c r="BE185" s="1072"/>
      <c r="BF185" s="1072"/>
      <c r="BG185" s="1072"/>
      <c r="BH185" s="1072"/>
      <c r="BI185" s="1072"/>
      <c r="BJ185" s="1072"/>
      <c r="BK185" s="1072"/>
      <c r="BL185" s="1072"/>
      <c r="BM185" s="1072"/>
      <c r="BN185" s="1072"/>
      <c r="BO185" s="1072"/>
    </row>
    <row r="186" spans="2:67" s="1073" customFormat="1" ht="15" customHeight="1">
      <c r="B186" s="1967"/>
      <c r="C186" s="1968"/>
      <c r="D186" s="1951"/>
      <c r="E186" s="1952"/>
      <c r="F186" s="1952"/>
      <c r="G186" s="1952"/>
      <c r="H186" s="1952"/>
      <c r="I186" s="1953"/>
      <c r="J186" s="1895" t="s">
        <v>1135</v>
      </c>
      <c r="K186" s="1896"/>
      <c r="L186" s="1896"/>
      <c r="M186" s="1896"/>
      <c r="N186" s="1896"/>
      <c r="O186" s="1896"/>
      <c r="P186" s="1897"/>
      <c r="Q186" s="1887" t="s">
        <v>1155</v>
      </c>
      <c r="R186" s="1887"/>
      <c r="S186" s="1887"/>
      <c r="T186" s="1887"/>
      <c r="U186" s="1887"/>
      <c r="V186" s="1887"/>
      <c r="W186" s="1887"/>
      <c r="X186" s="1887"/>
      <c r="Y186" s="1887"/>
      <c r="Z186" s="1887"/>
      <c r="AA186" s="1887"/>
      <c r="AB186" s="1887"/>
      <c r="AC186" s="1887"/>
      <c r="AD186" s="1887"/>
      <c r="AE186" s="1887"/>
      <c r="AF186" s="1887"/>
      <c r="AG186" s="1887"/>
      <c r="AI186" s="1072"/>
      <c r="AJ186" s="1072"/>
      <c r="AK186" s="1072"/>
      <c r="AL186" s="1072"/>
      <c r="AM186" s="1072"/>
      <c r="AN186" s="1072"/>
      <c r="AO186" s="1072"/>
      <c r="AP186" s="1072"/>
      <c r="AQ186" s="1072"/>
      <c r="AR186" s="1072"/>
      <c r="AS186" s="1072"/>
      <c r="AT186" s="1072"/>
      <c r="AU186" s="1072"/>
      <c r="AV186" s="1072"/>
      <c r="AW186" s="1072"/>
      <c r="AX186" s="1072"/>
      <c r="AY186" s="1072"/>
      <c r="AZ186" s="1072"/>
      <c r="BA186" s="1072"/>
      <c r="BB186" s="1072"/>
      <c r="BC186" s="1072"/>
      <c r="BD186" s="1072"/>
      <c r="BE186" s="1072"/>
      <c r="BF186" s="1072"/>
      <c r="BG186" s="1072"/>
      <c r="BH186" s="1072"/>
      <c r="BI186" s="1072"/>
      <c r="BJ186" s="1072"/>
      <c r="BK186" s="1072"/>
      <c r="BL186" s="1072"/>
      <c r="BM186" s="1072"/>
      <c r="BN186" s="1072"/>
      <c r="BO186" s="1072"/>
    </row>
    <row r="187" spans="2:67" s="1073" customFormat="1" ht="15" customHeight="1">
      <c r="B187" s="1967"/>
      <c r="C187" s="1968"/>
      <c r="D187" s="1951"/>
      <c r="E187" s="1952"/>
      <c r="F187" s="1952"/>
      <c r="G187" s="1952"/>
      <c r="H187" s="1952"/>
      <c r="I187" s="1953"/>
      <c r="J187" s="1886" t="s">
        <v>1466</v>
      </c>
      <c r="K187" s="1886"/>
      <c r="L187" s="1886"/>
      <c r="M187" s="1886"/>
      <c r="N187" s="1886"/>
      <c r="O187" s="1886"/>
      <c r="P187" s="1886"/>
      <c r="Q187" s="1887" t="s">
        <v>1155</v>
      </c>
      <c r="R187" s="1887"/>
      <c r="S187" s="1887"/>
      <c r="T187" s="1887"/>
      <c r="U187" s="1887"/>
      <c r="V187" s="1887"/>
      <c r="W187" s="1887"/>
      <c r="X187" s="1887"/>
      <c r="Y187" s="1887"/>
      <c r="Z187" s="1887"/>
      <c r="AA187" s="1887"/>
      <c r="AB187" s="1887"/>
      <c r="AC187" s="1887"/>
      <c r="AD187" s="1887"/>
      <c r="AE187" s="1887"/>
      <c r="AF187" s="1887"/>
      <c r="AG187" s="1887"/>
      <c r="AI187" s="1072"/>
      <c r="AJ187" s="1072"/>
      <c r="AK187" s="1072"/>
      <c r="AL187" s="1072"/>
      <c r="AM187" s="1072"/>
      <c r="AN187" s="1072"/>
      <c r="AO187" s="1103"/>
      <c r="AP187" s="1103"/>
      <c r="AQ187" s="1103"/>
      <c r="AR187" s="1103"/>
      <c r="AS187" s="1103"/>
      <c r="AT187" s="1103"/>
      <c r="AU187" s="1103"/>
      <c r="AV187" s="1072"/>
      <c r="AW187" s="1072"/>
      <c r="AX187" s="1072"/>
      <c r="AY187" s="1072"/>
      <c r="AZ187" s="1072"/>
      <c r="BA187" s="1072"/>
      <c r="BB187" s="1072"/>
      <c r="BC187" s="1072"/>
      <c r="BD187" s="1072"/>
      <c r="BE187" s="1072"/>
      <c r="BF187" s="1072"/>
      <c r="BG187" s="1072"/>
      <c r="BH187" s="1072"/>
      <c r="BI187" s="1072"/>
      <c r="BJ187" s="1072"/>
      <c r="BK187" s="1072"/>
      <c r="BL187" s="1072"/>
      <c r="BM187" s="1072"/>
      <c r="BN187" s="1072"/>
      <c r="BO187" s="1072"/>
    </row>
    <row r="188" spans="2:67" s="1073" customFormat="1" ht="15" customHeight="1">
      <c r="B188" s="1967"/>
      <c r="C188" s="1968"/>
      <c r="D188" s="1951"/>
      <c r="E188" s="1952"/>
      <c r="F188" s="1952"/>
      <c r="G188" s="1952"/>
      <c r="H188" s="1952"/>
      <c r="I188" s="1953"/>
      <c r="J188" s="1886" t="s">
        <v>1747</v>
      </c>
      <c r="K188" s="1886"/>
      <c r="L188" s="1886"/>
      <c r="M188" s="1886"/>
      <c r="N188" s="1886"/>
      <c r="O188" s="1886"/>
      <c r="P188" s="1886"/>
      <c r="Q188" s="1887" t="s">
        <v>1155</v>
      </c>
      <c r="R188" s="1887"/>
      <c r="S188" s="1887"/>
      <c r="T188" s="1887"/>
      <c r="U188" s="1887"/>
      <c r="V188" s="1887"/>
      <c r="W188" s="1887"/>
      <c r="X188" s="1887"/>
      <c r="Y188" s="1887"/>
      <c r="Z188" s="1887"/>
      <c r="AA188" s="1887"/>
      <c r="AB188" s="1887"/>
      <c r="AC188" s="1887"/>
      <c r="AD188" s="1887"/>
      <c r="AE188" s="1887"/>
      <c r="AF188" s="1887"/>
      <c r="AG188" s="1887"/>
      <c r="AI188" s="1072"/>
      <c r="AJ188" s="1072"/>
      <c r="AK188" s="1072"/>
      <c r="AL188" s="1072"/>
      <c r="AM188" s="1072"/>
      <c r="AN188" s="1072"/>
      <c r="AO188" s="1072"/>
      <c r="AP188" s="1072"/>
      <c r="AQ188" s="1072"/>
      <c r="AR188" s="1072"/>
      <c r="AS188" s="1072"/>
      <c r="AT188" s="1072"/>
      <c r="AU188" s="1072"/>
      <c r="AV188" s="1072"/>
      <c r="AW188" s="1072"/>
      <c r="AX188" s="1072"/>
      <c r="AY188" s="1072"/>
      <c r="AZ188" s="1072"/>
      <c r="BA188" s="1072"/>
      <c r="BB188" s="1072"/>
      <c r="BC188" s="1072"/>
      <c r="BD188" s="1072"/>
      <c r="BE188" s="1072"/>
      <c r="BF188" s="1072"/>
      <c r="BG188" s="1072"/>
      <c r="BH188" s="1072"/>
      <c r="BI188" s="1072"/>
      <c r="BJ188" s="1072"/>
      <c r="BK188" s="1072"/>
      <c r="BL188" s="1072"/>
      <c r="BM188" s="1072"/>
      <c r="BN188" s="1072"/>
      <c r="BO188" s="1072"/>
    </row>
    <row r="189" spans="2:67" s="1073" customFormat="1" ht="15" customHeight="1">
      <c r="B189" s="1967"/>
      <c r="C189" s="1968"/>
      <c r="D189" s="1951"/>
      <c r="E189" s="1952"/>
      <c r="F189" s="1952"/>
      <c r="G189" s="1952"/>
      <c r="H189" s="1952"/>
      <c r="I189" s="1953"/>
      <c r="J189" s="1895" t="s">
        <v>1748</v>
      </c>
      <c r="K189" s="1896"/>
      <c r="L189" s="1896"/>
      <c r="M189" s="1896"/>
      <c r="N189" s="1896"/>
      <c r="O189" s="1896"/>
      <c r="P189" s="1897"/>
      <c r="Q189" s="1887" t="s">
        <v>1155</v>
      </c>
      <c r="R189" s="1887"/>
      <c r="S189" s="1887"/>
      <c r="T189" s="1887"/>
      <c r="U189" s="1887"/>
      <c r="V189" s="1887"/>
      <c r="W189" s="1887"/>
      <c r="X189" s="1887"/>
      <c r="Y189" s="1887"/>
      <c r="Z189" s="1887"/>
      <c r="AA189" s="1887"/>
      <c r="AB189" s="1887"/>
      <c r="AC189" s="1887"/>
      <c r="AD189" s="1887"/>
      <c r="AE189" s="1887"/>
      <c r="AF189" s="1887"/>
      <c r="AG189" s="1887"/>
      <c r="AI189" s="1072"/>
      <c r="AJ189" s="1072"/>
      <c r="AK189" s="1072"/>
      <c r="AL189" s="1072"/>
      <c r="AM189" s="1072"/>
      <c r="AN189" s="1072"/>
      <c r="AO189" s="1072"/>
      <c r="AP189" s="1072"/>
      <c r="AQ189" s="1072"/>
      <c r="AR189" s="1072"/>
      <c r="AS189" s="1072"/>
      <c r="AT189" s="1072"/>
      <c r="AU189" s="1072"/>
      <c r="AV189" s="1072"/>
      <c r="AW189" s="1072"/>
      <c r="AX189" s="1072"/>
      <c r="AY189" s="1072"/>
      <c r="AZ189" s="1072"/>
      <c r="BA189" s="1072"/>
      <c r="BB189" s="1072"/>
      <c r="BC189" s="1072"/>
      <c r="BD189" s="1072"/>
      <c r="BE189" s="1072"/>
      <c r="BF189" s="1072"/>
      <c r="BG189" s="1072"/>
      <c r="BH189" s="1072"/>
      <c r="BI189" s="1072"/>
      <c r="BJ189" s="1072"/>
      <c r="BK189" s="1072"/>
      <c r="BL189" s="1072"/>
      <c r="BM189" s="1072"/>
      <c r="BN189" s="1072"/>
      <c r="BO189" s="1072"/>
    </row>
    <row r="190" spans="2:67" s="1073" customFormat="1" ht="15" customHeight="1">
      <c r="B190" s="1967"/>
      <c r="C190" s="1968"/>
      <c r="D190" s="1951"/>
      <c r="E190" s="1952"/>
      <c r="F190" s="1952"/>
      <c r="G190" s="1952"/>
      <c r="H190" s="1952"/>
      <c r="I190" s="1953"/>
      <c r="J190" s="1886" t="s">
        <v>103</v>
      </c>
      <c r="K190" s="1886"/>
      <c r="L190" s="1886"/>
      <c r="M190" s="1886"/>
      <c r="N190" s="1886"/>
      <c r="O190" s="1886"/>
      <c r="P190" s="1886"/>
      <c r="Q190" s="1887" t="s">
        <v>822</v>
      </c>
      <c r="R190" s="1887"/>
      <c r="S190" s="1887"/>
      <c r="T190" s="1887"/>
      <c r="U190" s="1887"/>
      <c r="V190" s="1887"/>
      <c r="W190" s="1887"/>
      <c r="X190" s="1887"/>
      <c r="Y190" s="1887"/>
      <c r="Z190" s="1887"/>
      <c r="AA190" s="1887"/>
      <c r="AB190" s="1887"/>
      <c r="AC190" s="1887"/>
      <c r="AD190" s="1887"/>
      <c r="AE190" s="1887"/>
      <c r="AF190" s="1887"/>
      <c r="AG190" s="1887"/>
      <c r="AI190" s="1072"/>
      <c r="AJ190" s="1072"/>
      <c r="AK190" s="1072"/>
      <c r="AL190" s="1072"/>
      <c r="AM190" s="1072"/>
      <c r="AN190" s="1072"/>
      <c r="AO190" s="1072"/>
      <c r="AP190" s="1072"/>
      <c r="AQ190" s="1072"/>
      <c r="AR190" s="1072"/>
      <c r="AS190" s="1072"/>
      <c r="AT190" s="1072"/>
      <c r="AU190" s="1072"/>
      <c r="AV190" s="1072"/>
      <c r="AW190" s="1072"/>
      <c r="AX190" s="1072"/>
      <c r="AY190" s="1072"/>
      <c r="AZ190" s="1072"/>
      <c r="BA190" s="1072"/>
      <c r="BB190" s="1072"/>
      <c r="BC190" s="1072"/>
      <c r="BD190" s="1072"/>
      <c r="BE190" s="1072"/>
      <c r="BF190" s="1072"/>
      <c r="BG190" s="1072"/>
      <c r="BH190" s="1072"/>
      <c r="BI190" s="1072"/>
      <c r="BJ190" s="1072"/>
      <c r="BK190" s="1072"/>
      <c r="BL190" s="1072"/>
      <c r="BM190" s="1072"/>
      <c r="BN190" s="1072"/>
      <c r="BO190" s="1072"/>
    </row>
    <row r="191" spans="2:67" s="1073" customFormat="1" ht="15" customHeight="1">
      <c r="B191" s="1967"/>
      <c r="C191" s="1968"/>
      <c r="D191" s="1951"/>
      <c r="E191" s="1952"/>
      <c r="F191" s="1952"/>
      <c r="G191" s="1952"/>
      <c r="H191" s="1952"/>
      <c r="I191" s="1953"/>
      <c r="J191" s="1886" t="s">
        <v>1118</v>
      </c>
      <c r="K191" s="1886"/>
      <c r="L191" s="1886"/>
      <c r="M191" s="1886"/>
      <c r="N191" s="1886"/>
      <c r="O191" s="1886"/>
      <c r="P191" s="1886"/>
      <c r="Q191" s="1887" t="s">
        <v>1156</v>
      </c>
      <c r="R191" s="1887"/>
      <c r="S191" s="1887"/>
      <c r="T191" s="1887"/>
      <c r="U191" s="1887"/>
      <c r="V191" s="1887"/>
      <c r="W191" s="1887"/>
      <c r="X191" s="1887"/>
      <c r="Y191" s="1887"/>
      <c r="Z191" s="1887"/>
      <c r="AA191" s="1887"/>
      <c r="AB191" s="1887"/>
      <c r="AC191" s="1887"/>
      <c r="AD191" s="1887"/>
      <c r="AE191" s="1887"/>
      <c r="AF191" s="1887"/>
      <c r="AG191" s="1887"/>
      <c r="AI191" s="1072"/>
      <c r="AJ191" s="1072"/>
      <c r="AK191" s="1072"/>
      <c r="AL191" s="1072"/>
      <c r="AM191" s="1072"/>
      <c r="AN191" s="1072"/>
      <c r="AO191" s="1072"/>
      <c r="AP191" s="1072"/>
      <c r="AQ191" s="1072"/>
      <c r="AR191" s="1072"/>
      <c r="AS191" s="1072"/>
      <c r="AT191" s="1072"/>
      <c r="AU191" s="1072"/>
      <c r="AV191" s="1072"/>
      <c r="AW191" s="1072"/>
      <c r="AX191" s="1072"/>
      <c r="AY191" s="1072"/>
      <c r="AZ191" s="1072"/>
      <c r="BA191" s="1072"/>
      <c r="BB191" s="1072"/>
      <c r="BC191" s="1072"/>
      <c r="BD191" s="1072"/>
      <c r="BE191" s="1072"/>
      <c r="BF191" s="1072"/>
      <c r="BG191" s="1072"/>
      <c r="BH191" s="1072"/>
      <c r="BI191" s="1072"/>
      <c r="BJ191" s="1072"/>
      <c r="BK191" s="1072"/>
      <c r="BL191" s="1072"/>
      <c r="BM191" s="1072"/>
      <c r="BN191" s="1072"/>
      <c r="BO191" s="1072"/>
    </row>
    <row r="192" spans="2:67" s="1073" customFormat="1" ht="15" customHeight="1">
      <c r="B192" s="1967"/>
      <c r="C192" s="1968"/>
      <c r="D192" s="1951"/>
      <c r="E192" s="1952"/>
      <c r="F192" s="1952"/>
      <c r="G192" s="1952"/>
      <c r="H192" s="1952"/>
      <c r="I192" s="1953"/>
      <c r="J192" s="1886" t="s">
        <v>1119</v>
      </c>
      <c r="K192" s="1886"/>
      <c r="L192" s="1886"/>
      <c r="M192" s="1886"/>
      <c r="N192" s="1886"/>
      <c r="O192" s="1886"/>
      <c r="P192" s="1886"/>
      <c r="Q192" s="1887" t="s">
        <v>1156</v>
      </c>
      <c r="R192" s="1887"/>
      <c r="S192" s="1887"/>
      <c r="T192" s="1887"/>
      <c r="U192" s="1887"/>
      <c r="V192" s="1887"/>
      <c r="W192" s="1887"/>
      <c r="X192" s="1887"/>
      <c r="Y192" s="1887"/>
      <c r="Z192" s="1887"/>
      <c r="AA192" s="1887"/>
      <c r="AB192" s="1887"/>
      <c r="AC192" s="1887"/>
      <c r="AD192" s="1887"/>
      <c r="AE192" s="1887"/>
      <c r="AF192" s="1887"/>
      <c r="AG192" s="1887"/>
      <c r="AI192" s="1072"/>
      <c r="AJ192" s="1072"/>
      <c r="AK192" s="1072"/>
      <c r="AL192" s="1072"/>
      <c r="AM192" s="1072"/>
      <c r="AN192" s="1072"/>
      <c r="AO192" s="1072"/>
      <c r="AP192" s="1072"/>
      <c r="AQ192" s="1072"/>
      <c r="AR192" s="1072"/>
      <c r="AS192" s="1072"/>
      <c r="AT192" s="1072"/>
      <c r="AU192" s="1072"/>
      <c r="AV192" s="1072"/>
      <c r="AW192" s="1072"/>
      <c r="AX192" s="1072"/>
      <c r="AY192" s="1072"/>
      <c r="AZ192" s="1072"/>
      <c r="BA192" s="1072"/>
      <c r="BB192" s="1072"/>
      <c r="BC192" s="1072"/>
      <c r="BD192" s="1072"/>
      <c r="BE192" s="1072"/>
      <c r="BF192" s="1072"/>
      <c r="BG192" s="1072"/>
      <c r="BH192" s="1072"/>
      <c r="BI192" s="1072"/>
      <c r="BJ192" s="1072"/>
      <c r="BK192" s="1072"/>
      <c r="BL192" s="1072"/>
      <c r="BM192" s="1072"/>
      <c r="BN192" s="1072"/>
      <c r="BO192" s="1072"/>
    </row>
    <row r="193" spans="2:67" s="1073" customFormat="1" ht="15" customHeight="1">
      <c r="B193" s="1967"/>
      <c r="C193" s="1968"/>
      <c r="D193" s="1951"/>
      <c r="E193" s="1952"/>
      <c r="F193" s="1952"/>
      <c r="G193" s="1952"/>
      <c r="H193" s="1952"/>
      <c r="I193" s="1953"/>
      <c r="J193" s="1913" t="s">
        <v>267</v>
      </c>
      <c r="K193" s="1913"/>
      <c r="L193" s="1913"/>
      <c r="M193" s="1913"/>
      <c r="N193" s="1913"/>
      <c r="O193" s="1913"/>
      <c r="P193" s="1913"/>
      <c r="Q193" s="1914" t="s">
        <v>823</v>
      </c>
      <c r="R193" s="1914"/>
      <c r="S193" s="1914"/>
      <c r="T193" s="1914"/>
      <c r="U193" s="1914"/>
      <c r="V193" s="1914"/>
      <c r="W193" s="1914"/>
      <c r="X193" s="1914"/>
      <c r="Y193" s="1914"/>
      <c r="Z193" s="1914"/>
      <c r="AA193" s="1914"/>
      <c r="AB193" s="1914"/>
      <c r="AC193" s="1914"/>
      <c r="AD193" s="1914"/>
      <c r="AE193" s="1914"/>
      <c r="AF193" s="1914"/>
      <c r="AG193" s="1914"/>
      <c r="AI193" s="1072"/>
      <c r="AJ193" s="1072"/>
      <c r="AK193" s="1072"/>
      <c r="AL193" s="1072"/>
      <c r="AM193" s="1072"/>
      <c r="AN193" s="1072"/>
      <c r="AO193" s="1072"/>
      <c r="AP193" s="1072"/>
      <c r="AQ193" s="1072"/>
      <c r="AR193" s="1072"/>
      <c r="AS193" s="1072"/>
      <c r="AT193" s="1072"/>
      <c r="AU193" s="1072"/>
      <c r="AV193" s="1072"/>
      <c r="AW193" s="1072"/>
      <c r="AX193" s="1072"/>
      <c r="AY193" s="1072"/>
      <c r="AZ193" s="1072"/>
      <c r="BA193" s="1072"/>
      <c r="BB193" s="1072"/>
      <c r="BC193" s="1072"/>
      <c r="BD193" s="1072"/>
      <c r="BE193" s="1072"/>
      <c r="BF193" s="1072"/>
      <c r="BG193" s="1072"/>
      <c r="BH193" s="1072"/>
      <c r="BI193" s="1072"/>
      <c r="BJ193" s="1072"/>
      <c r="BK193" s="1072"/>
      <c r="BL193" s="1072"/>
      <c r="BM193" s="1072"/>
      <c r="BN193" s="1072"/>
      <c r="BO193" s="1072"/>
    </row>
    <row r="194" spans="2:67" s="1073" customFormat="1" ht="15" customHeight="1">
      <c r="B194" s="1967"/>
      <c r="C194" s="1968"/>
      <c r="D194" s="1951"/>
      <c r="E194" s="1952"/>
      <c r="F194" s="1952"/>
      <c r="G194" s="1952"/>
      <c r="H194" s="1952"/>
      <c r="I194" s="1953"/>
      <c r="J194" s="1932" t="s">
        <v>1750</v>
      </c>
      <c r="K194" s="1933"/>
      <c r="L194" s="1933"/>
      <c r="M194" s="1933"/>
      <c r="N194" s="1933"/>
      <c r="O194" s="1933"/>
      <c r="P194" s="1933"/>
      <c r="Q194" s="1933"/>
      <c r="R194" s="1933"/>
      <c r="S194" s="1933"/>
      <c r="T194" s="1933"/>
      <c r="U194" s="1933"/>
      <c r="V194" s="1933"/>
      <c r="W194" s="1933"/>
      <c r="X194" s="1933"/>
      <c r="Y194" s="1933"/>
      <c r="Z194" s="1933"/>
      <c r="AA194" s="1933"/>
      <c r="AB194" s="1933"/>
      <c r="AC194" s="1933"/>
      <c r="AD194" s="1933"/>
      <c r="AE194" s="1933"/>
      <c r="AF194" s="1933"/>
      <c r="AG194" s="1934"/>
      <c r="AI194" s="1072"/>
      <c r="AJ194" s="1072"/>
      <c r="AK194" s="1072"/>
      <c r="AL194" s="1072"/>
      <c r="AM194" s="1072"/>
      <c r="AN194" s="1072"/>
      <c r="AO194" s="1072"/>
      <c r="AP194" s="1072"/>
      <c r="AQ194" s="1072"/>
      <c r="AR194" s="1072"/>
      <c r="AS194" s="1072"/>
      <c r="AT194" s="1072"/>
      <c r="AU194" s="1072"/>
      <c r="AV194" s="1072"/>
      <c r="AW194" s="1072"/>
      <c r="AX194" s="1072"/>
      <c r="AY194" s="1072"/>
      <c r="AZ194" s="1072"/>
      <c r="BA194" s="1072"/>
      <c r="BB194" s="1072"/>
      <c r="BC194" s="1072"/>
      <c r="BD194" s="1072"/>
      <c r="BE194" s="1072"/>
      <c r="BF194" s="1072"/>
      <c r="BG194" s="1072"/>
      <c r="BH194" s="1072"/>
      <c r="BI194" s="1072"/>
      <c r="BJ194" s="1072"/>
      <c r="BK194" s="1072"/>
      <c r="BL194" s="1072"/>
      <c r="BM194" s="1072"/>
      <c r="BN194" s="1072"/>
      <c r="BO194" s="1072"/>
    </row>
    <row r="195" spans="2:67" s="1073" customFormat="1" ht="15" customHeight="1">
      <c r="B195" s="1967"/>
      <c r="C195" s="1968"/>
      <c r="D195" s="1951"/>
      <c r="E195" s="1952"/>
      <c r="F195" s="1952"/>
      <c r="G195" s="1952"/>
      <c r="H195" s="1952"/>
      <c r="I195" s="1953"/>
      <c r="J195" s="1904" t="s">
        <v>1473</v>
      </c>
      <c r="K195" s="1905"/>
      <c r="L195" s="1905"/>
      <c r="M195" s="1905"/>
      <c r="N195" s="1905"/>
      <c r="O195" s="1905"/>
      <c r="P195" s="1906"/>
      <c r="Q195" s="1922" t="s">
        <v>824</v>
      </c>
      <c r="R195" s="1923"/>
      <c r="S195" s="1923"/>
      <c r="T195" s="1923"/>
      <c r="U195" s="1923"/>
      <c r="V195" s="1923"/>
      <c r="W195" s="1923"/>
      <c r="X195" s="1923"/>
      <c r="Y195" s="1923"/>
      <c r="Z195" s="1923"/>
      <c r="AA195" s="1923"/>
      <c r="AB195" s="1923"/>
      <c r="AC195" s="1923"/>
      <c r="AD195" s="1923"/>
      <c r="AE195" s="1923"/>
      <c r="AF195" s="1923"/>
      <c r="AG195" s="1924"/>
      <c r="AI195" s="1072"/>
      <c r="AJ195" s="1072"/>
      <c r="AK195" s="1072"/>
      <c r="AL195" s="1072"/>
      <c r="AM195" s="1072"/>
      <c r="AN195" s="1072"/>
      <c r="AO195" s="1072"/>
      <c r="AP195" s="1072"/>
      <c r="AQ195" s="1072"/>
      <c r="AR195" s="1072"/>
      <c r="AS195" s="1072"/>
      <c r="AT195" s="1072"/>
      <c r="AU195" s="1072"/>
      <c r="AV195" s="1072"/>
      <c r="AW195" s="1072"/>
      <c r="AX195" s="1072"/>
      <c r="AY195" s="1072"/>
      <c r="AZ195" s="1072"/>
      <c r="BA195" s="1072"/>
      <c r="BB195" s="1072"/>
      <c r="BC195" s="1072"/>
      <c r="BD195" s="1072"/>
      <c r="BE195" s="1072"/>
      <c r="BF195" s="1072"/>
      <c r="BG195" s="1072"/>
      <c r="BH195" s="1072"/>
      <c r="BI195" s="1072"/>
      <c r="BJ195" s="1072"/>
      <c r="BK195" s="1072"/>
      <c r="BL195" s="1072"/>
      <c r="BM195" s="1072"/>
      <c r="BN195" s="1072"/>
      <c r="BO195" s="1072"/>
    </row>
    <row r="196" spans="2:67" s="1073" customFormat="1" ht="15" customHeight="1">
      <c r="B196" s="1967"/>
      <c r="C196" s="1968"/>
      <c r="D196" s="1951"/>
      <c r="E196" s="1952"/>
      <c r="F196" s="1952"/>
      <c r="G196" s="1952"/>
      <c r="H196" s="1952"/>
      <c r="I196" s="1953"/>
      <c r="J196" s="1895" t="s">
        <v>626</v>
      </c>
      <c r="K196" s="1896"/>
      <c r="L196" s="1896"/>
      <c r="M196" s="1896"/>
      <c r="N196" s="1896"/>
      <c r="O196" s="1896"/>
      <c r="P196" s="1897"/>
      <c r="Q196" s="1892" t="s">
        <v>825</v>
      </c>
      <c r="R196" s="1893"/>
      <c r="S196" s="1893"/>
      <c r="T196" s="1893"/>
      <c r="U196" s="1893"/>
      <c r="V196" s="1893"/>
      <c r="W196" s="1893"/>
      <c r="X196" s="1893"/>
      <c r="Y196" s="1893"/>
      <c r="Z196" s="1893"/>
      <c r="AA196" s="1893"/>
      <c r="AB196" s="1893"/>
      <c r="AC196" s="1893"/>
      <c r="AD196" s="1893"/>
      <c r="AE196" s="1893"/>
      <c r="AF196" s="1893"/>
      <c r="AG196" s="1894"/>
      <c r="AI196" s="1072"/>
      <c r="AJ196" s="1072"/>
      <c r="AK196" s="1072"/>
      <c r="AL196" s="1072"/>
      <c r="AM196" s="1072"/>
      <c r="AN196" s="1072"/>
      <c r="AO196" s="1072"/>
      <c r="AP196" s="1072"/>
      <c r="AQ196" s="1072"/>
      <c r="AR196" s="1072"/>
      <c r="AS196" s="1072"/>
      <c r="AT196" s="1072"/>
      <c r="AU196" s="1072"/>
      <c r="AV196" s="1072"/>
      <c r="AW196" s="1072"/>
      <c r="AX196" s="1072"/>
      <c r="AY196" s="1072"/>
      <c r="AZ196" s="1072"/>
      <c r="BA196" s="1072"/>
      <c r="BB196" s="1072"/>
      <c r="BC196" s="1072"/>
      <c r="BD196" s="1072"/>
      <c r="BE196" s="1072"/>
      <c r="BF196" s="1072"/>
      <c r="BG196" s="1072"/>
      <c r="BH196" s="1072"/>
      <c r="BI196" s="1072"/>
      <c r="BJ196" s="1072"/>
      <c r="BK196" s="1072"/>
      <c r="BL196" s="1072"/>
      <c r="BM196" s="1072"/>
      <c r="BN196" s="1072"/>
      <c r="BO196" s="1072"/>
    </row>
    <row r="197" spans="2:67" s="1073" customFormat="1" ht="15" customHeight="1">
      <c r="B197" s="1967"/>
      <c r="C197" s="1968"/>
      <c r="D197" s="1951"/>
      <c r="E197" s="1952"/>
      <c r="F197" s="1952"/>
      <c r="G197" s="1952"/>
      <c r="H197" s="1952"/>
      <c r="I197" s="1953"/>
      <c r="J197" s="1895" t="s">
        <v>627</v>
      </c>
      <c r="K197" s="1896"/>
      <c r="L197" s="1896"/>
      <c r="M197" s="1896"/>
      <c r="N197" s="1896"/>
      <c r="O197" s="1896"/>
      <c r="P197" s="1897"/>
      <c r="Q197" s="1892" t="s">
        <v>826</v>
      </c>
      <c r="R197" s="1893"/>
      <c r="S197" s="1893"/>
      <c r="T197" s="1893"/>
      <c r="U197" s="1893"/>
      <c r="V197" s="1893"/>
      <c r="W197" s="1893"/>
      <c r="X197" s="1893"/>
      <c r="Y197" s="1893"/>
      <c r="Z197" s="1893"/>
      <c r="AA197" s="1893"/>
      <c r="AB197" s="1893"/>
      <c r="AC197" s="1893"/>
      <c r="AD197" s="1893"/>
      <c r="AE197" s="1893"/>
      <c r="AF197" s="1893"/>
      <c r="AG197" s="1894"/>
      <c r="AI197" s="1072"/>
      <c r="AJ197" s="1072"/>
      <c r="AK197" s="1072"/>
      <c r="AL197" s="1072"/>
      <c r="AM197" s="1072"/>
      <c r="AN197" s="1072"/>
      <c r="AO197" s="1072"/>
      <c r="AP197" s="1072"/>
      <c r="AQ197" s="1072"/>
      <c r="AR197" s="1072"/>
      <c r="AS197" s="1072"/>
      <c r="AT197" s="1072"/>
      <c r="AU197" s="1072"/>
      <c r="AV197" s="1072"/>
      <c r="AW197" s="1072"/>
      <c r="AX197" s="1072"/>
      <c r="AY197" s="1072"/>
      <c r="AZ197" s="1072"/>
      <c r="BA197" s="1072"/>
      <c r="BB197" s="1072"/>
      <c r="BC197" s="1072"/>
      <c r="BD197" s="1072"/>
      <c r="BE197" s="1072"/>
      <c r="BF197" s="1072"/>
      <c r="BG197" s="1072"/>
      <c r="BH197" s="1072"/>
      <c r="BI197" s="1072"/>
      <c r="BJ197" s="1072"/>
      <c r="BK197" s="1072"/>
      <c r="BL197" s="1072"/>
      <c r="BM197" s="1072"/>
      <c r="BN197" s="1072"/>
      <c r="BO197" s="1072"/>
    </row>
    <row r="198" spans="2:67" s="1073" customFormat="1" ht="15" customHeight="1">
      <c r="B198" s="1967"/>
      <c r="C198" s="1968"/>
      <c r="D198" s="1951"/>
      <c r="E198" s="1952"/>
      <c r="F198" s="1952"/>
      <c r="G198" s="1952"/>
      <c r="H198" s="1952"/>
      <c r="I198" s="1953"/>
      <c r="J198" s="1954" t="s">
        <v>1157</v>
      </c>
      <c r="K198" s="1955"/>
      <c r="L198" s="1955"/>
      <c r="M198" s="1955"/>
      <c r="N198" s="1955"/>
      <c r="O198" s="1955"/>
      <c r="P198" s="1956"/>
      <c r="Q198" s="1957" t="s">
        <v>1158</v>
      </c>
      <c r="R198" s="1955"/>
      <c r="S198" s="1955"/>
      <c r="T198" s="1955"/>
      <c r="U198" s="1955"/>
      <c r="V198" s="1955"/>
      <c r="W198" s="1955"/>
      <c r="X198" s="1955"/>
      <c r="Y198" s="1955"/>
      <c r="Z198" s="1955"/>
      <c r="AA198" s="1955"/>
      <c r="AB198" s="1955"/>
      <c r="AC198" s="1955"/>
      <c r="AD198" s="1955"/>
      <c r="AE198" s="1955"/>
      <c r="AF198" s="1955"/>
      <c r="AG198" s="1956"/>
      <c r="AI198" s="1072"/>
      <c r="AJ198" s="1072"/>
      <c r="AK198" s="1072"/>
      <c r="AL198" s="1072"/>
      <c r="AM198" s="1072"/>
      <c r="AN198" s="1072"/>
      <c r="AO198" s="1072"/>
      <c r="AP198" s="1072"/>
      <c r="AQ198" s="1072"/>
      <c r="AR198" s="1072"/>
      <c r="AS198" s="1072"/>
      <c r="AT198" s="1072"/>
      <c r="AU198" s="1072"/>
      <c r="AV198" s="1072"/>
      <c r="AW198" s="1072"/>
      <c r="AX198" s="1072"/>
      <c r="AY198" s="1072"/>
      <c r="AZ198" s="1072"/>
      <c r="BA198" s="1072"/>
      <c r="BB198" s="1072"/>
      <c r="BC198" s="1072"/>
      <c r="BD198" s="1072"/>
      <c r="BE198" s="1072"/>
      <c r="BF198" s="1072"/>
      <c r="BG198" s="1072"/>
      <c r="BH198" s="1072"/>
      <c r="BI198" s="1072"/>
      <c r="BJ198" s="1072"/>
      <c r="BK198" s="1072"/>
      <c r="BL198" s="1072"/>
      <c r="BM198" s="1072"/>
      <c r="BN198" s="1072"/>
      <c r="BO198" s="1072"/>
    </row>
    <row r="199" spans="2:67" s="1073" customFormat="1" ht="15" customHeight="1">
      <c r="B199" s="1967"/>
      <c r="C199" s="1968"/>
      <c r="D199" s="1951"/>
      <c r="E199" s="1952"/>
      <c r="F199" s="1952"/>
      <c r="G199" s="1952"/>
      <c r="H199" s="1952"/>
      <c r="I199" s="1953"/>
      <c r="J199" s="1932" t="s">
        <v>1858</v>
      </c>
      <c r="K199" s="1933"/>
      <c r="L199" s="1933"/>
      <c r="M199" s="1933"/>
      <c r="N199" s="1933"/>
      <c r="O199" s="1933"/>
      <c r="P199" s="1933"/>
      <c r="Q199" s="1933"/>
      <c r="R199" s="1933"/>
      <c r="S199" s="1933"/>
      <c r="T199" s="1933"/>
      <c r="U199" s="1933"/>
      <c r="V199" s="1933"/>
      <c r="W199" s="1933"/>
      <c r="X199" s="1933"/>
      <c r="Y199" s="1933"/>
      <c r="Z199" s="1933"/>
      <c r="AA199" s="1933"/>
      <c r="AB199" s="1933"/>
      <c r="AC199" s="1933"/>
      <c r="AD199" s="1933"/>
      <c r="AE199" s="1933"/>
      <c r="AF199" s="1933"/>
      <c r="AG199" s="1934"/>
      <c r="AI199" s="1072"/>
      <c r="AJ199" s="1072"/>
      <c r="AK199" s="1072"/>
      <c r="AL199" s="1072"/>
      <c r="AM199" s="1072"/>
      <c r="AN199" s="1072"/>
      <c r="AO199" s="1072"/>
      <c r="AP199" s="1072"/>
      <c r="AQ199" s="1072"/>
      <c r="AR199" s="1072"/>
      <c r="AS199" s="1072"/>
      <c r="AT199" s="1072"/>
      <c r="AU199" s="1072"/>
      <c r="AV199" s="1072"/>
      <c r="AW199" s="1072"/>
      <c r="AX199" s="1072"/>
      <c r="AY199" s="1072"/>
      <c r="AZ199" s="1072"/>
      <c r="BA199" s="1072"/>
      <c r="BB199" s="1072"/>
      <c r="BC199" s="1072"/>
      <c r="BD199" s="1072"/>
      <c r="BE199" s="1072"/>
      <c r="BF199" s="1072"/>
      <c r="BG199" s="1072"/>
      <c r="BH199" s="1072"/>
      <c r="BI199" s="1072"/>
      <c r="BJ199" s="1072"/>
      <c r="BK199" s="1072"/>
      <c r="BL199" s="1072"/>
      <c r="BM199" s="1072"/>
      <c r="BN199" s="1072"/>
      <c r="BO199" s="1072"/>
    </row>
    <row r="200" spans="2:67" s="1073" customFormat="1" ht="15" customHeight="1">
      <c r="B200" s="1967"/>
      <c r="C200" s="1968"/>
      <c r="D200" s="1951"/>
      <c r="E200" s="1952"/>
      <c r="F200" s="1952"/>
      <c r="G200" s="1952"/>
      <c r="H200" s="1952"/>
      <c r="I200" s="1953"/>
      <c r="J200" s="1895" t="s">
        <v>121</v>
      </c>
      <c r="K200" s="1896"/>
      <c r="L200" s="1896"/>
      <c r="M200" s="1896"/>
      <c r="N200" s="1896"/>
      <c r="O200" s="1896"/>
      <c r="P200" s="1897"/>
      <c r="Q200" s="1887" t="s">
        <v>827</v>
      </c>
      <c r="R200" s="1887"/>
      <c r="S200" s="1887"/>
      <c r="T200" s="1887"/>
      <c r="U200" s="1887"/>
      <c r="V200" s="1887"/>
      <c r="W200" s="1887"/>
      <c r="X200" s="1887"/>
      <c r="Y200" s="1887"/>
      <c r="Z200" s="1887"/>
      <c r="AA200" s="1887"/>
      <c r="AB200" s="1887"/>
      <c r="AC200" s="1887"/>
      <c r="AD200" s="1887"/>
      <c r="AE200" s="1887"/>
      <c r="AF200" s="1887"/>
      <c r="AG200" s="1887"/>
      <c r="AI200" s="1072"/>
      <c r="AJ200" s="1072"/>
      <c r="AK200" s="1072"/>
      <c r="AL200" s="1072"/>
      <c r="AM200" s="1072"/>
      <c r="AN200" s="1072"/>
      <c r="AO200" s="1072"/>
      <c r="AP200" s="1072"/>
      <c r="AQ200" s="1072"/>
      <c r="AR200" s="1072"/>
      <c r="AS200" s="1072"/>
      <c r="AT200" s="1072"/>
      <c r="AU200" s="1072"/>
      <c r="AV200" s="1072"/>
      <c r="AW200" s="1072"/>
      <c r="AX200" s="1072"/>
      <c r="AY200" s="1072"/>
      <c r="AZ200" s="1072"/>
      <c r="BA200" s="1072"/>
      <c r="BB200" s="1072"/>
      <c r="BC200" s="1072"/>
      <c r="BD200" s="1072"/>
      <c r="BE200" s="1072"/>
      <c r="BF200" s="1072"/>
      <c r="BG200" s="1072"/>
      <c r="BH200" s="1072"/>
      <c r="BI200" s="1072"/>
      <c r="BJ200" s="1072"/>
      <c r="BK200" s="1072"/>
      <c r="BL200" s="1072"/>
      <c r="BM200" s="1072"/>
      <c r="BN200" s="1072"/>
      <c r="BO200" s="1072"/>
    </row>
    <row r="201" spans="2:67" s="1073" customFormat="1" ht="15" customHeight="1">
      <c r="B201" s="1967"/>
      <c r="C201" s="1968"/>
      <c r="D201" s="1951"/>
      <c r="E201" s="1952"/>
      <c r="F201" s="1952"/>
      <c r="G201" s="1952"/>
      <c r="H201" s="1952"/>
      <c r="I201" s="1953"/>
      <c r="J201" s="1895" t="s">
        <v>1859</v>
      </c>
      <c r="K201" s="1896"/>
      <c r="L201" s="1896"/>
      <c r="M201" s="1896"/>
      <c r="N201" s="1896"/>
      <c r="O201" s="1896"/>
      <c r="P201" s="1897"/>
      <c r="Q201" s="1887" t="s">
        <v>828</v>
      </c>
      <c r="R201" s="1887"/>
      <c r="S201" s="1887"/>
      <c r="T201" s="1887"/>
      <c r="U201" s="1887"/>
      <c r="V201" s="1887"/>
      <c r="W201" s="1887"/>
      <c r="X201" s="1887"/>
      <c r="Y201" s="1887"/>
      <c r="Z201" s="1887"/>
      <c r="AA201" s="1887"/>
      <c r="AB201" s="1887"/>
      <c r="AC201" s="1887"/>
      <c r="AD201" s="1887"/>
      <c r="AE201" s="1887"/>
      <c r="AF201" s="1887"/>
      <c r="AG201" s="1887"/>
      <c r="AI201" s="1072"/>
      <c r="AJ201" s="1072"/>
      <c r="AK201" s="1072"/>
      <c r="AL201" s="1072"/>
      <c r="AM201" s="1072"/>
      <c r="AN201" s="1072"/>
      <c r="AO201" s="1072"/>
      <c r="AP201" s="1072"/>
      <c r="AQ201" s="1072"/>
      <c r="AR201" s="1072"/>
      <c r="AS201" s="1072"/>
      <c r="AT201" s="1072"/>
      <c r="AU201" s="1072"/>
      <c r="AV201" s="1072"/>
      <c r="AW201" s="1072"/>
      <c r="AX201" s="1072"/>
      <c r="AY201" s="1072"/>
      <c r="AZ201" s="1072"/>
      <c r="BA201" s="1072"/>
      <c r="BB201" s="1072"/>
      <c r="BC201" s="1072"/>
      <c r="BD201" s="1072"/>
      <c r="BE201" s="1072"/>
      <c r="BF201" s="1072"/>
      <c r="BG201" s="1072"/>
      <c r="BH201" s="1072"/>
      <c r="BI201" s="1072"/>
      <c r="BJ201" s="1072"/>
      <c r="BK201" s="1072"/>
      <c r="BL201" s="1072"/>
      <c r="BM201" s="1072"/>
      <c r="BN201" s="1072"/>
      <c r="BO201" s="1072"/>
    </row>
    <row r="202" spans="2:67" s="1073" customFormat="1" ht="15" customHeight="1">
      <c r="B202" s="1967"/>
      <c r="C202" s="1968"/>
      <c r="D202" s="1951"/>
      <c r="E202" s="1952"/>
      <c r="F202" s="1952"/>
      <c r="G202" s="1952"/>
      <c r="H202" s="1952"/>
      <c r="I202" s="1953"/>
      <c r="J202" s="1895" t="s">
        <v>1136</v>
      </c>
      <c r="K202" s="1896"/>
      <c r="L202" s="1896"/>
      <c r="M202" s="1896"/>
      <c r="N202" s="1896"/>
      <c r="O202" s="1896"/>
      <c r="P202" s="1897"/>
      <c r="Q202" s="1887" t="s">
        <v>827</v>
      </c>
      <c r="R202" s="1887"/>
      <c r="S202" s="1887"/>
      <c r="T202" s="1887"/>
      <c r="U202" s="1887"/>
      <c r="V202" s="1887"/>
      <c r="W202" s="1887"/>
      <c r="X202" s="1887"/>
      <c r="Y202" s="1887"/>
      <c r="Z202" s="1887"/>
      <c r="AA202" s="1887"/>
      <c r="AB202" s="1887"/>
      <c r="AC202" s="1887"/>
      <c r="AD202" s="1887"/>
      <c r="AE202" s="1887"/>
      <c r="AF202" s="1887"/>
      <c r="AG202" s="1887"/>
      <c r="AI202" s="1072"/>
      <c r="AJ202" s="1072"/>
      <c r="AK202" s="1072"/>
      <c r="AL202" s="1072"/>
      <c r="AM202" s="1072"/>
      <c r="AN202" s="1072"/>
      <c r="AO202" s="1072"/>
      <c r="AP202" s="1072"/>
      <c r="AQ202" s="1072"/>
      <c r="AR202" s="1072"/>
      <c r="AS202" s="1072"/>
      <c r="AT202" s="1072"/>
      <c r="AU202" s="1072"/>
      <c r="AV202" s="1072"/>
      <c r="AW202" s="1072"/>
      <c r="AX202" s="1072"/>
      <c r="AY202" s="1072"/>
      <c r="AZ202" s="1072"/>
      <c r="BA202" s="1072"/>
      <c r="BB202" s="1072"/>
      <c r="BC202" s="1072"/>
      <c r="BD202" s="1072"/>
      <c r="BE202" s="1072"/>
      <c r="BF202" s="1072"/>
      <c r="BG202" s="1072"/>
      <c r="BH202" s="1072"/>
      <c r="BI202" s="1072"/>
      <c r="BJ202" s="1072"/>
      <c r="BK202" s="1072"/>
      <c r="BL202" s="1072"/>
      <c r="BM202" s="1072"/>
      <c r="BN202" s="1072"/>
      <c r="BO202" s="1072"/>
    </row>
    <row r="203" spans="2:67" s="1073" customFormat="1" ht="15" customHeight="1">
      <c r="B203" s="1967"/>
      <c r="C203" s="1968"/>
      <c r="D203" s="1951"/>
      <c r="E203" s="1952"/>
      <c r="F203" s="1952"/>
      <c r="G203" s="1952"/>
      <c r="H203" s="1952"/>
      <c r="I203" s="1953"/>
      <c r="J203" s="1898" t="s">
        <v>1479</v>
      </c>
      <c r="K203" s="1899"/>
      <c r="L203" s="1899"/>
      <c r="M203" s="1899"/>
      <c r="N203" s="1899"/>
      <c r="O203" s="1899"/>
      <c r="P203" s="1900"/>
      <c r="Q203" s="1914" t="s">
        <v>829</v>
      </c>
      <c r="R203" s="1914"/>
      <c r="S203" s="1914"/>
      <c r="T203" s="1914"/>
      <c r="U203" s="1914"/>
      <c r="V203" s="1914"/>
      <c r="W203" s="1914"/>
      <c r="X203" s="1914"/>
      <c r="Y203" s="1914"/>
      <c r="Z203" s="1914"/>
      <c r="AA203" s="1914"/>
      <c r="AB203" s="1914"/>
      <c r="AC203" s="1914"/>
      <c r="AD203" s="1914"/>
      <c r="AE203" s="1914"/>
      <c r="AF203" s="1914"/>
      <c r="AG203" s="1914"/>
      <c r="AI203" s="1072"/>
      <c r="AJ203" s="1072"/>
      <c r="AK203" s="1072"/>
      <c r="AL203" s="1072"/>
      <c r="AM203" s="1072"/>
      <c r="AN203" s="1072"/>
      <c r="AO203" s="1072"/>
      <c r="AP203" s="1072"/>
      <c r="AQ203" s="1072"/>
      <c r="AR203" s="1072"/>
      <c r="AS203" s="1072"/>
      <c r="AT203" s="1072"/>
      <c r="AU203" s="1072"/>
      <c r="AV203" s="1072"/>
      <c r="AW203" s="1072"/>
      <c r="AX203" s="1072"/>
      <c r="AY203" s="1072"/>
      <c r="AZ203" s="1072"/>
      <c r="BA203" s="1072"/>
      <c r="BB203" s="1072"/>
      <c r="BC203" s="1072"/>
      <c r="BD203" s="1072"/>
      <c r="BE203" s="1072"/>
      <c r="BF203" s="1072"/>
      <c r="BG203" s="1072"/>
      <c r="BH203" s="1072"/>
      <c r="BI203" s="1072"/>
      <c r="BJ203" s="1072"/>
      <c r="BK203" s="1072"/>
      <c r="BL203" s="1072"/>
      <c r="BM203" s="1072"/>
      <c r="BN203" s="1072"/>
      <c r="BO203" s="1072"/>
    </row>
    <row r="204" spans="2:67" s="1073" customFormat="1" ht="15" customHeight="1">
      <c r="B204" s="1967"/>
      <c r="C204" s="1968"/>
      <c r="D204" s="1951"/>
      <c r="E204" s="1952"/>
      <c r="F204" s="1952"/>
      <c r="G204" s="1952"/>
      <c r="H204" s="1952"/>
      <c r="I204" s="1953"/>
      <c r="J204" s="1932" t="s">
        <v>1137</v>
      </c>
      <c r="K204" s="1933"/>
      <c r="L204" s="1933"/>
      <c r="M204" s="1933"/>
      <c r="N204" s="1933"/>
      <c r="O204" s="1933"/>
      <c r="P204" s="1933"/>
      <c r="Q204" s="1933"/>
      <c r="R204" s="1933"/>
      <c r="S204" s="1933"/>
      <c r="T204" s="1933"/>
      <c r="U204" s="1933"/>
      <c r="V204" s="1933"/>
      <c r="W204" s="1933"/>
      <c r="X204" s="1933"/>
      <c r="Y204" s="1933"/>
      <c r="Z204" s="1933"/>
      <c r="AA204" s="1933"/>
      <c r="AB204" s="1933"/>
      <c r="AC204" s="1933"/>
      <c r="AD204" s="1933"/>
      <c r="AE204" s="1933"/>
      <c r="AF204" s="1933"/>
      <c r="AG204" s="1934"/>
      <c r="AI204" s="1072"/>
      <c r="AJ204" s="1072"/>
      <c r="AK204" s="1072"/>
      <c r="AL204" s="1072"/>
      <c r="AM204" s="1072"/>
      <c r="AN204" s="1072"/>
      <c r="AO204" s="1072"/>
      <c r="AP204" s="1072"/>
      <c r="AQ204" s="1072"/>
      <c r="AR204" s="1072"/>
      <c r="AS204" s="1072"/>
      <c r="AT204" s="1072"/>
      <c r="AU204" s="1072"/>
      <c r="AV204" s="1072"/>
      <c r="AW204" s="1072"/>
      <c r="AX204" s="1072"/>
      <c r="AY204" s="1072"/>
      <c r="AZ204" s="1072"/>
      <c r="BA204" s="1072"/>
      <c r="BB204" s="1072"/>
      <c r="BC204" s="1072"/>
      <c r="BD204" s="1072"/>
      <c r="BE204" s="1072"/>
      <c r="BF204" s="1072"/>
      <c r="BG204" s="1072"/>
      <c r="BH204" s="1072"/>
      <c r="BI204" s="1072"/>
      <c r="BJ204" s="1072"/>
      <c r="BK204" s="1072"/>
      <c r="BL204" s="1072"/>
      <c r="BM204" s="1072"/>
      <c r="BN204" s="1072"/>
      <c r="BO204" s="1072"/>
    </row>
    <row r="205" spans="2:67" s="1073" customFormat="1" ht="15" customHeight="1">
      <c r="B205" s="1967"/>
      <c r="C205" s="1968"/>
      <c r="D205" s="1951"/>
      <c r="E205" s="1952"/>
      <c r="F205" s="1952"/>
      <c r="G205" s="1952"/>
      <c r="H205" s="1952"/>
      <c r="I205" s="1953"/>
      <c r="J205" s="1904" t="s">
        <v>128</v>
      </c>
      <c r="K205" s="1905"/>
      <c r="L205" s="1905"/>
      <c r="M205" s="1905"/>
      <c r="N205" s="1905"/>
      <c r="O205" s="1905"/>
      <c r="P205" s="1906"/>
      <c r="Q205" s="1891" t="s">
        <v>830</v>
      </c>
      <c r="R205" s="1891"/>
      <c r="S205" s="1891"/>
      <c r="T205" s="1891"/>
      <c r="U205" s="1891"/>
      <c r="V205" s="1891"/>
      <c r="W205" s="1891"/>
      <c r="X205" s="1891"/>
      <c r="Y205" s="1891"/>
      <c r="Z205" s="1891"/>
      <c r="AA205" s="1891"/>
      <c r="AB205" s="1891"/>
      <c r="AC205" s="1891"/>
      <c r="AD205" s="1891"/>
      <c r="AE205" s="1891"/>
      <c r="AF205" s="1891"/>
      <c r="AG205" s="1891"/>
      <c r="AI205" s="1072"/>
      <c r="AJ205" s="1072"/>
      <c r="AK205" s="1072"/>
      <c r="AL205" s="1072"/>
      <c r="AM205" s="1072"/>
      <c r="AN205" s="1072"/>
      <c r="AO205" s="1072"/>
      <c r="AP205" s="1072"/>
      <c r="AQ205" s="1072"/>
      <c r="AR205" s="1072"/>
      <c r="AS205" s="1072"/>
      <c r="AT205" s="1072"/>
      <c r="AU205" s="1072"/>
      <c r="AV205" s="1072"/>
      <c r="AW205" s="1072"/>
      <c r="AX205" s="1072"/>
      <c r="AY205" s="1072"/>
      <c r="AZ205" s="1072"/>
      <c r="BA205" s="1072"/>
      <c r="BB205" s="1072"/>
      <c r="BC205" s="1072"/>
      <c r="BD205" s="1072"/>
      <c r="BE205" s="1072"/>
      <c r="BF205" s="1072"/>
      <c r="BG205" s="1072"/>
      <c r="BH205" s="1072"/>
      <c r="BI205" s="1072"/>
      <c r="BJ205" s="1072"/>
      <c r="BK205" s="1072"/>
      <c r="BL205" s="1072"/>
      <c r="BM205" s="1072"/>
      <c r="BN205" s="1072"/>
      <c r="BO205" s="1072"/>
    </row>
    <row r="206" spans="2:67" s="1073" customFormat="1" ht="15" customHeight="1">
      <c r="B206" s="1967"/>
      <c r="C206" s="1968"/>
      <c r="D206" s="1951"/>
      <c r="E206" s="1952"/>
      <c r="F206" s="1952"/>
      <c r="G206" s="1952"/>
      <c r="H206" s="1952"/>
      <c r="I206" s="1953"/>
      <c r="J206" s="1895" t="s">
        <v>129</v>
      </c>
      <c r="K206" s="1896"/>
      <c r="L206" s="1896"/>
      <c r="M206" s="1896"/>
      <c r="N206" s="1896"/>
      <c r="O206" s="1896"/>
      <c r="P206" s="1897"/>
      <c r="Q206" s="1887" t="s">
        <v>831</v>
      </c>
      <c r="R206" s="1887"/>
      <c r="S206" s="1887"/>
      <c r="T206" s="1887"/>
      <c r="U206" s="1887"/>
      <c r="V206" s="1887"/>
      <c r="W206" s="1887"/>
      <c r="X206" s="1887"/>
      <c r="Y206" s="1887"/>
      <c r="Z206" s="1887"/>
      <c r="AA206" s="1887"/>
      <c r="AB206" s="1887"/>
      <c r="AC206" s="1887"/>
      <c r="AD206" s="1887"/>
      <c r="AE206" s="1887"/>
      <c r="AF206" s="1887"/>
      <c r="AG206" s="1887"/>
      <c r="AI206" s="1072"/>
      <c r="AJ206" s="1072"/>
      <c r="AK206" s="1072"/>
      <c r="AL206" s="1072"/>
      <c r="AM206" s="1072"/>
      <c r="AN206" s="1072"/>
      <c r="AO206" s="1072"/>
      <c r="AP206" s="1072"/>
      <c r="AQ206" s="1072"/>
      <c r="AR206" s="1072"/>
      <c r="AS206" s="1072"/>
      <c r="AT206" s="1072"/>
      <c r="AU206" s="1072"/>
      <c r="AV206" s="1072"/>
      <c r="AW206" s="1072"/>
      <c r="AX206" s="1072"/>
      <c r="AY206" s="1072"/>
      <c r="AZ206" s="1072"/>
      <c r="BA206" s="1072"/>
      <c r="BB206" s="1072"/>
      <c r="BC206" s="1072"/>
      <c r="BD206" s="1072"/>
      <c r="BE206" s="1072"/>
      <c r="BF206" s="1072"/>
      <c r="BG206" s="1072"/>
      <c r="BH206" s="1072"/>
      <c r="BI206" s="1072"/>
      <c r="BJ206" s="1072"/>
      <c r="BK206" s="1072"/>
      <c r="BL206" s="1072"/>
      <c r="BM206" s="1072"/>
      <c r="BN206" s="1072"/>
      <c r="BO206" s="1072"/>
    </row>
    <row r="207" spans="2:67" s="1073" customFormat="1" ht="15" customHeight="1">
      <c r="B207" s="1967"/>
      <c r="C207" s="1968"/>
      <c r="D207" s="1951"/>
      <c r="E207" s="1952"/>
      <c r="F207" s="1952"/>
      <c r="G207" s="1952"/>
      <c r="H207" s="1952"/>
      <c r="I207" s="1953"/>
      <c r="J207" s="1886" t="s">
        <v>1482</v>
      </c>
      <c r="K207" s="1886"/>
      <c r="L207" s="1886"/>
      <c r="M207" s="1886"/>
      <c r="N207" s="1886"/>
      <c r="O207" s="1886"/>
      <c r="P207" s="1886"/>
      <c r="Q207" s="1887" t="s">
        <v>832</v>
      </c>
      <c r="R207" s="1887"/>
      <c r="S207" s="1887"/>
      <c r="T207" s="1887"/>
      <c r="U207" s="1887"/>
      <c r="V207" s="1887"/>
      <c r="W207" s="1887"/>
      <c r="X207" s="1887"/>
      <c r="Y207" s="1887"/>
      <c r="Z207" s="1887"/>
      <c r="AA207" s="1887"/>
      <c r="AB207" s="1887"/>
      <c r="AC207" s="1887"/>
      <c r="AD207" s="1887"/>
      <c r="AE207" s="1887"/>
      <c r="AF207" s="1887"/>
      <c r="AG207" s="1887"/>
      <c r="AI207" s="1072"/>
      <c r="AJ207" s="1072"/>
      <c r="AK207" s="1072"/>
      <c r="AL207" s="1072"/>
      <c r="AM207" s="1072"/>
      <c r="AN207" s="1072"/>
      <c r="AO207" s="1072"/>
      <c r="AP207" s="1072"/>
      <c r="AQ207" s="1072"/>
      <c r="AR207" s="1072"/>
      <c r="AS207" s="1072"/>
      <c r="AT207" s="1072"/>
      <c r="AU207" s="1072"/>
      <c r="AV207" s="1072"/>
      <c r="AW207" s="1072"/>
      <c r="AX207" s="1072"/>
      <c r="AY207" s="1072"/>
      <c r="AZ207" s="1072"/>
      <c r="BA207" s="1072"/>
      <c r="BB207" s="1072"/>
      <c r="BC207" s="1072"/>
      <c r="BD207" s="1072"/>
      <c r="BE207" s="1072"/>
      <c r="BF207" s="1072"/>
      <c r="BG207" s="1072"/>
      <c r="BH207" s="1072"/>
      <c r="BI207" s="1072"/>
      <c r="BJ207" s="1072"/>
      <c r="BK207" s="1072"/>
      <c r="BL207" s="1072"/>
      <c r="BM207" s="1072"/>
      <c r="BN207" s="1072"/>
      <c r="BO207" s="1072"/>
    </row>
    <row r="208" spans="2:67" s="1073" customFormat="1" ht="15" customHeight="1">
      <c r="B208" s="1967"/>
      <c r="C208" s="1968"/>
      <c r="D208" s="1951"/>
      <c r="E208" s="1952"/>
      <c r="F208" s="1952"/>
      <c r="G208" s="1952"/>
      <c r="H208" s="1952"/>
      <c r="I208" s="1953"/>
      <c r="J208" s="1895" t="s">
        <v>1751</v>
      </c>
      <c r="K208" s="1896"/>
      <c r="L208" s="1896"/>
      <c r="M208" s="1896"/>
      <c r="N208" s="1896"/>
      <c r="O208" s="1896"/>
      <c r="P208" s="1897"/>
      <c r="Q208" s="1892" t="s">
        <v>1852</v>
      </c>
      <c r="R208" s="1893"/>
      <c r="S208" s="1893"/>
      <c r="T208" s="1893"/>
      <c r="U208" s="1893"/>
      <c r="V208" s="1893"/>
      <c r="W208" s="1893"/>
      <c r="X208" s="1893"/>
      <c r="Y208" s="1893"/>
      <c r="Z208" s="1893"/>
      <c r="AA208" s="1893"/>
      <c r="AB208" s="1893"/>
      <c r="AC208" s="1893"/>
      <c r="AD208" s="1893"/>
      <c r="AE208" s="1893"/>
      <c r="AF208" s="1893"/>
      <c r="AG208" s="1894"/>
      <c r="AI208" s="1072"/>
      <c r="AJ208" s="1072"/>
      <c r="AK208" s="1072"/>
      <c r="AL208" s="1072"/>
      <c r="AM208" s="1072"/>
      <c r="AN208" s="1072"/>
      <c r="AO208" s="1072"/>
      <c r="AP208" s="1072"/>
      <c r="AQ208" s="1072"/>
      <c r="AR208" s="1072"/>
      <c r="AS208" s="1072"/>
      <c r="AT208" s="1072"/>
      <c r="AU208" s="1072"/>
      <c r="AV208" s="1072"/>
      <c r="AW208" s="1072"/>
      <c r="AX208" s="1072"/>
      <c r="AY208" s="1072"/>
      <c r="AZ208" s="1072"/>
      <c r="BA208" s="1072"/>
      <c r="BB208" s="1072"/>
      <c r="BC208" s="1072"/>
      <c r="BD208" s="1072"/>
      <c r="BE208" s="1072"/>
      <c r="BF208" s="1072"/>
      <c r="BG208" s="1072"/>
      <c r="BH208" s="1072"/>
      <c r="BI208" s="1072"/>
      <c r="BJ208" s="1072"/>
      <c r="BK208" s="1072"/>
      <c r="BL208" s="1072"/>
      <c r="BM208" s="1072"/>
      <c r="BN208" s="1072"/>
      <c r="BO208" s="1072"/>
    </row>
    <row r="209" spans="2:67" s="1073" customFormat="1" ht="15" customHeight="1">
      <c r="B209" s="1967"/>
      <c r="C209" s="1968"/>
      <c r="D209" s="1951"/>
      <c r="E209" s="1952"/>
      <c r="F209" s="1952"/>
      <c r="G209" s="1952"/>
      <c r="H209" s="1952"/>
      <c r="I209" s="1953"/>
      <c r="J209" s="1895" t="s">
        <v>1159</v>
      </c>
      <c r="K209" s="1896"/>
      <c r="L209" s="1896"/>
      <c r="M209" s="1896"/>
      <c r="N209" s="1896"/>
      <c r="O209" s="1896"/>
      <c r="P209" s="1897"/>
      <c r="Q209" s="1892" t="s">
        <v>1160</v>
      </c>
      <c r="R209" s="1893"/>
      <c r="S209" s="1893"/>
      <c r="T209" s="1893"/>
      <c r="U209" s="1893"/>
      <c r="V209" s="1893"/>
      <c r="W209" s="1893"/>
      <c r="X209" s="1893"/>
      <c r="Y209" s="1893"/>
      <c r="Z209" s="1893"/>
      <c r="AA209" s="1893"/>
      <c r="AB209" s="1893"/>
      <c r="AC209" s="1893"/>
      <c r="AD209" s="1893"/>
      <c r="AE209" s="1893"/>
      <c r="AF209" s="1893"/>
      <c r="AG209" s="1894"/>
      <c r="AI209" s="1072"/>
      <c r="AJ209" s="1072"/>
      <c r="AK209" s="1072"/>
      <c r="AL209" s="1072"/>
      <c r="AM209" s="1072"/>
      <c r="AN209" s="1072"/>
      <c r="AO209" s="1072"/>
      <c r="AP209" s="1072"/>
      <c r="AQ209" s="1072"/>
      <c r="AR209" s="1072"/>
      <c r="AS209" s="1072"/>
      <c r="AT209" s="1072"/>
      <c r="AU209" s="1072"/>
      <c r="AV209" s="1072"/>
      <c r="AW209" s="1072"/>
      <c r="AX209" s="1072"/>
      <c r="AY209" s="1072"/>
      <c r="AZ209" s="1072"/>
      <c r="BA209" s="1072"/>
      <c r="BB209" s="1072"/>
      <c r="BC209" s="1072"/>
      <c r="BD209" s="1072"/>
      <c r="BE209" s="1072"/>
      <c r="BF209" s="1072"/>
      <c r="BG209" s="1072"/>
      <c r="BH209" s="1072"/>
      <c r="BI209" s="1072"/>
      <c r="BJ209" s="1072"/>
      <c r="BK209" s="1072"/>
      <c r="BL209" s="1072"/>
      <c r="BM209" s="1072"/>
      <c r="BN209" s="1072"/>
      <c r="BO209" s="1072"/>
    </row>
    <row r="210" spans="2:67" s="1073" customFormat="1" ht="15" customHeight="1">
      <c r="B210" s="1967"/>
      <c r="C210" s="1968"/>
      <c r="D210" s="1951"/>
      <c r="E210" s="1952"/>
      <c r="F210" s="1952"/>
      <c r="G210" s="1952"/>
      <c r="H210" s="1952"/>
      <c r="I210" s="1953"/>
      <c r="J210" s="1954" t="s">
        <v>1161</v>
      </c>
      <c r="K210" s="1955"/>
      <c r="L210" s="1955"/>
      <c r="M210" s="1955"/>
      <c r="N210" s="1955"/>
      <c r="O210" s="1955"/>
      <c r="P210" s="1956"/>
      <c r="Q210" s="1957" t="s">
        <v>1162</v>
      </c>
      <c r="R210" s="1955"/>
      <c r="S210" s="1955"/>
      <c r="T210" s="1955"/>
      <c r="U210" s="1955"/>
      <c r="V210" s="1955"/>
      <c r="W210" s="1955"/>
      <c r="X210" s="1955"/>
      <c r="Y210" s="1955"/>
      <c r="Z210" s="1955"/>
      <c r="AA210" s="1955"/>
      <c r="AB210" s="1955"/>
      <c r="AC210" s="1955"/>
      <c r="AD210" s="1955"/>
      <c r="AE210" s="1955"/>
      <c r="AF210" s="1955"/>
      <c r="AG210" s="1956"/>
      <c r="AI210" s="1072"/>
      <c r="AJ210" s="1072"/>
      <c r="AK210" s="1072"/>
      <c r="AL210" s="1072"/>
      <c r="AM210" s="1072"/>
      <c r="AN210" s="1072"/>
      <c r="AO210" s="1072"/>
      <c r="AP210" s="1072"/>
      <c r="AQ210" s="1072"/>
      <c r="AR210" s="1072"/>
      <c r="AS210" s="1072"/>
      <c r="AT210" s="1072"/>
      <c r="AU210" s="1072"/>
      <c r="AV210" s="1072"/>
      <c r="AW210" s="1072"/>
      <c r="AX210" s="1072"/>
      <c r="AY210" s="1072"/>
      <c r="AZ210" s="1072"/>
      <c r="BA210" s="1072"/>
      <c r="BB210" s="1072"/>
      <c r="BC210" s="1072"/>
      <c r="BD210" s="1072"/>
      <c r="BE210" s="1072"/>
      <c r="BF210" s="1072"/>
      <c r="BG210" s="1072"/>
      <c r="BH210" s="1072"/>
      <c r="BI210" s="1072"/>
      <c r="BJ210" s="1072"/>
      <c r="BK210" s="1072"/>
      <c r="BL210" s="1072"/>
      <c r="BM210" s="1072"/>
      <c r="BN210" s="1072"/>
      <c r="BO210" s="1072"/>
    </row>
    <row r="211" spans="2:67" s="1073" customFormat="1" ht="15" customHeight="1">
      <c r="B211" s="1967"/>
      <c r="C211" s="1968"/>
      <c r="D211" s="1951"/>
      <c r="E211" s="1952"/>
      <c r="F211" s="1952"/>
      <c r="G211" s="1952"/>
      <c r="H211" s="1952"/>
      <c r="I211" s="1953"/>
      <c r="J211" s="1958" t="s">
        <v>1138</v>
      </c>
      <c r="K211" s="1959"/>
      <c r="L211" s="1959"/>
      <c r="M211" s="1959"/>
      <c r="N211" s="1959"/>
      <c r="O211" s="1959"/>
      <c r="P211" s="1960"/>
      <c r="Q211" s="1961" t="s">
        <v>1163</v>
      </c>
      <c r="R211" s="1961"/>
      <c r="S211" s="1961"/>
      <c r="T211" s="1961"/>
      <c r="U211" s="1961"/>
      <c r="V211" s="1961"/>
      <c r="W211" s="1961"/>
      <c r="X211" s="1961"/>
      <c r="Y211" s="1961"/>
      <c r="Z211" s="1961"/>
      <c r="AA211" s="1961"/>
      <c r="AB211" s="1961"/>
      <c r="AC211" s="1961"/>
      <c r="AD211" s="1961"/>
      <c r="AE211" s="1961"/>
      <c r="AF211" s="1961"/>
      <c r="AG211" s="1961"/>
      <c r="AI211" s="1072"/>
      <c r="AJ211" s="1072"/>
      <c r="AK211" s="1072"/>
      <c r="AL211" s="1072"/>
      <c r="AM211" s="1072"/>
      <c r="AN211" s="1072"/>
      <c r="AO211" s="1072"/>
      <c r="AP211" s="1072"/>
      <c r="AQ211" s="1072"/>
      <c r="AR211" s="1072"/>
      <c r="AS211" s="1072"/>
      <c r="AT211" s="1072"/>
      <c r="AU211" s="1072"/>
      <c r="AV211" s="1072"/>
      <c r="AW211" s="1072"/>
      <c r="AX211" s="1072"/>
      <c r="AY211" s="1072"/>
      <c r="AZ211" s="1072"/>
      <c r="BA211" s="1072"/>
      <c r="BB211" s="1072"/>
      <c r="BC211" s="1072"/>
      <c r="BD211" s="1072"/>
      <c r="BE211" s="1072"/>
      <c r="BF211" s="1072"/>
      <c r="BG211" s="1072"/>
      <c r="BH211" s="1072"/>
      <c r="BI211" s="1072"/>
      <c r="BJ211" s="1072"/>
      <c r="BK211" s="1072"/>
      <c r="BL211" s="1072"/>
      <c r="BM211" s="1072"/>
      <c r="BN211" s="1072"/>
      <c r="BO211" s="1072"/>
    </row>
    <row r="212" spans="2:67" s="1073" customFormat="1" ht="15" customHeight="1">
      <c r="B212" s="1967"/>
      <c r="C212" s="1968"/>
      <c r="D212" s="1951"/>
      <c r="E212" s="1952"/>
      <c r="F212" s="1952"/>
      <c r="G212" s="1952"/>
      <c r="H212" s="1952"/>
      <c r="I212" s="1953"/>
      <c r="J212" s="1895" t="s">
        <v>1752</v>
      </c>
      <c r="K212" s="1896"/>
      <c r="L212" s="1896"/>
      <c r="M212" s="1896"/>
      <c r="N212" s="1896"/>
      <c r="O212" s="1896"/>
      <c r="P212" s="1897"/>
      <c r="Q212" s="1892" t="s">
        <v>1865</v>
      </c>
      <c r="R212" s="1893"/>
      <c r="S212" s="1893"/>
      <c r="T212" s="1893"/>
      <c r="U212" s="1893"/>
      <c r="V212" s="1893"/>
      <c r="W212" s="1893"/>
      <c r="X212" s="1893"/>
      <c r="Y212" s="1893"/>
      <c r="Z212" s="1893"/>
      <c r="AA212" s="1893"/>
      <c r="AB212" s="1893"/>
      <c r="AC212" s="1893"/>
      <c r="AD212" s="1893"/>
      <c r="AE212" s="1893"/>
      <c r="AF212" s="1893"/>
      <c r="AG212" s="1894"/>
      <c r="AI212" s="1072"/>
      <c r="AJ212" s="1072"/>
      <c r="AK212" s="1072"/>
      <c r="AL212" s="1072"/>
      <c r="AM212" s="1072"/>
      <c r="AN212" s="1072"/>
      <c r="AO212" s="1072"/>
      <c r="AP212" s="1072"/>
      <c r="AQ212" s="1072"/>
      <c r="AR212" s="1072"/>
      <c r="AS212" s="1072"/>
      <c r="AT212" s="1072"/>
      <c r="AU212" s="1072"/>
      <c r="AV212" s="1072"/>
      <c r="AW212" s="1072"/>
      <c r="AX212" s="1072"/>
      <c r="AY212" s="1072"/>
      <c r="AZ212" s="1072"/>
      <c r="BA212" s="1072"/>
      <c r="BB212" s="1072"/>
      <c r="BC212" s="1072"/>
      <c r="BD212" s="1072"/>
      <c r="BE212" s="1072"/>
      <c r="BF212" s="1072"/>
      <c r="BG212" s="1072"/>
      <c r="BH212" s="1072"/>
      <c r="BI212" s="1072"/>
      <c r="BJ212" s="1072"/>
      <c r="BK212" s="1072"/>
      <c r="BL212" s="1072"/>
      <c r="BM212" s="1072"/>
      <c r="BN212" s="1072"/>
      <c r="BO212" s="1072"/>
    </row>
    <row r="213" spans="2:67" s="1073" customFormat="1" ht="15" customHeight="1">
      <c r="B213" s="1967"/>
      <c r="C213" s="1968"/>
      <c r="D213" s="1951"/>
      <c r="E213" s="1952"/>
      <c r="F213" s="1952"/>
      <c r="G213" s="1952"/>
      <c r="H213" s="1952"/>
      <c r="I213" s="1953"/>
      <c r="J213" s="1954" t="s">
        <v>1853</v>
      </c>
      <c r="K213" s="1963"/>
      <c r="L213" s="1963"/>
      <c r="M213" s="1963"/>
      <c r="N213" s="1963"/>
      <c r="O213" s="1963"/>
      <c r="P213" s="1964"/>
      <c r="Q213" s="1957" t="s">
        <v>1866</v>
      </c>
      <c r="R213" s="1965"/>
      <c r="S213" s="1965"/>
      <c r="T213" s="1965"/>
      <c r="U213" s="1965"/>
      <c r="V213" s="1965"/>
      <c r="W213" s="1965"/>
      <c r="X213" s="1965"/>
      <c r="Y213" s="1965"/>
      <c r="Z213" s="1965"/>
      <c r="AA213" s="1965"/>
      <c r="AB213" s="1965"/>
      <c r="AC213" s="1965"/>
      <c r="AD213" s="1965"/>
      <c r="AE213" s="1965"/>
      <c r="AF213" s="1965"/>
      <c r="AG213" s="1966"/>
      <c r="AI213" s="1072"/>
      <c r="AJ213" s="1072"/>
      <c r="AK213" s="1072"/>
      <c r="AL213" s="1072"/>
      <c r="AM213" s="1072"/>
      <c r="AN213" s="1072"/>
      <c r="AO213" s="1072"/>
      <c r="AP213" s="1072"/>
      <c r="AQ213" s="1072"/>
      <c r="AR213" s="1072"/>
      <c r="AS213" s="1072"/>
      <c r="AT213" s="1072"/>
      <c r="AU213" s="1072"/>
      <c r="AV213" s="1072"/>
      <c r="AW213" s="1072"/>
      <c r="AX213" s="1072"/>
      <c r="AY213" s="1072"/>
      <c r="AZ213" s="1072"/>
      <c r="BA213" s="1072"/>
      <c r="BB213" s="1072"/>
      <c r="BC213" s="1072"/>
      <c r="BD213" s="1072"/>
      <c r="BE213" s="1072"/>
      <c r="BF213" s="1072"/>
      <c r="BG213" s="1072"/>
      <c r="BH213" s="1072"/>
      <c r="BI213" s="1072"/>
      <c r="BJ213" s="1072"/>
      <c r="BK213" s="1072"/>
      <c r="BL213" s="1072"/>
      <c r="BM213" s="1072"/>
      <c r="BN213" s="1072"/>
      <c r="BO213" s="1072"/>
    </row>
    <row r="214" spans="2:67" s="1073" customFormat="1" ht="15" customHeight="1">
      <c r="B214" s="1969"/>
      <c r="C214" s="1970"/>
      <c r="D214" s="1971"/>
      <c r="E214" s="1911"/>
      <c r="F214" s="1911"/>
      <c r="G214" s="1911"/>
      <c r="H214" s="1911"/>
      <c r="I214" s="1912"/>
      <c r="J214" s="1898" t="s">
        <v>1753</v>
      </c>
      <c r="K214" s="1899"/>
      <c r="L214" s="1899"/>
      <c r="M214" s="1899"/>
      <c r="N214" s="1899"/>
      <c r="O214" s="1899"/>
      <c r="P214" s="1900"/>
      <c r="Q214" s="1961" t="s">
        <v>1867</v>
      </c>
      <c r="R214" s="1961"/>
      <c r="S214" s="1961"/>
      <c r="T214" s="1961"/>
      <c r="U214" s="1961"/>
      <c r="V214" s="1961"/>
      <c r="W214" s="1961"/>
      <c r="X214" s="1961"/>
      <c r="Y214" s="1961"/>
      <c r="Z214" s="1961"/>
      <c r="AA214" s="1961"/>
      <c r="AB214" s="1961"/>
      <c r="AC214" s="1961"/>
      <c r="AD214" s="1961"/>
      <c r="AE214" s="1961"/>
      <c r="AF214" s="1961"/>
      <c r="AG214" s="1961"/>
      <c r="AI214" s="1072"/>
      <c r="AJ214" s="1072"/>
      <c r="AK214" s="1072"/>
      <c r="AL214" s="1072"/>
      <c r="AM214" s="1072"/>
      <c r="AN214" s="1072"/>
      <c r="AO214" s="1072"/>
      <c r="AP214" s="1072"/>
      <c r="AQ214" s="1072"/>
      <c r="AR214" s="1072"/>
      <c r="AS214" s="1072"/>
      <c r="AT214" s="1072"/>
      <c r="AU214" s="1072"/>
      <c r="AV214" s="1072"/>
      <c r="AW214" s="1072"/>
      <c r="AX214" s="1072"/>
      <c r="AY214" s="1072"/>
      <c r="AZ214" s="1072"/>
      <c r="BA214" s="1072"/>
      <c r="BB214" s="1072"/>
      <c r="BC214" s="1072"/>
      <c r="BD214" s="1072"/>
      <c r="BE214" s="1072"/>
      <c r="BF214" s="1072"/>
      <c r="BG214" s="1072"/>
      <c r="BH214" s="1072"/>
      <c r="BI214" s="1072"/>
      <c r="BJ214" s="1072"/>
      <c r="BK214" s="1072"/>
      <c r="BL214" s="1072"/>
      <c r="BM214" s="1072"/>
      <c r="BN214" s="1072"/>
      <c r="BO214" s="1072"/>
    </row>
    <row r="215" spans="2:67" s="1073" customFormat="1" ht="15" customHeight="1">
      <c r="B215" s="1962" t="s">
        <v>88</v>
      </c>
      <c r="C215" s="1962"/>
      <c r="D215" s="1962"/>
      <c r="E215" s="1962"/>
      <c r="F215" s="1962"/>
      <c r="G215" s="1962"/>
      <c r="H215" s="1962"/>
      <c r="I215" s="1962"/>
      <c r="J215" s="1962" t="s">
        <v>80</v>
      </c>
      <c r="K215" s="1962"/>
      <c r="L215" s="1962"/>
      <c r="M215" s="1962"/>
      <c r="N215" s="1962"/>
      <c r="O215" s="1962"/>
      <c r="P215" s="1962"/>
      <c r="Q215" s="1962" t="s">
        <v>806</v>
      </c>
      <c r="R215" s="1962"/>
      <c r="S215" s="1962"/>
      <c r="T215" s="1962"/>
      <c r="U215" s="1962"/>
      <c r="V215" s="1962"/>
      <c r="W215" s="1962"/>
      <c r="X215" s="1962"/>
      <c r="Y215" s="1962"/>
      <c r="Z215" s="1962"/>
      <c r="AA215" s="1962"/>
      <c r="AB215" s="1962"/>
      <c r="AC215" s="1962"/>
      <c r="AD215" s="1962"/>
      <c r="AE215" s="1962"/>
      <c r="AF215" s="1962"/>
      <c r="AG215" s="1962"/>
      <c r="AI215" s="1072"/>
      <c r="AJ215" s="1072"/>
      <c r="AK215" s="1072"/>
      <c r="AL215" s="1072"/>
      <c r="AM215" s="1072"/>
      <c r="AN215" s="1072"/>
      <c r="AO215" s="1072"/>
      <c r="AP215" s="1072"/>
      <c r="AQ215" s="1072"/>
      <c r="AR215" s="1072"/>
      <c r="AS215" s="1072"/>
      <c r="AT215" s="1072"/>
      <c r="AU215" s="1072"/>
      <c r="AV215" s="1072"/>
      <c r="AW215" s="1072"/>
      <c r="AX215" s="1072"/>
      <c r="AY215" s="1072"/>
      <c r="AZ215" s="1072"/>
      <c r="BA215" s="1072"/>
      <c r="BB215" s="1072"/>
      <c r="BC215" s="1072"/>
      <c r="BD215" s="1072"/>
      <c r="BE215" s="1072"/>
      <c r="BF215" s="1072"/>
      <c r="BG215" s="1072"/>
      <c r="BH215" s="1072"/>
      <c r="BI215" s="1072"/>
      <c r="BJ215" s="1072"/>
      <c r="BK215" s="1072"/>
      <c r="BL215" s="1072"/>
      <c r="BM215" s="1072"/>
      <c r="BN215" s="1072"/>
      <c r="BO215" s="1072"/>
    </row>
    <row r="216" spans="2:67" s="1073" customFormat="1" ht="15" customHeight="1">
      <c r="B216" s="1972" t="s">
        <v>1154</v>
      </c>
      <c r="C216" s="2047"/>
      <c r="D216" s="1935" t="s">
        <v>1164</v>
      </c>
      <c r="E216" s="1936"/>
      <c r="F216" s="1939" t="s">
        <v>1165</v>
      </c>
      <c r="G216" s="1939"/>
      <c r="H216" s="1939"/>
      <c r="I216" s="1940"/>
      <c r="J216" s="1932" t="s">
        <v>637</v>
      </c>
      <c r="K216" s="1933"/>
      <c r="L216" s="1933"/>
      <c r="M216" s="1933"/>
      <c r="N216" s="1933"/>
      <c r="O216" s="1933"/>
      <c r="P216" s="1933"/>
      <c r="Q216" s="1933"/>
      <c r="R216" s="1933"/>
      <c r="S216" s="1933"/>
      <c r="T216" s="1933"/>
      <c r="U216" s="1933"/>
      <c r="V216" s="1933"/>
      <c r="W216" s="1933"/>
      <c r="X216" s="1933"/>
      <c r="Y216" s="1933"/>
      <c r="Z216" s="1933"/>
      <c r="AA216" s="1933"/>
      <c r="AB216" s="1933"/>
      <c r="AC216" s="1933"/>
      <c r="AD216" s="1933"/>
      <c r="AE216" s="1933"/>
      <c r="AF216" s="1933"/>
      <c r="AG216" s="1934"/>
      <c r="AI216" s="1072"/>
      <c r="AJ216" s="1072"/>
      <c r="AK216" s="1072"/>
      <c r="AL216" s="1072"/>
      <c r="AM216" s="1072"/>
      <c r="AN216" s="1072"/>
      <c r="AO216" s="1072"/>
      <c r="AP216" s="1072"/>
      <c r="AQ216" s="1072"/>
      <c r="AR216" s="1072"/>
      <c r="AS216" s="1072"/>
      <c r="AT216" s="1072"/>
      <c r="AU216" s="1072"/>
      <c r="AV216" s="1072"/>
      <c r="AW216" s="1072"/>
      <c r="AX216" s="1072"/>
      <c r="AY216" s="1072"/>
      <c r="AZ216" s="1072"/>
      <c r="BA216" s="1072"/>
      <c r="BB216" s="1072"/>
      <c r="BC216" s="1072"/>
      <c r="BD216" s="1072"/>
      <c r="BE216" s="1072"/>
      <c r="BF216" s="1072"/>
      <c r="BG216" s="1072"/>
      <c r="BH216" s="1072"/>
      <c r="BI216" s="1072"/>
      <c r="BJ216" s="1072"/>
      <c r="BK216" s="1072"/>
      <c r="BL216" s="1072"/>
      <c r="BM216" s="1072"/>
      <c r="BN216" s="1072"/>
      <c r="BO216" s="1072"/>
    </row>
    <row r="217" spans="2:67" s="1073" customFormat="1" ht="15" customHeight="1">
      <c r="B217" s="1974"/>
      <c r="C217" s="2048"/>
      <c r="D217" s="1937"/>
      <c r="E217" s="1938"/>
      <c r="F217" s="1941"/>
      <c r="G217" s="1941"/>
      <c r="H217" s="1941"/>
      <c r="I217" s="1942"/>
      <c r="J217" s="1925" t="s">
        <v>163</v>
      </c>
      <c r="K217" s="1926"/>
      <c r="L217" s="1926"/>
      <c r="M217" s="1926"/>
      <c r="N217" s="1926"/>
      <c r="O217" s="1926"/>
      <c r="P217" s="1927"/>
      <c r="Q217" s="1943" t="s">
        <v>833</v>
      </c>
      <c r="R217" s="1943"/>
      <c r="S217" s="1943"/>
      <c r="T217" s="1943"/>
      <c r="U217" s="1943"/>
      <c r="V217" s="1943"/>
      <c r="W217" s="1943"/>
      <c r="X217" s="1943"/>
      <c r="Y217" s="1943"/>
      <c r="Z217" s="1943"/>
      <c r="AA217" s="1943"/>
      <c r="AB217" s="1943"/>
      <c r="AC217" s="1943"/>
      <c r="AD217" s="1943"/>
      <c r="AE217" s="1943"/>
      <c r="AF217" s="1943"/>
      <c r="AG217" s="1943"/>
      <c r="AI217" s="1072"/>
      <c r="AJ217" s="1072"/>
      <c r="AK217" s="1072"/>
      <c r="AL217" s="1072"/>
      <c r="AM217" s="1072"/>
      <c r="AN217" s="1072"/>
      <c r="AO217" s="1072"/>
      <c r="AP217" s="1072"/>
      <c r="AQ217" s="1072"/>
      <c r="AR217" s="1072"/>
      <c r="AS217" s="1072"/>
      <c r="AT217" s="1072"/>
      <c r="AU217" s="1072"/>
      <c r="AV217" s="1072"/>
      <c r="AW217" s="1072"/>
      <c r="AX217" s="1072"/>
      <c r="AY217" s="1072"/>
      <c r="AZ217" s="1072"/>
      <c r="BA217" s="1072"/>
      <c r="BB217" s="1072"/>
      <c r="BC217" s="1072"/>
      <c r="BD217" s="1072"/>
      <c r="BE217" s="1072"/>
      <c r="BF217" s="1072"/>
      <c r="BG217" s="1072"/>
      <c r="BH217" s="1072"/>
      <c r="BI217" s="1072"/>
      <c r="BJ217" s="1072"/>
      <c r="BK217" s="1072"/>
      <c r="BL217" s="1072"/>
      <c r="BM217" s="1072"/>
      <c r="BN217" s="1072"/>
      <c r="BO217" s="1072"/>
    </row>
    <row r="218" spans="2:67" s="1073" customFormat="1" ht="15" customHeight="1">
      <c r="B218" s="1974"/>
      <c r="C218" s="2048"/>
      <c r="D218" s="1937"/>
      <c r="E218" s="1938"/>
      <c r="F218" s="1941"/>
      <c r="G218" s="1941"/>
      <c r="H218" s="1941"/>
      <c r="I218" s="1942"/>
      <c r="J218" s="1895" t="s">
        <v>1754</v>
      </c>
      <c r="K218" s="1896"/>
      <c r="L218" s="1896"/>
      <c r="M218" s="1896"/>
      <c r="N218" s="1896"/>
      <c r="O218" s="1896"/>
      <c r="P218" s="1897"/>
      <c r="Q218" s="1887" t="s">
        <v>1868</v>
      </c>
      <c r="R218" s="1887"/>
      <c r="S218" s="1887"/>
      <c r="T218" s="1887"/>
      <c r="U218" s="1887"/>
      <c r="V218" s="1887"/>
      <c r="W218" s="1887"/>
      <c r="X218" s="1887"/>
      <c r="Y218" s="1887"/>
      <c r="Z218" s="1887"/>
      <c r="AA218" s="1887"/>
      <c r="AB218" s="1887"/>
      <c r="AC218" s="1887"/>
      <c r="AD218" s="1887"/>
      <c r="AE218" s="1887"/>
      <c r="AF218" s="1887"/>
      <c r="AG218" s="1887"/>
      <c r="AI218" s="1072"/>
      <c r="AJ218" s="1072"/>
      <c r="AK218" s="1072"/>
      <c r="AL218" s="1072"/>
      <c r="AM218" s="1072"/>
      <c r="AN218" s="1072"/>
      <c r="AO218" s="1072"/>
      <c r="AP218" s="1072"/>
      <c r="AQ218" s="1072"/>
      <c r="AR218" s="1072"/>
      <c r="AS218" s="1072"/>
      <c r="AT218" s="1072"/>
      <c r="AU218" s="1072"/>
      <c r="AV218" s="1072"/>
      <c r="AW218" s="1072"/>
      <c r="AX218" s="1072"/>
      <c r="AY218" s="1072"/>
      <c r="AZ218" s="1072"/>
      <c r="BA218" s="1072"/>
      <c r="BB218" s="1072"/>
      <c r="BC218" s="1072"/>
      <c r="BD218" s="1072"/>
      <c r="BE218" s="1072"/>
      <c r="BF218" s="1072"/>
      <c r="BG218" s="1072"/>
      <c r="BH218" s="1072"/>
      <c r="BI218" s="1072"/>
      <c r="BJ218" s="1072"/>
      <c r="BK218" s="1072"/>
      <c r="BL218" s="1072"/>
      <c r="BM218" s="1072"/>
      <c r="BN218" s="1072"/>
      <c r="BO218" s="1072"/>
    </row>
    <row r="219" spans="2:67" s="1073" customFormat="1" ht="15" customHeight="1">
      <c r="B219" s="1974"/>
      <c r="C219" s="2048"/>
      <c r="D219" s="1937"/>
      <c r="E219" s="1938"/>
      <c r="F219" s="1941"/>
      <c r="G219" s="1941"/>
      <c r="H219" s="1941"/>
      <c r="I219" s="1942"/>
      <c r="J219" s="1895" t="s">
        <v>1755</v>
      </c>
      <c r="K219" s="1896"/>
      <c r="L219" s="1896"/>
      <c r="M219" s="1896"/>
      <c r="N219" s="1896"/>
      <c r="O219" s="1896"/>
      <c r="P219" s="1897"/>
      <c r="Q219" s="1887" t="s">
        <v>1869</v>
      </c>
      <c r="R219" s="1887"/>
      <c r="S219" s="1887"/>
      <c r="T219" s="1887"/>
      <c r="U219" s="1887"/>
      <c r="V219" s="1887"/>
      <c r="W219" s="1887"/>
      <c r="X219" s="1887"/>
      <c r="Y219" s="1887"/>
      <c r="Z219" s="1887"/>
      <c r="AA219" s="1887"/>
      <c r="AB219" s="1887"/>
      <c r="AC219" s="1887"/>
      <c r="AD219" s="1887"/>
      <c r="AE219" s="1887"/>
      <c r="AF219" s="1887"/>
      <c r="AG219" s="1887"/>
      <c r="AI219" s="1072"/>
      <c r="AJ219" s="1072"/>
      <c r="AK219" s="1072"/>
      <c r="AL219" s="1072"/>
      <c r="AM219" s="1072"/>
      <c r="AN219" s="1072"/>
      <c r="AO219" s="1072"/>
      <c r="AP219" s="1072"/>
      <c r="AQ219" s="1072"/>
      <c r="AR219" s="1072"/>
      <c r="AS219" s="1072"/>
      <c r="AT219" s="1072"/>
      <c r="AU219" s="1072"/>
      <c r="AV219" s="1072"/>
      <c r="AW219" s="1072"/>
      <c r="AX219" s="1072"/>
      <c r="AY219" s="1072"/>
      <c r="AZ219" s="1072"/>
      <c r="BA219" s="1072"/>
      <c r="BB219" s="1072"/>
      <c r="BC219" s="1072"/>
      <c r="BD219" s="1072"/>
      <c r="BE219" s="1072"/>
      <c r="BF219" s="1072"/>
      <c r="BG219" s="1072"/>
      <c r="BH219" s="1072"/>
      <c r="BI219" s="1072"/>
      <c r="BJ219" s="1072"/>
      <c r="BK219" s="1072"/>
      <c r="BL219" s="1072"/>
      <c r="BM219" s="1072"/>
      <c r="BN219" s="1072"/>
      <c r="BO219" s="1072"/>
    </row>
    <row r="220" spans="2:67" s="1073" customFormat="1" ht="15" customHeight="1">
      <c r="B220" s="1974"/>
      <c r="C220" s="2048"/>
      <c r="D220" s="1937"/>
      <c r="E220" s="1938"/>
      <c r="F220" s="1941"/>
      <c r="G220" s="1941"/>
      <c r="H220" s="1941"/>
      <c r="I220" s="1942"/>
      <c r="J220" s="1944" t="s">
        <v>1756</v>
      </c>
      <c r="K220" s="1945"/>
      <c r="L220" s="1945"/>
      <c r="M220" s="1945"/>
      <c r="N220" s="1945"/>
      <c r="O220" s="1945"/>
      <c r="P220" s="1946"/>
      <c r="Q220" s="1961" t="s">
        <v>1854</v>
      </c>
      <c r="R220" s="1961"/>
      <c r="S220" s="1961"/>
      <c r="T220" s="1961"/>
      <c r="U220" s="1961"/>
      <c r="V220" s="1961"/>
      <c r="W220" s="1961"/>
      <c r="X220" s="1961"/>
      <c r="Y220" s="1961"/>
      <c r="Z220" s="1961"/>
      <c r="AA220" s="1961"/>
      <c r="AB220" s="1961"/>
      <c r="AC220" s="1961"/>
      <c r="AD220" s="1961"/>
      <c r="AE220" s="1961"/>
      <c r="AF220" s="1961"/>
      <c r="AG220" s="1961"/>
      <c r="AI220" s="1072"/>
      <c r="AJ220" s="1072"/>
      <c r="AK220" s="1072"/>
      <c r="AL220" s="1072"/>
      <c r="AM220" s="1072"/>
      <c r="AN220" s="1072"/>
      <c r="AO220" s="1072"/>
      <c r="AP220" s="1072"/>
      <c r="AQ220" s="1072"/>
      <c r="AR220" s="1072"/>
      <c r="AS220" s="1072"/>
      <c r="AT220" s="1072"/>
      <c r="AU220" s="1072"/>
      <c r="AV220" s="1072"/>
      <c r="AW220" s="1072"/>
      <c r="AX220" s="1072"/>
      <c r="AY220" s="1072"/>
      <c r="AZ220" s="1072"/>
      <c r="BA220" s="1072"/>
      <c r="BB220" s="1072"/>
      <c r="BC220" s="1072"/>
      <c r="BD220" s="1072"/>
      <c r="BE220" s="1072"/>
      <c r="BF220" s="1072"/>
      <c r="BG220" s="1072"/>
      <c r="BH220" s="1072"/>
      <c r="BI220" s="1072"/>
      <c r="BJ220" s="1072"/>
      <c r="BK220" s="1072"/>
      <c r="BL220" s="1072"/>
      <c r="BM220" s="1072"/>
      <c r="BN220" s="1072"/>
      <c r="BO220" s="1072"/>
    </row>
    <row r="221" spans="2:67" s="1073" customFormat="1" ht="15" customHeight="1">
      <c r="B221" s="1974"/>
      <c r="C221" s="2048"/>
      <c r="D221" s="1937"/>
      <c r="E221" s="1938"/>
      <c r="F221" s="1941"/>
      <c r="G221" s="1941"/>
      <c r="H221" s="1941"/>
      <c r="I221" s="1942"/>
      <c r="J221" s="1932" t="s">
        <v>638</v>
      </c>
      <c r="K221" s="1933"/>
      <c r="L221" s="1933"/>
      <c r="M221" s="1933"/>
      <c r="N221" s="1933"/>
      <c r="O221" s="1933"/>
      <c r="P221" s="1933"/>
      <c r="Q221" s="1933"/>
      <c r="R221" s="1933"/>
      <c r="S221" s="1933"/>
      <c r="T221" s="1933"/>
      <c r="U221" s="1933"/>
      <c r="V221" s="1933"/>
      <c r="W221" s="1933"/>
      <c r="X221" s="1933"/>
      <c r="Y221" s="1933"/>
      <c r="Z221" s="1933"/>
      <c r="AA221" s="1933"/>
      <c r="AB221" s="1933"/>
      <c r="AC221" s="1933"/>
      <c r="AD221" s="1933"/>
      <c r="AE221" s="1933"/>
      <c r="AF221" s="1933"/>
      <c r="AG221" s="1934"/>
      <c r="AI221" s="1072"/>
      <c r="AJ221" s="1072"/>
      <c r="AK221" s="1072"/>
      <c r="AL221" s="1072"/>
      <c r="AM221" s="1072"/>
      <c r="AN221" s="1072"/>
      <c r="AO221" s="1072"/>
      <c r="AP221" s="1072"/>
      <c r="AQ221" s="1072"/>
      <c r="AR221" s="1072"/>
      <c r="AS221" s="1072"/>
      <c r="AT221" s="1072"/>
      <c r="AU221" s="1072"/>
      <c r="AV221" s="1072"/>
      <c r="AW221" s="1072"/>
      <c r="AX221" s="1072"/>
      <c r="AY221" s="1072"/>
      <c r="AZ221" s="1072"/>
      <c r="BA221" s="1072"/>
      <c r="BB221" s="1072"/>
      <c r="BC221" s="1072"/>
      <c r="BD221" s="1072"/>
      <c r="BE221" s="1072"/>
      <c r="BF221" s="1072"/>
      <c r="BG221" s="1072"/>
      <c r="BH221" s="1072"/>
      <c r="BI221" s="1072"/>
      <c r="BJ221" s="1072"/>
      <c r="BK221" s="1072"/>
      <c r="BL221" s="1072"/>
      <c r="BM221" s="1072"/>
      <c r="BN221" s="1072"/>
      <c r="BO221" s="1072"/>
    </row>
    <row r="222" spans="2:67" s="1073" customFormat="1" ht="15" customHeight="1">
      <c r="B222" s="1974"/>
      <c r="C222" s="2048"/>
      <c r="D222" s="1937"/>
      <c r="E222" s="1938"/>
      <c r="F222" s="1941"/>
      <c r="G222" s="1941"/>
      <c r="H222" s="1941"/>
      <c r="I222" s="1942"/>
      <c r="J222" s="1944" t="s">
        <v>141</v>
      </c>
      <c r="K222" s="1945"/>
      <c r="L222" s="1945"/>
      <c r="M222" s="1945"/>
      <c r="N222" s="1945"/>
      <c r="O222" s="1945"/>
      <c r="P222" s="1946"/>
      <c r="Q222" s="1947" t="s">
        <v>1260</v>
      </c>
      <c r="R222" s="1948"/>
      <c r="S222" s="1948"/>
      <c r="T222" s="1948"/>
      <c r="U222" s="1948"/>
      <c r="V222" s="1948"/>
      <c r="W222" s="1948"/>
      <c r="X222" s="1948"/>
      <c r="Y222" s="1948"/>
      <c r="Z222" s="1948"/>
      <c r="AA222" s="1948"/>
      <c r="AB222" s="1948"/>
      <c r="AC222" s="1948"/>
      <c r="AD222" s="1948"/>
      <c r="AE222" s="1948"/>
      <c r="AF222" s="1948"/>
      <c r="AG222" s="1949"/>
      <c r="AI222" s="1072"/>
      <c r="AJ222" s="1072"/>
      <c r="AK222" s="1072"/>
      <c r="AL222" s="1072"/>
      <c r="AM222" s="1072"/>
      <c r="AN222" s="1072"/>
      <c r="AO222" s="1072"/>
      <c r="AP222" s="1072"/>
      <c r="AQ222" s="1072"/>
      <c r="AR222" s="1072"/>
      <c r="AS222" s="1072"/>
      <c r="AT222" s="1072"/>
      <c r="AU222" s="1072"/>
      <c r="AV222" s="1072"/>
      <c r="AW222" s="1072"/>
      <c r="AX222" s="1072"/>
      <c r="AY222" s="1072"/>
      <c r="AZ222" s="1072"/>
      <c r="BA222" s="1072"/>
      <c r="BB222" s="1072"/>
      <c r="BC222" s="1072"/>
      <c r="BD222" s="1072"/>
      <c r="BE222" s="1072"/>
      <c r="BF222" s="1072"/>
      <c r="BG222" s="1072"/>
      <c r="BH222" s="1072"/>
      <c r="BI222" s="1072"/>
      <c r="BJ222" s="1072"/>
      <c r="BK222" s="1072"/>
      <c r="BL222" s="1072"/>
      <c r="BM222" s="1072"/>
      <c r="BN222" s="1072"/>
      <c r="BO222" s="1072"/>
    </row>
    <row r="223" spans="2:67" s="1073" customFormat="1" ht="15" customHeight="1">
      <c r="B223" s="1974"/>
      <c r="C223" s="2048"/>
      <c r="D223" s="1937"/>
      <c r="E223" s="1938"/>
      <c r="F223" s="1941"/>
      <c r="G223" s="1941"/>
      <c r="H223" s="1941"/>
      <c r="I223" s="1942"/>
      <c r="J223" s="1895" t="s">
        <v>168</v>
      </c>
      <c r="K223" s="1896"/>
      <c r="L223" s="1896"/>
      <c r="M223" s="1896"/>
      <c r="N223" s="1896"/>
      <c r="O223" s="1896"/>
      <c r="P223" s="1897"/>
      <c r="Q223" s="2024" t="s">
        <v>834</v>
      </c>
      <c r="R223" s="2025"/>
      <c r="S223" s="2025"/>
      <c r="T223" s="2025"/>
      <c r="U223" s="2025"/>
      <c r="V223" s="2025"/>
      <c r="W223" s="2025"/>
      <c r="X223" s="2025"/>
      <c r="Y223" s="2025"/>
      <c r="Z223" s="2025"/>
      <c r="AA223" s="2025"/>
      <c r="AB223" s="2025"/>
      <c r="AC223" s="2025"/>
      <c r="AD223" s="2025"/>
      <c r="AE223" s="2025"/>
      <c r="AF223" s="2025"/>
      <c r="AG223" s="2026"/>
      <c r="AI223" s="1072"/>
      <c r="AJ223" s="1072"/>
      <c r="AK223" s="1072"/>
      <c r="AL223" s="1072"/>
      <c r="AM223" s="1072"/>
      <c r="AN223" s="1072"/>
      <c r="AO223" s="1072"/>
      <c r="AP223" s="1072"/>
      <c r="AQ223" s="1072"/>
      <c r="AR223" s="1072"/>
      <c r="AS223" s="1072"/>
      <c r="AT223" s="1072"/>
      <c r="AU223" s="1072"/>
      <c r="AV223" s="1072"/>
      <c r="AW223" s="1072"/>
      <c r="AX223" s="1072"/>
      <c r="AY223" s="1072"/>
      <c r="AZ223" s="1072"/>
      <c r="BA223" s="1072"/>
      <c r="BB223" s="1072"/>
      <c r="BC223" s="1072"/>
      <c r="BD223" s="1072"/>
      <c r="BE223" s="1072"/>
      <c r="BF223" s="1072"/>
      <c r="BG223" s="1072"/>
      <c r="BH223" s="1072"/>
      <c r="BI223" s="1072"/>
      <c r="BJ223" s="1072"/>
      <c r="BK223" s="1072"/>
      <c r="BL223" s="1072"/>
      <c r="BM223" s="1072"/>
      <c r="BN223" s="1072"/>
      <c r="BO223" s="1072"/>
    </row>
    <row r="224" spans="2:67" s="1073" customFormat="1" ht="15" customHeight="1">
      <c r="B224" s="1974"/>
      <c r="C224" s="2048"/>
      <c r="D224" s="1937"/>
      <c r="E224" s="1938"/>
      <c r="F224" s="1941"/>
      <c r="G224" s="1941"/>
      <c r="H224" s="1941"/>
      <c r="I224" s="1942"/>
      <c r="J224" s="1895" t="s">
        <v>269</v>
      </c>
      <c r="K224" s="1896"/>
      <c r="L224" s="1896"/>
      <c r="M224" s="1896"/>
      <c r="N224" s="1896"/>
      <c r="O224" s="1896"/>
      <c r="P224" s="1897"/>
      <c r="Q224" s="2024" t="s">
        <v>835</v>
      </c>
      <c r="R224" s="2025"/>
      <c r="S224" s="2025"/>
      <c r="T224" s="2025"/>
      <c r="U224" s="2025"/>
      <c r="V224" s="2025"/>
      <c r="W224" s="2025"/>
      <c r="X224" s="2025"/>
      <c r="Y224" s="2025"/>
      <c r="Z224" s="2025"/>
      <c r="AA224" s="2025"/>
      <c r="AB224" s="2025"/>
      <c r="AC224" s="2025"/>
      <c r="AD224" s="2025"/>
      <c r="AE224" s="2025"/>
      <c r="AF224" s="2025"/>
      <c r="AG224" s="2026"/>
      <c r="AI224" s="1072"/>
      <c r="AJ224" s="1072"/>
      <c r="AK224" s="1072"/>
      <c r="AL224" s="1072"/>
      <c r="AM224" s="1072"/>
      <c r="AN224" s="1072"/>
      <c r="AO224" s="1072"/>
      <c r="AP224" s="1072"/>
      <c r="AQ224" s="1072"/>
      <c r="AR224" s="1072"/>
      <c r="AS224" s="1072"/>
      <c r="AT224" s="1072"/>
      <c r="AU224" s="1072"/>
      <c r="AV224" s="1072"/>
      <c r="AW224" s="1072"/>
      <c r="AX224" s="1072"/>
      <c r="AY224" s="1072"/>
      <c r="AZ224" s="1072"/>
      <c r="BA224" s="1072"/>
      <c r="BB224" s="1072"/>
      <c r="BC224" s="1072"/>
      <c r="BD224" s="1072"/>
      <c r="BE224" s="1072"/>
      <c r="BF224" s="1072"/>
      <c r="BG224" s="1072"/>
      <c r="BH224" s="1072"/>
      <c r="BI224" s="1072"/>
      <c r="BJ224" s="1072"/>
      <c r="BK224" s="1072"/>
      <c r="BL224" s="1072"/>
      <c r="BM224" s="1072"/>
      <c r="BN224" s="1072"/>
      <c r="BO224" s="1072"/>
    </row>
    <row r="225" spans="2:67" s="1073" customFormat="1" ht="15" customHeight="1">
      <c r="B225" s="1974"/>
      <c r="C225" s="2048"/>
      <c r="D225" s="1937"/>
      <c r="E225" s="1938"/>
      <c r="F225" s="1941"/>
      <c r="G225" s="1941"/>
      <c r="H225" s="1941"/>
      <c r="I225" s="1942"/>
      <c r="J225" s="1895" t="s">
        <v>142</v>
      </c>
      <c r="K225" s="1896"/>
      <c r="L225" s="1896"/>
      <c r="M225" s="1896"/>
      <c r="N225" s="1896"/>
      <c r="O225" s="1896"/>
      <c r="P225" s="1897"/>
      <c r="Q225" s="2024" t="s">
        <v>832</v>
      </c>
      <c r="R225" s="2025"/>
      <c r="S225" s="2025"/>
      <c r="T225" s="2025"/>
      <c r="U225" s="2025"/>
      <c r="V225" s="2025"/>
      <c r="W225" s="2025"/>
      <c r="X225" s="2025"/>
      <c r="Y225" s="2025"/>
      <c r="Z225" s="2025"/>
      <c r="AA225" s="2025"/>
      <c r="AB225" s="2025"/>
      <c r="AC225" s="2025"/>
      <c r="AD225" s="2025"/>
      <c r="AE225" s="2025"/>
      <c r="AF225" s="2025"/>
      <c r="AG225" s="2026"/>
      <c r="AI225" s="1072"/>
      <c r="AJ225" s="1072"/>
      <c r="AK225" s="1072"/>
      <c r="AL225" s="1072"/>
      <c r="AM225" s="1072"/>
      <c r="AN225" s="1072"/>
      <c r="AO225" s="1072"/>
      <c r="AP225" s="1072"/>
      <c r="AQ225" s="1072"/>
      <c r="AR225" s="1072"/>
      <c r="AS225" s="1072"/>
      <c r="AT225" s="1072"/>
      <c r="AU225" s="1072"/>
      <c r="AV225" s="1072"/>
      <c r="AW225" s="1072"/>
      <c r="AX225" s="1072"/>
      <c r="AY225" s="1072"/>
      <c r="AZ225" s="1072"/>
      <c r="BA225" s="1072"/>
      <c r="BB225" s="1072"/>
      <c r="BC225" s="1072"/>
      <c r="BD225" s="1072"/>
      <c r="BE225" s="1072"/>
      <c r="BF225" s="1072"/>
      <c r="BG225" s="1072"/>
      <c r="BH225" s="1072"/>
      <c r="BI225" s="1072"/>
      <c r="BJ225" s="1072"/>
      <c r="BK225" s="1072"/>
      <c r="BL225" s="1072"/>
      <c r="BM225" s="1072"/>
      <c r="BN225" s="1072"/>
      <c r="BO225" s="1072"/>
    </row>
    <row r="226" spans="2:67" s="1073" customFormat="1" ht="15" customHeight="1">
      <c r="B226" s="1974"/>
      <c r="C226" s="2048"/>
      <c r="D226" s="1950" t="s">
        <v>1166</v>
      </c>
      <c r="E226" s="1908"/>
      <c r="F226" s="1908" t="s">
        <v>625</v>
      </c>
      <c r="G226" s="1908"/>
      <c r="H226" s="1908"/>
      <c r="I226" s="1909"/>
      <c r="J226" s="1932" t="s">
        <v>1678</v>
      </c>
      <c r="K226" s="1933"/>
      <c r="L226" s="1933"/>
      <c r="M226" s="1933"/>
      <c r="N226" s="1933"/>
      <c r="O226" s="1933"/>
      <c r="P226" s="1933"/>
      <c r="Q226" s="1933"/>
      <c r="R226" s="1933"/>
      <c r="S226" s="1933"/>
      <c r="T226" s="1933"/>
      <c r="U226" s="1933"/>
      <c r="V226" s="1933"/>
      <c r="W226" s="1933"/>
      <c r="X226" s="1933"/>
      <c r="Y226" s="1933"/>
      <c r="Z226" s="1933"/>
      <c r="AA226" s="1933"/>
      <c r="AB226" s="1933"/>
      <c r="AC226" s="1933"/>
      <c r="AD226" s="1933"/>
      <c r="AE226" s="1933"/>
      <c r="AF226" s="1933"/>
      <c r="AG226" s="1934"/>
      <c r="AI226" s="1072"/>
      <c r="AJ226" s="1072"/>
      <c r="AK226" s="1072"/>
      <c r="AL226" s="1072"/>
      <c r="AM226" s="1072"/>
      <c r="AN226" s="1072"/>
      <c r="AO226" s="1072"/>
      <c r="AP226" s="1072"/>
      <c r="AQ226" s="1072"/>
      <c r="AR226" s="1072"/>
      <c r="AS226" s="1072"/>
      <c r="AT226" s="1072"/>
      <c r="AU226" s="1072"/>
      <c r="AV226" s="1072"/>
      <c r="AW226" s="1072"/>
      <c r="AX226" s="1072"/>
      <c r="AY226" s="1072"/>
      <c r="AZ226" s="1072"/>
      <c r="BA226" s="1072"/>
      <c r="BB226" s="1072"/>
      <c r="BC226" s="1072"/>
      <c r="BD226" s="1072"/>
      <c r="BE226" s="1072"/>
      <c r="BF226" s="1072"/>
      <c r="BG226" s="1072"/>
      <c r="BH226" s="1072"/>
      <c r="BI226" s="1072"/>
      <c r="BJ226" s="1072"/>
      <c r="BK226" s="1072"/>
      <c r="BL226" s="1072"/>
      <c r="BM226" s="1072"/>
      <c r="BN226" s="1072"/>
      <c r="BO226" s="1072"/>
    </row>
    <row r="227" spans="2:67" s="1073" customFormat="1" ht="15" customHeight="1">
      <c r="B227" s="1974"/>
      <c r="C227" s="2048"/>
      <c r="D227" s="1951"/>
      <c r="E227" s="1952"/>
      <c r="F227" s="1952"/>
      <c r="G227" s="1952"/>
      <c r="H227" s="1952"/>
      <c r="I227" s="1953"/>
      <c r="J227" s="1895" t="s">
        <v>1501</v>
      </c>
      <c r="K227" s="1896"/>
      <c r="L227" s="1896"/>
      <c r="M227" s="1896"/>
      <c r="N227" s="1896"/>
      <c r="O227" s="1896"/>
      <c r="P227" s="1897"/>
      <c r="Q227" s="1892" t="s">
        <v>1167</v>
      </c>
      <c r="R227" s="1893"/>
      <c r="S227" s="1893"/>
      <c r="T227" s="1893"/>
      <c r="U227" s="1893"/>
      <c r="V227" s="1893"/>
      <c r="W227" s="1893"/>
      <c r="X227" s="1893"/>
      <c r="Y227" s="1893"/>
      <c r="Z227" s="1893"/>
      <c r="AA227" s="1893"/>
      <c r="AB227" s="1893"/>
      <c r="AC227" s="1893"/>
      <c r="AD227" s="1893"/>
      <c r="AE227" s="1893"/>
      <c r="AF227" s="1893"/>
      <c r="AG227" s="1894"/>
      <c r="AI227" s="1072"/>
      <c r="AJ227" s="1072"/>
      <c r="AK227" s="1072"/>
      <c r="AL227" s="1072"/>
      <c r="AM227" s="1072"/>
      <c r="AN227" s="1072"/>
      <c r="AO227" s="1072"/>
      <c r="AP227" s="1072"/>
      <c r="AQ227" s="1072"/>
      <c r="AR227" s="1072"/>
      <c r="AS227" s="1072"/>
      <c r="AT227" s="1072"/>
      <c r="AU227" s="1072"/>
      <c r="AV227" s="1072"/>
      <c r="AW227" s="1072"/>
      <c r="AX227" s="1072"/>
      <c r="AY227" s="1072"/>
      <c r="AZ227" s="1072"/>
      <c r="BA227" s="1072"/>
      <c r="BB227" s="1072"/>
      <c r="BC227" s="1072"/>
      <c r="BD227" s="1072"/>
      <c r="BE227" s="1072"/>
      <c r="BF227" s="1072"/>
      <c r="BG227" s="1072"/>
      <c r="BH227" s="1072"/>
      <c r="BI227" s="1072"/>
      <c r="BJ227" s="1072"/>
      <c r="BK227" s="1072"/>
      <c r="BL227" s="1072"/>
      <c r="BM227" s="1072"/>
      <c r="BN227" s="1072"/>
      <c r="BO227" s="1072"/>
    </row>
    <row r="228" spans="2:67" s="1073" customFormat="1" ht="15" customHeight="1">
      <c r="B228" s="1974"/>
      <c r="C228" s="2048"/>
      <c r="D228" s="1951"/>
      <c r="E228" s="1952"/>
      <c r="F228" s="1952"/>
      <c r="G228" s="1952"/>
      <c r="H228" s="1952"/>
      <c r="I228" s="1953"/>
      <c r="J228" s="1895" t="s">
        <v>1502</v>
      </c>
      <c r="K228" s="1896"/>
      <c r="L228" s="1896"/>
      <c r="M228" s="1896"/>
      <c r="N228" s="1896"/>
      <c r="O228" s="1896"/>
      <c r="P228" s="1897"/>
      <c r="Q228" s="1892" t="s">
        <v>1167</v>
      </c>
      <c r="R228" s="1893"/>
      <c r="S228" s="1893"/>
      <c r="T228" s="1893"/>
      <c r="U228" s="1893"/>
      <c r="V228" s="1893"/>
      <c r="W228" s="1893"/>
      <c r="X228" s="1893"/>
      <c r="Y228" s="1893"/>
      <c r="Z228" s="1893"/>
      <c r="AA228" s="1893"/>
      <c r="AB228" s="1893"/>
      <c r="AC228" s="1893"/>
      <c r="AD228" s="1893"/>
      <c r="AE228" s="1893"/>
      <c r="AF228" s="1893"/>
      <c r="AG228" s="1894"/>
      <c r="AI228" s="1072"/>
      <c r="AJ228" s="1072"/>
      <c r="AK228" s="1072"/>
      <c r="AL228" s="1072"/>
      <c r="AM228" s="1072"/>
      <c r="AN228" s="1072"/>
      <c r="AO228" s="1072"/>
      <c r="AP228" s="1072"/>
      <c r="AQ228" s="1072"/>
      <c r="AR228" s="1072"/>
      <c r="AS228" s="1072"/>
      <c r="AT228" s="1072"/>
      <c r="AU228" s="1072"/>
      <c r="AV228" s="1072"/>
      <c r="AW228" s="1072"/>
      <c r="AX228" s="1072"/>
      <c r="AY228" s="1072"/>
      <c r="AZ228" s="1072"/>
      <c r="BA228" s="1072"/>
      <c r="BB228" s="1072"/>
      <c r="BC228" s="1072"/>
      <c r="BD228" s="1072"/>
      <c r="BE228" s="1072"/>
      <c r="BF228" s="1072"/>
      <c r="BG228" s="1072"/>
      <c r="BH228" s="1072"/>
      <c r="BI228" s="1072"/>
      <c r="BJ228" s="1072"/>
      <c r="BK228" s="1072"/>
      <c r="BL228" s="1072"/>
      <c r="BM228" s="1072"/>
      <c r="BN228" s="1072"/>
      <c r="BO228" s="1072"/>
    </row>
    <row r="229" spans="2:67" s="1073" customFormat="1" ht="15" customHeight="1">
      <c r="B229" s="1974"/>
      <c r="C229" s="2048"/>
      <c r="D229" s="1951"/>
      <c r="E229" s="1952"/>
      <c r="F229" s="1952"/>
      <c r="G229" s="1952"/>
      <c r="H229" s="1952"/>
      <c r="I229" s="1953"/>
      <c r="J229" s="1895" t="s">
        <v>1503</v>
      </c>
      <c r="K229" s="1896"/>
      <c r="L229" s="1896"/>
      <c r="M229" s="1896"/>
      <c r="N229" s="1896"/>
      <c r="O229" s="1896"/>
      <c r="P229" s="1897"/>
      <c r="Q229" s="1892" t="s">
        <v>1167</v>
      </c>
      <c r="R229" s="1893"/>
      <c r="S229" s="1893"/>
      <c r="T229" s="1893"/>
      <c r="U229" s="1893"/>
      <c r="V229" s="1893"/>
      <c r="W229" s="1893"/>
      <c r="X229" s="1893"/>
      <c r="Y229" s="1893"/>
      <c r="Z229" s="1893"/>
      <c r="AA229" s="1893"/>
      <c r="AB229" s="1893"/>
      <c r="AC229" s="1893"/>
      <c r="AD229" s="1893"/>
      <c r="AE229" s="1893"/>
      <c r="AF229" s="1893"/>
      <c r="AG229" s="1894"/>
      <c r="AI229" s="1072"/>
      <c r="AJ229" s="1072"/>
      <c r="AK229" s="1072"/>
      <c r="AL229" s="1072"/>
      <c r="AM229" s="1072"/>
      <c r="AN229" s="1072"/>
      <c r="AO229" s="1072"/>
      <c r="AP229" s="1072"/>
      <c r="AQ229" s="1072"/>
      <c r="AR229" s="1072"/>
      <c r="AS229" s="1072"/>
      <c r="AT229" s="1072"/>
      <c r="AU229" s="1072"/>
      <c r="AV229" s="1072"/>
      <c r="AW229" s="1072"/>
      <c r="AX229" s="1072"/>
      <c r="AY229" s="1072"/>
      <c r="AZ229" s="1072"/>
      <c r="BA229" s="1072"/>
      <c r="BB229" s="1072"/>
      <c r="BC229" s="1072"/>
      <c r="BD229" s="1072"/>
      <c r="BE229" s="1072"/>
      <c r="BF229" s="1072"/>
      <c r="BG229" s="1072"/>
      <c r="BH229" s="1072"/>
      <c r="BI229" s="1072"/>
      <c r="BJ229" s="1072"/>
      <c r="BK229" s="1072"/>
      <c r="BL229" s="1072"/>
      <c r="BM229" s="1072"/>
      <c r="BN229" s="1072"/>
      <c r="BO229" s="1072"/>
    </row>
    <row r="230" spans="2:67" s="1073" customFormat="1" ht="15" customHeight="1">
      <c r="B230" s="1974"/>
      <c r="C230" s="2048"/>
      <c r="D230" s="1951"/>
      <c r="E230" s="1952"/>
      <c r="F230" s="1952"/>
      <c r="G230" s="1952"/>
      <c r="H230" s="1952"/>
      <c r="I230" s="1953"/>
      <c r="J230" s="1895" t="s">
        <v>1504</v>
      </c>
      <c r="K230" s="1896"/>
      <c r="L230" s="1896"/>
      <c r="M230" s="1896"/>
      <c r="N230" s="1896"/>
      <c r="O230" s="1896"/>
      <c r="P230" s="1897"/>
      <c r="Q230" s="1892" t="s">
        <v>1167</v>
      </c>
      <c r="R230" s="1893"/>
      <c r="S230" s="1893"/>
      <c r="T230" s="1893"/>
      <c r="U230" s="1893"/>
      <c r="V230" s="1893"/>
      <c r="W230" s="1893"/>
      <c r="X230" s="1893"/>
      <c r="Y230" s="1893"/>
      <c r="Z230" s="1893"/>
      <c r="AA230" s="1893"/>
      <c r="AB230" s="1893"/>
      <c r="AC230" s="1893"/>
      <c r="AD230" s="1893"/>
      <c r="AE230" s="1893"/>
      <c r="AF230" s="1893"/>
      <c r="AG230" s="1894"/>
      <c r="AI230" s="1072"/>
      <c r="AJ230" s="1072"/>
      <c r="AK230" s="1072"/>
      <c r="AL230" s="1072"/>
      <c r="AM230" s="1072"/>
      <c r="AN230" s="1072"/>
      <c r="AO230" s="1072"/>
      <c r="AP230" s="1072"/>
      <c r="AQ230" s="1072"/>
      <c r="AR230" s="1072"/>
      <c r="AS230" s="1072"/>
      <c r="AT230" s="1072"/>
      <c r="AU230" s="1072"/>
      <c r="AV230" s="1072"/>
      <c r="AW230" s="1072"/>
      <c r="AX230" s="1072"/>
      <c r="AY230" s="1072"/>
      <c r="AZ230" s="1072"/>
      <c r="BA230" s="1072"/>
      <c r="BB230" s="1072"/>
      <c r="BC230" s="1072"/>
      <c r="BD230" s="1072"/>
      <c r="BE230" s="1072"/>
      <c r="BF230" s="1072"/>
      <c r="BG230" s="1072"/>
      <c r="BH230" s="1072"/>
      <c r="BI230" s="1072"/>
      <c r="BJ230" s="1072"/>
      <c r="BK230" s="1072"/>
      <c r="BL230" s="1072"/>
      <c r="BM230" s="1072"/>
      <c r="BN230" s="1072"/>
      <c r="BO230" s="1072"/>
    </row>
    <row r="231" spans="2:67" s="1073" customFormat="1" ht="15" customHeight="1">
      <c r="B231" s="1974"/>
      <c r="C231" s="2048"/>
      <c r="D231" s="1951"/>
      <c r="E231" s="1952"/>
      <c r="F231" s="1952"/>
      <c r="G231" s="1952"/>
      <c r="H231" s="1952"/>
      <c r="I231" s="1953"/>
      <c r="J231" s="1895" t="s">
        <v>1757</v>
      </c>
      <c r="K231" s="1896"/>
      <c r="L231" s="1896"/>
      <c r="M231" s="1896"/>
      <c r="N231" s="1896"/>
      <c r="O231" s="1896"/>
      <c r="P231" s="1897"/>
      <c r="Q231" s="1892" t="s">
        <v>1167</v>
      </c>
      <c r="R231" s="1893"/>
      <c r="S231" s="1893"/>
      <c r="T231" s="1893"/>
      <c r="U231" s="1893"/>
      <c r="V231" s="1893"/>
      <c r="W231" s="1893"/>
      <c r="X231" s="1893"/>
      <c r="Y231" s="1893"/>
      <c r="Z231" s="1893"/>
      <c r="AA231" s="1893"/>
      <c r="AB231" s="1893"/>
      <c r="AC231" s="1893"/>
      <c r="AD231" s="1893"/>
      <c r="AE231" s="1893"/>
      <c r="AF231" s="1893"/>
      <c r="AG231" s="1894"/>
      <c r="AI231" s="1072"/>
      <c r="AJ231" s="1072"/>
      <c r="AK231" s="1072"/>
      <c r="AL231" s="1072"/>
      <c r="AM231" s="1072"/>
      <c r="AN231" s="1072"/>
      <c r="AO231" s="1072"/>
      <c r="AP231" s="1072"/>
      <c r="AQ231" s="1072"/>
      <c r="AR231" s="1072"/>
      <c r="AS231" s="1072"/>
      <c r="AT231" s="1072"/>
      <c r="AU231" s="1072"/>
      <c r="AV231" s="1072"/>
      <c r="AW231" s="1072"/>
      <c r="AX231" s="1072"/>
      <c r="AY231" s="1072"/>
      <c r="AZ231" s="1072"/>
      <c r="BA231" s="1072"/>
      <c r="BB231" s="1072"/>
      <c r="BC231" s="1072"/>
      <c r="BD231" s="1072"/>
      <c r="BE231" s="1072"/>
      <c r="BF231" s="1072"/>
      <c r="BG231" s="1072"/>
      <c r="BH231" s="1072"/>
      <c r="BI231" s="1072"/>
      <c r="BJ231" s="1072"/>
      <c r="BK231" s="1072"/>
      <c r="BL231" s="1072"/>
      <c r="BM231" s="1072"/>
      <c r="BN231" s="1072"/>
      <c r="BO231" s="1072"/>
    </row>
    <row r="232" spans="2:67" s="1073" customFormat="1" ht="15" customHeight="1">
      <c r="B232" s="1974"/>
      <c r="C232" s="2048"/>
      <c r="D232" s="1951"/>
      <c r="E232" s="1952"/>
      <c r="F232" s="1952"/>
      <c r="G232" s="1952"/>
      <c r="H232" s="1952"/>
      <c r="I232" s="1953"/>
      <c r="J232" s="1895" t="s">
        <v>1193</v>
      </c>
      <c r="K232" s="1896"/>
      <c r="L232" s="1896"/>
      <c r="M232" s="1896"/>
      <c r="N232" s="1896"/>
      <c r="O232" s="1896"/>
      <c r="P232" s="1897"/>
      <c r="Q232" s="1892" t="s">
        <v>1167</v>
      </c>
      <c r="R232" s="1893"/>
      <c r="S232" s="1893"/>
      <c r="T232" s="1893"/>
      <c r="U232" s="1893"/>
      <c r="V232" s="1893"/>
      <c r="W232" s="1893"/>
      <c r="X232" s="1893"/>
      <c r="Y232" s="1893"/>
      <c r="Z232" s="1893"/>
      <c r="AA232" s="1893"/>
      <c r="AB232" s="1893"/>
      <c r="AC232" s="1893"/>
      <c r="AD232" s="1893"/>
      <c r="AE232" s="1893"/>
      <c r="AF232" s="1893"/>
      <c r="AG232" s="1894"/>
      <c r="AI232" s="1072"/>
      <c r="AJ232" s="1072"/>
      <c r="AK232" s="1072"/>
      <c r="AL232" s="1072"/>
      <c r="AM232" s="1072"/>
      <c r="AN232" s="1072"/>
      <c r="AO232" s="1072"/>
      <c r="AP232" s="1072"/>
      <c r="AQ232" s="1072"/>
      <c r="AR232" s="1072"/>
      <c r="AS232" s="1072"/>
      <c r="AT232" s="1072"/>
      <c r="AU232" s="1072"/>
      <c r="AV232" s="1072"/>
      <c r="AW232" s="1072"/>
      <c r="AX232" s="1072"/>
      <c r="AY232" s="1072"/>
      <c r="AZ232" s="1072"/>
      <c r="BA232" s="1072"/>
      <c r="BB232" s="1072"/>
      <c r="BC232" s="1072"/>
      <c r="BD232" s="1072"/>
      <c r="BE232" s="1072"/>
      <c r="BF232" s="1072"/>
      <c r="BG232" s="1072"/>
      <c r="BH232" s="1072"/>
      <c r="BI232" s="1072"/>
      <c r="BJ232" s="1072"/>
      <c r="BK232" s="1072"/>
      <c r="BL232" s="1072"/>
      <c r="BM232" s="1072"/>
      <c r="BN232" s="1072"/>
      <c r="BO232" s="1072"/>
    </row>
    <row r="233" spans="2:67" s="1073" customFormat="1" ht="15" customHeight="1">
      <c r="B233" s="1974"/>
      <c r="C233" s="2048"/>
      <c r="D233" s="1951"/>
      <c r="E233" s="1952"/>
      <c r="F233" s="1952"/>
      <c r="G233" s="1952"/>
      <c r="H233" s="1952"/>
      <c r="I233" s="1953"/>
      <c r="J233" s="1895" t="s">
        <v>1507</v>
      </c>
      <c r="K233" s="1896"/>
      <c r="L233" s="1896"/>
      <c r="M233" s="1896"/>
      <c r="N233" s="1896"/>
      <c r="O233" s="1896"/>
      <c r="P233" s="1897"/>
      <c r="Q233" s="1901" t="s">
        <v>1167</v>
      </c>
      <c r="R233" s="1902"/>
      <c r="S233" s="1902"/>
      <c r="T233" s="1902"/>
      <c r="U233" s="1902"/>
      <c r="V233" s="1902"/>
      <c r="W233" s="1902"/>
      <c r="X233" s="1902"/>
      <c r="Y233" s="1902"/>
      <c r="Z233" s="1902"/>
      <c r="AA233" s="1902"/>
      <c r="AB233" s="1902"/>
      <c r="AC233" s="1902"/>
      <c r="AD233" s="1902"/>
      <c r="AE233" s="1902"/>
      <c r="AF233" s="1902"/>
      <c r="AG233" s="1903"/>
      <c r="AI233" s="1072"/>
      <c r="AJ233" s="1072"/>
      <c r="AK233" s="1072"/>
      <c r="AL233" s="1072"/>
      <c r="AM233" s="1072"/>
      <c r="AN233" s="1072"/>
      <c r="AO233" s="1072"/>
      <c r="AP233" s="1072"/>
      <c r="AQ233" s="1072"/>
      <c r="AR233" s="1072"/>
      <c r="AS233" s="1072"/>
      <c r="AT233" s="1072"/>
      <c r="AU233" s="1072"/>
      <c r="AV233" s="1072"/>
      <c r="AW233" s="1072"/>
      <c r="AX233" s="1072"/>
      <c r="AY233" s="1072"/>
      <c r="AZ233" s="1072"/>
      <c r="BA233" s="1072"/>
      <c r="BB233" s="1072"/>
      <c r="BC233" s="1072"/>
      <c r="BD233" s="1072"/>
      <c r="BE233" s="1072"/>
      <c r="BF233" s="1072"/>
      <c r="BG233" s="1072"/>
      <c r="BH233" s="1072"/>
      <c r="BI233" s="1072"/>
      <c r="BJ233" s="1072"/>
      <c r="BK233" s="1072"/>
      <c r="BL233" s="1072"/>
      <c r="BM233" s="1072"/>
      <c r="BN233" s="1072"/>
      <c r="BO233" s="1072"/>
    </row>
    <row r="234" spans="2:67" s="1073" customFormat="1" ht="15" customHeight="1">
      <c r="B234" s="1974"/>
      <c r="C234" s="2048"/>
      <c r="D234" s="1951"/>
      <c r="E234" s="1952"/>
      <c r="F234" s="1952"/>
      <c r="G234" s="1952"/>
      <c r="H234" s="1952"/>
      <c r="I234" s="1953"/>
      <c r="J234" s="1932" t="s">
        <v>1783</v>
      </c>
      <c r="K234" s="1933"/>
      <c r="L234" s="1933"/>
      <c r="M234" s="1933"/>
      <c r="N234" s="1933"/>
      <c r="O234" s="1933"/>
      <c r="P234" s="1933"/>
      <c r="Q234" s="1933"/>
      <c r="R234" s="1933"/>
      <c r="S234" s="1933"/>
      <c r="T234" s="1933"/>
      <c r="U234" s="1933"/>
      <c r="V234" s="1933"/>
      <c r="W234" s="1933"/>
      <c r="X234" s="1933"/>
      <c r="Y234" s="1933"/>
      <c r="Z234" s="1933"/>
      <c r="AA234" s="1933"/>
      <c r="AB234" s="1933"/>
      <c r="AC234" s="1933"/>
      <c r="AD234" s="1933"/>
      <c r="AE234" s="1933"/>
      <c r="AF234" s="1933"/>
      <c r="AG234" s="1934"/>
      <c r="AI234" s="1072"/>
      <c r="AJ234" s="1072"/>
      <c r="AK234" s="1072"/>
      <c r="AL234" s="1072"/>
      <c r="AM234" s="1072"/>
      <c r="AN234" s="1072"/>
      <c r="AO234" s="1072"/>
      <c r="AP234" s="1072"/>
      <c r="AQ234" s="1072"/>
      <c r="AR234" s="1072"/>
      <c r="AS234" s="1072"/>
      <c r="AT234" s="1072"/>
      <c r="AU234" s="1072"/>
      <c r="AV234" s="1072"/>
      <c r="AW234" s="1072"/>
      <c r="AX234" s="1072"/>
      <c r="AY234" s="1072"/>
      <c r="AZ234" s="1072"/>
      <c r="BA234" s="1072"/>
      <c r="BB234" s="1072"/>
      <c r="BC234" s="1072"/>
      <c r="BD234" s="1072"/>
      <c r="BE234" s="1072"/>
      <c r="BF234" s="1072"/>
      <c r="BG234" s="1072"/>
      <c r="BH234" s="1072"/>
      <c r="BI234" s="1072"/>
      <c r="BJ234" s="1072"/>
      <c r="BK234" s="1072"/>
      <c r="BL234" s="1072"/>
      <c r="BM234" s="1072"/>
      <c r="BN234" s="1072"/>
      <c r="BO234" s="1072"/>
    </row>
    <row r="235" spans="2:67" s="1073" customFormat="1" ht="15" customHeight="1">
      <c r="B235" s="1974"/>
      <c r="C235" s="2048"/>
      <c r="D235" s="1951"/>
      <c r="E235" s="1952"/>
      <c r="F235" s="1952"/>
      <c r="G235" s="1952"/>
      <c r="H235" s="1952"/>
      <c r="I235" s="1953"/>
      <c r="J235" s="1895" t="s">
        <v>1501</v>
      </c>
      <c r="K235" s="1896"/>
      <c r="L235" s="1896"/>
      <c r="M235" s="1896"/>
      <c r="N235" s="1896"/>
      <c r="O235" s="1896"/>
      <c r="P235" s="1897"/>
      <c r="Q235" s="1892" t="s">
        <v>1167</v>
      </c>
      <c r="R235" s="1893"/>
      <c r="S235" s="1893"/>
      <c r="T235" s="1893"/>
      <c r="U235" s="1893"/>
      <c r="V235" s="1893"/>
      <c r="W235" s="1893"/>
      <c r="X235" s="1893"/>
      <c r="Y235" s="1893"/>
      <c r="Z235" s="1893"/>
      <c r="AA235" s="1893"/>
      <c r="AB235" s="1893"/>
      <c r="AC235" s="1893"/>
      <c r="AD235" s="1893"/>
      <c r="AE235" s="1893"/>
      <c r="AF235" s="1893"/>
      <c r="AG235" s="1894"/>
      <c r="AI235" s="1072"/>
      <c r="AJ235" s="1072"/>
      <c r="AK235" s="1072"/>
      <c r="AL235" s="1072"/>
      <c r="AM235" s="1072"/>
      <c r="AN235" s="1072"/>
      <c r="AO235" s="1072"/>
      <c r="AP235" s="1072"/>
      <c r="AQ235" s="1072"/>
      <c r="AR235" s="1072"/>
      <c r="AS235" s="1072"/>
      <c r="AT235" s="1072"/>
      <c r="AU235" s="1072"/>
      <c r="AV235" s="1072"/>
      <c r="AW235" s="1072"/>
      <c r="AX235" s="1072"/>
      <c r="AY235" s="1072"/>
      <c r="AZ235" s="1072"/>
      <c r="BA235" s="1072"/>
      <c r="BB235" s="1072"/>
      <c r="BC235" s="1072"/>
      <c r="BD235" s="1072"/>
      <c r="BE235" s="1072"/>
      <c r="BF235" s="1072"/>
      <c r="BG235" s="1072"/>
      <c r="BH235" s="1072"/>
      <c r="BI235" s="1072"/>
      <c r="BJ235" s="1072"/>
      <c r="BK235" s="1072"/>
      <c r="BL235" s="1072"/>
      <c r="BM235" s="1072"/>
      <c r="BN235" s="1072"/>
      <c r="BO235" s="1072"/>
    </row>
    <row r="236" spans="2:67" s="1073" customFormat="1" ht="15" customHeight="1">
      <c r="B236" s="1974"/>
      <c r="C236" s="2048"/>
      <c r="D236" s="1951"/>
      <c r="E236" s="1952"/>
      <c r="F236" s="1952"/>
      <c r="G236" s="1952"/>
      <c r="H236" s="1952"/>
      <c r="I236" s="1953"/>
      <c r="J236" s="1895" t="s">
        <v>1502</v>
      </c>
      <c r="K236" s="1896"/>
      <c r="L236" s="1896"/>
      <c r="M236" s="1896"/>
      <c r="N236" s="1896"/>
      <c r="O236" s="1896"/>
      <c r="P236" s="1897"/>
      <c r="Q236" s="1892" t="s">
        <v>1167</v>
      </c>
      <c r="R236" s="1893"/>
      <c r="S236" s="1893"/>
      <c r="T236" s="1893"/>
      <c r="U236" s="1893"/>
      <c r="V236" s="1893"/>
      <c r="W236" s="1893"/>
      <c r="X236" s="1893"/>
      <c r="Y236" s="1893"/>
      <c r="Z236" s="1893"/>
      <c r="AA236" s="1893"/>
      <c r="AB236" s="1893"/>
      <c r="AC236" s="1893"/>
      <c r="AD236" s="1893"/>
      <c r="AE236" s="1893"/>
      <c r="AF236" s="1893"/>
      <c r="AG236" s="1894"/>
      <c r="AI236" s="1072"/>
      <c r="AJ236" s="1072"/>
      <c r="AK236" s="1072"/>
      <c r="AL236" s="1072"/>
      <c r="AM236" s="1072"/>
      <c r="AN236" s="1072"/>
      <c r="AO236" s="1072"/>
      <c r="AP236" s="1072"/>
      <c r="AQ236" s="1072"/>
      <c r="AR236" s="1072"/>
      <c r="AS236" s="1072"/>
      <c r="AT236" s="1072"/>
      <c r="AU236" s="1072"/>
      <c r="AV236" s="1072"/>
      <c r="AW236" s="1072"/>
      <c r="AX236" s="1072"/>
      <c r="AY236" s="1072"/>
      <c r="AZ236" s="1072"/>
      <c r="BA236" s="1072"/>
      <c r="BB236" s="1072"/>
      <c r="BC236" s="1072"/>
      <c r="BD236" s="1072"/>
      <c r="BE236" s="1072"/>
      <c r="BF236" s="1072"/>
      <c r="BG236" s="1072"/>
      <c r="BH236" s="1072"/>
      <c r="BI236" s="1072"/>
      <c r="BJ236" s="1072"/>
      <c r="BK236" s="1072"/>
      <c r="BL236" s="1072"/>
      <c r="BM236" s="1072"/>
      <c r="BN236" s="1072"/>
      <c r="BO236" s="1072"/>
    </row>
    <row r="237" spans="2:67" s="1073" customFormat="1" ht="15" customHeight="1">
      <c r="B237" s="1974"/>
      <c r="C237" s="2048"/>
      <c r="D237" s="1951"/>
      <c r="E237" s="1952"/>
      <c r="F237" s="1952"/>
      <c r="G237" s="1952"/>
      <c r="H237" s="1952"/>
      <c r="I237" s="1953"/>
      <c r="J237" s="1895" t="s">
        <v>1503</v>
      </c>
      <c r="K237" s="1896"/>
      <c r="L237" s="1896"/>
      <c r="M237" s="1896"/>
      <c r="N237" s="1896"/>
      <c r="O237" s="1896"/>
      <c r="P237" s="1897"/>
      <c r="Q237" s="1892" t="s">
        <v>1167</v>
      </c>
      <c r="R237" s="1893"/>
      <c r="S237" s="1893"/>
      <c r="T237" s="1893"/>
      <c r="U237" s="1893"/>
      <c r="V237" s="1893"/>
      <c r="W237" s="1893"/>
      <c r="X237" s="1893"/>
      <c r="Y237" s="1893"/>
      <c r="Z237" s="1893"/>
      <c r="AA237" s="1893"/>
      <c r="AB237" s="1893"/>
      <c r="AC237" s="1893"/>
      <c r="AD237" s="1893"/>
      <c r="AE237" s="1893"/>
      <c r="AF237" s="1893"/>
      <c r="AG237" s="1894"/>
      <c r="AI237" s="1072"/>
      <c r="AJ237" s="1072"/>
      <c r="AK237" s="1072"/>
      <c r="AL237" s="1072"/>
      <c r="AM237" s="1072"/>
      <c r="AN237" s="1072"/>
      <c r="AO237" s="1072"/>
      <c r="AP237" s="1072"/>
      <c r="AQ237" s="1072"/>
      <c r="AR237" s="1072"/>
      <c r="AS237" s="1072"/>
      <c r="AT237" s="1072"/>
      <c r="AU237" s="1072"/>
      <c r="AV237" s="1072"/>
      <c r="AW237" s="1072"/>
      <c r="AX237" s="1072"/>
      <c r="AY237" s="1072"/>
      <c r="AZ237" s="1072"/>
      <c r="BA237" s="1072"/>
      <c r="BB237" s="1072"/>
      <c r="BC237" s="1072"/>
      <c r="BD237" s="1072"/>
      <c r="BE237" s="1072"/>
      <c r="BF237" s="1072"/>
      <c r="BG237" s="1072"/>
      <c r="BH237" s="1072"/>
      <c r="BI237" s="1072"/>
      <c r="BJ237" s="1072"/>
      <c r="BK237" s="1072"/>
      <c r="BL237" s="1072"/>
      <c r="BM237" s="1072"/>
      <c r="BN237" s="1072"/>
      <c r="BO237" s="1072"/>
    </row>
    <row r="238" spans="2:67" s="1073" customFormat="1" ht="15" customHeight="1">
      <c r="B238" s="1974"/>
      <c r="C238" s="2048"/>
      <c r="D238" s="1951"/>
      <c r="E238" s="1952"/>
      <c r="F238" s="1952"/>
      <c r="G238" s="1952"/>
      <c r="H238" s="1952"/>
      <c r="I238" s="1953"/>
      <c r="J238" s="1895" t="s">
        <v>1504</v>
      </c>
      <c r="K238" s="1896"/>
      <c r="L238" s="1896"/>
      <c r="M238" s="1896"/>
      <c r="N238" s="1896"/>
      <c r="O238" s="1896"/>
      <c r="P238" s="1897"/>
      <c r="Q238" s="1892" t="s">
        <v>1167</v>
      </c>
      <c r="R238" s="1893"/>
      <c r="S238" s="1893"/>
      <c r="T238" s="1893"/>
      <c r="U238" s="1893"/>
      <c r="V238" s="1893"/>
      <c r="W238" s="1893"/>
      <c r="X238" s="1893"/>
      <c r="Y238" s="1893"/>
      <c r="Z238" s="1893"/>
      <c r="AA238" s="1893"/>
      <c r="AB238" s="1893"/>
      <c r="AC238" s="1893"/>
      <c r="AD238" s="1893"/>
      <c r="AE238" s="1893"/>
      <c r="AF238" s="1893"/>
      <c r="AG238" s="1894"/>
      <c r="AI238" s="1072"/>
      <c r="AJ238" s="1072"/>
      <c r="AK238" s="1072"/>
      <c r="AL238" s="1072"/>
      <c r="AM238" s="1072"/>
      <c r="AN238" s="1072"/>
      <c r="AO238" s="1072"/>
      <c r="AP238" s="1072"/>
      <c r="AQ238" s="1072"/>
      <c r="AR238" s="1072"/>
      <c r="AS238" s="1072"/>
      <c r="AT238" s="1072"/>
      <c r="AU238" s="1072"/>
      <c r="AV238" s="1072"/>
      <c r="AW238" s="1072"/>
      <c r="AX238" s="1072"/>
      <c r="AY238" s="1072"/>
      <c r="AZ238" s="1072"/>
      <c r="BA238" s="1072"/>
      <c r="BB238" s="1072"/>
      <c r="BC238" s="1072"/>
      <c r="BD238" s="1072"/>
      <c r="BE238" s="1072"/>
      <c r="BF238" s="1072"/>
      <c r="BG238" s="1072"/>
      <c r="BH238" s="1072"/>
      <c r="BI238" s="1072"/>
      <c r="BJ238" s="1072"/>
      <c r="BK238" s="1072"/>
      <c r="BL238" s="1072"/>
      <c r="BM238" s="1072"/>
      <c r="BN238" s="1072"/>
      <c r="BO238" s="1072"/>
    </row>
    <row r="239" spans="2:67" s="1073" customFormat="1" ht="15" customHeight="1">
      <c r="B239" s="1974"/>
      <c r="C239" s="2048"/>
      <c r="D239" s="1951"/>
      <c r="E239" s="1952"/>
      <c r="F239" s="1952"/>
      <c r="G239" s="1952"/>
      <c r="H239" s="1952"/>
      <c r="I239" s="1953"/>
      <c r="J239" s="1895" t="s">
        <v>1757</v>
      </c>
      <c r="K239" s="1896"/>
      <c r="L239" s="1896"/>
      <c r="M239" s="1896"/>
      <c r="N239" s="1896"/>
      <c r="O239" s="1896"/>
      <c r="P239" s="1897"/>
      <c r="Q239" s="1892" t="s">
        <v>1167</v>
      </c>
      <c r="R239" s="1893"/>
      <c r="S239" s="1893"/>
      <c r="T239" s="1893"/>
      <c r="U239" s="1893"/>
      <c r="V239" s="1893"/>
      <c r="W239" s="1893"/>
      <c r="X239" s="1893"/>
      <c r="Y239" s="1893"/>
      <c r="Z239" s="1893"/>
      <c r="AA239" s="1893"/>
      <c r="AB239" s="1893"/>
      <c r="AC239" s="1893"/>
      <c r="AD239" s="1893"/>
      <c r="AE239" s="1893"/>
      <c r="AF239" s="1893"/>
      <c r="AG239" s="1894"/>
      <c r="AI239" s="1072"/>
      <c r="AJ239" s="1072"/>
      <c r="AK239" s="1072"/>
      <c r="AL239" s="1072"/>
      <c r="AM239" s="1072"/>
      <c r="AN239" s="1072"/>
      <c r="AO239" s="1072"/>
      <c r="AP239" s="1072"/>
      <c r="AQ239" s="1072"/>
      <c r="AR239" s="1072"/>
      <c r="AS239" s="1072"/>
      <c r="AT239" s="1072"/>
      <c r="AU239" s="1072"/>
      <c r="AV239" s="1072"/>
      <c r="AW239" s="1072"/>
      <c r="AX239" s="1072"/>
      <c r="AY239" s="1072"/>
      <c r="AZ239" s="1072"/>
      <c r="BA239" s="1072"/>
      <c r="BB239" s="1072"/>
      <c r="BC239" s="1072"/>
      <c r="BD239" s="1072"/>
      <c r="BE239" s="1072"/>
      <c r="BF239" s="1072"/>
      <c r="BG239" s="1072"/>
      <c r="BH239" s="1072"/>
      <c r="BI239" s="1072"/>
      <c r="BJ239" s="1072"/>
      <c r="BK239" s="1072"/>
      <c r="BL239" s="1072"/>
      <c r="BM239" s="1072"/>
      <c r="BN239" s="1072"/>
      <c r="BO239" s="1072"/>
    </row>
    <row r="240" spans="2:67" s="1073" customFormat="1" ht="15" customHeight="1">
      <c r="B240" s="1974"/>
      <c r="C240" s="2048"/>
      <c r="D240" s="1951"/>
      <c r="E240" s="1952"/>
      <c r="F240" s="1952"/>
      <c r="G240" s="1952"/>
      <c r="H240" s="1952"/>
      <c r="I240" s="1953"/>
      <c r="J240" s="1895" t="s">
        <v>1193</v>
      </c>
      <c r="K240" s="1896"/>
      <c r="L240" s="1896"/>
      <c r="M240" s="1896"/>
      <c r="N240" s="1896"/>
      <c r="O240" s="1896"/>
      <c r="P240" s="1897"/>
      <c r="Q240" s="1892" t="s">
        <v>1167</v>
      </c>
      <c r="R240" s="1893"/>
      <c r="S240" s="1893"/>
      <c r="T240" s="1893"/>
      <c r="U240" s="1893"/>
      <c r="V240" s="1893"/>
      <c r="W240" s="1893"/>
      <c r="X240" s="1893"/>
      <c r="Y240" s="1893"/>
      <c r="Z240" s="1893"/>
      <c r="AA240" s="1893"/>
      <c r="AB240" s="1893"/>
      <c r="AC240" s="1893"/>
      <c r="AD240" s="1893"/>
      <c r="AE240" s="1893"/>
      <c r="AF240" s="1893"/>
      <c r="AG240" s="1894"/>
      <c r="AI240" s="1072"/>
      <c r="AJ240" s="1072"/>
      <c r="AK240" s="1072"/>
      <c r="AL240" s="1072"/>
      <c r="AM240" s="1072"/>
      <c r="AN240" s="1072"/>
      <c r="AO240" s="1072"/>
      <c r="AP240" s="1072"/>
      <c r="AQ240" s="1072"/>
      <c r="AR240" s="1072"/>
      <c r="AS240" s="1072"/>
      <c r="AT240" s="1072"/>
      <c r="AU240" s="1072"/>
      <c r="AV240" s="1072"/>
      <c r="AW240" s="1072"/>
      <c r="AX240" s="1072"/>
      <c r="AY240" s="1072"/>
      <c r="AZ240" s="1072"/>
      <c r="BA240" s="1072"/>
      <c r="BB240" s="1072"/>
      <c r="BC240" s="1072"/>
      <c r="BD240" s="1072"/>
      <c r="BE240" s="1072"/>
      <c r="BF240" s="1072"/>
      <c r="BG240" s="1072"/>
      <c r="BH240" s="1072"/>
      <c r="BI240" s="1072"/>
      <c r="BJ240" s="1072"/>
      <c r="BK240" s="1072"/>
      <c r="BL240" s="1072"/>
      <c r="BM240" s="1072"/>
      <c r="BN240" s="1072"/>
      <c r="BO240" s="1072"/>
    </row>
    <row r="241" spans="2:67" s="1073" customFormat="1" ht="15" customHeight="1">
      <c r="B241" s="1974"/>
      <c r="C241" s="2048"/>
      <c r="D241" s="1951"/>
      <c r="E241" s="1952"/>
      <c r="F241" s="1952"/>
      <c r="G241" s="1952"/>
      <c r="H241" s="1952"/>
      <c r="I241" s="1953"/>
      <c r="J241" s="1895" t="s">
        <v>1507</v>
      </c>
      <c r="K241" s="1896"/>
      <c r="L241" s="1896"/>
      <c r="M241" s="1896"/>
      <c r="N241" s="1896"/>
      <c r="O241" s="1896"/>
      <c r="P241" s="1897"/>
      <c r="Q241" s="1892" t="s">
        <v>1167</v>
      </c>
      <c r="R241" s="1893"/>
      <c r="S241" s="1893"/>
      <c r="T241" s="1893"/>
      <c r="U241" s="1893"/>
      <c r="V241" s="1893"/>
      <c r="W241" s="1893"/>
      <c r="X241" s="1893"/>
      <c r="Y241" s="1893"/>
      <c r="Z241" s="1893"/>
      <c r="AA241" s="1893"/>
      <c r="AB241" s="1893"/>
      <c r="AC241" s="1893"/>
      <c r="AD241" s="1893"/>
      <c r="AE241" s="1893"/>
      <c r="AF241" s="1893"/>
      <c r="AG241" s="1894"/>
      <c r="AI241" s="1072"/>
      <c r="AJ241" s="1072"/>
      <c r="AK241" s="1072"/>
      <c r="AL241" s="1072"/>
      <c r="AM241" s="1072"/>
      <c r="AN241" s="1072"/>
      <c r="AO241" s="1072"/>
      <c r="AP241" s="1072"/>
      <c r="AQ241" s="1072"/>
      <c r="AR241" s="1072"/>
      <c r="AS241" s="1072"/>
      <c r="AT241" s="1072"/>
      <c r="AU241" s="1072"/>
      <c r="AV241" s="1072"/>
      <c r="AW241" s="1072"/>
      <c r="AX241" s="1072"/>
      <c r="AY241" s="1072"/>
      <c r="AZ241" s="1072"/>
      <c r="BA241" s="1072"/>
      <c r="BB241" s="1072"/>
      <c r="BC241" s="1072"/>
      <c r="BD241" s="1072"/>
      <c r="BE241" s="1072"/>
      <c r="BF241" s="1072"/>
      <c r="BG241" s="1072"/>
      <c r="BH241" s="1072"/>
      <c r="BI241" s="1072"/>
      <c r="BJ241" s="1072"/>
      <c r="BK241" s="1072"/>
      <c r="BL241" s="1072"/>
      <c r="BM241" s="1072"/>
      <c r="BN241" s="1072"/>
      <c r="BO241" s="1072"/>
    </row>
    <row r="242" spans="2:67" s="1073" customFormat="1" ht="15" customHeight="1">
      <c r="B242" s="1974"/>
      <c r="C242" s="2048"/>
      <c r="D242" s="1951"/>
      <c r="E242" s="1952"/>
      <c r="F242" s="1952"/>
      <c r="G242" s="1952"/>
      <c r="H242" s="1952"/>
      <c r="I242" s="1953"/>
      <c r="J242" s="1932" t="s">
        <v>1679</v>
      </c>
      <c r="K242" s="1933"/>
      <c r="L242" s="1933"/>
      <c r="M242" s="1933"/>
      <c r="N242" s="1933"/>
      <c r="O242" s="1933"/>
      <c r="P242" s="1933"/>
      <c r="Q242" s="1933"/>
      <c r="R242" s="1933"/>
      <c r="S242" s="1933"/>
      <c r="T242" s="1933"/>
      <c r="U242" s="1933"/>
      <c r="V242" s="1933"/>
      <c r="W242" s="1933"/>
      <c r="X242" s="1933"/>
      <c r="Y242" s="1933"/>
      <c r="Z242" s="1933"/>
      <c r="AA242" s="1933"/>
      <c r="AB242" s="1933"/>
      <c r="AC242" s="1933"/>
      <c r="AD242" s="1933"/>
      <c r="AE242" s="1933"/>
      <c r="AF242" s="1933"/>
      <c r="AG242" s="1934"/>
      <c r="AI242" s="1072"/>
      <c r="AJ242" s="1072"/>
      <c r="AK242" s="1072"/>
      <c r="AL242" s="1072"/>
      <c r="AM242" s="1072"/>
      <c r="AN242" s="1072"/>
      <c r="AO242" s="1072"/>
      <c r="AP242" s="1072"/>
      <c r="AQ242" s="1072"/>
      <c r="AR242" s="1072"/>
      <c r="AS242" s="1072"/>
      <c r="AT242" s="1072"/>
      <c r="AU242" s="1072"/>
      <c r="AV242" s="1072"/>
      <c r="AW242" s="1072"/>
      <c r="AX242" s="1072"/>
      <c r="AY242" s="1072"/>
      <c r="AZ242" s="1072"/>
      <c r="BA242" s="1072"/>
      <c r="BB242" s="1072"/>
      <c r="BC242" s="1072"/>
      <c r="BD242" s="1072"/>
      <c r="BE242" s="1072"/>
      <c r="BF242" s="1072"/>
      <c r="BG242" s="1072"/>
      <c r="BH242" s="1072"/>
      <c r="BI242" s="1072"/>
      <c r="BJ242" s="1072"/>
      <c r="BK242" s="1072"/>
      <c r="BL242" s="1072"/>
      <c r="BM242" s="1072"/>
      <c r="BN242" s="1072"/>
      <c r="BO242" s="1072"/>
    </row>
    <row r="243" spans="2:67" s="1073" customFormat="1" ht="15" customHeight="1">
      <c r="B243" s="1974"/>
      <c r="C243" s="2048"/>
      <c r="D243" s="1951"/>
      <c r="E243" s="1952"/>
      <c r="F243" s="1952"/>
      <c r="G243" s="1952"/>
      <c r="H243" s="1952"/>
      <c r="I243" s="1953"/>
      <c r="J243" s="1895" t="s">
        <v>1501</v>
      </c>
      <c r="K243" s="1896"/>
      <c r="L243" s="1896"/>
      <c r="M243" s="1896"/>
      <c r="N243" s="1896"/>
      <c r="O243" s="1896"/>
      <c r="P243" s="1897"/>
      <c r="Q243" s="1892" t="s">
        <v>1167</v>
      </c>
      <c r="R243" s="1893"/>
      <c r="S243" s="1893"/>
      <c r="T243" s="1893"/>
      <c r="U243" s="1893"/>
      <c r="V243" s="1893"/>
      <c r="W243" s="1893"/>
      <c r="X243" s="1893"/>
      <c r="Y243" s="1893"/>
      <c r="Z243" s="1893"/>
      <c r="AA243" s="1893"/>
      <c r="AB243" s="1893"/>
      <c r="AC243" s="1893"/>
      <c r="AD243" s="1893"/>
      <c r="AE243" s="1893"/>
      <c r="AF243" s="1893"/>
      <c r="AG243" s="1894"/>
      <c r="AI243" s="1072"/>
      <c r="AJ243" s="1072"/>
      <c r="AK243" s="1072"/>
      <c r="AL243" s="1072"/>
      <c r="AM243" s="1072"/>
      <c r="AN243" s="1072"/>
      <c r="AO243" s="1072"/>
      <c r="AP243" s="1072"/>
      <c r="AQ243" s="1072"/>
      <c r="AR243" s="1072"/>
      <c r="AS243" s="1072"/>
      <c r="AT243" s="1072"/>
      <c r="AU243" s="1072"/>
      <c r="AV243" s="1072"/>
      <c r="AW243" s="1072"/>
      <c r="AX243" s="1072"/>
      <c r="AY243" s="1072"/>
      <c r="AZ243" s="1072"/>
      <c r="BA243" s="1072"/>
      <c r="BB243" s="1072"/>
      <c r="BC243" s="1072"/>
      <c r="BD243" s="1072"/>
      <c r="BE243" s="1072"/>
      <c r="BF243" s="1072"/>
      <c r="BG243" s="1072"/>
      <c r="BH243" s="1072"/>
      <c r="BI243" s="1072"/>
      <c r="BJ243" s="1072"/>
      <c r="BK243" s="1072"/>
      <c r="BL243" s="1072"/>
      <c r="BM243" s="1072"/>
      <c r="BN243" s="1072"/>
      <c r="BO243" s="1072"/>
    </row>
    <row r="244" spans="2:67" s="1073" customFormat="1" ht="15" customHeight="1">
      <c r="B244" s="1974"/>
      <c r="C244" s="2048"/>
      <c r="D244" s="1951"/>
      <c r="E244" s="1952"/>
      <c r="F244" s="1952"/>
      <c r="G244" s="1952"/>
      <c r="H244" s="1952"/>
      <c r="I244" s="1953"/>
      <c r="J244" s="1895" t="s">
        <v>1502</v>
      </c>
      <c r="K244" s="1896"/>
      <c r="L244" s="1896"/>
      <c r="M244" s="1896"/>
      <c r="N244" s="1896"/>
      <c r="O244" s="1896"/>
      <c r="P244" s="1897"/>
      <c r="Q244" s="1892" t="s">
        <v>1167</v>
      </c>
      <c r="R244" s="1893"/>
      <c r="S244" s="1893"/>
      <c r="T244" s="1893"/>
      <c r="U244" s="1893"/>
      <c r="V244" s="1893"/>
      <c r="W244" s="1893"/>
      <c r="X244" s="1893"/>
      <c r="Y244" s="1893"/>
      <c r="Z244" s="1893"/>
      <c r="AA244" s="1893"/>
      <c r="AB244" s="1893"/>
      <c r="AC244" s="1893"/>
      <c r="AD244" s="1893"/>
      <c r="AE244" s="1893"/>
      <c r="AF244" s="1893"/>
      <c r="AG244" s="1894"/>
      <c r="AI244" s="1072"/>
      <c r="AJ244" s="1072"/>
      <c r="AK244" s="1072"/>
      <c r="AL244" s="1072"/>
      <c r="AM244" s="1072"/>
      <c r="AN244" s="1072"/>
      <c r="AO244" s="1072"/>
      <c r="AP244" s="1072"/>
      <c r="AQ244" s="1072"/>
      <c r="AR244" s="1072"/>
      <c r="AS244" s="1072"/>
      <c r="AT244" s="1072"/>
      <c r="AU244" s="1072"/>
      <c r="AV244" s="1072"/>
      <c r="AW244" s="1072"/>
      <c r="AX244" s="1072"/>
      <c r="AY244" s="1072"/>
      <c r="AZ244" s="1072"/>
      <c r="BA244" s="1072"/>
      <c r="BB244" s="1072"/>
      <c r="BC244" s="1072"/>
      <c r="BD244" s="1072"/>
      <c r="BE244" s="1072"/>
      <c r="BF244" s="1072"/>
      <c r="BG244" s="1072"/>
      <c r="BH244" s="1072"/>
      <c r="BI244" s="1072"/>
      <c r="BJ244" s="1072"/>
      <c r="BK244" s="1072"/>
      <c r="BL244" s="1072"/>
      <c r="BM244" s="1072"/>
      <c r="BN244" s="1072"/>
      <c r="BO244" s="1072"/>
    </row>
    <row r="245" spans="2:67" s="1073" customFormat="1" ht="15" customHeight="1">
      <c r="B245" s="1974"/>
      <c r="C245" s="2048"/>
      <c r="D245" s="1951"/>
      <c r="E245" s="1952"/>
      <c r="F245" s="1952"/>
      <c r="G245" s="1952"/>
      <c r="H245" s="1952"/>
      <c r="I245" s="1953"/>
      <c r="J245" s="1895" t="s">
        <v>1503</v>
      </c>
      <c r="K245" s="1896"/>
      <c r="L245" s="1896"/>
      <c r="M245" s="1896"/>
      <c r="N245" s="1896"/>
      <c r="O245" s="1896"/>
      <c r="P245" s="1897"/>
      <c r="Q245" s="1892" t="s">
        <v>1167</v>
      </c>
      <c r="R245" s="1893"/>
      <c r="S245" s="1893"/>
      <c r="T245" s="1893"/>
      <c r="U245" s="1893"/>
      <c r="V245" s="1893"/>
      <c r="W245" s="1893"/>
      <c r="X245" s="1893"/>
      <c r="Y245" s="1893"/>
      <c r="Z245" s="1893"/>
      <c r="AA245" s="1893"/>
      <c r="AB245" s="1893"/>
      <c r="AC245" s="1893"/>
      <c r="AD245" s="1893"/>
      <c r="AE245" s="1893"/>
      <c r="AF245" s="1893"/>
      <c r="AG245" s="1894"/>
      <c r="AI245" s="1072"/>
      <c r="AJ245" s="1072"/>
      <c r="AK245" s="1072"/>
      <c r="AL245" s="1072"/>
      <c r="AM245" s="1072"/>
      <c r="AN245" s="1072"/>
      <c r="AO245" s="1072"/>
      <c r="AP245" s="1072"/>
      <c r="AQ245" s="1072"/>
      <c r="AR245" s="1072"/>
      <c r="AS245" s="1072"/>
      <c r="AT245" s="1072"/>
      <c r="AU245" s="1072"/>
      <c r="AV245" s="1072"/>
      <c r="AW245" s="1072"/>
      <c r="AX245" s="1072"/>
      <c r="AY245" s="1072"/>
      <c r="AZ245" s="1072"/>
      <c r="BA245" s="1072"/>
      <c r="BB245" s="1072"/>
      <c r="BC245" s="1072"/>
      <c r="BD245" s="1072"/>
      <c r="BE245" s="1072"/>
      <c r="BF245" s="1072"/>
      <c r="BG245" s="1072"/>
      <c r="BH245" s="1072"/>
      <c r="BI245" s="1072"/>
      <c r="BJ245" s="1072"/>
      <c r="BK245" s="1072"/>
      <c r="BL245" s="1072"/>
      <c r="BM245" s="1072"/>
      <c r="BN245" s="1072"/>
      <c r="BO245" s="1072"/>
    </row>
    <row r="246" spans="2:67" s="1073" customFormat="1" ht="15" customHeight="1">
      <c r="B246" s="1974"/>
      <c r="C246" s="2048"/>
      <c r="D246" s="1951"/>
      <c r="E246" s="1952"/>
      <c r="F246" s="1952"/>
      <c r="G246" s="1952"/>
      <c r="H246" s="1952"/>
      <c r="I246" s="1953"/>
      <c r="J246" s="1895" t="s">
        <v>1504</v>
      </c>
      <c r="K246" s="1896"/>
      <c r="L246" s="1896"/>
      <c r="M246" s="1896"/>
      <c r="N246" s="1896"/>
      <c r="O246" s="1896"/>
      <c r="P246" s="1897"/>
      <c r="Q246" s="1892" t="s">
        <v>1167</v>
      </c>
      <c r="R246" s="1893"/>
      <c r="S246" s="1893"/>
      <c r="T246" s="1893"/>
      <c r="U246" s="1893"/>
      <c r="V246" s="1893"/>
      <c r="W246" s="1893"/>
      <c r="X246" s="1893"/>
      <c r="Y246" s="1893"/>
      <c r="Z246" s="1893"/>
      <c r="AA246" s="1893"/>
      <c r="AB246" s="1893"/>
      <c r="AC246" s="1893"/>
      <c r="AD246" s="1893"/>
      <c r="AE246" s="1893"/>
      <c r="AF246" s="1893"/>
      <c r="AG246" s="1894"/>
      <c r="AI246" s="1072"/>
      <c r="AJ246" s="1072"/>
      <c r="AK246" s="1072"/>
      <c r="AL246" s="1072"/>
      <c r="AM246" s="1072"/>
      <c r="AN246" s="1072"/>
      <c r="AO246" s="1072"/>
      <c r="AP246" s="1072"/>
      <c r="AQ246" s="1072"/>
      <c r="AR246" s="1072"/>
      <c r="AS246" s="1072"/>
      <c r="AT246" s="1072"/>
      <c r="AU246" s="1072"/>
      <c r="AV246" s="1072"/>
      <c r="AW246" s="1072"/>
      <c r="AX246" s="1072"/>
      <c r="AY246" s="1072"/>
      <c r="AZ246" s="1072"/>
      <c r="BA246" s="1072"/>
      <c r="BB246" s="1072"/>
      <c r="BC246" s="1072"/>
      <c r="BD246" s="1072"/>
      <c r="BE246" s="1072"/>
      <c r="BF246" s="1072"/>
      <c r="BG246" s="1072"/>
      <c r="BH246" s="1072"/>
      <c r="BI246" s="1072"/>
      <c r="BJ246" s="1072"/>
      <c r="BK246" s="1072"/>
      <c r="BL246" s="1072"/>
      <c r="BM246" s="1072"/>
      <c r="BN246" s="1072"/>
      <c r="BO246" s="1072"/>
    </row>
    <row r="247" spans="2:67" s="1073" customFormat="1" ht="15" customHeight="1">
      <c r="B247" s="1974"/>
      <c r="C247" s="2048"/>
      <c r="D247" s="1951"/>
      <c r="E247" s="1952"/>
      <c r="F247" s="1952"/>
      <c r="G247" s="1952"/>
      <c r="H247" s="1952"/>
      <c r="I247" s="1953"/>
      <c r="J247" s="1895" t="s">
        <v>1757</v>
      </c>
      <c r="K247" s="1896"/>
      <c r="L247" s="1896"/>
      <c r="M247" s="1896"/>
      <c r="N247" s="1896"/>
      <c r="O247" s="1896"/>
      <c r="P247" s="1897"/>
      <c r="Q247" s="1892" t="s">
        <v>1167</v>
      </c>
      <c r="R247" s="1893"/>
      <c r="S247" s="1893"/>
      <c r="T247" s="1893"/>
      <c r="U247" s="1893"/>
      <c r="V247" s="1893"/>
      <c r="W247" s="1893"/>
      <c r="X247" s="1893"/>
      <c r="Y247" s="1893"/>
      <c r="Z247" s="1893"/>
      <c r="AA247" s="1893"/>
      <c r="AB247" s="1893"/>
      <c r="AC247" s="1893"/>
      <c r="AD247" s="1893"/>
      <c r="AE247" s="1893"/>
      <c r="AF247" s="1893"/>
      <c r="AG247" s="1894"/>
      <c r="AI247" s="1072"/>
      <c r="AJ247" s="1072"/>
      <c r="AK247" s="1072"/>
      <c r="AL247" s="1072"/>
      <c r="AM247" s="1072"/>
      <c r="AN247" s="1072"/>
      <c r="AO247" s="1072"/>
      <c r="AP247" s="1072"/>
      <c r="AQ247" s="1072"/>
      <c r="AR247" s="1072"/>
      <c r="AS247" s="1072"/>
      <c r="AT247" s="1072"/>
      <c r="AU247" s="1072"/>
      <c r="AV247" s="1072"/>
      <c r="AW247" s="1072"/>
      <c r="AX247" s="1072"/>
      <c r="AY247" s="1072"/>
      <c r="AZ247" s="1072"/>
      <c r="BA247" s="1072"/>
      <c r="BB247" s="1072"/>
      <c r="BC247" s="1072"/>
      <c r="BD247" s="1072"/>
      <c r="BE247" s="1072"/>
      <c r="BF247" s="1072"/>
      <c r="BG247" s="1072"/>
      <c r="BH247" s="1072"/>
      <c r="BI247" s="1072"/>
      <c r="BJ247" s="1072"/>
      <c r="BK247" s="1072"/>
      <c r="BL247" s="1072"/>
      <c r="BM247" s="1072"/>
      <c r="BN247" s="1072"/>
      <c r="BO247" s="1072"/>
    </row>
    <row r="248" spans="2:67" s="1073" customFormat="1" ht="15" customHeight="1">
      <c r="B248" s="1974"/>
      <c r="C248" s="2048"/>
      <c r="D248" s="1951"/>
      <c r="E248" s="1952"/>
      <c r="F248" s="1952"/>
      <c r="G248" s="1952"/>
      <c r="H248" s="1952"/>
      <c r="I248" s="1953"/>
      <c r="J248" s="1895" t="s">
        <v>1193</v>
      </c>
      <c r="K248" s="1896"/>
      <c r="L248" s="1896"/>
      <c r="M248" s="1896"/>
      <c r="N248" s="1896"/>
      <c r="O248" s="1896"/>
      <c r="P248" s="1897"/>
      <c r="Q248" s="1892" t="s">
        <v>1167</v>
      </c>
      <c r="R248" s="1893"/>
      <c r="S248" s="1893"/>
      <c r="T248" s="1893"/>
      <c r="U248" s="1893"/>
      <c r="V248" s="1893"/>
      <c r="W248" s="1893"/>
      <c r="X248" s="1893"/>
      <c r="Y248" s="1893"/>
      <c r="Z248" s="1893"/>
      <c r="AA248" s="1893"/>
      <c r="AB248" s="1893"/>
      <c r="AC248" s="1893"/>
      <c r="AD248" s="1893"/>
      <c r="AE248" s="1893"/>
      <c r="AF248" s="1893"/>
      <c r="AG248" s="1894"/>
      <c r="AI248" s="1072"/>
      <c r="AJ248" s="1072"/>
      <c r="AK248" s="1072"/>
      <c r="AL248" s="1072"/>
      <c r="AM248" s="1072"/>
      <c r="AN248" s="1072"/>
      <c r="AO248" s="1072"/>
      <c r="AP248" s="1072"/>
      <c r="AQ248" s="1072"/>
      <c r="AR248" s="1072"/>
      <c r="AS248" s="1072"/>
      <c r="AT248" s="1072"/>
      <c r="AU248" s="1072"/>
      <c r="AV248" s="1072"/>
      <c r="AW248" s="1072"/>
      <c r="AX248" s="1072"/>
      <c r="AY248" s="1072"/>
      <c r="AZ248" s="1072"/>
      <c r="BA248" s="1072"/>
      <c r="BB248" s="1072"/>
      <c r="BC248" s="1072"/>
      <c r="BD248" s="1072"/>
      <c r="BE248" s="1072"/>
      <c r="BF248" s="1072"/>
      <c r="BG248" s="1072"/>
      <c r="BH248" s="1072"/>
      <c r="BI248" s="1072"/>
      <c r="BJ248" s="1072"/>
      <c r="BK248" s="1072"/>
      <c r="BL248" s="1072"/>
      <c r="BM248" s="1072"/>
      <c r="BN248" s="1072"/>
      <c r="BO248" s="1072"/>
    </row>
    <row r="249" spans="2:67" s="1073" customFormat="1" ht="15" customHeight="1">
      <c r="B249" s="1974"/>
      <c r="C249" s="2048"/>
      <c r="D249" s="1951"/>
      <c r="E249" s="1952"/>
      <c r="F249" s="1952"/>
      <c r="G249" s="1952"/>
      <c r="H249" s="1952"/>
      <c r="I249" s="1953"/>
      <c r="J249" s="1895" t="s">
        <v>1507</v>
      </c>
      <c r="K249" s="1896"/>
      <c r="L249" s="1896"/>
      <c r="M249" s="1896"/>
      <c r="N249" s="1896"/>
      <c r="O249" s="1896"/>
      <c r="P249" s="1897"/>
      <c r="Q249" s="1892" t="s">
        <v>1167</v>
      </c>
      <c r="R249" s="1893"/>
      <c r="S249" s="1893"/>
      <c r="T249" s="1893"/>
      <c r="U249" s="1893"/>
      <c r="V249" s="1893"/>
      <c r="W249" s="1893"/>
      <c r="X249" s="1893"/>
      <c r="Y249" s="1893"/>
      <c r="Z249" s="1893"/>
      <c r="AA249" s="1893"/>
      <c r="AB249" s="1893"/>
      <c r="AC249" s="1893"/>
      <c r="AD249" s="1893"/>
      <c r="AE249" s="1893"/>
      <c r="AF249" s="1893"/>
      <c r="AG249" s="1894"/>
      <c r="AI249" s="1072"/>
      <c r="AJ249" s="1072"/>
      <c r="AK249" s="1072"/>
      <c r="AL249" s="1072"/>
      <c r="AM249" s="1072"/>
      <c r="AN249" s="1072"/>
      <c r="AO249" s="1072"/>
      <c r="AP249" s="1072"/>
      <c r="AQ249" s="1072"/>
      <c r="AR249" s="1072"/>
      <c r="AS249" s="1072"/>
      <c r="AT249" s="1072"/>
      <c r="AU249" s="1072"/>
      <c r="AV249" s="1072"/>
      <c r="AW249" s="1072"/>
      <c r="AX249" s="1072"/>
      <c r="AY249" s="1072"/>
      <c r="AZ249" s="1072"/>
      <c r="BA249" s="1072"/>
      <c r="BB249" s="1072"/>
      <c r="BC249" s="1072"/>
      <c r="BD249" s="1072"/>
      <c r="BE249" s="1072"/>
      <c r="BF249" s="1072"/>
      <c r="BG249" s="1072"/>
      <c r="BH249" s="1072"/>
      <c r="BI249" s="1072"/>
      <c r="BJ249" s="1072"/>
      <c r="BK249" s="1072"/>
      <c r="BL249" s="1072"/>
      <c r="BM249" s="1072"/>
      <c r="BN249" s="1072"/>
      <c r="BO249" s="1072"/>
    </row>
    <row r="250" spans="2:67" s="1073" customFormat="1" ht="15" customHeight="1">
      <c r="B250" s="1974"/>
      <c r="C250" s="2048"/>
      <c r="D250" s="1950" t="s">
        <v>1168</v>
      </c>
      <c r="E250" s="1908"/>
      <c r="F250" s="1908" t="s">
        <v>1169</v>
      </c>
      <c r="G250" s="1908"/>
      <c r="H250" s="1908"/>
      <c r="I250" s="1909"/>
      <c r="J250" s="1932" t="s">
        <v>1170</v>
      </c>
      <c r="K250" s="1933"/>
      <c r="L250" s="1933"/>
      <c r="M250" s="1933"/>
      <c r="N250" s="1933"/>
      <c r="O250" s="1933"/>
      <c r="P250" s="1933"/>
      <c r="Q250" s="1933"/>
      <c r="R250" s="1933"/>
      <c r="S250" s="1933"/>
      <c r="T250" s="1933"/>
      <c r="U250" s="1933"/>
      <c r="V250" s="1933"/>
      <c r="W250" s="1933"/>
      <c r="X250" s="1933"/>
      <c r="Y250" s="1933"/>
      <c r="Z250" s="1933"/>
      <c r="AA250" s="1933"/>
      <c r="AB250" s="1933"/>
      <c r="AC250" s="1933"/>
      <c r="AD250" s="1933"/>
      <c r="AE250" s="1933"/>
      <c r="AF250" s="1933"/>
      <c r="AG250" s="1934"/>
      <c r="AI250" s="1072"/>
      <c r="AJ250" s="1072"/>
      <c r="AK250" s="1072"/>
      <c r="AL250" s="1072"/>
      <c r="AM250" s="1072"/>
      <c r="AN250" s="1072"/>
      <c r="AO250" s="1072"/>
      <c r="AP250" s="1072"/>
      <c r="AQ250" s="1072"/>
      <c r="AR250" s="1072"/>
      <c r="AS250" s="1072"/>
      <c r="AT250" s="1072"/>
      <c r="AU250" s="1072"/>
      <c r="AV250" s="1072"/>
      <c r="AW250" s="1072"/>
      <c r="AX250" s="1072"/>
      <c r="AY250" s="1072"/>
      <c r="AZ250" s="1072"/>
      <c r="BA250" s="1072"/>
      <c r="BB250" s="1072"/>
      <c r="BC250" s="1072"/>
      <c r="BD250" s="1072"/>
      <c r="BE250" s="1072"/>
      <c r="BF250" s="1072"/>
      <c r="BG250" s="1072"/>
      <c r="BH250" s="1072"/>
      <c r="BI250" s="1072"/>
      <c r="BJ250" s="1072"/>
      <c r="BK250" s="1072"/>
      <c r="BL250" s="1072"/>
      <c r="BM250" s="1072"/>
      <c r="BN250" s="1072"/>
      <c r="BO250" s="1072"/>
    </row>
    <row r="251" spans="2:67" s="1073" customFormat="1" ht="15" customHeight="1">
      <c r="B251" s="1974"/>
      <c r="C251" s="2048"/>
      <c r="D251" s="1951"/>
      <c r="E251" s="1952"/>
      <c r="F251" s="1952"/>
      <c r="G251" s="1952"/>
      <c r="H251" s="1952"/>
      <c r="I251" s="1953"/>
      <c r="J251" s="1895" t="s">
        <v>630</v>
      </c>
      <c r="K251" s="1896"/>
      <c r="L251" s="1896"/>
      <c r="M251" s="1896"/>
      <c r="N251" s="1896"/>
      <c r="O251" s="1896"/>
      <c r="P251" s="1897"/>
      <c r="Q251" s="1893" t="s">
        <v>1171</v>
      </c>
      <c r="R251" s="1893"/>
      <c r="S251" s="1893"/>
      <c r="T251" s="1893"/>
      <c r="U251" s="1893"/>
      <c r="V251" s="1893"/>
      <c r="W251" s="1893"/>
      <c r="X251" s="1893"/>
      <c r="Y251" s="1893"/>
      <c r="Z251" s="1893"/>
      <c r="AA251" s="1893"/>
      <c r="AB251" s="1893"/>
      <c r="AC251" s="1893"/>
      <c r="AD251" s="1893"/>
      <c r="AE251" s="1893"/>
      <c r="AF251" s="1893"/>
      <c r="AG251" s="1894"/>
      <c r="AI251" s="1072"/>
      <c r="AJ251" s="1072"/>
      <c r="AK251" s="1072"/>
      <c r="AL251" s="1072"/>
      <c r="AM251" s="1072"/>
      <c r="AN251" s="1072"/>
      <c r="AO251" s="1072"/>
      <c r="AP251" s="1072"/>
      <c r="AQ251" s="1072"/>
      <c r="AR251" s="1072"/>
      <c r="AS251" s="1072"/>
      <c r="AT251" s="1072"/>
      <c r="AU251" s="1072"/>
      <c r="AV251" s="1072"/>
      <c r="AW251" s="1072"/>
      <c r="AX251" s="1072"/>
      <c r="AY251" s="1072"/>
      <c r="AZ251" s="1072"/>
      <c r="BA251" s="1072"/>
      <c r="BB251" s="1072"/>
      <c r="BC251" s="1072"/>
      <c r="BD251" s="1072"/>
      <c r="BE251" s="1072"/>
      <c r="BF251" s="1072"/>
      <c r="BG251" s="1072"/>
      <c r="BH251" s="1072"/>
      <c r="BI251" s="1072"/>
      <c r="BJ251" s="1072"/>
      <c r="BK251" s="1072"/>
      <c r="BL251" s="1072"/>
      <c r="BM251" s="1072"/>
      <c r="BN251" s="1072"/>
      <c r="BO251" s="1072"/>
    </row>
    <row r="252" spans="2:67" s="1073" customFormat="1" ht="15" customHeight="1">
      <c r="B252" s="1974"/>
      <c r="C252" s="2048"/>
      <c r="D252" s="1951"/>
      <c r="E252" s="1952"/>
      <c r="F252" s="1952"/>
      <c r="G252" s="1952"/>
      <c r="H252" s="1952"/>
      <c r="I252" s="1953"/>
      <c r="J252" s="1895" t="s">
        <v>631</v>
      </c>
      <c r="K252" s="1896"/>
      <c r="L252" s="1896"/>
      <c r="M252" s="1896"/>
      <c r="N252" s="1896"/>
      <c r="O252" s="1896"/>
      <c r="P252" s="1897"/>
      <c r="Q252" s="1893" t="s">
        <v>1171</v>
      </c>
      <c r="R252" s="1893"/>
      <c r="S252" s="1893"/>
      <c r="T252" s="1893"/>
      <c r="U252" s="1893"/>
      <c r="V252" s="1893"/>
      <c r="W252" s="1893"/>
      <c r="X252" s="1893"/>
      <c r="Y252" s="1893"/>
      <c r="Z252" s="1893"/>
      <c r="AA252" s="1893"/>
      <c r="AB252" s="1893"/>
      <c r="AC252" s="1893"/>
      <c r="AD252" s="1893"/>
      <c r="AE252" s="1893"/>
      <c r="AF252" s="1893"/>
      <c r="AG252" s="1894"/>
      <c r="AI252" s="1072"/>
      <c r="AJ252" s="1072"/>
      <c r="AK252" s="1072"/>
      <c r="AL252" s="1072"/>
      <c r="AM252" s="1072"/>
      <c r="AN252" s="1072"/>
      <c r="AO252" s="1072"/>
      <c r="AP252" s="1072"/>
      <c r="AQ252" s="1072"/>
      <c r="AR252" s="1072"/>
      <c r="AS252" s="1072"/>
      <c r="AT252" s="1072"/>
      <c r="AU252" s="1072"/>
      <c r="AV252" s="1072"/>
      <c r="AW252" s="1072"/>
      <c r="AX252" s="1072"/>
      <c r="AY252" s="1072"/>
      <c r="AZ252" s="1072"/>
      <c r="BA252" s="1072"/>
      <c r="BB252" s="1072"/>
      <c r="BC252" s="1072"/>
      <c r="BD252" s="1072"/>
      <c r="BE252" s="1072"/>
      <c r="BF252" s="1072"/>
      <c r="BG252" s="1072"/>
      <c r="BH252" s="1072"/>
      <c r="BI252" s="1072"/>
      <c r="BJ252" s="1072"/>
      <c r="BK252" s="1072"/>
      <c r="BL252" s="1072"/>
      <c r="BM252" s="1072"/>
      <c r="BN252" s="1072"/>
      <c r="BO252" s="1072"/>
    </row>
    <row r="253" spans="2:67" s="1073" customFormat="1" ht="15" customHeight="1">
      <c r="B253" s="1974"/>
      <c r="C253" s="2048"/>
      <c r="D253" s="1951"/>
      <c r="E253" s="1952"/>
      <c r="F253" s="1952"/>
      <c r="G253" s="1952"/>
      <c r="H253" s="1952"/>
      <c r="I253" s="1953"/>
      <c r="J253" s="1895" t="s">
        <v>632</v>
      </c>
      <c r="K253" s="1896"/>
      <c r="L253" s="1896"/>
      <c r="M253" s="1896"/>
      <c r="N253" s="1896"/>
      <c r="O253" s="1896"/>
      <c r="P253" s="1897"/>
      <c r="Q253" s="1893" t="s">
        <v>1171</v>
      </c>
      <c r="R253" s="1893"/>
      <c r="S253" s="1893"/>
      <c r="T253" s="1893"/>
      <c r="U253" s="1893"/>
      <c r="V253" s="1893"/>
      <c r="W253" s="1893"/>
      <c r="X253" s="1893"/>
      <c r="Y253" s="1893"/>
      <c r="Z253" s="1893"/>
      <c r="AA253" s="1893"/>
      <c r="AB253" s="1893"/>
      <c r="AC253" s="1893"/>
      <c r="AD253" s="1893"/>
      <c r="AE253" s="1893"/>
      <c r="AF253" s="1893"/>
      <c r="AG253" s="1894"/>
      <c r="AI253" s="1072"/>
      <c r="AJ253" s="1072"/>
      <c r="AK253" s="1072"/>
      <c r="AL253" s="1072"/>
      <c r="AM253" s="1072"/>
      <c r="AN253" s="1072"/>
      <c r="AO253" s="1072"/>
      <c r="AP253" s="1072"/>
      <c r="AQ253" s="1072"/>
      <c r="AR253" s="1072"/>
      <c r="AS253" s="1072"/>
      <c r="AT253" s="1072"/>
      <c r="AU253" s="1072"/>
      <c r="AV253" s="1072"/>
      <c r="AW253" s="1072"/>
      <c r="AX253" s="1072"/>
      <c r="AY253" s="1072"/>
      <c r="AZ253" s="1072"/>
      <c r="BA253" s="1072"/>
      <c r="BB253" s="1072"/>
      <c r="BC253" s="1072"/>
      <c r="BD253" s="1072"/>
      <c r="BE253" s="1072"/>
      <c r="BF253" s="1072"/>
      <c r="BG253" s="1072"/>
      <c r="BH253" s="1072"/>
      <c r="BI253" s="1072"/>
      <c r="BJ253" s="1072"/>
      <c r="BK253" s="1072"/>
      <c r="BL253" s="1072"/>
      <c r="BM253" s="1072"/>
      <c r="BN253" s="1072"/>
      <c r="BO253" s="1072"/>
    </row>
    <row r="254" spans="2:67" s="1073" customFormat="1" ht="15" customHeight="1">
      <c r="B254" s="1974"/>
      <c r="C254" s="2048"/>
      <c r="D254" s="1951"/>
      <c r="E254" s="1952"/>
      <c r="F254" s="1952"/>
      <c r="G254" s="1952"/>
      <c r="H254" s="1952"/>
      <c r="I254" s="1953"/>
      <c r="J254" s="1895" t="s">
        <v>1516</v>
      </c>
      <c r="K254" s="1896"/>
      <c r="L254" s="1896"/>
      <c r="M254" s="1896"/>
      <c r="N254" s="1896"/>
      <c r="O254" s="1896"/>
      <c r="P254" s="1897"/>
      <c r="Q254" s="1893" t="s">
        <v>1171</v>
      </c>
      <c r="R254" s="1893"/>
      <c r="S254" s="1893"/>
      <c r="T254" s="1893"/>
      <c r="U254" s="1893"/>
      <c r="V254" s="1893"/>
      <c r="W254" s="1893"/>
      <c r="X254" s="1893"/>
      <c r="Y254" s="1893"/>
      <c r="Z254" s="1893"/>
      <c r="AA254" s="1893"/>
      <c r="AB254" s="1893"/>
      <c r="AC254" s="1893"/>
      <c r="AD254" s="1893"/>
      <c r="AE254" s="1893"/>
      <c r="AF254" s="1893"/>
      <c r="AG254" s="1894"/>
      <c r="AI254" s="1072"/>
      <c r="AJ254" s="1072"/>
      <c r="AK254" s="1072"/>
      <c r="AL254" s="1072"/>
      <c r="AM254" s="1072"/>
      <c r="AN254" s="1072"/>
      <c r="AO254" s="1072"/>
      <c r="AP254" s="1072"/>
      <c r="AQ254" s="1072"/>
      <c r="AR254" s="1072"/>
      <c r="AS254" s="1072"/>
      <c r="AT254" s="1072"/>
      <c r="AU254" s="1072"/>
      <c r="AV254" s="1072"/>
      <c r="AW254" s="1072"/>
      <c r="AX254" s="1072"/>
      <c r="AY254" s="1072"/>
      <c r="AZ254" s="1072"/>
      <c r="BA254" s="1072"/>
      <c r="BB254" s="1072"/>
      <c r="BC254" s="1072"/>
      <c r="BD254" s="1072"/>
      <c r="BE254" s="1072"/>
      <c r="BF254" s="1072"/>
      <c r="BG254" s="1072"/>
      <c r="BH254" s="1072"/>
      <c r="BI254" s="1072"/>
      <c r="BJ254" s="1072"/>
      <c r="BK254" s="1072"/>
      <c r="BL254" s="1072"/>
      <c r="BM254" s="1072"/>
      <c r="BN254" s="1072"/>
      <c r="BO254" s="1072"/>
    </row>
    <row r="255" spans="2:67" s="1073" customFormat="1" ht="15" customHeight="1">
      <c r="B255" s="1974"/>
      <c r="C255" s="2048"/>
      <c r="D255" s="1951"/>
      <c r="E255" s="1952"/>
      <c r="F255" s="1952"/>
      <c r="G255" s="1952"/>
      <c r="H255" s="1952"/>
      <c r="I255" s="1953"/>
      <c r="J255" s="1895" t="s">
        <v>633</v>
      </c>
      <c r="K255" s="1896"/>
      <c r="L255" s="1896"/>
      <c r="M255" s="1896"/>
      <c r="N255" s="1896"/>
      <c r="O255" s="1896"/>
      <c r="P255" s="1897"/>
      <c r="Q255" s="1893" t="s">
        <v>1171</v>
      </c>
      <c r="R255" s="1893"/>
      <c r="S255" s="1893"/>
      <c r="T255" s="1893"/>
      <c r="U255" s="1893"/>
      <c r="V255" s="1893"/>
      <c r="W255" s="1893"/>
      <c r="X255" s="1893"/>
      <c r="Y255" s="1893"/>
      <c r="Z255" s="1893"/>
      <c r="AA255" s="1893"/>
      <c r="AB255" s="1893"/>
      <c r="AC255" s="1893"/>
      <c r="AD255" s="1893"/>
      <c r="AE255" s="1893"/>
      <c r="AF255" s="1893"/>
      <c r="AG255" s="1894"/>
      <c r="AI255" s="1072"/>
      <c r="AJ255" s="1072"/>
      <c r="AK255" s="1072"/>
      <c r="AL255" s="1072"/>
      <c r="AM255" s="1072"/>
      <c r="AN255" s="1072"/>
      <c r="AO255" s="1072"/>
      <c r="AP255" s="1072"/>
      <c r="AQ255" s="1072"/>
      <c r="AR255" s="1072"/>
      <c r="AS255" s="1072"/>
      <c r="AT255" s="1072"/>
      <c r="AU255" s="1072"/>
      <c r="AV255" s="1072"/>
      <c r="AW255" s="1072"/>
      <c r="AX255" s="1072"/>
      <c r="AY255" s="1072"/>
      <c r="AZ255" s="1072"/>
      <c r="BA255" s="1072"/>
      <c r="BB255" s="1072"/>
      <c r="BC255" s="1072"/>
      <c r="BD255" s="1072"/>
      <c r="BE255" s="1072"/>
      <c r="BF255" s="1072"/>
      <c r="BG255" s="1072"/>
      <c r="BH255" s="1072"/>
      <c r="BI255" s="1072"/>
      <c r="BJ255" s="1072"/>
      <c r="BK255" s="1072"/>
      <c r="BL255" s="1072"/>
      <c r="BM255" s="1072"/>
      <c r="BN255" s="1072"/>
      <c r="BO255" s="1072"/>
    </row>
    <row r="256" spans="2:67" s="1073" customFormat="1" ht="15" customHeight="1">
      <c r="B256" s="1974"/>
      <c r="C256" s="2048"/>
      <c r="D256" s="1951"/>
      <c r="E256" s="1952"/>
      <c r="F256" s="1952"/>
      <c r="G256" s="1952"/>
      <c r="H256" s="1952"/>
      <c r="I256" s="1953"/>
      <c r="J256" s="1895" t="s">
        <v>1172</v>
      </c>
      <c r="K256" s="1896"/>
      <c r="L256" s="1896"/>
      <c r="M256" s="1896"/>
      <c r="N256" s="1896"/>
      <c r="O256" s="1896"/>
      <c r="P256" s="1897"/>
      <c r="Q256" s="1893" t="s">
        <v>1173</v>
      </c>
      <c r="R256" s="1893"/>
      <c r="S256" s="1893"/>
      <c r="T256" s="1893"/>
      <c r="U256" s="1893"/>
      <c r="V256" s="1893"/>
      <c r="W256" s="1893"/>
      <c r="X256" s="1893"/>
      <c r="Y256" s="1893"/>
      <c r="Z256" s="1893"/>
      <c r="AA256" s="1893"/>
      <c r="AB256" s="1893"/>
      <c r="AC256" s="1893"/>
      <c r="AD256" s="1893"/>
      <c r="AE256" s="1893"/>
      <c r="AF256" s="1893"/>
      <c r="AG256" s="1894"/>
      <c r="AI256" s="1072"/>
      <c r="AJ256" s="1072"/>
      <c r="AK256" s="1072"/>
      <c r="AL256" s="1072"/>
      <c r="AM256" s="1072"/>
      <c r="AN256" s="1072"/>
      <c r="AO256" s="1072"/>
      <c r="AP256" s="1072"/>
      <c r="AQ256" s="1072"/>
      <c r="AR256" s="1072"/>
      <c r="AS256" s="1072"/>
      <c r="AT256" s="1072"/>
      <c r="AU256" s="1072"/>
      <c r="AV256" s="1072"/>
      <c r="AW256" s="1072"/>
      <c r="AX256" s="1072"/>
      <c r="AY256" s="1072"/>
      <c r="AZ256" s="1072"/>
      <c r="BA256" s="1072"/>
      <c r="BB256" s="1072"/>
      <c r="BC256" s="1072"/>
      <c r="BD256" s="1072"/>
      <c r="BE256" s="1072"/>
      <c r="BF256" s="1072"/>
      <c r="BG256" s="1072"/>
      <c r="BH256" s="1072"/>
      <c r="BI256" s="1072"/>
      <c r="BJ256" s="1072"/>
      <c r="BK256" s="1072"/>
      <c r="BL256" s="1072"/>
      <c r="BM256" s="1072"/>
      <c r="BN256" s="1072"/>
      <c r="BO256" s="1072"/>
    </row>
    <row r="257" spans="2:67" s="1073" customFormat="1" ht="15" customHeight="1">
      <c r="B257" s="1974"/>
      <c r="C257" s="2048"/>
      <c r="D257" s="1951"/>
      <c r="E257" s="1952"/>
      <c r="F257" s="1952"/>
      <c r="G257" s="1952"/>
      <c r="H257" s="1952"/>
      <c r="I257" s="1953"/>
      <c r="J257" s="1917" t="s">
        <v>1142</v>
      </c>
      <c r="K257" s="1918"/>
      <c r="L257" s="1918"/>
      <c r="M257" s="1918"/>
      <c r="N257" s="1918"/>
      <c r="O257" s="1918"/>
      <c r="P257" s="1919"/>
      <c r="Q257" s="1920" t="s">
        <v>1174</v>
      </c>
      <c r="R257" s="1920"/>
      <c r="S257" s="1920"/>
      <c r="T257" s="1920"/>
      <c r="U257" s="1920"/>
      <c r="V257" s="1920"/>
      <c r="W257" s="1920"/>
      <c r="X257" s="1920"/>
      <c r="Y257" s="1920"/>
      <c r="Z257" s="1920"/>
      <c r="AA257" s="1920"/>
      <c r="AB257" s="1920"/>
      <c r="AC257" s="1920"/>
      <c r="AD257" s="1920"/>
      <c r="AE257" s="1920"/>
      <c r="AF257" s="1920"/>
      <c r="AG257" s="1921"/>
      <c r="AI257" s="1072"/>
      <c r="AJ257" s="1072"/>
      <c r="AK257" s="1072"/>
      <c r="AL257" s="1072"/>
      <c r="AM257" s="1072"/>
      <c r="AN257" s="1072"/>
      <c r="AO257" s="1072"/>
      <c r="AP257" s="1072"/>
      <c r="AQ257" s="1072"/>
      <c r="AR257" s="1072"/>
      <c r="AS257" s="1072"/>
      <c r="AT257" s="1072"/>
      <c r="AU257" s="1072"/>
      <c r="AV257" s="1072"/>
      <c r="AW257" s="1072"/>
      <c r="AX257" s="1072"/>
      <c r="AY257" s="1072"/>
      <c r="AZ257" s="1072"/>
      <c r="BA257" s="1072"/>
      <c r="BB257" s="1072"/>
      <c r="BC257" s="1072"/>
      <c r="BD257" s="1072"/>
      <c r="BE257" s="1072"/>
      <c r="BF257" s="1072"/>
      <c r="BG257" s="1072"/>
      <c r="BH257" s="1072"/>
      <c r="BI257" s="1072"/>
      <c r="BJ257" s="1072"/>
      <c r="BK257" s="1072"/>
      <c r="BL257" s="1072"/>
      <c r="BM257" s="1072"/>
      <c r="BN257" s="1072"/>
      <c r="BO257" s="1072"/>
    </row>
    <row r="258" spans="2:67" s="1073" customFormat="1" ht="15" customHeight="1">
      <c r="B258" s="1974"/>
      <c r="C258" s="2048"/>
      <c r="D258" s="1951"/>
      <c r="E258" s="1952"/>
      <c r="F258" s="1952"/>
      <c r="G258" s="1952"/>
      <c r="H258" s="1952"/>
      <c r="I258" s="1953"/>
      <c r="J258" s="1932" t="s">
        <v>1175</v>
      </c>
      <c r="K258" s="1933"/>
      <c r="L258" s="1933"/>
      <c r="M258" s="1933"/>
      <c r="N258" s="1933"/>
      <c r="O258" s="1933"/>
      <c r="P258" s="1933"/>
      <c r="Q258" s="1933"/>
      <c r="R258" s="1933"/>
      <c r="S258" s="1933"/>
      <c r="T258" s="1933"/>
      <c r="U258" s="1933"/>
      <c r="V258" s="1933"/>
      <c r="W258" s="1933"/>
      <c r="X258" s="1933"/>
      <c r="Y258" s="1933"/>
      <c r="Z258" s="1933"/>
      <c r="AA258" s="1933"/>
      <c r="AB258" s="1933"/>
      <c r="AC258" s="1933"/>
      <c r="AD258" s="1933"/>
      <c r="AE258" s="1933"/>
      <c r="AF258" s="1933"/>
      <c r="AG258" s="1934"/>
      <c r="AI258" s="1072"/>
      <c r="AJ258" s="1072"/>
      <c r="AK258" s="1072"/>
      <c r="AL258" s="1072"/>
      <c r="AM258" s="1072"/>
      <c r="AN258" s="1072"/>
      <c r="AO258" s="1072"/>
      <c r="AP258" s="1072"/>
      <c r="AQ258" s="1072"/>
      <c r="AR258" s="1072"/>
      <c r="AS258" s="1072"/>
      <c r="AT258" s="1072"/>
      <c r="AU258" s="1072"/>
      <c r="AV258" s="1072"/>
      <c r="AW258" s="1072"/>
      <c r="AX258" s="1072"/>
      <c r="AY258" s="1072"/>
      <c r="AZ258" s="1072"/>
      <c r="BA258" s="1072"/>
      <c r="BB258" s="1072"/>
      <c r="BC258" s="1072"/>
      <c r="BD258" s="1072"/>
      <c r="BE258" s="1072"/>
      <c r="BF258" s="1072"/>
      <c r="BG258" s="1072"/>
      <c r="BH258" s="1072"/>
      <c r="BI258" s="1072"/>
      <c r="BJ258" s="1072"/>
      <c r="BK258" s="1072"/>
      <c r="BL258" s="1072"/>
      <c r="BM258" s="1072"/>
      <c r="BN258" s="1072"/>
      <c r="BO258" s="1072"/>
    </row>
    <row r="259" spans="2:67" s="1073" customFormat="1" ht="15" customHeight="1">
      <c r="B259" s="1974"/>
      <c r="C259" s="2048"/>
      <c r="D259" s="1951"/>
      <c r="E259" s="1952"/>
      <c r="F259" s="1952"/>
      <c r="G259" s="1952"/>
      <c r="H259" s="1952"/>
      <c r="I259" s="1953"/>
      <c r="J259" s="1895" t="s">
        <v>630</v>
      </c>
      <c r="K259" s="1896"/>
      <c r="L259" s="1896"/>
      <c r="M259" s="1896"/>
      <c r="N259" s="1896"/>
      <c r="O259" s="1896"/>
      <c r="P259" s="1897"/>
      <c r="Q259" s="1915" t="s">
        <v>1171</v>
      </c>
      <c r="R259" s="1915"/>
      <c r="S259" s="1915"/>
      <c r="T259" s="1915"/>
      <c r="U259" s="1915"/>
      <c r="V259" s="1915"/>
      <c r="W259" s="1915"/>
      <c r="X259" s="1915"/>
      <c r="Y259" s="1915"/>
      <c r="Z259" s="1915"/>
      <c r="AA259" s="1915"/>
      <c r="AB259" s="1915"/>
      <c r="AC259" s="1915"/>
      <c r="AD259" s="1915"/>
      <c r="AE259" s="1915"/>
      <c r="AF259" s="1915"/>
      <c r="AG259" s="1916"/>
      <c r="AI259" s="1072"/>
      <c r="AJ259" s="1072"/>
      <c r="AK259" s="1072"/>
      <c r="AL259" s="1072"/>
      <c r="AM259" s="1072"/>
      <c r="AN259" s="1072"/>
      <c r="AO259" s="1072"/>
      <c r="AP259" s="1072"/>
      <c r="AQ259" s="1072"/>
      <c r="AR259" s="1072"/>
      <c r="AS259" s="1072"/>
      <c r="AT259" s="1072"/>
      <c r="AU259" s="1072"/>
      <c r="AV259" s="1072"/>
      <c r="AW259" s="1072"/>
      <c r="AX259" s="1072"/>
      <c r="AY259" s="1072"/>
      <c r="AZ259" s="1072"/>
      <c r="BA259" s="1072"/>
      <c r="BB259" s="1072"/>
      <c r="BC259" s="1072"/>
      <c r="BD259" s="1072"/>
      <c r="BE259" s="1072"/>
      <c r="BF259" s="1072"/>
      <c r="BG259" s="1072"/>
      <c r="BH259" s="1072"/>
      <c r="BI259" s="1072"/>
      <c r="BJ259" s="1072"/>
      <c r="BK259" s="1072"/>
      <c r="BL259" s="1072"/>
      <c r="BM259" s="1072"/>
      <c r="BN259" s="1072"/>
      <c r="BO259" s="1072"/>
    </row>
    <row r="260" spans="2:67" s="1073" customFormat="1" ht="15" customHeight="1">
      <c r="B260" s="1974"/>
      <c r="C260" s="2048"/>
      <c r="D260" s="1951"/>
      <c r="E260" s="1952"/>
      <c r="F260" s="1952"/>
      <c r="G260" s="1952"/>
      <c r="H260" s="1952"/>
      <c r="I260" s="1953"/>
      <c r="J260" s="1895" t="s">
        <v>631</v>
      </c>
      <c r="K260" s="1896"/>
      <c r="L260" s="1896"/>
      <c r="M260" s="1896"/>
      <c r="N260" s="1896"/>
      <c r="O260" s="1896"/>
      <c r="P260" s="1897"/>
      <c r="Q260" s="1893" t="s">
        <v>1171</v>
      </c>
      <c r="R260" s="1893"/>
      <c r="S260" s="1893"/>
      <c r="T260" s="1893"/>
      <c r="U260" s="1893"/>
      <c r="V260" s="1893"/>
      <c r="W260" s="1893"/>
      <c r="X260" s="1893"/>
      <c r="Y260" s="1893"/>
      <c r="Z260" s="1893"/>
      <c r="AA260" s="1893"/>
      <c r="AB260" s="1893"/>
      <c r="AC260" s="1893"/>
      <c r="AD260" s="1893"/>
      <c r="AE260" s="1893"/>
      <c r="AF260" s="1893"/>
      <c r="AG260" s="1894"/>
      <c r="AI260" s="1072"/>
      <c r="AJ260" s="1072"/>
      <c r="AK260" s="1072"/>
      <c r="AL260" s="1072"/>
      <c r="AM260" s="1072"/>
      <c r="AN260" s="1072"/>
      <c r="AO260" s="1072"/>
      <c r="AP260" s="1072"/>
      <c r="AQ260" s="1072"/>
      <c r="AR260" s="1072"/>
      <c r="AS260" s="1072"/>
      <c r="AT260" s="1072"/>
      <c r="AU260" s="1072"/>
      <c r="AV260" s="1072"/>
      <c r="AW260" s="1072"/>
      <c r="AX260" s="1072"/>
      <c r="AY260" s="1072"/>
      <c r="AZ260" s="1072"/>
      <c r="BA260" s="1072"/>
      <c r="BB260" s="1072"/>
      <c r="BC260" s="1072"/>
      <c r="BD260" s="1072"/>
      <c r="BE260" s="1072"/>
      <c r="BF260" s="1072"/>
      <c r="BG260" s="1072"/>
      <c r="BH260" s="1072"/>
      <c r="BI260" s="1072"/>
      <c r="BJ260" s="1072"/>
      <c r="BK260" s="1072"/>
      <c r="BL260" s="1072"/>
      <c r="BM260" s="1072"/>
      <c r="BN260" s="1072"/>
      <c r="BO260" s="1072"/>
    </row>
    <row r="261" spans="2:67" s="1073" customFormat="1" ht="15" customHeight="1">
      <c r="B261" s="1974"/>
      <c r="C261" s="2048"/>
      <c r="D261" s="1951"/>
      <c r="E261" s="1952"/>
      <c r="F261" s="1952"/>
      <c r="G261" s="1952"/>
      <c r="H261" s="1952"/>
      <c r="I261" s="1953"/>
      <c r="J261" s="1895" t="s">
        <v>632</v>
      </c>
      <c r="K261" s="1896"/>
      <c r="L261" s="1896"/>
      <c r="M261" s="1896"/>
      <c r="N261" s="1896"/>
      <c r="O261" s="1896"/>
      <c r="P261" s="1897"/>
      <c r="Q261" s="1893" t="s">
        <v>1171</v>
      </c>
      <c r="R261" s="1893"/>
      <c r="S261" s="1893"/>
      <c r="T261" s="1893"/>
      <c r="U261" s="1893"/>
      <c r="V261" s="1893"/>
      <c r="W261" s="1893"/>
      <c r="X261" s="1893"/>
      <c r="Y261" s="1893"/>
      <c r="Z261" s="1893"/>
      <c r="AA261" s="1893"/>
      <c r="AB261" s="1893"/>
      <c r="AC261" s="1893"/>
      <c r="AD261" s="1893"/>
      <c r="AE261" s="1893"/>
      <c r="AF261" s="1893"/>
      <c r="AG261" s="1894"/>
      <c r="AI261" s="1072"/>
      <c r="AJ261" s="1072"/>
      <c r="AK261" s="1072"/>
      <c r="AL261" s="1072"/>
      <c r="AM261" s="1072"/>
      <c r="AN261" s="1072"/>
      <c r="AO261" s="1072"/>
      <c r="AP261" s="1072"/>
      <c r="AQ261" s="1072"/>
      <c r="AR261" s="1072"/>
      <c r="AS261" s="1072"/>
      <c r="AT261" s="1072"/>
      <c r="AU261" s="1072"/>
      <c r="AV261" s="1072"/>
      <c r="AW261" s="1072"/>
      <c r="AX261" s="1072"/>
      <c r="AY261" s="1072"/>
      <c r="AZ261" s="1072"/>
      <c r="BA261" s="1072"/>
      <c r="BB261" s="1072"/>
      <c r="BC261" s="1072"/>
      <c r="BD261" s="1072"/>
      <c r="BE261" s="1072"/>
      <c r="BF261" s="1072"/>
      <c r="BG261" s="1072"/>
      <c r="BH261" s="1072"/>
      <c r="BI261" s="1072"/>
      <c r="BJ261" s="1072"/>
      <c r="BK261" s="1072"/>
      <c r="BL261" s="1072"/>
      <c r="BM261" s="1072"/>
      <c r="BN261" s="1072"/>
      <c r="BO261" s="1072"/>
    </row>
    <row r="262" spans="2:67" s="1073" customFormat="1" ht="15" customHeight="1">
      <c r="B262" s="1974"/>
      <c r="C262" s="2048"/>
      <c r="D262" s="1951"/>
      <c r="E262" s="1952"/>
      <c r="F262" s="1952"/>
      <c r="G262" s="1952"/>
      <c r="H262" s="1952"/>
      <c r="I262" s="1953"/>
      <c r="J262" s="1895" t="s">
        <v>1516</v>
      </c>
      <c r="K262" s="1896"/>
      <c r="L262" s="1896"/>
      <c r="M262" s="1896"/>
      <c r="N262" s="1896"/>
      <c r="O262" s="1896"/>
      <c r="P262" s="1897"/>
      <c r="Q262" s="1893" t="s">
        <v>1171</v>
      </c>
      <c r="R262" s="1893"/>
      <c r="S262" s="1893"/>
      <c r="T262" s="1893"/>
      <c r="U262" s="1893"/>
      <c r="V262" s="1893"/>
      <c r="W262" s="1893"/>
      <c r="X262" s="1893"/>
      <c r="Y262" s="1893"/>
      <c r="Z262" s="1893"/>
      <c r="AA262" s="1893"/>
      <c r="AB262" s="1893"/>
      <c r="AC262" s="1893"/>
      <c r="AD262" s="1893"/>
      <c r="AE262" s="1893"/>
      <c r="AF262" s="1893"/>
      <c r="AG262" s="1894"/>
      <c r="AI262" s="1072"/>
      <c r="AJ262" s="1072"/>
      <c r="AK262" s="1072"/>
      <c r="AL262" s="1072"/>
      <c r="AM262" s="1072"/>
      <c r="AN262" s="1072"/>
      <c r="AO262" s="1072"/>
      <c r="AP262" s="1072"/>
      <c r="AQ262" s="1072"/>
      <c r="AR262" s="1072"/>
      <c r="AS262" s="1072"/>
      <c r="AT262" s="1072"/>
      <c r="AU262" s="1072"/>
      <c r="AV262" s="1072"/>
      <c r="AW262" s="1072"/>
      <c r="AX262" s="1072"/>
      <c r="AY262" s="1072"/>
      <c r="AZ262" s="1072"/>
      <c r="BA262" s="1072"/>
      <c r="BB262" s="1072"/>
      <c r="BC262" s="1072"/>
      <c r="BD262" s="1072"/>
      <c r="BE262" s="1072"/>
      <c r="BF262" s="1072"/>
      <c r="BG262" s="1072"/>
      <c r="BH262" s="1072"/>
      <c r="BI262" s="1072"/>
      <c r="BJ262" s="1072"/>
      <c r="BK262" s="1072"/>
      <c r="BL262" s="1072"/>
      <c r="BM262" s="1072"/>
      <c r="BN262" s="1072"/>
      <c r="BO262" s="1072"/>
    </row>
    <row r="263" spans="2:67" s="1073" customFormat="1" ht="15" customHeight="1">
      <c r="B263" s="1974"/>
      <c r="C263" s="2048"/>
      <c r="D263" s="1951"/>
      <c r="E263" s="1952"/>
      <c r="F263" s="1952"/>
      <c r="G263" s="1952"/>
      <c r="H263" s="1952"/>
      <c r="I263" s="1953"/>
      <c r="J263" s="1895" t="s">
        <v>633</v>
      </c>
      <c r="K263" s="1896"/>
      <c r="L263" s="1896"/>
      <c r="M263" s="1896"/>
      <c r="N263" s="1896"/>
      <c r="O263" s="1896"/>
      <c r="P263" s="1897"/>
      <c r="Q263" s="1893" t="s">
        <v>1171</v>
      </c>
      <c r="R263" s="1893"/>
      <c r="S263" s="1893"/>
      <c r="T263" s="1893"/>
      <c r="U263" s="1893"/>
      <c r="V263" s="1893"/>
      <c r="W263" s="1893"/>
      <c r="X263" s="1893"/>
      <c r="Y263" s="1893"/>
      <c r="Z263" s="1893"/>
      <c r="AA263" s="1893"/>
      <c r="AB263" s="1893"/>
      <c r="AC263" s="1893"/>
      <c r="AD263" s="1893"/>
      <c r="AE263" s="1893"/>
      <c r="AF263" s="1893"/>
      <c r="AG263" s="1894"/>
      <c r="AI263" s="1072"/>
      <c r="AJ263" s="1072"/>
      <c r="AK263" s="1072"/>
      <c r="AL263" s="1072"/>
      <c r="AM263" s="1072"/>
      <c r="AN263" s="1072"/>
      <c r="AO263" s="1072"/>
      <c r="AP263" s="1072"/>
      <c r="AQ263" s="1072"/>
      <c r="AR263" s="1072"/>
      <c r="AS263" s="1072"/>
      <c r="AT263" s="1072"/>
      <c r="AU263" s="1072"/>
      <c r="AV263" s="1072"/>
      <c r="AW263" s="1072"/>
      <c r="AX263" s="1072"/>
      <c r="AY263" s="1072"/>
      <c r="AZ263" s="1072"/>
      <c r="BA263" s="1072"/>
      <c r="BB263" s="1072"/>
      <c r="BC263" s="1072"/>
      <c r="BD263" s="1072"/>
      <c r="BE263" s="1072"/>
      <c r="BF263" s="1072"/>
      <c r="BG263" s="1072"/>
      <c r="BH263" s="1072"/>
      <c r="BI263" s="1072"/>
      <c r="BJ263" s="1072"/>
      <c r="BK263" s="1072"/>
      <c r="BL263" s="1072"/>
      <c r="BM263" s="1072"/>
      <c r="BN263" s="1072"/>
      <c r="BO263" s="1072"/>
    </row>
    <row r="264" spans="2:67" s="1073" customFormat="1" ht="15" customHeight="1">
      <c r="B264" s="1974"/>
      <c r="C264" s="2048"/>
      <c r="D264" s="1951"/>
      <c r="E264" s="1952"/>
      <c r="F264" s="1952"/>
      <c r="G264" s="1952"/>
      <c r="H264" s="1952"/>
      <c r="I264" s="1953"/>
      <c r="J264" s="1895" t="s">
        <v>1172</v>
      </c>
      <c r="K264" s="1896"/>
      <c r="L264" s="1896"/>
      <c r="M264" s="1896"/>
      <c r="N264" s="1896"/>
      <c r="O264" s="1896"/>
      <c r="P264" s="1897"/>
      <c r="Q264" s="1893" t="s">
        <v>1171</v>
      </c>
      <c r="R264" s="1893"/>
      <c r="S264" s="1893"/>
      <c r="T264" s="1893"/>
      <c r="U264" s="1893"/>
      <c r="V264" s="1893"/>
      <c r="W264" s="1893"/>
      <c r="X264" s="1893"/>
      <c r="Y264" s="1893"/>
      <c r="Z264" s="1893"/>
      <c r="AA264" s="1893"/>
      <c r="AB264" s="1893"/>
      <c r="AC264" s="1893"/>
      <c r="AD264" s="1893"/>
      <c r="AE264" s="1893"/>
      <c r="AF264" s="1893"/>
      <c r="AG264" s="1894"/>
      <c r="AI264" s="1072"/>
      <c r="AJ264" s="1072"/>
      <c r="AK264" s="1072"/>
      <c r="AL264" s="1072"/>
      <c r="AM264" s="1072"/>
      <c r="AN264" s="1072"/>
      <c r="AO264" s="1072"/>
      <c r="AP264" s="1072"/>
      <c r="AQ264" s="1072"/>
      <c r="AR264" s="1072"/>
      <c r="AS264" s="1072"/>
      <c r="AT264" s="1072"/>
      <c r="AU264" s="1072"/>
      <c r="AV264" s="1072"/>
      <c r="AW264" s="1072"/>
      <c r="AX264" s="1072"/>
      <c r="AY264" s="1072"/>
      <c r="AZ264" s="1072"/>
      <c r="BA264" s="1072"/>
      <c r="BB264" s="1072"/>
      <c r="BC264" s="1072"/>
      <c r="BD264" s="1072"/>
      <c r="BE264" s="1072"/>
      <c r="BF264" s="1072"/>
      <c r="BG264" s="1072"/>
      <c r="BH264" s="1072"/>
      <c r="BI264" s="1072"/>
      <c r="BJ264" s="1072"/>
      <c r="BK264" s="1072"/>
      <c r="BL264" s="1072"/>
      <c r="BM264" s="1072"/>
      <c r="BN264" s="1072"/>
      <c r="BO264" s="1072"/>
    </row>
    <row r="265" spans="2:67" s="1073" customFormat="1" ht="15" customHeight="1">
      <c r="B265" s="1974"/>
      <c r="C265" s="2048"/>
      <c r="D265" s="1951"/>
      <c r="E265" s="1952"/>
      <c r="F265" s="1952"/>
      <c r="G265" s="1952"/>
      <c r="H265" s="1952"/>
      <c r="I265" s="1953"/>
      <c r="J265" s="1917" t="s">
        <v>1142</v>
      </c>
      <c r="K265" s="1918"/>
      <c r="L265" s="1918"/>
      <c r="M265" s="1918"/>
      <c r="N265" s="1918"/>
      <c r="O265" s="1918"/>
      <c r="P265" s="1919"/>
      <c r="Q265" s="1893" t="s">
        <v>1173</v>
      </c>
      <c r="R265" s="1893"/>
      <c r="S265" s="1893"/>
      <c r="T265" s="1893"/>
      <c r="U265" s="1893"/>
      <c r="V265" s="1893"/>
      <c r="W265" s="1893"/>
      <c r="X265" s="1893"/>
      <c r="Y265" s="1893"/>
      <c r="Z265" s="1893"/>
      <c r="AA265" s="1893"/>
      <c r="AB265" s="1893"/>
      <c r="AC265" s="1893"/>
      <c r="AD265" s="1893"/>
      <c r="AE265" s="1893"/>
      <c r="AF265" s="1893"/>
      <c r="AG265" s="1894"/>
      <c r="AI265" s="1072"/>
      <c r="AJ265" s="1072"/>
      <c r="AK265" s="1072"/>
      <c r="AL265" s="1072"/>
      <c r="AM265" s="1072"/>
      <c r="AN265" s="1072"/>
      <c r="AO265" s="1072"/>
      <c r="AP265" s="1072"/>
      <c r="AQ265" s="1072"/>
      <c r="AR265" s="1072"/>
      <c r="AS265" s="1072"/>
      <c r="AT265" s="1072"/>
      <c r="AU265" s="1072"/>
      <c r="AV265" s="1072"/>
      <c r="AW265" s="1072"/>
      <c r="AX265" s="1072"/>
      <c r="AY265" s="1072"/>
      <c r="AZ265" s="1072"/>
      <c r="BA265" s="1072"/>
      <c r="BB265" s="1072"/>
      <c r="BC265" s="1072"/>
      <c r="BD265" s="1072"/>
      <c r="BE265" s="1072"/>
      <c r="BF265" s="1072"/>
      <c r="BG265" s="1072"/>
      <c r="BH265" s="1072"/>
      <c r="BI265" s="1072"/>
      <c r="BJ265" s="1072"/>
      <c r="BK265" s="1072"/>
      <c r="BL265" s="1072"/>
      <c r="BM265" s="1072"/>
      <c r="BN265" s="1072"/>
      <c r="BO265" s="1072"/>
    </row>
    <row r="266" spans="2:67" s="1073" customFormat="1" ht="15" customHeight="1">
      <c r="B266" s="1974"/>
      <c r="C266" s="2048"/>
      <c r="D266" s="1951"/>
      <c r="E266" s="1952"/>
      <c r="F266" s="1952"/>
      <c r="G266" s="1952"/>
      <c r="H266" s="1952"/>
      <c r="I266" s="1953"/>
      <c r="J266" s="1932" t="s">
        <v>1784</v>
      </c>
      <c r="K266" s="1933"/>
      <c r="L266" s="1933"/>
      <c r="M266" s="1933"/>
      <c r="N266" s="1933"/>
      <c r="O266" s="1933"/>
      <c r="P266" s="1933"/>
      <c r="Q266" s="1933"/>
      <c r="R266" s="1933"/>
      <c r="S266" s="1933"/>
      <c r="T266" s="1933"/>
      <c r="U266" s="1933"/>
      <c r="V266" s="1933"/>
      <c r="W266" s="1933"/>
      <c r="X266" s="1933"/>
      <c r="Y266" s="1933"/>
      <c r="Z266" s="1933"/>
      <c r="AA266" s="1933"/>
      <c r="AB266" s="1933"/>
      <c r="AC266" s="1933"/>
      <c r="AD266" s="1933"/>
      <c r="AE266" s="1933"/>
      <c r="AF266" s="1933"/>
      <c r="AG266" s="1934"/>
      <c r="AI266" s="1072"/>
      <c r="AJ266" s="1072"/>
      <c r="AK266" s="1072"/>
      <c r="AL266" s="1072"/>
      <c r="AM266" s="1072"/>
      <c r="AN266" s="1072"/>
      <c r="AO266" s="1072"/>
      <c r="AP266" s="1072"/>
      <c r="AQ266" s="1072"/>
      <c r="AR266" s="1072"/>
      <c r="AS266" s="1072"/>
      <c r="AT266" s="1072"/>
      <c r="AU266" s="1072"/>
      <c r="AV266" s="1072"/>
      <c r="AW266" s="1072"/>
      <c r="AX266" s="1072"/>
      <c r="AY266" s="1072"/>
      <c r="AZ266" s="1072"/>
      <c r="BA266" s="1072"/>
      <c r="BB266" s="1072"/>
      <c r="BC266" s="1072"/>
      <c r="BD266" s="1072"/>
      <c r="BE266" s="1072"/>
      <c r="BF266" s="1072"/>
      <c r="BG266" s="1072"/>
      <c r="BH266" s="1072"/>
      <c r="BI266" s="1072"/>
      <c r="BJ266" s="1072"/>
      <c r="BK266" s="1072"/>
      <c r="BL266" s="1072"/>
      <c r="BM266" s="1072"/>
      <c r="BN266" s="1072"/>
      <c r="BO266" s="1072"/>
    </row>
    <row r="267" spans="2:67" s="1073" customFormat="1" ht="15" customHeight="1">
      <c r="B267" s="1974"/>
      <c r="C267" s="2048"/>
      <c r="D267" s="1951"/>
      <c r="E267" s="1952"/>
      <c r="F267" s="1952"/>
      <c r="G267" s="1952"/>
      <c r="H267" s="1952"/>
      <c r="I267" s="1953"/>
      <c r="J267" s="1895" t="s">
        <v>630</v>
      </c>
      <c r="K267" s="1896"/>
      <c r="L267" s="1896"/>
      <c r="M267" s="1896"/>
      <c r="N267" s="1896"/>
      <c r="O267" s="1896"/>
      <c r="P267" s="1897"/>
      <c r="Q267" s="1915" t="s">
        <v>1171</v>
      </c>
      <c r="R267" s="1915"/>
      <c r="S267" s="1915"/>
      <c r="T267" s="1915"/>
      <c r="U267" s="1915"/>
      <c r="V267" s="1915"/>
      <c r="W267" s="1915"/>
      <c r="X267" s="1915"/>
      <c r="Y267" s="1915"/>
      <c r="Z267" s="1915"/>
      <c r="AA267" s="1915"/>
      <c r="AB267" s="1915"/>
      <c r="AC267" s="1915"/>
      <c r="AD267" s="1915"/>
      <c r="AE267" s="1915"/>
      <c r="AF267" s="1915"/>
      <c r="AG267" s="1916"/>
      <c r="AI267" s="1072"/>
      <c r="AJ267" s="1072"/>
      <c r="AK267" s="1072"/>
      <c r="AL267" s="1072"/>
      <c r="AM267" s="1072"/>
      <c r="AN267" s="1072"/>
      <c r="AO267" s="1072"/>
      <c r="AP267" s="1072"/>
      <c r="AQ267" s="1072"/>
      <c r="AR267" s="1072"/>
      <c r="AS267" s="1072"/>
      <c r="AT267" s="1072"/>
      <c r="AU267" s="1072"/>
      <c r="AV267" s="1072"/>
      <c r="AW267" s="1072"/>
      <c r="AX267" s="1072"/>
      <c r="AY267" s="1072"/>
      <c r="AZ267" s="1072"/>
      <c r="BA267" s="1072"/>
      <c r="BB267" s="1072"/>
      <c r="BC267" s="1072"/>
      <c r="BD267" s="1072"/>
      <c r="BE267" s="1072"/>
      <c r="BF267" s="1072"/>
      <c r="BG267" s="1072"/>
      <c r="BH267" s="1072"/>
      <c r="BI267" s="1072"/>
      <c r="BJ267" s="1072"/>
      <c r="BK267" s="1072"/>
      <c r="BL267" s="1072"/>
      <c r="BM267" s="1072"/>
      <c r="BN267" s="1072"/>
      <c r="BO267" s="1072"/>
    </row>
    <row r="268" spans="2:67" s="1073" customFormat="1" ht="15" customHeight="1">
      <c r="B268" s="1974"/>
      <c r="C268" s="2048"/>
      <c r="D268" s="1951"/>
      <c r="E268" s="1952"/>
      <c r="F268" s="1952"/>
      <c r="G268" s="1952"/>
      <c r="H268" s="1952"/>
      <c r="I268" s="1953"/>
      <c r="J268" s="1895" t="s">
        <v>631</v>
      </c>
      <c r="K268" s="1896"/>
      <c r="L268" s="1896"/>
      <c r="M268" s="1896"/>
      <c r="N268" s="1896"/>
      <c r="O268" s="1896"/>
      <c r="P268" s="1897"/>
      <c r="Q268" s="1893" t="s">
        <v>1171</v>
      </c>
      <c r="R268" s="1893"/>
      <c r="S268" s="1893"/>
      <c r="T268" s="1893"/>
      <c r="U268" s="1893"/>
      <c r="V268" s="1893"/>
      <c r="W268" s="1893"/>
      <c r="X268" s="1893"/>
      <c r="Y268" s="1893"/>
      <c r="Z268" s="1893"/>
      <c r="AA268" s="1893"/>
      <c r="AB268" s="1893"/>
      <c r="AC268" s="1893"/>
      <c r="AD268" s="1893"/>
      <c r="AE268" s="1893"/>
      <c r="AF268" s="1893"/>
      <c r="AG268" s="1894"/>
      <c r="AI268" s="1072"/>
      <c r="AJ268" s="1072"/>
      <c r="AK268" s="1072"/>
      <c r="AL268" s="1072"/>
      <c r="AM268" s="1072"/>
      <c r="AN268" s="1072"/>
      <c r="AO268" s="1072"/>
      <c r="AP268" s="1072"/>
      <c r="AQ268" s="1072"/>
      <c r="AR268" s="1072"/>
      <c r="AS268" s="1072"/>
      <c r="AT268" s="1072"/>
      <c r="AU268" s="1072"/>
      <c r="AV268" s="1072"/>
      <c r="AW268" s="1072"/>
      <c r="AX268" s="1072"/>
      <c r="AY268" s="1072"/>
      <c r="AZ268" s="1072"/>
      <c r="BA268" s="1072"/>
      <c r="BB268" s="1072"/>
      <c r="BC268" s="1072"/>
      <c r="BD268" s="1072"/>
      <c r="BE268" s="1072"/>
      <c r="BF268" s="1072"/>
      <c r="BG268" s="1072"/>
      <c r="BH268" s="1072"/>
      <c r="BI268" s="1072"/>
      <c r="BJ268" s="1072"/>
      <c r="BK268" s="1072"/>
      <c r="BL268" s="1072"/>
      <c r="BM268" s="1072"/>
      <c r="BN268" s="1072"/>
      <c r="BO268" s="1072"/>
    </row>
    <row r="269" spans="2:67" s="1073" customFormat="1" ht="15" customHeight="1">
      <c r="B269" s="1974"/>
      <c r="C269" s="2048"/>
      <c r="D269" s="1951"/>
      <c r="E269" s="1952"/>
      <c r="F269" s="1952"/>
      <c r="G269" s="1952"/>
      <c r="H269" s="1952"/>
      <c r="I269" s="1953"/>
      <c r="J269" s="1895" t="s">
        <v>632</v>
      </c>
      <c r="K269" s="1896"/>
      <c r="L269" s="1896"/>
      <c r="M269" s="1896"/>
      <c r="N269" s="1896"/>
      <c r="O269" s="1896"/>
      <c r="P269" s="1897"/>
      <c r="Q269" s="1893" t="s">
        <v>1171</v>
      </c>
      <c r="R269" s="1893"/>
      <c r="S269" s="1893"/>
      <c r="T269" s="1893"/>
      <c r="U269" s="1893"/>
      <c r="V269" s="1893"/>
      <c r="W269" s="1893"/>
      <c r="X269" s="1893"/>
      <c r="Y269" s="1893"/>
      <c r="Z269" s="1893"/>
      <c r="AA269" s="1893"/>
      <c r="AB269" s="1893"/>
      <c r="AC269" s="1893"/>
      <c r="AD269" s="1893"/>
      <c r="AE269" s="1893"/>
      <c r="AF269" s="1893"/>
      <c r="AG269" s="1894"/>
      <c r="AI269" s="1072"/>
      <c r="AJ269" s="1072"/>
      <c r="AK269" s="1072"/>
      <c r="AL269" s="1072"/>
      <c r="AM269" s="1072"/>
      <c r="AN269" s="1072"/>
      <c r="AO269" s="1072"/>
      <c r="AP269" s="1072"/>
      <c r="AQ269" s="1072"/>
      <c r="AR269" s="1072"/>
      <c r="AS269" s="1072"/>
      <c r="AT269" s="1072"/>
      <c r="AU269" s="1072"/>
      <c r="AV269" s="1072"/>
      <c r="AW269" s="1072"/>
      <c r="AX269" s="1072"/>
      <c r="AY269" s="1072"/>
      <c r="AZ269" s="1072"/>
      <c r="BA269" s="1072"/>
      <c r="BB269" s="1072"/>
      <c r="BC269" s="1072"/>
      <c r="BD269" s="1072"/>
      <c r="BE269" s="1072"/>
      <c r="BF269" s="1072"/>
      <c r="BG269" s="1072"/>
      <c r="BH269" s="1072"/>
      <c r="BI269" s="1072"/>
      <c r="BJ269" s="1072"/>
      <c r="BK269" s="1072"/>
      <c r="BL269" s="1072"/>
      <c r="BM269" s="1072"/>
      <c r="BN269" s="1072"/>
      <c r="BO269" s="1072"/>
    </row>
    <row r="270" spans="2:67" s="1073" customFormat="1" ht="15" customHeight="1">
      <c r="B270" s="1974"/>
      <c r="C270" s="2048"/>
      <c r="D270" s="1951"/>
      <c r="E270" s="1952"/>
      <c r="F270" s="1952"/>
      <c r="G270" s="1952"/>
      <c r="H270" s="1952"/>
      <c r="I270" s="1953"/>
      <c r="J270" s="1895" t="s">
        <v>633</v>
      </c>
      <c r="K270" s="1896"/>
      <c r="L270" s="1896"/>
      <c r="M270" s="1896"/>
      <c r="N270" s="1896"/>
      <c r="O270" s="1896"/>
      <c r="P270" s="1897"/>
      <c r="Q270" s="1893" t="s">
        <v>1171</v>
      </c>
      <c r="R270" s="1893"/>
      <c r="S270" s="1893"/>
      <c r="T270" s="1893"/>
      <c r="U270" s="1893"/>
      <c r="V270" s="1893"/>
      <c r="W270" s="1893"/>
      <c r="X270" s="1893"/>
      <c r="Y270" s="1893"/>
      <c r="Z270" s="1893"/>
      <c r="AA270" s="1893"/>
      <c r="AB270" s="1893"/>
      <c r="AC270" s="1893"/>
      <c r="AD270" s="1893"/>
      <c r="AE270" s="1893"/>
      <c r="AF270" s="1893"/>
      <c r="AG270" s="1894"/>
      <c r="AI270" s="1072"/>
      <c r="AJ270" s="1072"/>
      <c r="AK270" s="1072"/>
      <c r="AL270" s="1072"/>
      <c r="AM270" s="1072"/>
      <c r="AN270" s="1072"/>
      <c r="AO270" s="1072"/>
      <c r="AP270" s="1072"/>
      <c r="AQ270" s="1072"/>
      <c r="AR270" s="1072"/>
      <c r="AS270" s="1072"/>
      <c r="AT270" s="1072"/>
      <c r="AU270" s="1072"/>
      <c r="AV270" s="1072"/>
      <c r="AW270" s="1072"/>
      <c r="AX270" s="1072"/>
      <c r="AY270" s="1072"/>
      <c r="AZ270" s="1072"/>
      <c r="BA270" s="1072"/>
      <c r="BB270" s="1072"/>
      <c r="BC270" s="1072"/>
      <c r="BD270" s="1072"/>
      <c r="BE270" s="1072"/>
      <c r="BF270" s="1072"/>
      <c r="BG270" s="1072"/>
      <c r="BH270" s="1072"/>
      <c r="BI270" s="1072"/>
      <c r="BJ270" s="1072"/>
      <c r="BK270" s="1072"/>
      <c r="BL270" s="1072"/>
      <c r="BM270" s="1072"/>
      <c r="BN270" s="1072"/>
      <c r="BO270" s="1072"/>
    </row>
    <row r="271" spans="2:67" s="1073" customFormat="1" ht="15" customHeight="1">
      <c r="B271" s="1974"/>
      <c r="C271" s="2048"/>
      <c r="D271" s="1950" t="s">
        <v>1176</v>
      </c>
      <c r="E271" s="1908"/>
      <c r="F271" s="1908" t="s">
        <v>1177</v>
      </c>
      <c r="G271" s="1908"/>
      <c r="H271" s="1908"/>
      <c r="I271" s="1909"/>
      <c r="J271" s="1932" t="s">
        <v>1702</v>
      </c>
      <c r="K271" s="1933"/>
      <c r="L271" s="1933"/>
      <c r="M271" s="1933"/>
      <c r="N271" s="1933"/>
      <c r="O271" s="1933"/>
      <c r="P271" s="1933"/>
      <c r="Q271" s="1933"/>
      <c r="R271" s="1933"/>
      <c r="S271" s="1933"/>
      <c r="T271" s="1933"/>
      <c r="U271" s="1933"/>
      <c r="V271" s="1933"/>
      <c r="W271" s="1933"/>
      <c r="X271" s="1933"/>
      <c r="Y271" s="1933"/>
      <c r="Z271" s="1933"/>
      <c r="AA271" s="1933"/>
      <c r="AB271" s="1933"/>
      <c r="AC271" s="1933"/>
      <c r="AD271" s="1933"/>
      <c r="AE271" s="1933"/>
      <c r="AF271" s="1933"/>
      <c r="AG271" s="1934"/>
      <c r="AI271" s="1072"/>
      <c r="AJ271" s="1072"/>
      <c r="AK271" s="1072"/>
      <c r="AL271" s="1072"/>
      <c r="AM271" s="1072"/>
      <c r="AN271" s="1072"/>
      <c r="AO271" s="1072"/>
      <c r="AP271" s="1072"/>
      <c r="AQ271" s="1072"/>
      <c r="AR271" s="1072"/>
      <c r="AS271" s="1072"/>
      <c r="AT271" s="1072"/>
      <c r="AU271" s="1072"/>
      <c r="AV271" s="1072"/>
      <c r="AW271" s="1072"/>
      <c r="AX271" s="1072"/>
      <c r="AY271" s="1072"/>
      <c r="AZ271" s="1072"/>
      <c r="BA271" s="1072"/>
      <c r="BB271" s="1072"/>
      <c r="BC271" s="1072"/>
      <c r="BD271" s="1072"/>
      <c r="BE271" s="1072"/>
      <c r="BF271" s="1072"/>
      <c r="BG271" s="1072"/>
      <c r="BH271" s="1072"/>
      <c r="BI271" s="1072"/>
      <c r="BJ271" s="1072"/>
      <c r="BK271" s="1072"/>
      <c r="BL271" s="1072"/>
      <c r="BM271" s="1072"/>
      <c r="BN271" s="1072"/>
      <c r="BO271" s="1072"/>
    </row>
    <row r="272" spans="2:67" s="1073" customFormat="1" ht="15" customHeight="1">
      <c r="B272" s="1974"/>
      <c r="C272" s="2048"/>
      <c r="D272" s="1951"/>
      <c r="E272" s="1952"/>
      <c r="F272" s="1952"/>
      <c r="G272" s="1952"/>
      <c r="H272" s="1952"/>
      <c r="I272" s="1953"/>
      <c r="J272" s="1904" t="s">
        <v>113</v>
      </c>
      <c r="K272" s="1905"/>
      <c r="L272" s="1905"/>
      <c r="M272" s="1905"/>
      <c r="N272" s="1905"/>
      <c r="O272" s="1905"/>
      <c r="P272" s="1906"/>
      <c r="Q272" s="1922" t="s">
        <v>836</v>
      </c>
      <c r="R272" s="1923"/>
      <c r="S272" s="1923"/>
      <c r="T272" s="1923"/>
      <c r="U272" s="1923"/>
      <c r="V272" s="1923"/>
      <c r="W272" s="1923"/>
      <c r="X272" s="1923"/>
      <c r="Y272" s="1923"/>
      <c r="Z272" s="1923"/>
      <c r="AA272" s="1923"/>
      <c r="AB272" s="1923"/>
      <c r="AC272" s="1923"/>
      <c r="AD272" s="1923"/>
      <c r="AE272" s="1923"/>
      <c r="AF272" s="1923"/>
      <c r="AG272" s="1924"/>
      <c r="AI272" s="1072"/>
      <c r="AJ272" s="1072"/>
      <c r="AK272" s="1072"/>
      <c r="AL272" s="1072"/>
      <c r="AM272" s="1072"/>
      <c r="AN272" s="1072"/>
      <c r="AO272" s="1072"/>
      <c r="AP272" s="1072"/>
      <c r="AQ272" s="1072"/>
      <c r="AR272" s="1072"/>
      <c r="AS272" s="1072"/>
      <c r="AT272" s="1072"/>
      <c r="AU272" s="1072"/>
      <c r="AV272" s="1072"/>
      <c r="AW272" s="1072"/>
      <c r="AX272" s="1072"/>
      <c r="AY272" s="1072"/>
      <c r="AZ272" s="1072"/>
      <c r="BA272" s="1072"/>
      <c r="BB272" s="1072"/>
      <c r="BC272" s="1072"/>
      <c r="BD272" s="1072"/>
      <c r="BE272" s="1072"/>
      <c r="BF272" s="1072"/>
      <c r="BG272" s="1072"/>
      <c r="BH272" s="1072"/>
      <c r="BI272" s="1072"/>
      <c r="BJ272" s="1072"/>
      <c r="BK272" s="1072"/>
      <c r="BL272" s="1072"/>
      <c r="BM272" s="1072"/>
      <c r="BN272" s="1072"/>
      <c r="BO272" s="1072"/>
    </row>
    <row r="273" spans="2:67" s="1073" customFormat="1" ht="15" customHeight="1">
      <c r="B273" s="1974"/>
      <c r="C273" s="2048"/>
      <c r="D273" s="1951"/>
      <c r="E273" s="1952"/>
      <c r="F273" s="1952"/>
      <c r="G273" s="1952"/>
      <c r="H273" s="1952"/>
      <c r="I273" s="1953"/>
      <c r="J273" s="1895" t="s">
        <v>802</v>
      </c>
      <c r="K273" s="1896"/>
      <c r="L273" s="1896"/>
      <c r="M273" s="1896"/>
      <c r="N273" s="1896"/>
      <c r="O273" s="1896"/>
      <c r="P273" s="1897"/>
      <c r="Q273" s="1892" t="s">
        <v>836</v>
      </c>
      <c r="R273" s="1893"/>
      <c r="S273" s="1893"/>
      <c r="T273" s="1893"/>
      <c r="U273" s="1893"/>
      <c r="V273" s="1893"/>
      <c r="W273" s="1893"/>
      <c r="X273" s="1893"/>
      <c r="Y273" s="1893"/>
      <c r="Z273" s="1893"/>
      <c r="AA273" s="1893"/>
      <c r="AB273" s="1893"/>
      <c r="AC273" s="1893"/>
      <c r="AD273" s="1893"/>
      <c r="AE273" s="1893"/>
      <c r="AF273" s="1893"/>
      <c r="AG273" s="1894"/>
      <c r="AI273" s="1072"/>
      <c r="AJ273" s="1072"/>
      <c r="AK273" s="1072"/>
      <c r="AL273" s="1072"/>
      <c r="AM273" s="1072"/>
      <c r="AN273" s="1072"/>
      <c r="AO273" s="1072"/>
      <c r="AP273" s="1072"/>
      <c r="AQ273" s="1072"/>
      <c r="AR273" s="1072"/>
      <c r="AS273" s="1072"/>
      <c r="AT273" s="1072"/>
      <c r="AU273" s="1072"/>
      <c r="AV273" s="1072"/>
      <c r="AW273" s="1072"/>
      <c r="AX273" s="1072"/>
      <c r="AY273" s="1072"/>
      <c r="AZ273" s="1072"/>
      <c r="BA273" s="1072"/>
      <c r="BB273" s="1072"/>
      <c r="BC273" s="1072"/>
      <c r="BD273" s="1072"/>
      <c r="BE273" s="1072"/>
      <c r="BF273" s="1072"/>
      <c r="BG273" s="1072"/>
      <c r="BH273" s="1072"/>
      <c r="BI273" s="1072"/>
      <c r="BJ273" s="1072"/>
      <c r="BK273" s="1072"/>
      <c r="BL273" s="1072"/>
      <c r="BM273" s="1072"/>
      <c r="BN273" s="1072"/>
      <c r="BO273" s="1072"/>
    </row>
    <row r="274" spans="2:67" s="1073" customFormat="1" ht="15" customHeight="1">
      <c r="B274" s="1974"/>
      <c r="C274" s="2048"/>
      <c r="D274" s="1951"/>
      <c r="E274" s="1952"/>
      <c r="F274" s="1952"/>
      <c r="G274" s="1952"/>
      <c r="H274" s="1952"/>
      <c r="I274" s="1953"/>
      <c r="J274" s="1895" t="s">
        <v>103</v>
      </c>
      <c r="K274" s="1896"/>
      <c r="L274" s="1896"/>
      <c r="M274" s="1896"/>
      <c r="N274" s="1896"/>
      <c r="O274" s="1896"/>
      <c r="P274" s="1897"/>
      <c r="Q274" s="1892" t="s">
        <v>837</v>
      </c>
      <c r="R274" s="1893"/>
      <c r="S274" s="1893"/>
      <c r="T274" s="1893"/>
      <c r="U274" s="1893"/>
      <c r="V274" s="1893"/>
      <c r="W274" s="1893"/>
      <c r="X274" s="1893"/>
      <c r="Y274" s="1893"/>
      <c r="Z274" s="1893"/>
      <c r="AA274" s="1893"/>
      <c r="AB274" s="1893"/>
      <c r="AC274" s="1893"/>
      <c r="AD274" s="1893"/>
      <c r="AE274" s="1893"/>
      <c r="AF274" s="1893"/>
      <c r="AG274" s="1894"/>
      <c r="AI274" s="1072"/>
      <c r="AJ274" s="1072"/>
      <c r="AK274" s="1072"/>
      <c r="AL274" s="1072"/>
      <c r="AM274" s="1072"/>
      <c r="AN274" s="1072"/>
      <c r="AO274" s="1072"/>
      <c r="AP274" s="1072"/>
      <c r="AQ274" s="1072"/>
      <c r="AR274" s="1072"/>
      <c r="AS274" s="1072"/>
      <c r="AT274" s="1072"/>
      <c r="AU274" s="1072"/>
      <c r="AV274" s="1072"/>
      <c r="AW274" s="1072"/>
      <c r="AX274" s="1072"/>
      <c r="AY274" s="1072"/>
      <c r="AZ274" s="1072"/>
      <c r="BA274" s="1072"/>
      <c r="BB274" s="1072"/>
      <c r="BC274" s="1072"/>
      <c r="BD274" s="1072"/>
      <c r="BE274" s="1072"/>
      <c r="BF274" s="1072"/>
      <c r="BG274" s="1072"/>
      <c r="BH274" s="1072"/>
      <c r="BI274" s="1072"/>
      <c r="BJ274" s="1072"/>
      <c r="BK274" s="1072"/>
      <c r="BL274" s="1072"/>
      <c r="BM274" s="1072"/>
      <c r="BN274" s="1072"/>
      <c r="BO274" s="1072"/>
    </row>
    <row r="275" spans="2:67" s="1073" customFormat="1" ht="15" customHeight="1">
      <c r="B275" s="1974"/>
      <c r="C275" s="2048"/>
      <c r="D275" s="1951"/>
      <c r="E275" s="1952"/>
      <c r="F275" s="1952"/>
      <c r="G275" s="1952"/>
      <c r="H275" s="1952"/>
      <c r="I275" s="1953"/>
      <c r="J275" s="1958" t="s">
        <v>1178</v>
      </c>
      <c r="K275" s="1959"/>
      <c r="L275" s="1959"/>
      <c r="M275" s="1959"/>
      <c r="N275" s="1959"/>
      <c r="O275" s="1959"/>
      <c r="P275" s="1960"/>
      <c r="Q275" s="2027" t="s">
        <v>837</v>
      </c>
      <c r="R275" s="2028"/>
      <c r="S275" s="2028"/>
      <c r="T275" s="2028"/>
      <c r="U275" s="2028"/>
      <c r="V275" s="2028"/>
      <c r="W275" s="2028"/>
      <c r="X275" s="2028"/>
      <c r="Y275" s="2028"/>
      <c r="Z275" s="2028"/>
      <c r="AA275" s="2028"/>
      <c r="AB275" s="2028"/>
      <c r="AC275" s="2028"/>
      <c r="AD275" s="2028"/>
      <c r="AE275" s="2028"/>
      <c r="AF275" s="2028"/>
      <c r="AG275" s="2029"/>
      <c r="AI275" s="1072"/>
      <c r="AJ275" s="1072"/>
      <c r="AK275" s="1072"/>
      <c r="AL275" s="1072"/>
      <c r="AM275" s="1072"/>
      <c r="AN275" s="1072"/>
      <c r="AO275" s="1072"/>
      <c r="AP275" s="1072"/>
      <c r="AQ275" s="1072"/>
      <c r="AR275" s="1072"/>
      <c r="AS275" s="1072"/>
      <c r="AT275" s="1072"/>
      <c r="AU275" s="1072"/>
      <c r="AV275" s="1072"/>
      <c r="AW275" s="1072"/>
      <c r="AX275" s="1072"/>
      <c r="AY275" s="1072"/>
      <c r="AZ275" s="1072"/>
      <c r="BA275" s="1072"/>
      <c r="BB275" s="1072"/>
      <c r="BC275" s="1072"/>
      <c r="BD275" s="1072"/>
      <c r="BE275" s="1072"/>
      <c r="BF275" s="1072"/>
      <c r="BG275" s="1072"/>
      <c r="BH275" s="1072"/>
      <c r="BI275" s="1072"/>
      <c r="BJ275" s="1072"/>
      <c r="BK275" s="1072"/>
      <c r="BL275" s="1072"/>
      <c r="BM275" s="1072"/>
      <c r="BN275" s="1072"/>
      <c r="BO275" s="1072"/>
    </row>
    <row r="276" spans="2:67" s="1073" customFormat="1" ht="15" customHeight="1">
      <c r="B276" s="1974"/>
      <c r="C276" s="2048"/>
      <c r="D276" s="1951"/>
      <c r="E276" s="1952"/>
      <c r="F276" s="1952"/>
      <c r="G276" s="1952"/>
      <c r="H276" s="1952"/>
      <c r="I276" s="1953"/>
      <c r="J276" s="1895" t="s">
        <v>1760</v>
      </c>
      <c r="K276" s="1896"/>
      <c r="L276" s="1896"/>
      <c r="M276" s="1896"/>
      <c r="N276" s="1896"/>
      <c r="O276" s="1896"/>
      <c r="P276" s="1897"/>
      <c r="Q276" s="1892" t="s">
        <v>1860</v>
      </c>
      <c r="R276" s="1893"/>
      <c r="S276" s="1893"/>
      <c r="T276" s="1893"/>
      <c r="U276" s="1893"/>
      <c r="V276" s="1893"/>
      <c r="W276" s="1893"/>
      <c r="X276" s="1893"/>
      <c r="Y276" s="1893"/>
      <c r="Z276" s="1893"/>
      <c r="AA276" s="1893"/>
      <c r="AB276" s="1893"/>
      <c r="AC276" s="1893"/>
      <c r="AD276" s="1893"/>
      <c r="AE276" s="1893"/>
      <c r="AF276" s="1893"/>
      <c r="AG276" s="1894"/>
      <c r="AI276" s="1072"/>
      <c r="AJ276" s="1072"/>
      <c r="AK276" s="1072"/>
      <c r="AL276" s="1072"/>
      <c r="AM276" s="1072"/>
      <c r="AN276" s="1072"/>
      <c r="AO276" s="1072"/>
      <c r="AP276" s="1072"/>
      <c r="AQ276" s="1072"/>
      <c r="AR276" s="1072"/>
      <c r="AS276" s="1072"/>
      <c r="AT276" s="1072"/>
      <c r="AU276" s="1072"/>
      <c r="AV276" s="1072"/>
      <c r="AW276" s="1072"/>
      <c r="AX276" s="1072"/>
      <c r="AY276" s="1072"/>
      <c r="AZ276" s="1072"/>
      <c r="BA276" s="1072"/>
      <c r="BB276" s="1072"/>
      <c r="BC276" s="1072"/>
      <c r="BD276" s="1072"/>
      <c r="BE276" s="1072"/>
      <c r="BF276" s="1072"/>
      <c r="BG276" s="1072"/>
      <c r="BH276" s="1072"/>
      <c r="BI276" s="1072"/>
      <c r="BJ276" s="1072"/>
      <c r="BK276" s="1072"/>
      <c r="BL276" s="1072"/>
      <c r="BM276" s="1072"/>
      <c r="BN276" s="1072"/>
      <c r="BO276" s="1072"/>
    </row>
    <row r="277" spans="2:67" s="1073" customFormat="1" ht="15" customHeight="1">
      <c r="B277" s="1974"/>
      <c r="C277" s="2048"/>
      <c r="D277" s="1951"/>
      <c r="E277" s="1952"/>
      <c r="F277" s="1952"/>
      <c r="G277" s="1952"/>
      <c r="H277" s="1952"/>
      <c r="I277" s="1953"/>
      <c r="J277" s="1895" t="s">
        <v>1761</v>
      </c>
      <c r="K277" s="1896"/>
      <c r="L277" s="1896"/>
      <c r="M277" s="1896"/>
      <c r="N277" s="1896"/>
      <c r="O277" s="1896"/>
      <c r="P277" s="1897"/>
      <c r="Q277" s="1892" t="s">
        <v>1861</v>
      </c>
      <c r="R277" s="1893"/>
      <c r="S277" s="1893"/>
      <c r="T277" s="1893"/>
      <c r="U277" s="1893"/>
      <c r="V277" s="1893"/>
      <c r="W277" s="1893"/>
      <c r="X277" s="1893"/>
      <c r="Y277" s="1893"/>
      <c r="Z277" s="1893"/>
      <c r="AA277" s="1893"/>
      <c r="AB277" s="1893"/>
      <c r="AC277" s="1893"/>
      <c r="AD277" s="1893"/>
      <c r="AE277" s="1893"/>
      <c r="AF277" s="1893"/>
      <c r="AG277" s="1894"/>
      <c r="AI277" s="1072"/>
      <c r="AJ277" s="1072"/>
      <c r="AK277" s="1072"/>
      <c r="AL277" s="1072"/>
      <c r="AM277" s="1072"/>
      <c r="AN277" s="1072"/>
      <c r="AO277" s="1072"/>
      <c r="AP277" s="1072"/>
      <c r="AQ277" s="1072"/>
      <c r="AR277" s="1072"/>
      <c r="AS277" s="1072"/>
      <c r="AT277" s="1072"/>
      <c r="AU277" s="1072"/>
      <c r="AV277" s="1072"/>
      <c r="AW277" s="1072"/>
      <c r="AX277" s="1072"/>
      <c r="AY277" s="1072"/>
      <c r="AZ277" s="1072"/>
      <c r="BA277" s="1072"/>
      <c r="BB277" s="1072"/>
      <c r="BC277" s="1072"/>
      <c r="BD277" s="1072"/>
      <c r="BE277" s="1072"/>
      <c r="BF277" s="1072"/>
      <c r="BG277" s="1072"/>
      <c r="BH277" s="1072"/>
      <c r="BI277" s="1072"/>
      <c r="BJ277" s="1072"/>
      <c r="BK277" s="1072"/>
      <c r="BL277" s="1072"/>
      <c r="BM277" s="1072"/>
      <c r="BN277" s="1072"/>
      <c r="BO277" s="1072"/>
    </row>
    <row r="278" spans="2:67" s="1073" customFormat="1" ht="15" customHeight="1">
      <c r="B278" s="1974"/>
      <c r="C278" s="2048"/>
      <c r="D278" s="1951"/>
      <c r="E278" s="1952"/>
      <c r="F278" s="1952"/>
      <c r="G278" s="1952"/>
      <c r="H278" s="1952"/>
      <c r="I278" s="1953"/>
      <c r="J278" s="1895" t="s">
        <v>267</v>
      </c>
      <c r="K278" s="1896"/>
      <c r="L278" s="1896"/>
      <c r="M278" s="1896"/>
      <c r="N278" s="1896"/>
      <c r="O278" s="1896"/>
      <c r="P278" s="1897"/>
      <c r="Q278" s="1892" t="s">
        <v>1862</v>
      </c>
      <c r="R278" s="1893"/>
      <c r="S278" s="1893"/>
      <c r="T278" s="1893"/>
      <c r="U278" s="1893"/>
      <c r="V278" s="1893"/>
      <c r="W278" s="1893"/>
      <c r="X278" s="1893"/>
      <c r="Y278" s="1893"/>
      <c r="Z278" s="1893"/>
      <c r="AA278" s="1893"/>
      <c r="AB278" s="1893"/>
      <c r="AC278" s="1893"/>
      <c r="AD278" s="1893"/>
      <c r="AE278" s="1893"/>
      <c r="AF278" s="1893"/>
      <c r="AG278" s="1894"/>
      <c r="AI278" s="1072"/>
      <c r="AJ278" s="1072"/>
      <c r="AK278" s="1072"/>
      <c r="AL278" s="1072"/>
      <c r="AM278" s="1072"/>
      <c r="AN278" s="1072"/>
      <c r="AO278" s="1072"/>
      <c r="AP278" s="1072"/>
      <c r="AQ278" s="1072"/>
      <c r="AR278" s="1072"/>
      <c r="AS278" s="1072"/>
      <c r="AT278" s="1072"/>
      <c r="AU278" s="1072"/>
      <c r="AV278" s="1072"/>
      <c r="AW278" s="1072"/>
      <c r="AX278" s="1072"/>
      <c r="AY278" s="1072"/>
      <c r="AZ278" s="1072"/>
      <c r="BA278" s="1072"/>
      <c r="BB278" s="1072"/>
      <c r="BC278" s="1072"/>
      <c r="BD278" s="1072"/>
      <c r="BE278" s="1072"/>
      <c r="BF278" s="1072"/>
      <c r="BG278" s="1072"/>
      <c r="BH278" s="1072"/>
      <c r="BI278" s="1072"/>
      <c r="BJ278" s="1072"/>
      <c r="BK278" s="1072"/>
      <c r="BL278" s="1072"/>
      <c r="BM278" s="1072"/>
      <c r="BN278" s="1072"/>
      <c r="BO278" s="1072"/>
    </row>
    <row r="279" spans="2:67" s="1073" customFormat="1" ht="15" customHeight="1">
      <c r="B279" s="1974"/>
      <c r="C279" s="2048"/>
      <c r="D279" s="1951"/>
      <c r="E279" s="1952"/>
      <c r="F279" s="1952"/>
      <c r="G279" s="1952"/>
      <c r="H279" s="1952"/>
      <c r="I279" s="1953"/>
      <c r="J279" s="1895" t="s">
        <v>1762</v>
      </c>
      <c r="K279" s="1896"/>
      <c r="L279" s="1896"/>
      <c r="M279" s="1896"/>
      <c r="N279" s="1896"/>
      <c r="O279" s="1896"/>
      <c r="P279" s="1897"/>
      <c r="Q279" s="1892" t="s">
        <v>1870</v>
      </c>
      <c r="R279" s="1893"/>
      <c r="S279" s="1893"/>
      <c r="T279" s="1893"/>
      <c r="U279" s="1893"/>
      <c r="V279" s="1893"/>
      <c r="W279" s="1893"/>
      <c r="X279" s="1893"/>
      <c r="Y279" s="1893"/>
      <c r="Z279" s="1893"/>
      <c r="AA279" s="1893"/>
      <c r="AB279" s="1893"/>
      <c r="AC279" s="1893"/>
      <c r="AD279" s="1893"/>
      <c r="AE279" s="1893"/>
      <c r="AF279" s="1893"/>
      <c r="AG279" s="1894"/>
      <c r="AI279" s="1072"/>
      <c r="AJ279" s="1072"/>
      <c r="AK279" s="1072"/>
      <c r="AL279" s="1072"/>
      <c r="AM279" s="1072"/>
      <c r="AN279" s="1072"/>
      <c r="AO279" s="1072"/>
      <c r="AP279" s="1072"/>
      <c r="AQ279" s="1072"/>
      <c r="AR279" s="1072"/>
      <c r="AS279" s="1072"/>
      <c r="AT279" s="1072"/>
      <c r="AU279" s="1072"/>
      <c r="AV279" s="1072"/>
      <c r="AW279" s="1072"/>
      <c r="AX279" s="1072"/>
      <c r="AY279" s="1072"/>
      <c r="AZ279" s="1072"/>
      <c r="BA279" s="1072"/>
      <c r="BB279" s="1072"/>
      <c r="BC279" s="1072"/>
      <c r="BD279" s="1072"/>
      <c r="BE279" s="1072"/>
      <c r="BF279" s="1072"/>
      <c r="BG279" s="1072"/>
      <c r="BH279" s="1072"/>
      <c r="BI279" s="1072"/>
      <c r="BJ279" s="1072"/>
      <c r="BK279" s="1072"/>
      <c r="BL279" s="1072"/>
      <c r="BM279" s="1072"/>
      <c r="BN279" s="1072"/>
      <c r="BO279" s="1072"/>
    </row>
    <row r="280" spans="2:67" s="1073" customFormat="1" ht="15" customHeight="1">
      <c r="B280" s="1974"/>
      <c r="C280" s="2048"/>
      <c r="D280" s="1951"/>
      <c r="E280" s="1952"/>
      <c r="F280" s="1952"/>
      <c r="G280" s="1952"/>
      <c r="H280" s="1952"/>
      <c r="I280" s="1953"/>
      <c r="J280" s="1944" t="s">
        <v>1763</v>
      </c>
      <c r="K280" s="1945"/>
      <c r="L280" s="1945"/>
      <c r="M280" s="1945"/>
      <c r="N280" s="1945"/>
      <c r="O280" s="1945"/>
      <c r="P280" s="1946"/>
      <c r="Q280" s="2030" t="s">
        <v>1871</v>
      </c>
      <c r="R280" s="2031"/>
      <c r="S280" s="2031"/>
      <c r="T280" s="2031"/>
      <c r="U280" s="2031"/>
      <c r="V280" s="2031"/>
      <c r="W280" s="2031"/>
      <c r="X280" s="2031"/>
      <c r="Y280" s="2031"/>
      <c r="Z280" s="2031"/>
      <c r="AA280" s="2031"/>
      <c r="AB280" s="2031"/>
      <c r="AC280" s="2031"/>
      <c r="AD280" s="2031"/>
      <c r="AE280" s="2031"/>
      <c r="AF280" s="2031"/>
      <c r="AG280" s="2032"/>
      <c r="AI280" s="1072"/>
      <c r="AJ280" s="1072"/>
      <c r="AK280" s="1072"/>
      <c r="AL280" s="1072"/>
      <c r="AM280" s="1072"/>
      <c r="AN280" s="1072"/>
      <c r="AO280" s="1072"/>
      <c r="AP280" s="1072"/>
      <c r="AQ280" s="1072"/>
      <c r="AR280" s="1072"/>
      <c r="AS280" s="1072"/>
      <c r="AT280" s="1072"/>
      <c r="AU280" s="1072"/>
      <c r="AV280" s="1072"/>
      <c r="AW280" s="1072"/>
      <c r="AX280" s="1072"/>
      <c r="AY280" s="1072"/>
      <c r="AZ280" s="1072"/>
      <c r="BA280" s="1072"/>
      <c r="BB280" s="1072"/>
      <c r="BC280" s="1072"/>
      <c r="BD280" s="1072"/>
      <c r="BE280" s="1072"/>
      <c r="BF280" s="1072"/>
      <c r="BG280" s="1072"/>
      <c r="BH280" s="1072"/>
      <c r="BI280" s="1072"/>
      <c r="BJ280" s="1072"/>
      <c r="BK280" s="1072"/>
      <c r="BL280" s="1072"/>
      <c r="BM280" s="1072"/>
      <c r="BN280" s="1072"/>
      <c r="BO280" s="1072"/>
    </row>
    <row r="281" spans="2:67" s="1073" customFormat="1" ht="15" customHeight="1">
      <c r="B281" s="1974"/>
      <c r="C281" s="2048"/>
      <c r="D281" s="1951"/>
      <c r="E281" s="1952"/>
      <c r="F281" s="1952"/>
      <c r="G281" s="1952"/>
      <c r="H281" s="1952"/>
      <c r="I281" s="1953"/>
      <c r="J281" s="1895" t="s">
        <v>1179</v>
      </c>
      <c r="K281" s="1896"/>
      <c r="L281" s="1896"/>
      <c r="M281" s="1896"/>
      <c r="N281" s="1896"/>
      <c r="O281" s="1896"/>
      <c r="P281" s="1897"/>
      <c r="Q281" s="1892" t="s">
        <v>1872</v>
      </c>
      <c r="R281" s="1893"/>
      <c r="S281" s="1893"/>
      <c r="T281" s="1893"/>
      <c r="U281" s="1893"/>
      <c r="V281" s="1893"/>
      <c r="W281" s="1893"/>
      <c r="X281" s="1893"/>
      <c r="Y281" s="1893"/>
      <c r="Z281" s="1893"/>
      <c r="AA281" s="1893"/>
      <c r="AB281" s="1893"/>
      <c r="AC281" s="1893"/>
      <c r="AD281" s="1893"/>
      <c r="AE281" s="1893"/>
      <c r="AF281" s="1893"/>
      <c r="AG281" s="1894"/>
      <c r="AI281" s="1072"/>
      <c r="AJ281" s="1072"/>
      <c r="AK281" s="1072"/>
      <c r="AL281" s="1072"/>
      <c r="AM281" s="1072"/>
      <c r="AN281" s="1072"/>
      <c r="AO281" s="1072"/>
      <c r="AP281" s="1072"/>
      <c r="AQ281" s="1072"/>
      <c r="AR281" s="1072"/>
      <c r="AS281" s="1072"/>
      <c r="AT281" s="1072"/>
      <c r="AU281" s="1072"/>
      <c r="AV281" s="1072"/>
      <c r="AW281" s="1072"/>
      <c r="AX281" s="1072"/>
      <c r="AY281" s="1072"/>
      <c r="AZ281" s="1072"/>
      <c r="BA281" s="1072"/>
      <c r="BB281" s="1072"/>
      <c r="BC281" s="1072"/>
      <c r="BD281" s="1072"/>
      <c r="BE281" s="1072"/>
      <c r="BF281" s="1072"/>
      <c r="BG281" s="1072"/>
      <c r="BH281" s="1072"/>
      <c r="BI281" s="1072"/>
      <c r="BJ281" s="1072"/>
      <c r="BK281" s="1072"/>
      <c r="BL281" s="1072"/>
      <c r="BM281" s="1072"/>
      <c r="BN281" s="1072"/>
      <c r="BO281" s="1072"/>
    </row>
    <row r="282" spans="2:67" s="1073" customFormat="1" ht="15" customHeight="1">
      <c r="B282" s="1974"/>
      <c r="C282" s="2048"/>
      <c r="D282" s="1951"/>
      <c r="E282" s="1952"/>
      <c r="F282" s="1952"/>
      <c r="G282" s="1952"/>
      <c r="H282" s="1952"/>
      <c r="I282" s="1953"/>
      <c r="J282" s="1895" t="s">
        <v>1180</v>
      </c>
      <c r="K282" s="1896"/>
      <c r="L282" s="1896"/>
      <c r="M282" s="1896"/>
      <c r="N282" s="1896"/>
      <c r="O282" s="1896"/>
      <c r="P282" s="1897"/>
      <c r="Q282" s="1892" t="s">
        <v>1873</v>
      </c>
      <c r="R282" s="1893"/>
      <c r="S282" s="1893"/>
      <c r="T282" s="1893"/>
      <c r="U282" s="1893"/>
      <c r="V282" s="1893"/>
      <c r="W282" s="1893"/>
      <c r="X282" s="1893"/>
      <c r="Y282" s="1893"/>
      <c r="Z282" s="1893"/>
      <c r="AA282" s="1893"/>
      <c r="AB282" s="1893"/>
      <c r="AC282" s="1893"/>
      <c r="AD282" s="1893"/>
      <c r="AE282" s="1893"/>
      <c r="AF282" s="1893"/>
      <c r="AG282" s="1894"/>
      <c r="AI282" s="1072"/>
      <c r="AJ282" s="1072"/>
      <c r="AK282" s="1072"/>
      <c r="AL282" s="1072"/>
      <c r="AM282" s="1072"/>
      <c r="AN282" s="1072"/>
      <c r="AO282" s="1072"/>
      <c r="AP282" s="1072"/>
      <c r="AQ282" s="1072"/>
      <c r="AR282" s="1072"/>
      <c r="AS282" s="1072"/>
      <c r="AT282" s="1072"/>
      <c r="AU282" s="1072"/>
      <c r="AV282" s="1072"/>
      <c r="AW282" s="1072"/>
      <c r="AX282" s="1072"/>
      <c r="AY282" s="1072"/>
      <c r="AZ282" s="1072"/>
      <c r="BA282" s="1072"/>
      <c r="BB282" s="1072"/>
      <c r="BC282" s="1072"/>
      <c r="BD282" s="1072"/>
      <c r="BE282" s="1072"/>
      <c r="BF282" s="1072"/>
      <c r="BG282" s="1072"/>
      <c r="BH282" s="1072"/>
      <c r="BI282" s="1072"/>
      <c r="BJ282" s="1072"/>
      <c r="BK282" s="1072"/>
      <c r="BL282" s="1072"/>
      <c r="BM282" s="1072"/>
      <c r="BN282" s="1072"/>
      <c r="BO282" s="1072"/>
    </row>
    <row r="283" spans="2:67" s="1073" customFormat="1" ht="15" customHeight="1">
      <c r="B283" s="1974"/>
      <c r="C283" s="2048"/>
      <c r="D283" s="1951"/>
      <c r="E283" s="1952"/>
      <c r="F283" s="1952"/>
      <c r="G283" s="1952"/>
      <c r="H283" s="1952"/>
      <c r="I283" s="1953"/>
      <c r="J283" s="1895" t="s">
        <v>1764</v>
      </c>
      <c r="K283" s="1896"/>
      <c r="L283" s="1896"/>
      <c r="M283" s="1896"/>
      <c r="N283" s="1896"/>
      <c r="O283" s="1896"/>
      <c r="P283" s="1897"/>
      <c r="Q283" s="1892" t="s">
        <v>1863</v>
      </c>
      <c r="R283" s="1893"/>
      <c r="S283" s="1893"/>
      <c r="T283" s="1893"/>
      <c r="U283" s="1893"/>
      <c r="V283" s="1893"/>
      <c r="W283" s="1893"/>
      <c r="X283" s="1893"/>
      <c r="Y283" s="1893"/>
      <c r="Z283" s="1893"/>
      <c r="AA283" s="1893"/>
      <c r="AB283" s="1893"/>
      <c r="AC283" s="1893"/>
      <c r="AD283" s="1893"/>
      <c r="AE283" s="1893"/>
      <c r="AF283" s="1893"/>
      <c r="AG283" s="1894"/>
      <c r="AI283" s="1072"/>
      <c r="AJ283" s="1072"/>
      <c r="AK283" s="1072"/>
      <c r="AL283" s="1072"/>
      <c r="AM283" s="1072"/>
      <c r="AN283" s="1072"/>
      <c r="AO283" s="1072"/>
      <c r="AP283" s="1072"/>
      <c r="AQ283" s="1072"/>
      <c r="AR283" s="1072"/>
      <c r="AS283" s="1072"/>
      <c r="AT283" s="1072"/>
      <c r="AU283" s="1072"/>
      <c r="AV283" s="1072"/>
      <c r="AW283" s="1072"/>
      <c r="AX283" s="1072"/>
      <c r="AY283" s="1072"/>
      <c r="AZ283" s="1072"/>
      <c r="BA283" s="1072"/>
      <c r="BB283" s="1072"/>
      <c r="BC283" s="1072"/>
      <c r="BD283" s="1072"/>
      <c r="BE283" s="1072"/>
      <c r="BF283" s="1072"/>
      <c r="BG283" s="1072"/>
      <c r="BH283" s="1072"/>
      <c r="BI283" s="1072"/>
      <c r="BJ283" s="1072"/>
      <c r="BK283" s="1072"/>
      <c r="BL283" s="1072"/>
      <c r="BM283" s="1072"/>
      <c r="BN283" s="1072"/>
      <c r="BO283" s="1072"/>
    </row>
    <row r="284" spans="2:67" s="1073" customFormat="1" ht="15" customHeight="1">
      <c r="B284" s="1974"/>
      <c r="C284" s="2048"/>
      <c r="D284" s="1951"/>
      <c r="E284" s="1952"/>
      <c r="F284" s="1952"/>
      <c r="G284" s="1952"/>
      <c r="H284" s="1952"/>
      <c r="I284" s="1953"/>
      <c r="J284" s="1929" t="s">
        <v>1758</v>
      </c>
      <c r="K284" s="1930"/>
      <c r="L284" s="1930"/>
      <c r="M284" s="1930"/>
      <c r="N284" s="1930"/>
      <c r="O284" s="1930"/>
      <c r="P284" s="1930"/>
      <c r="Q284" s="1930"/>
      <c r="R284" s="1930"/>
      <c r="S284" s="1930"/>
      <c r="T284" s="1930"/>
      <c r="U284" s="1930"/>
      <c r="V284" s="1930"/>
      <c r="W284" s="1930"/>
      <c r="X284" s="1930"/>
      <c r="Y284" s="1930"/>
      <c r="Z284" s="1930"/>
      <c r="AA284" s="1930"/>
      <c r="AB284" s="1930"/>
      <c r="AC284" s="1930"/>
      <c r="AD284" s="1930"/>
      <c r="AE284" s="1930"/>
      <c r="AF284" s="1930"/>
      <c r="AG284" s="1931"/>
      <c r="AI284" s="1072"/>
      <c r="AJ284" s="1072"/>
      <c r="AK284" s="1072"/>
      <c r="AL284" s="1072"/>
      <c r="AM284" s="1072"/>
      <c r="AN284" s="1072"/>
      <c r="AO284" s="1072"/>
      <c r="AP284" s="1072"/>
      <c r="AQ284" s="1072"/>
      <c r="AR284" s="1072"/>
      <c r="AS284" s="1072"/>
      <c r="AT284" s="1072"/>
      <c r="AU284" s="1072"/>
      <c r="AV284" s="1072"/>
      <c r="AW284" s="1072"/>
      <c r="AX284" s="1072"/>
      <c r="AY284" s="1072"/>
      <c r="AZ284" s="1072"/>
      <c r="BA284" s="1072"/>
      <c r="BB284" s="1072"/>
      <c r="BC284" s="1072"/>
      <c r="BD284" s="1072"/>
      <c r="BE284" s="1072"/>
      <c r="BF284" s="1072"/>
      <c r="BG284" s="1072"/>
      <c r="BH284" s="1072"/>
      <c r="BI284" s="1072"/>
      <c r="BJ284" s="1072"/>
      <c r="BK284" s="1072"/>
      <c r="BL284" s="1072"/>
      <c r="BM284" s="1072"/>
      <c r="BN284" s="1072"/>
      <c r="BO284" s="1072"/>
    </row>
    <row r="285" spans="2:67" s="1073" customFormat="1" ht="15" customHeight="1">
      <c r="B285" s="1974"/>
      <c r="C285" s="2048"/>
      <c r="D285" s="1951"/>
      <c r="E285" s="1952"/>
      <c r="F285" s="1952"/>
      <c r="G285" s="1952"/>
      <c r="H285" s="1952"/>
      <c r="I285" s="1953"/>
      <c r="J285" s="1904" t="s">
        <v>113</v>
      </c>
      <c r="K285" s="1905"/>
      <c r="L285" s="1905"/>
      <c r="M285" s="1905"/>
      <c r="N285" s="1905"/>
      <c r="O285" s="1905"/>
      <c r="P285" s="1906"/>
      <c r="Q285" s="1922" t="s">
        <v>836</v>
      </c>
      <c r="R285" s="1923"/>
      <c r="S285" s="1923"/>
      <c r="T285" s="1923"/>
      <c r="U285" s="1923"/>
      <c r="V285" s="1923"/>
      <c r="W285" s="1923"/>
      <c r="X285" s="1923"/>
      <c r="Y285" s="1923"/>
      <c r="Z285" s="1923"/>
      <c r="AA285" s="1923"/>
      <c r="AB285" s="1923"/>
      <c r="AC285" s="1923"/>
      <c r="AD285" s="1923"/>
      <c r="AE285" s="1923"/>
      <c r="AF285" s="1923"/>
      <c r="AG285" s="1924"/>
      <c r="AI285" s="1072"/>
      <c r="AJ285" s="1072"/>
      <c r="AK285" s="1072"/>
      <c r="AL285" s="1072"/>
      <c r="AM285" s="1072"/>
      <c r="AN285" s="1072"/>
      <c r="AO285" s="1072"/>
      <c r="AP285" s="1072"/>
      <c r="AQ285" s="1072"/>
      <c r="AR285" s="1072"/>
      <c r="AS285" s="1072"/>
      <c r="AT285" s="1072"/>
      <c r="AU285" s="1072"/>
      <c r="AV285" s="1072"/>
      <c r="AW285" s="1072"/>
      <c r="AX285" s="1072"/>
      <c r="AY285" s="1072"/>
      <c r="AZ285" s="1072"/>
      <c r="BA285" s="1072"/>
      <c r="BB285" s="1072"/>
      <c r="BC285" s="1072"/>
      <c r="BD285" s="1072"/>
      <c r="BE285" s="1072"/>
      <c r="BF285" s="1072"/>
      <c r="BG285" s="1072"/>
      <c r="BH285" s="1072"/>
      <c r="BI285" s="1072"/>
      <c r="BJ285" s="1072"/>
      <c r="BK285" s="1072"/>
      <c r="BL285" s="1072"/>
      <c r="BM285" s="1072"/>
      <c r="BN285" s="1072"/>
      <c r="BO285" s="1072"/>
    </row>
    <row r="286" spans="2:67" s="1073" customFormat="1" ht="15" customHeight="1">
      <c r="B286" s="1974"/>
      <c r="C286" s="2048"/>
      <c r="D286" s="1951"/>
      <c r="E286" s="1952"/>
      <c r="F286" s="1952"/>
      <c r="G286" s="1952"/>
      <c r="H286" s="1952"/>
      <c r="I286" s="1953"/>
      <c r="J286" s="1895" t="s">
        <v>802</v>
      </c>
      <c r="K286" s="1896"/>
      <c r="L286" s="1896"/>
      <c r="M286" s="1896"/>
      <c r="N286" s="1896"/>
      <c r="O286" s="1896"/>
      <c r="P286" s="1897"/>
      <c r="Q286" s="1892" t="s">
        <v>836</v>
      </c>
      <c r="R286" s="1893"/>
      <c r="S286" s="1893"/>
      <c r="T286" s="1893"/>
      <c r="U286" s="1893"/>
      <c r="V286" s="1893"/>
      <c r="W286" s="1893"/>
      <c r="X286" s="1893"/>
      <c r="Y286" s="1893"/>
      <c r="Z286" s="1893"/>
      <c r="AA286" s="1893"/>
      <c r="AB286" s="1893"/>
      <c r="AC286" s="1893"/>
      <c r="AD286" s="1893"/>
      <c r="AE286" s="1893"/>
      <c r="AF286" s="1893"/>
      <c r="AG286" s="1894"/>
      <c r="AI286" s="1072"/>
      <c r="AJ286" s="1072"/>
      <c r="AK286" s="1072"/>
      <c r="AL286" s="1072"/>
      <c r="AM286" s="1072"/>
      <c r="AN286" s="1072"/>
      <c r="AO286" s="1072"/>
      <c r="AP286" s="1072"/>
      <c r="AQ286" s="1072"/>
      <c r="AR286" s="1072"/>
      <c r="AS286" s="1072"/>
      <c r="AT286" s="1072"/>
      <c r="AU286" s="1072"/>
      <c r="AV286" s="1072"/>
      <c r="AW286" s="1072"/>
      <c r="AX286" s="1072"/>
      <c r="AY286" s="1072"/>
      <c r="AZ286" s="1072"/>
      <c r="BA286" s="1072"/>
      <c r="BB286" s="1072"/>
      <c r="BC286" s="1072"/>
      <c r="BD286" s="1072"/>
      <c r="BE286" s="1072"/>
      <c r="BF286" s="1072"/>
      <c r="BG286" s="1072"/>
      <c r="BH286" s="1072"/>
      <c r="BI286" s="1072"/>
      <c r="BJ286" s="1072"/>
      <c r="BK286" s="1072"/>
      <c r="BL286" s="1072"/>
      <c r="BM286" s="1072"/>
      <c r="BN286" s="1072"/>
      <c r="BO286" s="1072"/>
    </row>
    <row r="287" spans="2:67" s="1073" customFormat="1" ht="15" customHeight="1">
      <c r="B287" s="1974"/>
      <c r="C287" s="2048"/>
      <c r="D287" s="1951"/>
      <c r="E287" s="1952"/>
      <c r="F287" s="1952"/>
      <c r="G287" s="1952"/>
      <c r="H287" s="1952"/>
      <c r="I287" s="1953"/>
      <c r="J287" s="1895" t="s">
        <v>103</v>
      </c>
      <c r="K287" s="1896"/>
      <c r="L287" s="1896"/>
      <c r="M287" s="1896"/>
      <c r="N287" s="1896"/>
      <c r="O287" s="1896"/>
      <c r="P287" s="1897"/>
      <c r="Q287" s="1892" t="s">
        <v>837</v>
      </c>
      <c r="R287" s="1893"/>
      <c r="S287" s="1893"/>
      <c r="T287" s="1893"/>
      <c r="U287" s="1893"/>
      <c r="V287" s="1893"/>
      <c r="W287" s="1893"/>
      <c r="X287" s="1893"/>
      <c r="Y287" s="1893"/>
      <c r="Z287" s="1893"/>
      <c r="AA287" s="1893"/>
      <c r="AB287" s="1893"/>
      <c r="AC287" s="1893"/>
      <c r="AD287" s="1893"/>
      <c r="AE287" s="1893"/>
      <c r="AF287" s="1893"/>
      <c r="AG287" s="1894"/>
      <c r="AI287" s="1072"/>
      <c r="AJ287" s="1072"/>
      <c r="AK287" s="1072"/>
      <c r="AL287" s="1072"/>
      <c r="AM287" s="1072"/>
      <c r="AN287" s="1072"/>
      <c r="AO287" s="1072"/>
      <c r="AP287" s="1072"/>
      <c r="AQ287" s="1072"/>
      <c r="AR287" s="1072"/>
      <c r="AS287" s="1072"/>
      <c r="AT287" s="1072"/>
      <c r="AU287" s="1072"/>
      <c r="AV287" s="1072"/>
      <c r="AW287" s="1072"/>
      <c r="AX287" s="1072"/>
      <c r="AY287" s="1072"/>
      <c r="AZ287" s="1072"/>
      <c r="BA287" s="1072"/>
      <c r="BB287" s="1072"/>
      <c r="BC287" s="1072"/>
      <c r="BD287" s="1072"/>
      <c r="BE287" s="1072"/>
      <c r="BF287" s="1072"/>
      <c r="BG287" s="1072"/>
      <c r="BH287" s="1072"/>
      <c r="BI287" s="1072"/>
      <c r="BJ287" s="1072"/>
      <c r="BK287" s="1072"/>
      <c r="BL287" s="1072"/>
      <c r="BM287" s="1072"/>
      <c r="BN287" s="1072"/>
      <c r="BO287" s="1072"/>
    </row>
    <row r="288" spans="2:67" s="1073" customFormat="1" ht="15" customHeight="1">
      <c r="B288" s="1974"/>
      <c r="C288" s="2048"/>
      <c r="D288" s="1951"/>
      <c r="E288" s="1952"/>
      <c r="F288" s="1952"/>
      <c r="G288" s="1952"/>
      <c r="H288" s="1952"/>
      <c r="I288" s="1953"/>
      <c r="J288" s="1958" t="s">
        <v>1178</v>
      </c>
      <c r="K288" s="1959"/>
      <c r="L288" s="1959"/>
      <c r="M288" s="1959"/>
      <c r="N288" s="1959"/>
      <c r="O288" s="1959"/>
      <c r="P288" s="1960"/>
      <c r="Q288" s="2027" t="s">
        <v>837</v>
      </c>
      <c r="R288" s="2028"/>
      <c r="S288" s="2028"/>
      <c r="T288" s="2028"/>
      <c r="U288" s="2028"/>
      <c r="V288" s="2028"/>
      <c r="W288" s="2028"/>
      <c r="X288" s="2028"/>
      <c r="Y288" s="2028"/>
      <c r="Z288" s="2028"/>
      <c r="AA288" s="2028"/>
      <c r="AB288" s="2028"/>
      <c r="AC288" s="2028"/>
      <c r="AD288" s="2028"/>
      <c r="AE288" s="2028"/>
      <c r="AF288" s="2028"/>
      <c r="AG288" s="2029"/>
      <c r="AI288" s="1072"/>
      <c r="AJ288" s="1072"/>
      <c r="AK288" s="1072"/>
      <c r="AL288" s="1072"/>
      <c r="AM288" s="1072"/>
      <c r="AN288" s="1072"/>
      <c r="AO288" s="1072"/>
      <c r="AP288" s="1072"/>
      <c r="AQ288" s="1072"/>
      <c r="AR288" s="1072"/>
      <c r="AS288" s="1072"/>
      <c r="AT288" s="1072"/>
      <c r="AU288" s="1072"/>
      <c r="AV288" s="1072"/>
      <c r="AW288" s="1072"/>
      <c r="AX288" s="1072"/>
      <c r="AY288" s="1072"/>
      <c r="AZ288" s="1072"/>
      <c r="BA288" s="1072"/>
      <c r="BB288" s="1072"/>
      <c r="BC288" s="1072"/>
      <c r="BD288" s="1072"/>
      <c r="BE288" s="1072"/>
      <c r="BF288" s="1072"/>
      <c r="BG288" s="1072"/>
      <c r="BH288" s="1072"/>
      <c r="BI288" s="1072"/>
      <c r="BJ288" s="1072"/>
      <c r="BK288" s="1072"/>
      <c r="BL288" s="1072"/>
      <c r="BM288" s="1072"/>
      <c r="BN288" s="1072"/>
      <c r="BO288" s="1072"/>
    </row>
    <row r="289" spans="2:67" s="1073" customFormat="1" ht="15" customHeight="1">
      <c r="B289" s="1974"/>
      <c r="C289" s="2048"/>
      <c r="D289" s="1951"/>
      <c r="E289" s="1952"/>
      <c r="F289" s="1952"/>
      <c r="G289" s="1952"/>
      <c r="H289" s="1952"/>
      <c r="I289" s="1953"/>
      <c r="J289" s="1895" t="s">
        <v>1760</v>
      </c>
      <c r="K289" s="1896"/>
      <c r="L289" s="1896"/>
      <c r="M289" s="1896"/>
      <c r="N289" s="1896"/>
      <c r="O289" s="1896"/>
      <c r="P289" s="1897"/>
      <c r="Q289" s="1892" t="s">
        <v>1860</v>
      </c>
      <c r="R289" s="1893"/>
      <c r="S289" s="1893"/>
      <c r="T289" s="1893"/>
      <c r="U289" s="1893"/>
      <c r="V289" s="1893"/>
      <c r="W289" s="1893"/>
      <c r="X289" s="1893"/>
      <c r="Y289" s="1893"/>
      <c r="Z289" s="1893"/>
      <c r="AA289" s="1893"/>
      <c r="AB289" s="1893"/>
      <c r="AC289" s="1893"/>
      <c r="AD289" s="1893"/>
      <c r="AE289" s="1893"/>
      <c r="AF289" s="1893"/>
      <c r="AG289" s="1894"/>
      <c r="AI289" s="1072"/>
      <c r="AJ289" s="1072"/>
      <c r="AK289" s="1072"/>
      <c r="AL289" s="1072"/>
      <c r="AM289" s="1072"/>
      <c r="AN289" s="1072"/>
      <c r="AO289" s="1072"/>
      <c r="AP289" s="1072"/>
      <c r="AQ289" s="1072"/>
      <c r="AR289" s="1072"/>
      <c r="AS289" s="1072"/>
      <c r="AT289" s="1072"/>
      <c r="AU289" s="1072"/>
      <c r="AV289" s="1072"/>
      <c r="AW289" s="1072"/>
      <c r="AX289" s="1072"/>
      <c r="AY289" s="1072"/>
      <c r="AZ289" s="1072"/>
      <c r="BA289" s="1072"/>
      <c r="BB289" s="1072"/>
      <c r="BC289" s="1072"/>
      <c r="BD289" s="1072"/>
      <c r="BE289" s="1072"/>
      <c r="BF289" s="1072"/>
      <c r="BG289" s="1072"/>
      <c r="BH289" s="1072"/>
      <c r="BI289" s="1072"/>
      <c r="BJ289" s="1072"/>
      <c r="BK289" s="1072"/>
      <c r="BL289" s="1072"/>
      <c r="BM289" s="1072"/>
      <c r="BN289" s="1072"/>
      <c r="BO289" s="1072"/>
    </row>
    <row r="290" spans="2:67" s="1073" customFormat="1" ht="15" customHeight="1">
      <c r="B290" s="1974"/>
      <c r="C290" s="2048"/>
      <c r="D290" s="1951"/>
      <c r="E290" s="1952"/>
      <c r="F290" s="1952"/>
      <c r="G290" s="1952"/>
      <c r="H290" s="1952"/>
      <c r="I290" s="1953"/>
      <c r="J290" s="1895" t="s">
        <v>1761</v>
      </c>
      <c r="K290" s="1896"/>
      <c r="L290" s="1896"/>
      <c r="M290" s="1896"/>
      <c r="N290" s="1896"/>
      <c r="O290" s="1896"/>
      <c r="P290" s="1897"/>
      <c r="Q290" s="1892" t="s">
        <v>1861</v>
      </c>
      <c r="R290" s="1893"/>
      <c r="S290" s="1893"/>
      <c r="T290" s="1893"/>
      <c r="U290" s="1893"/>
      <c r="V290" s="1893"/>
      <c r="W290" s="1893"/>
      <c r="X290" s="1893"/>
      <c r="Y290" s="1893"/>
      <c r="Z290" s="1893"/>
      <c r="AA290" s="1893"/>
      <c r="AB290" s="1893"/>
      <c r="AC290" s="1893"/>
      <c r="AD290" s="1893"/>
      <c r="AE290" s="1893"/>
      <c r="AF290" s="1893"/>
      <c r="AG290" s="1894"/>
      <c r="AI290" s="1072"/>
      <c r="AJ290" s="1072"/>
      <c r="AK290" s="1072"/>
      <c r="AL290" s="1072"/>
      <c r="AM290" s="1072"/>
      <c r="AN290" s="1072"/>
      <c r="AO290" s="1072"/>
      <c r="AP290" s="1072"/>
      <c r="AQ290" s="1072"/>
      <c r="AR290" s="1072"/>
      <c r="AS290" s="1072"/>
      <c r="AT290" s="1072"/>
      <c r="AU290" s="1072"/>
      <c r="AV290" s="1072"/>
      <c r="AW290" s="1072"/>
      <c r="AX290" s="1072"/>
      <c r="AY290" s="1072"/>
      <c r="AZ290" s="1072"/>
      <c r="BA290" s="1072"/>
      <c r="BB290" s="1072"/>
      <c r="BC290" s="1072"/>
      <c r="BD290" s="1072"/>
      <c r="BE290" s="1072"/>
      <c r="BF290" s="1072"/>
      <c r="BG290" s="1072"/>
      <c r="BH290" s="1072"/>
      <c r="BI290" s="1072"/>
      <c r="BJ290" s="1072"/>
      <c r="BK290" s="1072"/>
      <c r="BL290" s="1072"/>
      <c r="BM290" s="1072"/>
      <c r="BN290" s="1072"/>
      <c r="BO290" s="1072"/>
    </row>
    <row r="291" spans="2:67" s="1073" customFormat="1" ht="15" customHeight="1">
      <c r="B291" s="1974"/>
      <c r="C291" s="2048"/>
      <c r="D291" s="1951"/>
      <c r="E291" s="1952"/>
      <c r="F291" s="1952"/>
      <c r="G291" s="1952"/>
      <c r="H291" s="1952"/>
      <c r="I291" s="1953"/>
      <c r="J291" s="1895" t="s">
        <v>267</v>
      </c>
      <c r="K291" s="1896"/>
      <c r="L291" s="1896"/>
      <c r="M291" s="1896"/>
      <c r="N291" s="1896"/>
      <c r="O291" s="1896"/>
      <c r="P291" s="1897"/>
      <c r="Q291" s="1892" t="s">
        <v>1862</v>
      </c>
      <c r="R291" s="1893"/>
      <c r="S291" s="1893"/>
      <c r="T291" s="1893"/>
      <c r="U291" s="1893"/>
      <c r="V291" s="1893"/>
      <c r="W291" s="1893"/>
      <c r="X291" s="1893"/>
      <c r="Y291" s="1893"/>
      <c r="Z291" s="1893"/>
      <c r="AA291" s="1893"/>
      <c r="AB291" s="1893"/>
      <c r="AC291" s="1893"/>
      <c r="AD291" s="1893"/>
      <c r="AE291" s="1893"/>
      <c r="AF291" s="1893"/>
      <c r="AG291" s="1894"/>
      <c r="AI291" s="1072"/>
      <c r="AJ291" s="1072"/>
      <c r="AK291" s="1072"/>
      <c r="AL291" s="1072"/>
      <c r="AM291" s="1072"/>
      <c r="AN291" s="1072"/>
      <c r="AO291" s="1072"/>
      <c r="AP291" s="1072"/>
      <c r="AQ291" s="1072"/>
      <c r="AR291" s="1072"/>
      <c r="AS291" s="1072"/>
      <c r="AT291" s="1072"/>
      <c r="AU291" s="1072"/>
      <c r="AV291" s="1072"/>
      <c r="AW291" s="1072"/>
      <c r="AX291" s="1072"/>
      <c r="AY291" s="1072"/>
      <c r="AZ291" s="1072"/>
      <c r="BA291" s="1072"/>
      <c r="BB291" s="1072"/>
      <c r="BC291" s="1072"/>
      <c r="BD291" s="1072"/>
      <c r="BE291" s="1072"/>
      <c r="BF291" s="1072"/>
      <c r="BG291" s="1072"/>
      <c r="BH291" s="1072"/>
      <c r="BI291" s="1072"/>
      <c r="BJ291" s="1072"/>
      <c r="BK291" s="1072"/>
      <c r="BL291" s="1072"/>
      <c r="BM291" s="1072"/>
      <c r="BN291" s="1072"/>
      <c r="BO291" s="1072"/>
    </row>
    <row r="292" spans="2:67" s="1073" customFormat="1" ht="15" customHeight="1">
      <c r="B292" s="1974"/>
      <c r="C292" s="2048"/>
      <c r="D292" s="1951"/>
      <c r="E292" s="1952"/>
      <c r="F292" s="1952"/>
      <c r="G292" s="1952"/>
      <c r="H292" s="1952"/>
      <c r="I292" s="1953"/>
      <c r="J292" s="1895" t="s">
        <v>1762</v>
      </c>
      <c r="K292" s="1896"/>
      <c r="L292" s="1896"/>
      <c r="M292" s="1896"/>
      <c r="N292" s="1896"/>
      <c r="O292" s="1896"/>
      <c r="P292" s="1897"/>
      <c r="Q292" s="1892" t="s">
        <v>1870</v>
      </c>
      <c r="R292" s="1893"/>
      <c r="S292" s="1893"/>
      <c r="T292" s="1893"/>
      <c r="U292" s="1893"/>
      <c r="V292" s="1893"/>
      <c r="W292" s="1893"/>
      <c r="X292" s="1893"/>
      <c r="Y292" s="1893"/>
      <c r="Z292" s="1893"/>
      <c r="AA292" s="1893"/>
      <c r="AB292" s="1893"/>
      <c r="AC292" s="1893"/>
      <c r="AD292" s="1893"/>
      <c r="AE292" s="1893"/>
      <c r="AF292" s="1893"/>
      <c r="AG292" s="1894"/>
      <c r="AI292" s="1072"/>
      <c r="AJ292" s="1072"/>
      <c r="AK292" s="1072"/>
      <c r="AL292" s="1072"/>
      <c r="AM292" s="1072"/>
      <c r="AN292" s="1072"/>
      <c r="AO292" s="1072"/>
      <c r="AP292" s="1072"/>
      <c r="AQ292" s="1072"/>
      <c r="AR292" s="1072"/>
      <c r="AS292" s="1072"/>
      <c r="AT292" s="1072"/>
      <c r="AU292" s="1072"/>
      <c r="AV292" s="1072"/>
      <c r="AW292" s="1072"/>
      <c r="AX292" s="1072"/>
      <c r="AY292" s="1072"/>
      <c r="AZ292" s="1072"/>
      <c r="BA292" s="1072"/>
      <c r="BB292" s="1072"/>
      <c r="BC292" s="1072"/>
      <c r="BD292" s="1072"/>
      <c r="BE292" s="1072"/>
      <c r="BF292" s="1072"/>
      <c r="BG292" s="1072"/>
      <c r="BH292" s="1072"/>
      <c r="BI292" s="1072"/>
      <c r="BJ292" s="1072"/>
      <c r="BK292" s="1072"/>
      <c r="BL292" s="1072"/>
      <c r="BM292" s="1072"/>
      <c r="BN292" s="1072"/>
      <c r="BO292" s="1072"/>
    </row>
    <row r="293" spans="2:67" s="1073" customFormat="1" ht="15" customHeight="1">
      <c r="B293" s="1974"/>
      <c r="C293" s="2048"/>
      <c r="D293" s="1951"/>
      <c r="E293" s="1952"/>
      <c r="F293" s="1952"/>
      <c r="G293" s="1952"/>
      <c r="H293" s="1952"/>
      <c r="I293" s="1953"/>
      <c r="J293" s="1944" t="s">
        <v>1763</v>
      </c>
      <c r="K293" s="1945"/>
      <c r="L293" s="1945"/>
      <c r="M293" s="1945"/>
      <c r="N293" s="1945"/>
      <c r="O293" s="1945"/>
      <c r="P293" s="1946"/>
      <c r="Q293" s="2030" t="s">
        <v>1871</v>
      </c>
      <c r="R293" s="2031"/>
      <c r="S293" s="2031"/>
      <c r="T293" s="2031"/>
      <c r="U293" s="2031"/>
      <c r="V293" s="2031"/>
      <c r="W293" s="2031"/>
      <c r="X293" s="2031"/>
      <c r="Y293" s="2031"/>
      <c r="Z293" s="2031"/>
      <c r="AA293" s="2031"/>
      <c r="AB293" s="2031"/>
      <c r="AC293" s="2031"/>
      <c r="AD293" s="2031"/>
      <c r="AE293" s="2031"/>
      <c r="AF293" s="2031"/>
      <c r="AG293" s="2032"/>
      <c r="AI293" s="1072"/>
      <c r="AJ293" s="1072"/>
      <c r="AK293" s="1072"/>
      <c r="AL293" s="1072"/>
      <c r="AM293" s="1072"/>
      <c r="AN293" s="1072"/>
      <c r="AO293" s="1072"/>
      <c r="AP293" s="1072"/>
      <c r="AQ293" s="1072"/>
      <c r="AR293" s="1072"/>
      <c r="AS293" s="1072"/>
      <c r="AT293" s="1072"/>
      <c r="AU293" s="1072"/>
      <c r="AV293" s="1072"/>
      <c r="AW293" s="1072"/>
      <c r="AX293" s="1072"/>
      <c r="AY293" s="1072"/>
      <c r="AZ293" s="1072"/>
      <c r="BA293" s="1072"/>
      <c r="BB293" s="1072"/>
      <c r="BC293" s="1072"/>
      <c r="BD293" s="1072"/>
      <c r="BE293" s="1072"/>
      <c r="BF293" s="1072"/>
      <c r="BG293" s="1072"/>
      <c r="BH293" s="1072"/>
      <c r="BI293" s="1072"/>
      <c r="BJ293" s="1072"/>
      <c r="BK293" s="1072"/>
      <c r="BL293" s="1072"/>
      <c r="BM293" s="1072"/>
      <c r="BN293" s="1072"/>
      <c r="BO293" s="1072"/>
    </row>
    <row r="294" spans="2:67" s="1073" customFormat="1" ht="15" customHeight="1">
      <c r="B294" s="1974"/>
      <c r="C294" s="2048"/>
      <c r="D294" s="1951"/>
      <c r="E294" s="1952"/>
      <c r="F294" s="1952"/>
      <c r="G294" s="1952"/>
      <c r="H294" s="1952"/>
      <c r="I294" s="1953"/>
      <c r="J294" s="1895" t="s">
        <v>1179</v>
      </c>
      <c r="K294" s="1896"/>
      <c r="L294" s="1896"/>
      <c r="M294" s="1896"/>
      <c r="N294" s="1896"/>
      <c r="O294" s="1896"/>
      <c r="P294" s="1897"/>
      <c r="Q294" s="1892" t="s">
        <v>1872</v>
      </c>
      <c r="R294" s="1893"/>
      <c r="S294" s="1893"/>
      <c r="T294" s="1893"/>
      <c r="U294" s="1893"/>
      <c r="V294" s="1893"/>
      <c r="W294" s="1893"/>
      <c r="X294" s="1893"/>
      <c r="Y294" s="1893"/>
      <c r="Z294" s="1893"/>
      <c r="AA294" s="1893"/>
      <c r="AB294" s="1893"/>
      <c r="AC294" s="1893"/>
      <c r="AD294" s="1893"/>
      <c r="AE294" s="1893"/>
      <c r="AF294" s="1893"/>
      <c r="AG294" s="1894"/>
      <c r="AI294" s="1072"/>
      <c r="AJ294" s="1072"/>
      <c r="AK294" s="1072"/>
      <c r="AL294" s="1072"/>
      <c r="AM294" s="1072"/>
      <c r="AN294" s="1072"/>
      <c r="AO294" s="1072"/>
      <c r="AP294" s="1072"/>
      <c r="AQ294" s="1072"/>
      <c r="AR294" s="1072"/>
      <c r="AS294" s="1072"/>
      <c r="AT294" s="1072"/>
      <c r="AU294" s="1072"/>
      <c r="AV294" s="1072"/>
      <c r="AW294" s="1072"/>
      <c r="AX294" s="1072"/>
      <c r="AY294" s="1072"/>
      <c r="AZ294" s="1072"/>
      <c r="BA294" s="1072"/>
      <c r="BB294" s="1072"/>
      <c r="BC294" s="1072"/>
      <c r="BD294" s="1072"/>
      <c r="BE294" s="1072"/>
      <c r="BF294" s="1072"/>
      <c r="BG294" s="1072"/>
      <c r="BH294" s="1072"/>
      <c r="BI294" s="1072"/>
      <c r="BJ294" s="1072"/>
      <c r="BK294" s="1072"/>
      <c r="BL294" s="1072"/>
      <c r="BM294" s="1072"/>
      <c r="BN294" s="1072"/>
      <c r="BO294" s="1072"/>
    </row>
    <row r="295" spans="2:67" s="1073" customFormat="1" ht="15" customHeight="1">
      <c r="B295" s="1974"/>
      <c r="C295" s="2048"/>
      <c r="D295" s="1951"/>
      <c r="E295" s="1952"/>
      <c r="F295" s="1952"/>
      <c r="G295" s="1952"/>
      <c r="H295" s="1952"/>
      <c r="I295" s="1953"/>
      <c r="J295" s="1895" t="s">
        <v>1180</v>
      </c>
      <c r="K295" s="1896"/>
      <c r="L295" s="1896"/>
      <c r="M295" s="1896"/>
      <c r="N295" s="1896"/>
      <c r="O295" s="1896"/>
      <c r="P295" s="1897"/>
      <c r="Q295" s="1892" t="s">
        <v>1873</v>
      </c>
      <c r="R295" s="1893"/>
      <c r="S295" s="1893"/>
      <c r="T295" s="1893"/>
      <c r="U295" s="1893"/>
      <c r="V295" s="1893"/>
      <c r="W295" s="1893"/>
      <c r="X295" s="1893"/>
      <c r="Y295" s="1893"/>
      <c r="Z295" s="1893"/>
      <c r="AA295" s="1893"/>
      <c r="AB295" s="1893"/>
      <c r="AC295" s="1893"/>
      <c r="AD295" s="1893"/>
      <c r="AE295" s="1893"/>
      <c r="AF295" s="1893"/>
      <c r="AG295" s="1894"/>
      <c r="AI295" s="1072"/>
      <c r="AJ295" s="1072"/>
      <c r="AK295" s="1072"/>
      <c r="AL295" s="1072"/>
      <c r="AM295" s="1072"/>
      <c r="AN295" s="1072"/>
      <c r="AO295" s="1072"/>
      <c r="AP295" s="1072"/>
      <c r="AQ295" s="1072"/>
      <c r="AR295" s="1072"/>
      <c r="AS295" s="1072"/>
      <c r="AT295" s="1072"/>
      <c r="AU295" s="1072"/>
      <c r="AV295" s="1072"/>
      <c r="AW295" s="1072"/>
      <c r="AX295" s="1072"/>
      <c r="AY295" s="1072"/>
      <c r="AZ295" s="1072"/>
      <c r="BA295" s="1072"/>
      <c r="BB295" s="1072"/>
      <c r="BC295" s="1072"/>
      <c r="BD295" s="1072"/>
      <c r="BE295" s="1072"/>
      <c r="BF295" s="1072"/>
      <c r="BG295" s="1072"/>
      <c r="BH295" s="1072"/>
      <c r="BI295" s="1072"/>
      <c r="BJ295" s="1072"/>
      <c r="BK295" s="1072"/>
      <c r="BL295" s="1072"/>
      <c r="BM295" s="1072"/>
      <c r="BN295" s="1072"/>
      <c r="BO295" s="1072"/>
    </row>
    <row r="296" spans="2:67" s="1073" customFormat="1" ht="15" customHeight="1">
      <c r="B296" s="1974"/>
      <c r="C296" s="2048"/>
      <c r="D296" s="1951"/>
      <c r="E296" s="1952"/>
      <c r="F296" s="1952"/>
      <c r="G296" s="1952"/>
      <c r="H296" s="1952"/>
      <c r="I296" s="1953"/>
      <c r="J296" s="1895" t="s">
        <v>1764</v>
      </c>
      <c r="K296" s="1896"/>
      <c r="L296" s="1896"/>
      <c r="M296" s="1896"/>
      <c r="N296" s="1896"/>
      <c r="O296" s="1896"/>
      <c r="P296" s="1897"/>
      <c r="Q296" s="1892" t="s">
        <v>1863</v>
      </c>
      <c r="R296" s="1893"/>
      <c r="S296" s="1893"/>
      <c r="T296" s="1893"/>
      <c r="U296" s="1893"/>
      <c r="V296" s="1893"/>
      <c r="W296" s="1893"/>
      <c r="X296" s="1893"/>
      <c r="Y296" s="1893"/>
      <c r="Z296" s="1893"/>
      <c r="AA296" s="1893"/>
      <c r="AB296" s="1893"/>
      <c r="AC296" s="1893"/>
      <c r="AD296" s="1893"/>
      <c r="AE296" s="1893"/>
      <c r="AF296" s="1893"/>
      <c r="AG296" s="1894"/>
      <c r="AI296" s="1072"/>
      <c r="AJ296" s="1072"/>
      <c r="AK296" s="1072"/>
      <c r="AL296" s="1072"/>
      <c r="AM296" s="1072"/>
      <c r="AN296" s="1072"/>
      <c r="AO296" s="1072"/>
      <c r="AP296" s="1072"/>
      <c r="AQ296" s="1072"/>
      <c r="AR296" s="1072"/>
      <c r="AS296" s="1072"/>
      <c r="AT296" s="1072"/>
      <c r="AU296" s="1072"/>
      <c r="AV296" s="1072"/>
      <c r="AW296" s="1072"/>
      <c r="AX296" s="1072"/>
      <c r="AY296" s="1072"/>
      <c r="AZ296" s="1072"/>
      <c r="BA296" s="1072"/>
      <c r="BB296" s="1072"/>
      <c r="BC296" s="1072"/>
      <c r="BD296" s="1072"/>
      <c r="BE296" s="1072"/>
      <c r="BF296" s="1072"/>
      <c r="BG296" s="1072"/>
      <c r="BH296" s="1072"/>
      <c r="BI296" s="1072"/>
      <c r="BJ296" s="1072"/>
      <c r="BK296" s="1072"/>
      <c r="BL296" s="1072"/>
      <c r="BM296" s="1072"/>
      <c r="BN296" s="1072"/>
      <c r="BO296" s="1072"/>
    </row>
    <row r="297" spans="2:67" s="1073" customFormat="1" ht="15" customHeight="1">
      <c r="B297" s="1974"/>
      <c r="C297" s="2048"/>
      <c r="D297" s="1951"/>
      <c r="E297" s="1952"/>
      <c r="F297" s="1952"/>
      <c r="G297" s="1952"/>
      <c r="H297" s="1952"/>
      <c r="I297" s="1953"/>
      <c r="J297" s="1929" t="s">
        <v>1759</v>
      </c>
      <c r="K297" s="1930"/>
      <c r="L297" s="1930"/>
      <c r="M297" s="1930"/>
      <c r="N297" s="1930"/>
      <c r="O297" s="1930"/>
      <c r="P297" s="1930"/>
      <c r="Q297" s="1930"/>
      <c r="R297" s="1930"/>
      <c r="S297" s="1930"/>
      <c r="T297" s="1930"/>
      <c r="U297" s="1930"/>
      <c r="V297" s="1930"/>
      <c r="W297" s="1930"/>
      <c r="X297" s="1930"/>
      <c r="Y297" s="1930"/>
      <c r="Z297" s="1930"/>
      <c r="AA297" s="1930"/>
      <c r="AB297" s="1930"/>
      <c r="AC297" s="1930"/>
      <c r="AD297" s="1930"/>
      <c r="AE297" s="1930"/>
      <c r="AF297" s="1930"/>
      <c r="AG297" s="1931"/>
      <c r="AI297" s="1072"/>
      <c r="AJ297" s="1072"/>
      <c r="AK297" s="1072"/>
      <c r="AL297" s="1072"/>
      <c r="AM297" s="1072"/>
      <c r="AN297" s="1072"/>
      <c r="AO297" s="1072"/>
      <c r="AP297" s="1072"/>
      <c r="AQ297" s="1072"/>
      <c r="AR297" s="1072"/>
      <c r="AS297" s="1072"/>
      <c r="AT297" s="1072"/>
      <c r="AU297" s="1072"/>
      <c r="AV297" s="1072"/>
      <c r="AW297" s="1072"/>
      <c r="AX297" s="1072"/>
      <c r="AY297" s="1072"/>
      <c r="AZ297" s="1072"/>
      <c r="BA297" s="1072"/>
      <c r="BB297" s="1072"/>
      <c r="BC297" s="1072"/>
      <c r="BD297" s="1072"/>
      <c r="BE297" s="1072"/>
      <c r="BF297" s="1072"/>
      <c r="BG297" s="1072"/>
      <c r="BH297" s="1072"/>
      <c r="BI297" s="1072"/>
      <c r="BJ297" s="1072"/>
      <c r="BK297" s="1072"/>
      <c r="BL297" s="1072"/>
      <c r="BM297" s="1072"/>
      <c r="BN297" s="1072"/>
      <c r="BO297" s="1072"/>
    </row>
    <row r="298" spans="2:67" s="1073" customFormat="1" ht="15" customHeight="1">
      <c r="B298" s="1974"/>
      <c r="C298" s="2048"/>
      <c r="D298" s="1951"/>
      <c r="E298" s="1952"/>
      <c r="F298" s="1952"/>
      <c r="G298" s="1952"/>
      <c r="H298" s="1952"/>
      <c r="I298" s="1953"/>
      <c r="J298" s="1904" t="s">
        <v>113</v>
      </c>
      <c r="K298" s="1905"/>
      <c r="L298" s="1905"/>
      <c r="M298" s="1905"/>
      <c r="N298" s="1905"/>
      <c r="O298" s="1905"/>
      <c r="P298" s="1906"/>
      <c r="Q298" s="1922" t="s">
        <v>836</v>
      </c>
      <c r="R298" s="1923"/>
      <c r="S298" s="1923"/>
      <c r="T298" s="1923"/>
      <c r="U298" s="1923"/>
      <c r="V298" s="1923"/>
      <c r="W298" s="1923"/>
      <c r="X298" s="1923"/>
      <c r="Y298" s="1923"/>
      <c r="Z298" s="1923"/>
      <c r="AA298" s="1923"/>
      <c r="AB298" s="1923"/>
      <c r="AC298" s="1923"/>
      <c r="AD298" s="1923"/>
      <c r="AE298" s="1923"/>
      <c r="AF298" s="1923"/>
      <c r="AG298" s="1924"/>
      <c r="AI298" s="1072"/>
      <c r="AJ298" s="1072"/>
      <c r="AK298" s="1072"/>
      <c r="AL298" s="1072"/>
      <c r="AM298" s="1072"/>
      <c r="AN298" s="1072"/>
      <c r="AO298" s="1072"/>
      <c r="AP298" s="1072"/>
      <c r="AQ298" s="1072"/>
      <c r="AR298" s="1072"/>
      <c r="AS298" s="1072"/>
      <c r="AT298" s="1072"/>
      <c r="AU298" s="1072"/>
      <c r="AV298" s="1072"/>
      <c r="AW298" s="1072"/>
      <c r="AX298" s="1072"/>
      <c r="AY298" s="1072"/>
      <c r="AZ298" s="1072"/>
      <c r="BA298" s="1072"/>
      <c r="BB298" s="1072"/>
      <c r="BC298" s="1072"/>
      <c r="BD298" s="1072"/>
      <c r="BE298" s="1072"/>
      <c r="BF298" s="1072"/>
      <c r="BG298" s="1072"/>
      <c r="BH298" s="1072"/>
      <c r="BI298" s="1072"/>
      <c r="BJ298" s="1072"/>
      <c r="BK298" s="1072"/>
      <c r="BL298" s="1072"/>
      <c r="BM298" s="1072"/>
      <c r="BN298" s="1072"/>
      <c r="BO298" s="1072"/>
    </row>
    <row r="299" spans="2:67" s="1073" customFormat="1" ht="15" customHeight="1">
      <c r="B299" s="1974"/>
      <c r="C299" s="2048"/>
      <c r="D299" s="1951"/>
      <c r="E299" s="1952"/>
      <c r="F299" s="1952"/>
      <c r="G299" s="1952"/>
      <c r="H299" s="1952"/>
      <c r="I299" s="1953"/>
      <c r="J299" s="1895" t="s">
        <v>802</v>
      </c>
      <c r="K299" s="1896"/>
      <c r="L299" s="1896"/>
      <c r="M299" s="1896"/>
      <c r="N299" s="1896"/>
      <c r="O299" s="1896"/>
      <c r="P299" s="1897"/>
      <c r="Q299" s="1892" t="s">
        <v>836</v>
      </c>
      <c r="R299" s="1893"/>
      <c r="S299" s="1893"/>
      <c r="T299" s="1893"/>
      <c r="U299" s="1893"/>
      <c r="V299" s="1893"/>
      <c r="W299" s="1893"/>
      <c r="X299" s="1893"/>
      <c r="Y299" s="1893"/>
      <c r="Z299" s="1893"/>
      <c r="AA299" s="1893"/>
      <c r="AB299" s="1893"/>
      <c r="AC299" s="1893"/>
      <c r="AD299" s="1893"/>
      <c r="AE299" s="1893"/>
      <c r="AF299" s="1893"/>
      <c r="AG299" s="1894"/>
      <c r="AI299" s="1072"/>
      <c r="AJ299" s="1072"/>
      <c r="AK299" s="1072"/>
      <c r="AL299" s="1072"/>
      <c r="AM299" s="1072"/>
      <c r="AN299" s="1072"/>
      <c r="AO299" s="1072"/>
      <c r="AP299" s="1072"/>
      <c r="AQ299" s="1072"/>
      <c r="AR299" s="1072"/>
      <c r="AS299" s="1072"/>
      <c r="AT299" s="1072"/>
      <c r="AU299" s="1072"/>
      <c r="AV299" s="1072"/>
      <c r="AW299" s="1072"/>
      <c r="AX299" s="1072"/>
      <c r="AY299" s="1072"/>
      <c r="AZ299" s="1072"/>
      <c r="BA299" s="1072"/>
      <c r="BB299" s="1072"/>
      <c r="BC299" s="1072"/>
      <c r="BD299" s="1072"/>
      <c r="BE299" s="1072"/>
      <c r="BF299" s="1072"/>
      <c r="BG299" s="1072"/>
      <c r="BH299" s="1072"/>
      <c r="BI299" s="1072"/>
      <c r="BJ299" s="1072"/>
      <c r="BK299" s="1072"/>
      <c r="BL299" s="1072"/>
      <c r="BM299" s="1072"/>
      <c r="BN299" s="1072"/>
      <c r="BO299" s="1072"/>
    </row>
    <row r="300" spans="2:67" s="1073" customFormat="1" ht="15" customHeight="1">
      <c r="B300" s="1974"/>
      <c r="C300" s="2048"/>
      <c r="D300" s="1951"/>
      <c r="E300" s="1952"/>
      <c r="F300" s="1952"/>
      <c r="G300" s="1952"/>
      <c r="H300" s="1952"/>
      <c r="I300" s="1953"/>
      <c r="J300" s="1895" t="s">
        <v>103</v>
      </c>
      <c r="K300" s="1896"/>
      <c r="L300" s="1896"/>
      <c r="M300" s="1896"/>
      <c r="N300" s="1896"/>
      <c r="O300" s="1896"/>
      <c r="P300" s="1897"/>
      <c r="Q300" s="1892" t="s">
        <v>837</v>
      </c>
      <c r="R300" s="1893"/>
      <c r="S300" s="1893"/>
      <c r="T300" s="1893"/>
      <c r="U300" s="1893"/>
      <c r="V300" s="1893"/>
      <c r="W300" s="1893"/>
      <c r="X300" s="1893"/>
      <c r="Y300" s="1893"/>
      <c r="Z300" s="1893"/>
      <c r="AA300" s="1893"/>
      <c r="AB300" s="1893"/>
      <c r="AC300" s="1893"/>
      <c r="AD300" s="1893"/>
      <c r="AE300" s="1893"/>
      <c r="AF300" s="1893"/>
      <c r="AG300" s="1894"/>
      <c r="AI300" s="1072"/>
      <c r="AJ300" s="1072"/>
      <c r="AK300" s="1072"/>
      <c r="AL300" s="1072"/>
      <c r="AM300" s="1072"/>
      <c r="AN300" s="1072"/>
      <c r="AO300" s="1072"/>
      <c r="AP300" s="1072"/>
      <c r="AQ300" s="1072"/>
      <c r="AR300" s="1072"/>
      <c r="AS300" s="1072"/>
      <c r="AT300" s="1072"/>
      <c r="AU300" s="1072"/>
      <c r="AV300" s="1072"/>
      <c r="AW300" s="1072"/>
      <c r="AX300" s="1072"/>
      <c r="AY300" s="1072"/>
      <c r="AZ300" s="1072"/>
      <c r="BA300" s="1072"/>
      <c r="BB300" s="1072"/>
      <c r="BC300" s="1072"/>
      <c r="BD300" s="1072"/>
      <c r="BE300" s="1072"/>
      <c r="BF300" s="1072"/>
      <c r="BG300" s="1072"/>
      <c r="BH300" s="1072"/>
      <c r="BI300" s="1072"/>
      <c r="BJ300" s="1072"/>
      <c r="BK300" s="1072"/>
      <c r="BL300" s="1072"/>
      <c r="BM300" s="1072"/>
      <c r="BN300" s="1072"/>
      <c r="BO300" s="1072"/>
    </row>
    <row r="301" spans="2:67" s="1073" customFormat="1" ht="15" customHeight="1">
      <c r="B301" s="1974"/>
      <c r="C301" s="2048"/>
      <c r="D301" s="1951"/>
      <c r="E301" s="1952"/>
      <c r="F301" s="1952"/>
      <c r="G301" s="1952"/>
      <c r="H301" s="1952"/>
      <c r="I301" s="1953"/>
      <c r="J301" s="1958" t="s">
        <v>1178</v>
      </c>
      <c r="K301" s="1959"/>
      <c r="L301" s="1959"/>
      <c r="M301" s="1959"/>
      <c r="N301" s="1959"/>
      <c r="O301" s="1959"/>
      <c r="P301" s="1960"/>
      <c r="Q301" s="2027" t="s">
        <v>837</v>
      </c>
      <c r="R301" s="2028"/>
      <c r="S301" s="2028"/>
      <c r="T301" s="2028"/>
      <c r="U301" s="2028"/>
      <c r="V301" s="2028"/>
      <c r="W301" s="2028"/>
      <c r="X301" s="2028"/>
      <c r="Y301" s="2028"/>
      <c r="Z301" s="2028"/>
      <c r="AA301" s="2028"/>
      <c r="AB301" s="2028"/>
      <c r="AC301" s="2028"/>
      <c r="AD301" s="2028"/>
      <c r="AE301" s="2028"/>
      <c r="AF301" s="2028"/>
      <c r="AG301" s="2029"/>
      <c r="AI301" s="1072"/>
      <c r="AJ301" s="1072"/>
      <c r="AK301" s="1072"/>
      <c r="AL301" s="1072"/>
      <c r="AM301" s="1072"/>
      <c r="AN301" s="1072"/>
      <c r="AO301" s="1072"/>
      <c r="AP301" s="1072"/>
      <c r="AQ301" s="1072"/>
      <c r="AR301" s="1072"/>
      <c r="AS301" s="1072"/>
      <c r="AT301" s="1072"/>
      <c r="AU301" s="1072"/>
      <c r="AV301" s="1072"/>
      <c r="AW301" s="1072"/>
      <c r="AX301" s="1072"/>
      <c r="AY301" s="1072"/>
      <c r="AZ301" s="1072"/>
      <c r="BA301" s="1072"/>
      <c r="BB301" s="1072"/>
      <c r="BC301" s="1072"/>
      <c r="BD301" s="1072"/>
      <c r="BE301" s="1072"/>
      <c r="BF301" s="1072"/>
      <c r="BG301" s="1072"/>
      <c r="BH301" s="1072"/>
      <c r="BI301" s="1072"/>
      <c r="BJ301" s="1072"/>
      <c r="BK301" s="1072"/>
      <c r="BL301" s="1072"/>
      <c r="BM301" s="1072"/>
      <c r="BN301" s="1072"/>
      <c r="BO301" s="1072"/>
    </row>
    <row r="302" spans="2:67" s="1073" customFormat="1" ht="15" customHeight="1">
      <c r="B302" s="1974"/>
      <c r="C302" s="2048"/>
      <c r="D302" s="1951"/>
      <c r="E302" s="1952"/>
      <c r="F302" s="1952"/>
      <c r="G302" s="1952"/>
      <c r="H302" s="1952"/>
      <c r="I302" s="1953"/>
      <c r="J302" s="1895" t="s">
        <v>1760</v>
      </c>
      <c r="K302" s="1896"/>
      <c r="L302" s="1896"/>
      <c r="M302" s="1896"/>
      <c r="N302" s="1896"/>
      <c r="O302" s="1896"/>
      <c r="P302" s="1897"/>
      <c r="Q302" s="1892" t="s">
        <v>1860</v>
      </c>
      <c r="R302" s="1893"/>
      <c r="S302" s="1893"/>
      <c r="T302" s="1893"/>
      <c r="U302" s="1893"/>
      <c r="V302" s="1893"/>
      <c r="W302" s="1893"/>
      <c r="X302" s="1893"/>
      <c r="Y302" s="1893"/>
      <c r="Z302" s="1893"/>
      <c r="AA302" s="1893"/>
      <c r="AB302" s="1893"/>
      <c r="AC302" s="1893"/>
      <c r="AD302" s="1893"/>
      <c r="AE302" s="1893"/>
      <c r="AF302" s="1893"/>
      <c r="AG302" s="1894"/>
      <c r="AI302" s="1072"/>
      <c r="AJ302" s="1072"/>
      <c r="AK302" s="1072"/>
      <c r="AL302" s="1072"/>
      <c r="AM302" s="1072"/>
      <c r="AN302" s="1072"/>
      <c r="AO302" s="1072"/>
      <c r="AP302" s="1072"/>
      <c r="AQ302" s="1072"/>
      <c r="AR302" s="1072"/>
      <c r="AS302" s="1072"/>
      <c r="AT302" s="1072"/>
      <c r="AU302" s="1072"/>
      <c r="AV302" s="1072"/>
      <c r="AW302" s="1072"/>
      <c r="AX302" s="1072"/>
      <c r="AY302" s="1072"/>
      <c r="AZ302" s="1072"/>
      <c r="BA302" s="1072"/>
      <c r="BB302" s="1072"/>
      <c r="BC302" s="1072"/>
      <c r="BD302" s="1072"/>
      <c r="BE302" s="1072"/>
      <c r="BF302" s="1072"/>
      <c r="BG302" s="1072"/>
      <c r="BH302" s="1072"/>
      <c r="BI302" s="1072"/>
      <c r="BJ302" s="1072"/>
      <c r="BK302" s="1072"/>
      <c r="BL302" s="1072"/>
      <c r="BM302" s="1072"/>
      <c r="BN302" s="1072"/>
      <c r="BO302" s="1072"/>
    </row>
    <row r="303" spans="2:67" s="1073" customFormat="1" ht="15" customHeight="1">
      <c r="B303" s="1974"/>
      <c r="C303" s="2048"/>
      <c r="D303" s="1951"/>
      <c r="E303" s="1952"/>
      <c r="F303" s="1952"/>
      <c r="G303" s="1952"/>
      <c r="H303" s="1952"/>
      <c r="I303" s="1953"/>
      <c r="J303" s="1895" t="s">
        <v>1761</v>
      </c>
      <c r="K303" s="1896"/>
      <c r="L303" s="1896"/>
      <c r="M303" s="1896"/>
      <c r="N303" s="1896"/>
      <c r="O303" s="1896"/>
      <c r="P303" s="1897"/>
      <c r="Q303" s="1892" t="s">
        <v>1861</v>
      </c>
      <c r="R303" s="1893"/>
      <c r="S303" s="1893"/>
      <c r="T303" s="1893"/>
      <c r="U303" s="1893"/>
      <c r="V303" s="1893"/>
      <c r="W303" s="1893"/>
      <c r="X303" s="1893"/>
      <c r="Y303" s="1893"/>
      <c r="Z303" s="1893"/>
      <c r="AA303" s="1893"/>
      <c r="AB303" s="1893"/>
      <c r="AC303" s="1893"/>
      <c r="AD303" s="1893"/>
      <c r="AE303" s="1893"/>
      <c r="AF303" s="1893"/>
      <c r="AG303" s="1894"/>
      <c r="AI303" s="1072"/>
      <c r="AJ303" s="1072"/>
      <c r="AK303" s="1072"/>
      <c r="AL303" s="1072"/>
      <c r="AM303" s="1072"/>
      <c r="AN303" s="1072"/>
      <c r="AO303" s="1072"/>
      <c r="AP303" s="1072"/>
      <c r="AQ303" s="1072"/>
      <c r="AR303" s="1072"/>
      <c r="AS303" s="1072"/>
      <c r="AT303" s="1072"/>
      <c r="AU303" s="1072"/>
      <c r="AV303" s="1072"/>
      <c r="AW303" s="1072"/>
      <c r="AX303" s="1072"/>
      <c r="AY303" s="1072"/>
      <c r="AZ303" s="1072"/>
      <c r="BA303" s="1072"/>
      <c r="BB303" s="1072"/>
      <c r="BC303" s="1072"/>
      <c r="BD303" s="1072"/>
      <c r="BE303" s="1072"/>
      <c r="BF303" s="1072"/>
      <c r="BG303" s="1072"/>
      <c r="BH303" s="1072"/>
      <c r="BI303" s="1072"/>
      <c r="BJ303" s="1072"/>
      <c r="BK303" s="1072"/>
      <c r="BL303" s="1072"/>
      <c r="BM303" s="1072"/>
      <c r="BN303" s="1072"/>
      <c r="BO303" s="1072"/>
    </row>
    <row r="304" spans="2:67" s="1073" customFormat="1" ht="15" customHeight="1">
      <c r="B304" s="1974"/>
      <c r="C304" s="2048"/>
      <c r="D304" s="1951"/>
      <c r="E304" s="1952"/>
      <c r="F304" s="1952"/>
      <c r="G304" s="1952"/>
      <c r="H304" s="1952"/>
      <c r="I304" s="1953"/>
      <c r="J304" s="1895" t="s">
        <v>267</v>
      </c>
      <c r="K304" s="1896"/>
      <c r="L304" s="1896"/>
      <c r="M304" s="1896"/>
      <c r="N304" s="1896"/>
      <c r="O304" s="1896"/>
      <c r="P304" s="1897"/>
      <c r="Q304" s="1892" t="s">
        <v>1862</v>
      </c>
      <c r="R304" s="1893"/>
      <c r="S304" s="1893"/>
      <c r="T304" s="1893"/>
      <c r="U304" s="1893"/>
      <c r="V304" s="1893"/>
      <c r="W304" s="1893"/>
      <c r="X304" s="1893"/>
      <c r="Y304" s="1893"/>
      <c r="Z304" s="1893"/>
      <c r="AA304" s="1893"/>
      <c r="AB304" s="1893"/>
      <c r="AC304" s="1893"/>
      <c r="AD304" s="1893"/>
      <c r="AE304" s="1893"/>
      <c r="AF304" s="1893"/>
      <c r="AG304" s="1894"/>
      <c r="AI304" s="1072"/>
      <c r="AJ304" s="1072"/>
      <c r="AK304" s="1072"/>
      <c r="AL304" s="1072"/>
      <c r="AM304" s="1072"/>
      <c r="AN304" s="1072"/>
      <c r="AO304" s="1072"/>
      <c r="AP304" s="1072"/>
      <c r="AQ304" s="1072"/>
      <c r="AR304" s="1072"/>
      <c r="AS304" s="1072"/>
      <c r="AT304" s="1072"/>
      <c r="AU304" s="1072"/>
      <c r="AV304" s="1072"/>
      <c r="AW304" s="1072"/>
      <c r="AX304" s="1072"/>
      <c r="AY304" s="1072"/>
      <c r="AZ304" s="1072"/>
      <c r="BA304" s="1072"/>
      <c r="BB304" s="1072"/>
      <c r="BC304" s="1072"/>
      <c r="BD304" s="1072"/>
      <c r="BE304" s="1072"/>
      <c r="BF304" s="1072"/>
      <c r="BG304" s="1072"/>
      <c r="BH304" s="1072"/>
      <c r="BI304" s="1072"/>
      <c r="BJ304" s="1072"/>
      <c r="BK304" s="1072"/>
      <c r="BL304" s="1072"/>
      <c r="BM304" s="1072"/>
      <c r="BN304" s="1072"/>
      <c r="BO304" s="1072"/>
    </row>
    <row r="305" spans="2:67" s="1073" customFormat="1" ht="15" customHeight="1">
      <c r="B305" s="1974"/>
      <c r="C305" s="2048"/>
      <c r="D305" s="1951"/>
      <c r="E305" s="1952"/>
      <c r="F305" s="1952"/>
      <c r="G305" s="1952"/>
      <c r="H305" s="1952"/>
      <c r="I305" s="1953"/>
      <c r="J305" s="1895" t="s">
        <v>1762</v>
      </c>
      <c r="K305" s="1896"/>
      <c r="L305" s="1896"/>
      <c r="M305" s="1896"/>
      <c r="N305" s="1896"/>
      <c r="O305" s="1896"/>
      <c r="P305" s="1897"/>
      <c r="Q305" s="1892" t="s">
        <v>1870</v>
      </c>
      <c r="R305" s="1893"/>
      <c r="S305" s="1893"/>
      <c r="T305" s="1893"/>
      <c r="U305" s="1893"/>
      <c r="V305" s="1893"/>
      <c r="W305" s="1893"/>
      <c r="X305" s="1893"/>
      <c r="Y305" s="1893"/>
      <c r="Z305" s="1893"/>
      <c r="AA305" s="1893"/>
      <c r="AB305" s="1893"/>
      <c r="AC305" s="1893"/>
      <c r="AD305" s="1893"/>
      <c r="AE305" s="1893"/>
      <c r="AF305" s="1893"/>
      <c r="AG305" s="1894"/>
      <c r="AI305" s="1072"/>
      <c r="AJ305" s="1072"/>
      <c r="AK305" s="1072"/>
      <c r="AL305" s="1072"/>
      <c r="AM305" s="1072"/>
      <c r="AN305" s="1072"/>
      <c r="AO305" s="1072"/>
      <c r="AP305" s="1072"/>
      <c r="AQ305" s="1072"/>
      <c r="AR305" s="1072"/>
      <c r="AS305" s="1072"/>
      <c r="AT305" s="1072"/>
      <c r="AU305" s="1072"/>
      <c r="AV305" s="1072"/>
      <c r="AW305" s="1072"/>
      <c r="AX305" s="1072"/>
      <c r="AY305" s="1072"/>
      <c r="AZ305" s="1072"/>
      <c r="BA305" s="1072"/>
      <c r="BB305" s="1072"/>
      <c r="BC305" s="1072"/>
      <c r="BD305" s="1072"/>
      <c r="BE305" s="1072"/>
      <c r="BF305" s="1072"/>
      <c r="BG305" s="1072"/>
      <c r="BH305" s="1072"/>
      <c r="BI305" s="1072"/>
      <c r="BJ305" s="1072"/>
      <c r="BK305" s="1072"/>
      <c r="BL305" s="1072"/>
      <c r="BM305" s="1072"/>
      <c r="BN305" s="1072"/>
      <c r="BO305" s="1072"/>
    </row>
    <row r="306" spans="2:67" s="1073" customFormat="1" ht="15" customHeight="1">
      <c r="B306" s="1974"/>
      <c r="C306" s="2048"/>
      <c r="D306" s="1951"/>
      <c r="E306" s="1952"/>
      <c r="F306" s="1952"/>
      <c r="G306" s="1952"/>
      <c r="H306" s="1952"/>
      <c r="I306" s="1953"/>
      <c r="J306" s="1944" t="s">
        <v>1763</v>
      </c>
      <c r="K306" s="1945"/>
      <c r="L306" s="1945"/>
      <c r="M306" s="1945"/>
      <c r="N306" s="1945"/>
      <c r="O306" s="1945"/>
      <c r="P306" s="1946"/>
      <c r="Q306" s="2030" t="s">
        <v>1871</v>
      </c>
      <c r="R306" s="2031"/>
      <c r="S306" s="2031"/>
      <c r="T306" s="2031"/>
      <c r="U306" s="2031"/>
      <c r="V306" s="2031"/>
      <c r="W306" s="2031"/>
      <c r="X306" s="2031"/>
      <c r="Y306" s="2031"/>
      <c r="Z306" s="2031"/>
      <c r="AA306" s="2031"/>
      <c r="AB306" s="2031"/>
      <c r="AC306" s="2031"/>
      <c r="AD306" s="2031"/>
      <c r="AE306" s="2031"/>
      <c r="AF306" s="2031"/>
      <c r="AG306" s="2032"/>
      <c r="AI306" s="1072"/>
      <c r="AJ306" s="1072"/>
      <c r="AK306" s="1072"/>
      <c r="AL306" s="1072"/>
      <c r="AM306" s="1072"/>
      <c r="AN306" s="1072"/>
      <c r="AO306" s="1072"/>
      <c r="AP306" s="1072"/>
      <c r="AQ306" s="1072"/>
      <c r="AR306" s="1072"/>
      <c r="AS306" s="1072"/>
      <c r="AT306" s="1072"/>
      <c r="AU306" s="1072"/>
      <c r="AV306" s="1072"/>
      <c r="AW306" s="1072"/>
      <c r="AX306" s="1072"/>
      <c r="AY306" s="1072"/>
      <c r="AZ306" s="1072"/>
      <c r="BA306" s="1072"/>
      <c r="BB306" s="1072"/>
      <c r="BC306" s="1072"/>
      <c r="BD306" s="1072"/>
      <c r="BE306" s="1072"/>
      <c r="BF306" s="1072"/>
      <c r="BG306" s="1072"/>
      <c r="BH306" s="1072"/>
      <c r="BI306" s="1072"/>
      <c r="BJ306" s="1072"/>
      <c r="BK306" s="1072"/>
      <c r="BL306" s="1072"/>
      <c r="BM306" s="1072"/>
      <c r="BN306" s="1072"/>
      <c r="BO306" s="1072"/>
    </row>
    <row r="307" spans="2:67" s="1073" customFormat="1" ht="15" customHeight="1">
      <c r="B307" s="1974"/>
      <c r="C307" s="2048"/>
      <c r="D307" s="1951"/>
      <c r="E307" s="1952"/>
      <c r="F307" s="1952"/>
      <c r="G307" s="1952"/>
      <c r="H307" s="1952"/>
      <c r="I307" s="1953"/>
      <c r="J307" s="1895" t="s">
        <v>1179</v>
      </c>
      <c r="K307" s="1896"/>
      <c r="L307" s="1896"/>
      <c r="M307" s="1896"/>
      <c r="N307" s="1896"/>
      <c r="O307" s="1896"/>
      <c r="P307" s="1897"/>
      <c r="Q307" s="1892" t="s">
        <v>1872</v>
      </c>
      <c r="R307" s="1893"/>
      <c r="S307" s="1893"/>
      <c r="T307" s="1893"/>
      <c r="U307" s="1893"/>
      <c r="V307" s="1893"/>
      <c r="W307" s="1893"/>
      <c r="X307" s="1893"/>
      <c r="Y307" s="1893"/>
      <c r="Z307" s="1893"/>
      <c r="AA307" s="1893"/>
      <c r="AB307" s="1893"/>
      <c r="AC307" s="1893"/>
      <c r="AD307" s="1893"/>
      <c r="AE307" s="1893"/>
      <c r="AF307" s="1893"/>
      <c r="AG307" s="1894"/>
      <c r="AI307" s="1072"/>
      <c r="AJ307" s="1072"/>
      <c r="AK307" s="1072"/>
      <c r="AL307" s="1072"/>
      <c r="AM307" s="1072"/>
      <c r="AN307" s="1072"/>
      <c r="AO307" s="1072"/>
      <c r="AP307" s="1072"/>
      <c r="AQ307" s="1072"/>
      <c r="AR307" s="1072"/>
      <c r="AS307" s="1072"/>
      <c r="AT307" s="1072"/>
      <c r="AU307" s="1072"/>
      <c r="AV307" s="1072"/>
      <c r="AW307" s="1072"/>
      <c r="AX307" s="1072"/>
      <c r="AY307" s="1072"/>
      <c r="AZ307" s="1072"/>
      <c r="BA307" s="1072"/>
      <c r="BB307" s="1072"/>
      <c r="BC307" s="1072"/>
      <c r="BD307" s="1072"/>
      <c r="BE307" s="1072"/>
      <c r="BF307" s="1072"/>
      <c r="BG307" s="1072"/>
      <c r="BH307" s="1072"/>
      <c r="BI307" s="1072"/>
      <c r="BJ307" s="1072"/>
      <c r="BK307" s="1072"/>
      <c r="BL307" s="1072"/>
      <c r="BM307" s="1072"/>
      <c r="BN307" s="1072"/>
      <c r="BO307" s="1072"/>
    </row>
    <row r="308" spans="2:67" s="1073" customFormat="1" ht="15" customHeight="1">
      <c r="B308" s="1974"/>
      <c r="C308" s="2048"/>
      <c r="D308" s="1951"/>
      <c r="E308" s="1952"/>
      <c r="F308" s="1952"/>
      <c r="G308" s="1952"/>
      <c r="H308" s="1952"/>
      <c r="I308" s="1953"/>
      <c r="J308" s="1895" t="s">
        <v>1180</v>
      </c>
      <c r="K308" s="1896"/>
      <c r="L308" s="1896"/>
      <c r="M308" s="1896"/>
      <c r="N308" s="1896"/>
      <c r="O308" s="1896"/>
      <c r="P308" s="1897"/>
      <c r="Q308" s="1892" t="s">
        <v>1873</v>
      </c>
      <c r="R308" s="1893"/>
      <c r="S308" s="1893"/>
      <c r="T308" s="1893"/>
      <c r="U308" s="1893"/>
      <c r="V308" s="1893"/>
      <c r="W308" s="1893"/>
      <c r="X308" s="1893"/>
      <c r="Y308" s="1893"/>
      <c r="Z308" s="1893"/>
      <c r="AA308" s="1893"/>
      <c r="AB308" s="1893"/>
      <c r="AC308" s="1893"/>
      <c r="AD308" s="1893"/>
      <c r="AE308" s="1893"/>
      <c r="AF308" s="1893"/>
      <c r="AG308" s="1894"/>
      <c r="AI308" s="1072"/>
      <c r="AJ308" s="1072"/>
      <c r="AK308" s="1072"/>
      <c r="AL308" s="1072"/>
      <c r="AM308" s="1072"/>
      <c r="AN308" s="1072"/>
      <c r="AO308" s="1072"/>
      <c r="AP308" s="1072"/>
      <c r="AQ308" s="1072"/>
      <c r="AR308" s="1072"/>
      <c r="AS308" s="1072"/>
      <c r="AT308" s="1072"/>
      <c r="AU308" s="1072"/>
      <c r="AV308" s="1072"/>
      <c r="AW308" s="1072"/>
      <c r="AX308" s="1072"/>
      <c r="AY308" s="1072"/>
      <c r="AZ308" s="1072"/>
      <c r="BA308" s="1072"/>
      <c r="BB308" s="1072"/>
      <c r="BC308" s="1072"/>
      <c r="BD308" s="1072"/>
      <c r="BE308" s="1072"/>
      <c r="BF308" s="1072"/>
      <c r="BG308" s="1072"/>
      <c r="BH308" s="1072"/>
      <c r="BI308" s="1072"/>
      <c r="BJ308" s="1072"/>
      <c r="BK308" s="1072"/>
      <c r="BL308" s="1072"/>
      <c r="BM308" s="1072"/>
      <c r="BN308" s="1072"/>
      <c r="BO308" s="1072"/>
    </row>
    <row r="309" spans="2:67" s="1073" customFormat="1" ht="15" customHeight="1">
      <c r="B309" s="1974"/>
      <c r="C309" s="2048"/>
      <c r="D309" s="1951"/>
      <c r="E309" s="1952"/>
      <c r="F309" s="1952"/>
      <c r="G309" s="1952"/>
      <c r="H309" s="1952"/>
      <c r="I309" s="1953"/>
      <c r="J309" s="1895" t="s">
        <v>1764</v>
      </c>
      <c r="K309" s="1896"/>
      <c r="L309" s="1896"/>
      <c r="M309" s="1896"/>
      <c r="N309" s="1896"/>
      <c r="O309" s="1896"/>
      <c r="P309" s="1897"/>
      <c r="Q309" s="1892" t="s">
        <v>1863</v>
      </c>
      <c r="R309" s="1893"/>
      <c r="S309" s="1893"/>
      <c r="T309" s="1893"/>
      <c r="U309" s="1893"/>
      <c r="V309" s="1893"/>
      <c r="W309" s="1893"/>
      <c r="X309" s="1893"/>
      <c r="Y309" s="1893"/>
      <c r="Z309" s="1893"/>
      <c r="AA309" s="1893"/>
      <c r="AB309" s="1893"/>
      <c r="AC309" s="1893"/>
      <c r="AD309" s="1893"/>
      <c r="AE309" s="1893"/>
      <c r="AF309" s="1893"/>
      <c r="AG309" s="1894"/>
      <c r="AI309" s="1072"/>
      <c r="AJ309" s="1072"/>
      <c r="AK309" s="1072"/>
      <c r="AL309" s="1072"/>
      <c r="AM309" s="1072"/>
      <c r="AN309" s="1072"/>
      <c r="AO309" s="1072"/>
      <c r="AP309" s="1072"/>
      <c r="AQ309" s="1072"/>
      <c r="AR309" s="1072"/>
      <c r="AS309" s="1072"/>
      <c r="AT309" s="1072"/>
      <c r="AU309" s="1072"/>
      <c r="AV309" s="1072"/>
      <c r="AW309" s="1072"/>
      <c r="AX309" s="1072"/>
      <c r="AY309" s="1072"/>
      <c r="AZ309" s="1072"/>
      <c r="BA309" s="1072"/>
      <c r="BB309" s="1072"/>
      <c r="BC309" s="1072"/>
      <c r="BD309" s="1072"/>
      <c r="BE309" s="1072"/>
      <c r="BF309" s="1072"/>
      <c r="BG309" s="1072"/>
      <c r="BH309" s="1072"/>
      <c r="BI309" s="1072"/>
      <c r="BJ309" s="1072"/>
      <c r="BK309" s="1072"/>
      <c r="BL309" s="1072"/>
      <c r="BM309" s="1072"/>
      <c r="BN309" s="1072"/>
      <c r="BO309" s="1072"/>
    </row>
    <row r="310" spans="2:67" s="1073" customFormat="1" ht="15" customHeight="1">
      <c r="B310" s="1974"/>
      <c r="C310" s="2048"/>
      <c r="D310" s="2033" t="s">
        <v>1181</v>
      </c>
      <c r="E310" s="2034"/>
      <c r="F310" s="2039" t="s">
        <v>1182</v>
      </c>
      <c r="G310" s="2039"/>
      <c r="H310" s="2039"/>
      <c r="I310" s="2040"/>
      <c r="J310" s="1929" t="s">
        <v>1715</v>
      </c>
      <c r="K310" s="1930"/>
      <c r="L310" s="1930"/>
      <c r="M310" s="1930"/>
      <c r="N310" s="1930"/>
      <c r="O310" s="1930"/>
      <c r="P310" s="1930"/>
      <c r="Q310" s="1930"/>
      <c r="R310" s="1930"/>
      <c r="S310" s="1930"/>
      <c r="T310" s="1930"/>
      <c r="U310" s="1930"/>
      <c r="V310" s="1930"/>
      <c r="W310" s="1930"/>
      <c r="X310" s="1930"/>
      <c r="Y310" s="1930"/>
      <c r="Z310" s="1930"/>
      <c r="AA310" s="1930"/>
      <c r="AB310" s="1930"/>
      <c r="AC310" s="1930"/>
      <c r="AD310" s="1930"/>
      <c r="AE310" s="1930"/>
      <c r="AF310" s="1930"/>
      <c r="AG310" s="1931"/>
      <c r="AI310" s="1072"/>
      <c r="AJ310" s="1072"/>
      <c r="AK310" s="1072"/>
      <c r="AL310" s="1072"/>
      <c r="AM310" s="1072"/>
      <c r="AN310" s="1072"/>
      <c r="AO310" s="1072"/>
      <c r="AP310" s="1072"/>
      <c r="AQ310" s="1072"/>
      <c r="AR310" s="1072"/>
      <c r="AS310" s="1072"/>
      <c r="AT310" s="1072"/>
      <c r="AU310" s="1072"/>
      <c r="AV310" s="1072"/>
      <c r="AW310" s="1072"/>
      <c r="AX310" s="1072"/>
      <c r="AY310" s="1072"/>
      <c r="AZ310" s="1072"/>
      <c r="BA310" s="1072"/>
      <c r="BB310" s="1072"/>
      <c r="BC310" s="1072"/>
      <c r="BD310" s="1072"/>
      <c r="BE310" s="1072"/>
      <c r="BF310" s="1072"/>
      <c r="BG310" s="1072"/>
      <c r="BH310" s="1072"/>
      <c r="BI310" s="1072"/>
      <c r="BJ310" s="1072"/>
      <c r="BK310" s="1072"/>
      <c r="BL310" s="1072"/>
      <c r="BM310" s="1072"/>
      <c r="BN310" s="1072"/>
      <c r="BO310" s="1072"/>
    </row>
    <row r="311" spans="2:67" s="1073" customFormat="1" ht="15" customHeight="1">
      <c r="B311" s="1974"/>
      <c r="C311" s="2048"/>
      <c r="D311" s="2035"/>
      <c r="E311" s="2036"/>
      <c r="F311" s="2041"/>
      <c r="G311" s="2041"/>
      <c r="H311" s="2041"/>
      <c r="I311" s="2042"/>
      <c r="J311" s="1904" t="s">
        <v>1767</v>
      </c>
      <c r="K311" s="1905"/>
      <c r="L311" s="1905"/>
      <c r="M311" s="1905"/>
      <c r="N311" s="1905"/>
      <c r="O311" s="1905"/>
      <c r="P311" s="1906"/>
      <c r="Q311" s="1922" t="s">
        <v>1883</v>
      </c>
      <c r="R311" s="1923"/>
      <c r="S311" s="1923"/>
      <c r="T311" s="1923"/>
      <c r="U311" s="1923"/>
      <c r="V311" s="1923"/>
      <c r="W311" s="1923"/>
      <c r="X311" s="1923"/>
      <c r="Y311" s="1923"/>
      <c r="Z311" s="1923"/>
      <c r="AA311" s="1923"/>
      <c r="AB311" s="1923"/>
      <c r="AC311" s="1923"/>
      <c r="AD311" s="1923"/>
      <c r="AE311" s="1923"/>
      <c r="AF311" s="1923"/>
      <c r="AG311" s="1924"/>
      <c r="AI311" s="1072"/>
      <c r="AJ311" s="1072"/>
      <c r="AK311" s="1072"/>
      <c r="AL311" s="1072"/>
      <c r="AM311" s="1072"/>
      <c r="AN311" s="1072"/>
      <c r="AO311" s="1072"/>
      <c r="AP311" s="1072"/>
      <c r="AQ311" s="1072"/>
      <c r="AR311" s="1072"/>
      <c r="AS311" s="1072"/>
      <c r="AT311" s="1072"/>
      <c r="AU311" s="1072"/>
      <c r="AV311" s="1072"/>
      <c r="AW311" s="1072"/>
      <c r="AX311" s="1072"/>
      <c r="AY311" s="1072"/>
      <c r="AZ311" s="1072"/>
      <c r="BA311" s="1072"/>
      <c r="BB311" s="1072"/>
      <c r="BC311" s="1072"/>
      <c r="BD311" s="1072"/>
      <c r="BE311" s="1072"/>
      <c r="BF311" s="1072"/>
      <c r="BG311" s="1072"/>
      <c r="BH311" s="1072"/>
      <c r="BI311" s="1072"/>
      <c r="BJ311" s="1072"/>
      <c r="BK311" s="1072"/>
      <c r="BL311" s="1072"/>
      <c r="BM311" s="1072"/>
      <c r="BN311" s="1072"/>
      <c r="BO311" s="1072"/>
    </row>
    <row r="312" spans="2:67" s="1073" customFormat="1" ht="15" customHeight="1">
      <c r="B312" s="1974"/>
      <c r="C312" s="2048"/>
      <c r="D312" s="2035"/>
      <c r="E312" s="2036"/>
      <c r="F312" s="2041"/>
      <c r="G312" s="2041"/>
      <c r="H312" s="2041"/>
      <c r="I312" s="2042"/>
      <c r="J312" s="1895" t="s">
        <v>1768</v>
      </c>
      <c r="K312" s="1896"/>
      <c r="L312" s="1896"/>
      <c r="M312" s="1896"/>
      <c r="N312" s="1896"/>
      <c r="O312" s="1896"/>
      <c r="P312" s="1897"/>
      <c r="Q312" s="1892" t="s">
        <v>1884</v>
      </c>
      <c r="R312" s="1893"/>
      <c r="S312" s="1893"/>
      <c r="T312" s="1893"/>
      <c r="U312" s="1893"/>
      <c r="V312" s="1893"/>
      <c r="W312" s="1893"/>
      <c r="X312" s="1893"/>
      <c r="Y312" s="1893"/>
      <c r="Z312" s="1893"/>
      <c r="AA312" s="1893"/>
      <c r="AB312" s="1893"/>
      <c r="AC312" s="1893"/>
      <c r="AD312" s="1893"/>
      <c r="AE312" s="1893"/>
      <c r="AF312" s="1893"/>
      <c r="AG312" s="1894"/>
      <c r="AI312" s="1072"/>
      <c r="AJ312" s="1072"/>
      <c r="AK312" s="1072"/>
      <c r="AL312" s="1072"/>
      <c r="AM312" s="1072"/>
      <c r="AN312" s="1072"/>
      <c r="AO312" s="1072"/>
      <c r="AP312" s="1072"/>
      <c r="AQ312" s="1072"/>
      <c r="AR312" s="1072"/>
      <c r="AS312" s="1072"/>
      <c r="AT312" s="1072"/>
      <c r="AU312" s="1072"/>
      <c r="AV312" s="1072"/>
      <c r="AW312" s="1072"/>
      <c r="AX312" s="1072"/>
      <c r="AY312" s="1072"/>
      <c r="AZ312" s="1072"/>
      <c r="BA312" s="1072"/>
      <c r="BB312" s="1072"/>
      <c r="BC312" s="1072"/>
      <c r="BD312" s="1072"/>
      <c r="BE312" s="1072"/>
      <c r="BF312" s="1072"/>
      <c r="BG312" s="1072"/>
      <c r="BH312" s="1072"/>
      <c r="BI312" s="1072"/>
      <c r="BJ312" s="1072"/>
      <c r="BK312" s="1072"/>
      <c r="BL312" s="1072"/>
      <c r="BM312" s="1072"/>
      <c r="BN312" s="1072"/>
      <c r="BO312" s="1072"/>
    </row>
    <row r="313" spans="2:67" s="1073" customFormat="1" ht="15" customHeight="1">
      <c r="B313" s="1974"/>
      <c r="C313" s="2048"/>
      <c r="D313" s="2035"/>
      <c r="E313" s="2036"/>
      <c r="F313" s="2041"/>
      <c r="G313" s="2041"/>
      <c r="H313" s="2041"/>
      <c r="I313" s="2042"/>
      <c r="J313" s="1958" t="s">
        <v>1769</v>
      </c>
      <c r="K313" s="1959"/>
      <c r="L313" s="1959"/>
      <c r="M313" s="1959"/>
      <c r="N313" s="1959"/>
      <c r="O313" s="1959"/>
      <c r="P313" s="1960"/>
      <c r="Q313" s="2027" t="s">
        <v>1884</v>
      </c>
      <c r="R313" s="2028"/>
      <c r="S313" s="2028"/>
      <c r="T313" s="2028"/>
      <c r="U313" s="2028"/>
      <c r="V313" s="2028"/>
      <c r="W313" s="2028"/>
      <c r="X313" s="2028"/>
      <c r="Y313" s="2028"/>
      <c r="Z313" s="2028"/>
      <c r="AA313" s="2028"/>
      <c r="AB313" s="2028"/>
      <c r="AC313" s="2028"/>
      <c r="AD313" s="2028"/>
      <c r="AE313" s="2028"/>
      <c r="AF313" s="2028"/>
      <c r="AG313" s="2029"/>
      <c r="AI313" s="1072"/>
      <c r="AJ313" s="1072"/>
      <c r="AK313" s="1072"/>
      <c r="AL313" s="1072"/>
      <c r="AM313" s="1072"/>
      <c r="AN313" s="1072"/>
      <c r="AO313" s="1072"/>
      <c r="AP313" s="1072"/>
      <c r="AQ313" s="1072"/>
      <c r="AR313" s="1072"/>
      <c r="AS313" s="1072"/>
      <c r="AT313" s="1072"/>
      <c r="AU313" s="1072"/>
      <c r="AV313" s="1072"/>
      <c r="AW313" s="1072"/>
      <c r="AX313" s="1072"/>
      <c r="AY313" s="1072"/>
      <c r="AZ313" s="1072"/>
      <c r="BA313" s="1072"/>
      <c r="BB313" s="1072"/>
      <c r="BC313" s="1072"/>
      <c r="BD313" s="1072"/>
      <c r="BE313" s="1072"/>
      <c r="BF313" s="1072"/>
      <c r="BG313" s="1072"/>
      <c r="BH313" s="1072"/>
      <c r="BI313" s="1072"/>
      <c r="BJ313" s="1072"/>
      <c r="BK313" s="1072"/>
      <c r="BL313" s="1072"/>
      <c r="BM313" s="1072"/>
      <c r="BN313" s="1072"/>
      <c r="BO313" s="1072"/>
    </row>
    <row r="314" spans="2:67" s="1073" customFormat="1" ht="15" customHeight="1">
      <c r="B314" s="1974"/>
      <c r="C314" s="2048"/>
      <c r="D314" s="2035"/>
      <c r="E314" s="2036"/>
      <c r="F314" s="2041"/>
      <c r="G314" s="2041"/>
      <c r="H314" s="2041"/>
      <c r="I314" s="2042"/>
      <c r="J314" s="1895" t="s">
        <v>1770</v>
      </c>
      <c r="K314" s="1896"/>
      <c r="L314" s="1896"/>
      <c r="M314" s="1896"/>
      <c r="N314" s="1896"/>
      <c r="O314" s="1896"/>
      <c r="P314" s="1897"/>
      <c r="Q314" s="1892" t="s">
        <v>1884</v>
      </c>
      <c r="R314" s="1893"/>
      <c r="S314" s="1893"/>
      <c r="T314" s="1893"/>
      <c r="U314" s="1893"/>
      <c r="V314" s="1893"/>
      <c r="W314" s="1893"/>
      <c r="X314" s="1893"/>
      <c r="Y314" s="1893"/>
      <c r="Z314" s="1893"/>
      <c r="AA314" s="1893"/>
      <c r="AB314" s="1893"/>
      <c r="AC314" s="1893"/>
      <c r="AD314" s="1893"/>
      <c r="AE314" s="1893"/>
      <c r="AF314" s="1893"/>
      <c r="AG314" s="1894"/>
      <c r="AI314" s="1072"/>
      <c r="AJ314" s="1072"/>
      <c r="AK314" s="1072"/>
      <c r="AL314" s="1072"/>
      <c r="AM314" s="1072"/>
      <c r="AN314" s="1072"/>
      <c r="AO314" s="1072"/>
      <c r="AP314" s="1072"/>
      <c r="AQ314" s="1072"/>
      <c r="AR314" s="1072"/>
      <c r="AS314" s="1072"/>
      <c r="AT314" s="1072"/>
      <c r="AU314" s="1072"/>
      <c r="AV314" s="1072"/>
      <c r="AW314" s="1072"/>
      <c r="AX314" s="1072"/>
      <c r="AY314" s="1072"/>
      <c r="AZ314" s="1072"/>
      <c r="BA314" s="1072"/>
      <c r="BB314" s="1072"/>
      <c r="BC314" s="1072"/>
      <c r="BD314" s="1072"/>
      <c r="BE314" s="1072"/>
      <c r="BF314" s="1072"/>
      <c r="BG314" s="1072"/>
      <c r="BH314" s="1072"/>
      <c r="BI314" s="1072"/>
      <c r="BJ314" s="1072"/>
      <c r="BK314" s="1072"/>
      <c r="BL314" s="1072"/>
      <c r="BM314" s="1072"/>
      <c r="BN314" s="1072"/>
      <c r="BO314" s="1072"/>
    </row>
    <row r="315" spans="2:67" s="1073" customFormat="1" ht="15" customHeight="1">
      <c r="B315" s="1974"/>
      <c r="C315" s="2048"/>
      <c r="D315" s="2035"/>
      <c r="E315" s="2036"/>
      <c r="F315" s="2041"/>
      <c r="G315" s="2041"/>
      <c r="H315" s="2041"/>
      <c r="I315" s="2042"/>
      <c r="J315" s="1895" t="s">
        <v>1771</v>
      </c>
      <c r="K315" s="1896"/>
      <c r="L315" s="1896"/>
      <c r="M315" s="1896"/>
      <c r="N315" s="1896"/>
      <c r="O315" s="1896"/>
      <c r="P315" s="1897"/>
      <c r="Q315" s="1892" t="s">
        <v>1879</v>
      </c>
      <c r="R315" s="1893"/>
      <c r="S315" s="1893"/>
      <c r="T315" s="1893"/>
      <c r="U315" s="1893"/>
      <c r="V315" s="1893"/>
      <c r="W315" s="1893"/>
      <c r="X315" s="1893"/>
      <c r="Y315" s="1893"/>
      <c r="Z315" s="1893"/>
      <c r="AA315" s="1893"/>
      <c r="AB315" s="1893"/>
      <c r="AC315" s="1893"/>
      <c r="AD315" s="1893"/>
      <c r="AE315" s="1893"/>
      <c r="AF315" s="1893"/>
      <c r="AG315" s="1894"/>
      <c r="AI315" s="1072"/>
      <c r="AJ315" s="1072"/>
      <c r="AK315" s="1072"/>
      <c r="AL315" s="1072"/>
      <c r="AM315" s="1072"/>
      <c r="AN315" s="1072"/>
      <c r="AO315" s="1072"/>
      <c r="AP315" s="1072"/>
      <c r="AQ315" s="1072"/>
      <c r="AR315" s="1072"/>
      <c r="AS315" s="1072"/>
      <c r="AT315" s="1072"/>
      <c r="AU315" s="1072"/>
      <c r="AV315" s="1072"/>
      <c r="AW315" s="1072"/>
      <c r="AX315" s="1072"/>
      <c r="AY315" s="1072"/>
      <c r="AZ315" s="1072"/>
      <c r="BA315" s="1072"/>
      <c r="BB315" s="1072"/>
      <c r="BC315" s="1072"/>
      <c r="BD315" s="1072"/>
      <c r="BE315" s="1072"/>
      <c r="BF315" s="1072"/>
      <c r="BG315" s="1072"/>
      <c r="BH315" s="1072"/>
      <c r="BI315" s="1072"/>
      <c r="BJ315" s="1072"/>
      <c r="BK315" s="1072"/>
      <c r="BL315" s="1072"/>
      <c r="BM315" s="1072"/>
      <c r="BN315" s="1072"/>
      <c r="BO315" s="1072"/>
    </row>
    <row r="316" spans="2:67" s="1073" customFormat="1" ht="15" customHeight="1">
      <c r="B316" s="1974"/>
      <c r="C316" s="2048"/>
      <c r="D316" s="2035"/>
      <c r="E316" s="2036"/>
      <c r="F316" s="2041"/>
      <c r="G316" s="2041"/>
      <c r="H316" s="2041"/>
      <c r="I316" s="2042"/>
      <c r="J316" s="1898" t="s">
        <v>1772</v>
      </c>
      <c r="K316" s="1899"/>
      <c r="L316" s="1899"/>
      <c r="M316" s="1899"/>
      <c r="N316" s="1899"/>
      <c r="O316" s="1899"/>
      <c r="P316" s="1900"/>
      <c r="Q316" s="1901" t="s">
        <v>1885</v>
      </c>
      <c r="R316" s="1902"/>
      <c r="S316" s="1902"/>
      <c r="T316" s="1902"/>
      <c r="U316" s="1902"/>
      <c r="V316" s="1902"/>
      <c r="W316" s="1902"/>
      <c r="X316" s="1902"/>
      <c r="Y316" s="1902"/>
      <c r="Z316" s="1902"/>
      <c r="AA316" s="1902"/>
      <c r="AB316" s="1902"/>
      <c r="AC316" s="1902"/>
      <c r="AD316" s="1902"/>
      <c r="AE316" s="1902"/>
      <c r="AF316" s="1902"/>
      <c r="AG316" s="1903"/>
      <c r="AI316" s="1072"/>
      <c r="AJ316" s="1072"/>
      <c r="AK316" s="1072"/>
      <c r="AL316" s="1072"/>
      <c r="AM316" s="1072"/>
      <c r="AN316" s="1072"/>
      <c r="AO316" s="1072"/>
      <c r="AP316" s="1072"/>
      <c r="AQ316" s="1072"/>
      <c r="AR316" s="1072"/>
      <c r="AS316" s="1072"/>
      <c r="AT316" s="1072"/>
      <c r="AU316" s="1072"/>
      <c r="AV316" s="1072"/>
      <c r="AW316" s="1072"/>
      <c r="AX316" s="1072"/>
      <c r="AY316" s="1072"/>
      <c r="AZ316" s="1072"/>
      <c r="BA316" s="1072"/>
      <c r="BB316" s="1072"/>
      <c r="BC316" s="1072"/>
      <c r="BD316" s="1072"/>
      <c r="BE316" s="1072"/>
      <c r="BF316" s="1072"/>
      <c r="BG316" s="1072"/>
      <c r="BH316" s="1072"/>
      <c r="BI316" s="1072"/>
      <c r="BJ316" s="1072"/>
      <c r="BK316" s="1072"/>
      <c r="BL316" s="1072"/>
      <c r="BM316" s="1072"/>
      <c r="BN316" s="1072"/>
      <c r="BO316" s="1072"/>
    </row>
    <row r="317" spans="2:67" s="1073" customFormat="1" ht="15" customHeight="1">
      <c r="B317" s="1974"/>
      <c r="C317" s="2048"/>
      <c r="D317" s="2035"/>
      <c r="E317" s="2036"/>
      <c r="F317" s="2041"/>
      <c r="G317" s="2041"/>
      <c r="H317" s="2041"/>
      <c r="I317" s="2042"/>
      <c r="J317" s="1929" t="s">
        <v>1765</v>
      </c>
      <c r="K317" s="1930"/>
      <c r="L317" s="1930"/>
      <c r="M317" s="1930"/>
      <c r="N317" s="1930"/>
      <c r="O317" s="1930"/>
      <c r="P317" s="1930"/>
      <c r="Q317" s="1930"/>
      <c r="R317" s="1930"/>
      <c r="S317" s="1930"/>
      <c r="T317" s="1930"/>
      <c r="U317" s="1930"/>
      <c r="V317" s="1930"/>
      <c r="W317" s="1930"/>
      <c r="X317" s="1930"/>
      <c r="Y317" s="1930"/>
      <c r="Z317" s="1930"/>
      <c r="AA317" s="1930"/>
      <c r="AB317" s="1930"/>
      <c r="AC317" s="1930"/>
      <c r="AD317" s="1930"/>
      <c r="AE317" s="1930"/>
      <c r="AF317" s="1930"/>
      <c r="AG317" s="1931"/>
      <c r="AI317" s="1072"/>
      <c r="AJ317" s="1072"/>
      <c r="AK317" s="1072"/>
      <c r="AL317" s="1072"/>
      <c r="AM317" s="1072"/>
      <c r="AN317" s="1072"/>
      <c r="AO317" s="1072"/>
      <c r="AP317" s="1072"/>
      <c r="AQ317" s="1072"/>
      <c r="AR317" s="1072"/>
      <c r="AS317" s="1072"/>
      <c r="AT317" s="1072"/>
      <c r="AU317" s="1072"/>
      <c r="AV317" s="1072"/>
      <c r="AW317" s="1072"/>
      <c r="AX317" s="1072"/>
      <c r="AY317" s="1072"/>
      <c r="AZ317" s="1072"/>
      <c r="BA317" s="1072"/>
      <c r="BB317" s="1072"/>
      <c r="BC317" s="1072"/>
      <c r="BD317" s="1072"/>
      <c r="BE317" s="1072"/>
      <c r="BF317" s="1072"/>
      <c r="BG317" s="1072"/>
      <c r="BH317" s="1072"/>
      <c r="BI317" s="1072"/>
      <c r="BJ317" s="1072"/>
      <c r="BK317" s="1072"/>
      <c r="BL317" s="1072"/>
      <c r="BM317" s="1072"/>
      <c r="BN317" s="1072"/>
      <c r="BO317" s="1072"/>
    </row>
    <row r="318" spans="2:67" s="1073" customFormat="1" ht="15" customHeight="1">
      <c r="B318" s="1974"/>
      <c r="C318" s="2048"/>
      <c r="D318" s="2035"/>
      <c r="E318" s="2036"/>
      <c r="F318" s="2041"/>
      <c r="G318" s="2041"/>
      <c r="H318" s="2041"/>
      <c r="I318" s="2042"/>
      <c r="J318" s="1904" t="s">
        <v>1767</v>
      </c>
      <c r="K318" s="1905"/>
      <c r="L318" s="1905"/>
      <c r="M318" s="1905"/>
      <c r="N318" s="1905"/>
      <c r="O318" s="1905"/>
      <c r="P318" s="1906"/>
      <c r="Q318" s="1922" t="s">
        <v>1883</v>
      </c>
      <c r="R318" s="1923"/>
      <c r="S318" s="1923"/>
      <c r="T318" s="1923"/>
      <c r="U318" s="1923"/>
      <c r="V318" s="1923"/>
      <c r="W318" s="1923"/>
      <c r="X318" s="1923"/>
      <c r="Y318" s="1923"/>
      <c r="Z318" s="1923"/>
      <c r="AA318" s="1923"/>
      <c r="AB318" s="1923"/>
      <c r="AC318" s="1923"/>
      <c r="AD318" s="1923"/>
      <c r="AE318" s="1923"/>
      <c r="AF318" s="1923"/>
      <c r="AG318" s="1924"/>
      <c r="AI318" s="1072"/>
      <c r="AJ318" s="1072"/>
      <c r="AK318" s="1072"/>
      <c r="AL318" s="1072"/>
      <c r="AM318" s="1072"/>
      <c r="AN318" s="1072"/>
      <c r="AO318" s="1072"/>
      <c r="AP318" s="1072"/>
      <c r="AQ318" s="1072"/>
      <c r="AR318" s="1072"/>
      <c r="AS318" s="1072"/>
      <c r="AT318" s="1072"/>
      <c r="AU318" s="1072"/>
      <c r="AV318" s="1072"/>
      <c r="AW318" s="1072"/>
      <c r="AX318" s="1072"/>
      <c r="AY318" s="1072"/>
      <c r="AZ318" s="1072"/>
      <c r="BA318" s="1072"/>
      <c r="BB318" s="1072"/>
      <c r="BC318" s="1072"/>
      <c r="BD318" s="1072"/>
      <c r="BE318" s="1072"/>
      <c r="BF318" s="1072"/>
      <c r="BG318" s="1072"/>
      <c r="BH318" s="1072"/>
      <c r="BI318" s="1072"/>
      <c r="BJ318" s="1072"/>
      <c r="BK318" s="1072"/>
      <c r="BL318" s="1072"/>
      <c r="BM318" s="1072"/>
      <c r="BN318" s="1072"/>
      <c r="BO318" s="1072"/>
    </row>
    <row r="319" spans="2:67" s="1073" customFormat="1" ht="15" customHeight="1">
      <c r="B319" s="1974"/>
      <c r="C319" s="2048"/>
      <c r="D319" s="2035"/>
      <c r="E319" s="2036"/>
      <c r="F319" s="2041"/>
      <c r="G319" s="2041"/>
      <c r="H319" s="2041"/>
      <c r="I319" s="2042"/>
      <c r="J319" s="1895" t="s">
        <v>1768</v>
      </c>
      <c r="K319" s="1896"/>
      <c r="L319" s="1896"/>
      <c r="M319" s="1896"/>
      <c r="N319" s="1896"/>
      <c r="O319" s="1896"/>
      <c r="P319" s="1897"/>
      <c r="Q319" s="1892" t="s">
        <v>1884</v>
      </c>
      <c r="R319" s="1893"/>
      <c r="S319" s="1893"/>
      <c r="T319" s="1893"/>
      <c r="U319" s="1893"/>
      <c r="V319" s="1893"/>
      <c r="W319" s="1893"/>
      <c r="X319" s="1893"/>
      <c r="Y319" s="1893"/>
      <c r="Z319" s="1893"/>
      <c r="AA319" s="1893"/>
      <c r="AB319" s="1893"/>
      <c r="AC319" s="1893"/>
      <c r="AD319" s="1893"/>
      <c r="AE319" s="1893"/>
      <c r="AF319" s="1893"/>
      <c r="AG319" s="1894"/>
      <c r="AI319" s="1072"/>
      <c r="AJ319" s="1072"/>
      <c r="AK319" s="1072"/>
      <c r="AL319" s="1072"/>
      <c r="AM319" s="1072"/>
      <c r="AN319" s="1072"/>
      <c r="AO319" s="1072"/>
      <c r="AP319" s="1072"/>
      <c r="AQ319" s="1072"/>
      <c r="AR319" s="1072"/>
      <c r="AS319" s="1072"/>
      <c r="AT319" s="1072"/>
      <c r="AU319" s="1072"/>
      <c r="AV319" s="1072"/>
      <c r="AW319" s="1072"/>
      <c r="AX319" s="1072"/>
      <c r="AY319" s="1072"/>
      <c r="AZ319" s="1072"/>
      <c r="BA319" s="1072"/>
      <c r="BB319" s="1072"/>
      <c r="BC319" s="1072"/>
      <c r="BD319" s="1072"/>
      <c r="BE319" s="1072"/>
      <c r="BF319" s="1072"/>
      <c r="BG319" s="1072"/>
      <c r="BH319" s="1072"/>
      <c r="BI319" s="1072"/>
      <c r="BJ319" s="1072"/>
      <c r="BK319" s="1072"/>
      <c r="BL319" s="1072"/>
      <c r="BM319" s="1072"/>
      <c r="BN319" s="1072"/>
      <c r="BO319" s="1072"/>
    </row>
    <row r="320" spans="2:67" s="1073" customFormat="1" ht="15" customHeight="1">
      <c r="B320" s="1974"/>
      <c r="C320" s="2048"/>
      <c r="D320" s="2035"/>
      <c r="E320" s="2036"/>
      <c r="F320" s="2041"/>
      <c r="G320" s="2041"/>
      <c r="H320" s="2041"/>
      <c r="I320" s="2042"/>
      <c r="J320" s="1958" t="s">
        <v>1769</v>
      </c>
      <c r="K320" s="1959"/>
      <c r="L320" s="1959"/>
      <c r="M320" s="1959"/>
      <c r="N320" s="1959"/>
      <c r="O320" s="1959"/>
      <c r="P320" s="1960"/>
      <c r="Q320" s="2027" t="s">
        <v>1884</v>
      </c>
      <c r="R320" s="2028"/>
      <c r="S320" s="2028"/>
      <c r="T320" s="2028"/>
      <c r="U320" s="2028"/>
      <c r="V320" s="2028"/>
      <c r="W320" s="2028"/>
      <c r="X320" s="2028"/>
      <c r="Y320" s="2028"/>
      <c r="Z320" s="2028"/>
      <c r="AA320" s="2028"/>
      <c r="AB320" s="2028"/>
      <c r="AC320" s="2028"/>
      <c r="AD320" s="2028"/>
      <c r="AE320" s="2028"/>
      <c r="AF320" s="2028"/>
      <c r="AG320" s="2029"/>
      <c r="AI320" s="1072"/>
      <c r="AJ320" s="1072"/>
      <c r="AK320" s="1072"/>
      <c r="AL320" s="1072"/>
      <c r="AM320" s="1072"/>
      <c r="AN320" s="1072"/>
      <c r="AO320" s="1072"/>
      <c r="AP320" s="1072"/>
      <c r="AQ320" s="1072"/>
      <c r="AR320" s="1072"/>
      <c r="AS320" s="1072"/>
      <c r="AT320" s="1072"/>
      <c r="AU320" s="1072"/>
      <c r="AV320" s="1072"/>
      <c r="AW320" s="1072"/>
      <c r="AX320" s="1072"/>
      <c r="AY320" s="1072"/>
      <c r="AZ320" s="1072"/>
      <c r="BA320" s="1072"/>
      <c r="BB320" s="1072"/>
      <c r="BC320" s="1072"/>
      <c r="BD320" s="1072"/>
      <c r="BE320" s="1072"/>
      <c r="BF320" s="1072"/>
      <c r="BG320" s="1072"/>
      <c r="BH320" s="1072"/>
      <c r="BI320" s="1072"/>
      <c r="BJ320" s="1072"/>
      <c r="BK320" s="1072"/>
      <c r="BL320" s="1072"/>
      <c r="BM320" s="1072"/>
      <c r="BN320" s="1072"/>
      <c r="BO320" s="1072"/>
    </row>
    <row r="321" spans="2:67" s="1073" customFormat="1" ht="15" customHeight="1">
      <c r="B321" s="1974"/>
      <c r="C321" s="2048"/>
      <c r="D321" s="2035"/>
      <c r="E321" s="2036"/>
      <c r="F321" s="2041"/>
      <c r="G321" s="2041"/>
      <c r="H321" s="2041"/>
      <c r="I321" s="2042"/>
      <c r="J321" s="1895" t="s">
        <v>1770</v>
      </c>
      <c r="K321" s="1896"/>
      <c r="L321" s="1896"/>
      <c r="M321" s="1896"/>
      <c r="N321" s="1896"/>
      <c r="O321" s="1896"/>
      <c r="P321" s="1897"/>
      <c r="Q321" s="1892" t="s">
        <v>1884</v>
      </c>
      <c r="R321" s="1893"/>
      <c r="S321" s="1893"/>
      <c r="T321" s="1893"/>
      <c r="U321" s="1893"/>
      <c r="V321" s="1893"/>
      <c r="W321" s="1893"/>
      <c r="X321" s="1893"/>
      <c r="Y321" s="1893"/>
      <c r="Z321" s="1893"/>
      <c r="AA321" s="1893"/>
      <c r="AB321" s="1893"/>
      <c r="AC321" s="1893"/>
      <c r="AD321" s="1893"/>
      <c r="AE321" s="1893"/>
      <c r="AF321" s="1893"/>
      <c r="AG321" s="1894"/>
      <c r="AI321" s="1072"/>
      <c r="AJ321" s="1072"/>
      <c r="AK321" s="1072"/>
      <c r="AL321" s="1072"/>
      <c r="AM321" s="1072"/>
      <c r="AN321" s="1072"/>
      <c r="AO321" s="1072"/>
      <c r="AP321" s="1072"/>
      <c r="AQ321" s="1072"/>
      <c r="AR321" s="1072"/>
      <c r="AS321" s="1072"/>
      <c r="AT321" s="1072"/>
      <c r="AU321" s="1072"/>
      <c r="AV321" s="1072"/>
      <c r="AW321" s="1072"/>
      <c r="AX321" s="1072"/>
      <c r="AY321" s="1072"/>
      <c r="AZ321" s="1072"/>
      <c r="BA321" s="1072"/>
      <c r="BB321" s="1072"/>
      <c r="BC321" s="1072"/>
      <c r="BD321" s="1072"/>
      <c r="BE321" s="1072"/>
      <c r="BF321" s="1072"/>
      <c r="BG321" s="1072"/>
      <c r="BH321" s="1072"/>
      <c r="BI321" s="1072"/>
      <c r="BJ321" s="1072"/>
      <c r="BK321" s="1072"/>
      <c r="BL321" s="1072"/>
      <c r="BM321" s="1072"/>
      <c r="BN321" s="1072"/>
      <c r="BO321" s="1072"/>
    </row>
    <row r="322" spans="2:67" s="1073" customFormat="1" ht="15" customHeight="1">
      <c r="B322" s="1974"/>
      <c r="C322" s="2048"/>
      <c r="D322" s="2035"/>
      <c r="E322" s="2036"/>
      <c r="F322" s="2041"/>
      <c r="G322" s="2041"/>
      <c r="H322" s="2041"/>
      <c r="I322" s="2042"/>
      <c r="J322" s="1895" t="s">
        <v>1771</v>
      </c>
      <c r="K322" s="1896"/>
      <c r="L322" s="1896"/>
      <c r="M322" s="1896"/>
      <c r="N322" s="1896"/>
      <c r="O322" s="1896"/>
      <c r="P322" s="1897"/>
      <c r="Q322" s="1892" t="s">
        <v>1879</v>
      </c>
      <c r="R322" s="1893"/>
      <c r="S322" s="1893"/>
      <c r="T322" s="1893"/>
      <c r="U322" s="1893"/>
      <c r="V322" s="1893"/>
      <c r="W322" s="1893"/>
      <c r="X322" s="1893"/>
      <c r="Y322" s="1893"/>
      <c r="Z322" s="1893"/>
      <c r="AA322" s="1893"/>
      <c r="AB322" s="1893"/>
      <c r="AC322" s="1893"/>
      <c r="AD322" s="1893"/>
      <c r="AE322" s="1893"/>
      <c r="AF322" s="1893"/>
      <c r="AG322" s="1894"/>
      <c r="AI322" s="1072"/>
      <c r="AJ322" s="1072"/>
      <c r="AK322" s="1072"/>
      <c r="AL322" s="1072"/>
      <c r="AM322" s="1072"/>
      <c r="AN322" s="1072"/>
      <c r="AO322" s="1072"/>
      <c r="AP322" s="1072"/>
      <c r="AQ322" s="1072"/>
      <c r="AR322" s="1072"/>
      <c r="AS322" s="1072"/>
      <c r="AT322" s="1072"/>
      <c r="AU322" s="1072"/>
      <c r="AV322" s="1072"/>
      <c r="AW322" s="1072"/>
      <c r="AX322" s="1072"/>
      <c r="AY322" s="1072"/>
      <c r="AZ322" s="1072"/>
      <c r="BA322" s="1072"/>
      <c r="BB322" s="1072"/>
      <c r="BC322" s="1072"/>
      <c r="BD322" s="1072"/>
      <c r="BE322" s="1072"/>
      <c r="BF322" s="1072"/>
      <c r="BG322" s="1072"/>
      <c r="BH322" s="1072"/>
      <c r="BI322" s="1072"/>
      <c r="BJ322" s="1072"/>
      <c r="BK322" s="1072"/>
      <c r="BL322" s="1072"/>
      <c r="BM322" s="1072"/>
      <c r="BN322" s="1072"/>
      <c r="BO322" s="1072"/>
    </row>
    <row r="323" spans="2:67" s="1073" customFormat="1" ht="15" customHeight="1">
      <c r="B323" s="1974"/>
      <c r="C323" s="2048"/>
      <c r="D323" s="2035"/>
      <c r="E323" s="2036"/>
      <c r="F323" s="2041"/>
      <c r="G323" s="2041"/>
      <c r="H323" s="2041"/>
      <c r="I323" s="2042"/>
      <c r="J323" s="1898" t="s">
        <v>1772</v>
      </c>
      <c r="K323" s="1899"/>
      <c r="L323" s="1899"/>
      <c r="M323" s="1899"/>
      <c r="N323" s="1899"/>
      <c r="O323" s="1899"/>
      <c r="P323" s="1900"/>
      <c r="Q323" s="1901" t="s">
        <v>1885</v>
      </c>
      <c r="R323" s="1902"/>
      <c r="S323" s="1902"/>
      <c r="T323" s="1902"/>
      <c r="U323" s="1902"/>
      <c r="V323" s="1902"/>
      <c r="W323" s="1902"/>
      <c r="X323" s="1902"/>
      <c r="Y323" s="1902"/>
      <c r="Z323" s="1902"/>
      <c r="AA323" s="1902"/>
      <c r="AB323" s="1902"/>
      <c r="AC323" s="1902"/>
      <c r="AD323" s="1902"/>
      <c r="AE323" s="1902"/>
      <c r="AF323" s="1902"/>
      <c r="AG323" s="1903"/>
      <c r="AI323" s="1072"/>
      <c r="AJ323" s="1072"/>
      <c r="AK323" s="1072"/>
      <c r="AL323" s="1072"/>
      <c r="AM323" s="1072"/>
      <c r="AN323" s="1072"/>
      <c r="AO323" s="1072"/>
      <c r="AP323" s="1072"/>
      <c r="AQ323" s="1072"/>
      <c r="AR323" s="1072"/>
      <c r="AS323" s="1072"/>
      <c r="AT323" s="1072"/>
      <c r="AU323" s="1072"/>
      <c r="AV323" s="1072"/>
      <c r="AW323" s="1072"/>
      <c r="AX323" s="1072"/>
      <c r="AY323" s="1072"/>
      <c r="AZ323" s="1072"/>
      <c r="BA323" s="1072"/>
      <c r="BB323" s="1072"/>
      <c r="BC323" s="1072"/>
      <c r="BD323" s="1072"/>
      <c r="BE323" s="1072"/>
      <c r="BF323" s="1072"/>
      <c r="BG323" s="1072"/>
      <c r="BH323" s="1072"/>
      <c r="BI323" s="1072"/>
      <c r="BJ323" s="1072"/>
      <c r="BK323" s="1072"/>
      <c r="BL323" s="1072"/>
      <c r="BM323" s="1072"/>
      <c r="BN323" s="1072"/>
      <c r="BO323" s="1072"/>
    </row>
    <row r="324" spans="2:67" s="1073" customFormat="1" ht="15" customHeight="1">
      <c r="B324" s="1974"/>
      <c r="C324" s="2048"/>
      <c r="D324" s="2035"/>
      <c r="E324" s="2036"/>
      <c r="F324" s="2041"/>
      <c r="G324" s="2041"/>
      <c r="H324" s="2041"/>
      <c r="I324" s="2042"/>
      <c r="J324" s="1929" t="s">
        <v>1766</v>
      </c>
      <c r="K324" s="1930"/>
      <c r="L324" s="1930"/>
      <c r="M324" s="1930"/>
      <c r="N324" s="1930"/>
      <c r="O324" s="1930"/>
      <c r="P324" s="1930"/>
      <c r="Q324" s="1930"/>
      <c r="R324" s="1930"/>
      <c r="S324" s="1930"/>
      <c r="T324" s="1930"/>
      <c r="U324" s="1930"/>
      <c r="V324" s="1930"/>
      <c r="W324" s="1930"/>
      <c r="X324" s="1930"/>
      <c r="Y324" s="1930"/>
      <c r="Z324" s="1930"/>
      <c r="AA324" s="1930"/>
      <c r="AB324" s="1930"/>
      <c r="AC324" s="1930"/>
      <c r="AD324" s="1930"/>
      <c r="AE324" s="1930"/>
      <c r="AF324" s="1930"/>
      <c r="AG324" s="1931"/>
      <c r="AI324" s="1072"/>
      <c r="AJ324" s="1072"/>
      <c r="AK324" s="1072"/>
      <c r="AL324" s="1072"/>
      <c r="AM324" s="1072"/>
      <c r="AN324" s="1072"/>
      <c r="AO324" s="1072"/>
      <c r="AP324" s="1072"/>
      <c r="AQ324" s="1072"/>
      <c r="AR324" s="1072"/>
      <c r="AS324" s="1072"/>
      <c r="AT324" s="1072"/>
      <c r="AU324" s="1072"/>
      <c r="AV324" s="1072"/>
      <c r="AW324" s="1072"/>
      <c r="AX324" s="1072"/>
      <c r="AY324" s="1072"/>
      <c r="AZ324" s="1072"/>
      <c r="BA324" s="1072"/>
      <c r="BB324" s="1072"/>
      <c r="BC324" s="1072"/>
      <c r="BD324" s="1072"/>
      <c r="BE324" s="1072"/>
      <c r="BF324" s="1072"/>
      <c r="BG324" s="1072"/>
      <c r="BH324" s="1072"/>
      <c r="BI324" s="1072"/>
      <c r="BJ324" s="1072"/>
      <c r="BK324" s="1072"/>
      <c r="BL324" s="1072"/>
      <c r="BM324" s="1072"/>
      <c r="BN324" s="1072"/>
      <c r="BO324" s="1072"/>
    </row>
    <row r="325" spans="2:67" s="1073" customFormat="1" ht="15" customHeight="1">
      <c r="B325" s="1974"/>
      <c r="C325" s="2048"/>
      <c r="D325" s="2035"/>
      <c r="E325" s="2036"/>
      <c r="F325" s="2041"/>
      <c r="G325" s="2041"/>
      <c r="H325" s="2041"/>
      <c r="I325" s="2042"/>
      <c r="J325" s="1904" t="s">
        <v>1767</v>
      </c>
      <c r="K325" s="1905"/>
      <c r="L325" s="1905"/>
      <c r="M325" s="1905"/>
      <c r="N325" s="1905"/>
      <c r="O325" s="1905"/>
      <c r="P325" s="1906"/>
      <c r="Q325" s="1922" t="s">
        <v>1883</v>
      </c>
      <c r="R325" s="1923"/>
      <c r="S325" s="1923"/>
      <c r="T325" s="1923"/>
      <c r="U325" s="1923"/>
      <c r="V325" s="1923"/>
      <c r="W325" s="1923"/>
      <c r="X325" s="1923"/>
      <c r="Y325" s="1923"/>
      <c r="Z325" s="1923"/>
      <c r="AA325" s="1923"/>
      <c r="AB325" s="1923"/>
      <c r="AC325" s="1923"/>
      <c r="AD325" s="1923"/>
      <c r="AE325" s="1923"/>
      <c r="AF325" s="1923"/>
      <c r="AG325" s="1924"/>
      <c r="AI325" s="1072"/>
      <c r="AJ325" s="1072"/>
      <c r="AK325" s="1072"/>
      <c r="AL325" s="1072"/>
      <c r="AM325" s="1072"/>
      <c r="AN325" s="1072"/>
      <c r="AO325" s="1072"/>
      <c r="AP325" s="1072"/>
      <c r="AQ325" s="1072"/>
      <c r="AR325" s="1072"/>
      <c r="AS325" s="1072"/>
      <c r="AT325" s="1072"/>
      <c r="AU325" s="1072"/>
      <c r="AV325" s="1072"/>
      <c r="AW325" s="1072"/>
      <c r="AX325" s="1072"/>
      <c r="AY325" s="1072"/>
      <c r="AZ325" s="1072"/>
      <c r="BA325" s="1072"/>
      <c r="BB325" s="1072"/>
      <c r="BC325" s="1072"/>
      <c r="BD325" s="1072"/>
      <c r="BE325" s="1072"/>
      <c r="BF325" s="1072"/>
      <c r="BG325" s="1072"/>
      <c r="BH325" s="1072"/>
      <c r="BI325" s="1072"/>
      <c r="BJ325" s="1072"/>
      <c r="BK325" s="1072"/>
      <c r="BL325" s="1072"/>
      <c r="BM325" s="1072"/>
      <c r="BN325" s="1072"/>
      <c r="BO325" s="1072"/>
    </row>
    <row r="326" spans="2:67" s="1073" customFormat="1" ht="15" customHeight="1">
      <c r="B326" s="1974"/>
      <c r="C326" s="2048"/>
      <c r="D326" s="2035"/>
      <c r="E326" s="2036"/>
      <c r="F326" s="2041"/>
      <c r="G326" s="2041"/>
      <c r="H326" s="2041"/>
      <c r="I326" s="2042"/>
      <c r="J326" s="1895" t="s">
        <v>1768</v>
      </c>
      <c r="K326" s="1896"/>
      <c r="L326" s="1896"/>
      <c r="M326" s="1896"/>
      <c r="N326" s="1896"/>
      <c r="O326" s="1896"/>
      <c r="P326" s="1897"/>
      <c r="Q326" s="1892" t="s">
        <v>1884</v>
      </c>
      <c r="R326" s="1893"/>
      <c r="S326" s="1893"/>
      <c r="T326" s="1893"/>
      <c r="U326" s="1893"/>
      <c r="V326" s="1893"/>
      <c r="W326" s="1893"/>
      <c r="X326" s="1893"/>
      <c r="Y326" s="1893"/>
      <c r="Z326" s="1893"/>
      <c r="AA326" s="1893"/>
      <c r="AB326" s="1893"/>
      <c r="AC326" s="1893"/>
      <c r="AD326" s="1893"/>
      <c r="AE326" s="1893"/>
      <c r="AF326" s="1893"/>
      <c r="AG326" s="1894"/>
      <c r="AI326" s="1072"/>
      <c r="AJ326" s="1072"/>
      <c r="AK326" s="1072"/>
      <c r="AL326" s="1072"/>
      <c r="AM326" s="1072"/>
      <c r="AN326" s="1072"/>
      <c r="AO326" s="1072"/>
      <c r="AP326" s="1072"/>
      <c r="AQ326" s="1072"/>
      <c r="AR326" s="1072"/>
      <c r="AS326" s="1072"/>
      <c r="AT326" s="1072"/>
      <c r="AU326" s="1072"/>
      <c r="AV326" s="1072"/>
      <c r="AW326" s="1072"/>
      <c r="AX326" s="1072"/>
      <c r="AY326" s="1072"/>
      <c r="AZ326" s="1072"/>
      <c r="BA326" s="1072"/>
      <c r="BB326" s="1072"/>
      <c r="BC326" s="1072"/>
      <c r="BD326" s="1072"/>
      <c r="BE326" s="1072"/>
      <c r="BF326" s="1072"/>
      <c r="BG326" s="1072"/>
      <c r="BH326" s="1072"/>
      <c r="BI326" s="1072"/>
      <c r="BJ326" s="1072"/>
      <c r="BK326" s="1072"/>
      <c r="BL326" s="1072"/>
      <c r="BM326" s="1072"/>
      <c r="BN326" s="1072"/>
      <c r="BO326" s="1072"/>
    </row>
    <row r="327" spans="2:67" s="1073" customFormat="1" ht="15" customHeight="1">
      <c r="B327" s="1974"/>
      <c r="C327" s="2048"/>
      <c r="D327" s="2035"/>
      <c r="E327" s="2036"/>
      <c r="F327" s="2041"/>
      <c r="G327" s="2041"/>
      <c r="H327" s="2041"/>
      <c r="I327" s="2042"/>
      <c r="J327" s="1958" t="s">
        <v>1769</v>
      </c>
      <c r="K327" s="1959"/>
      <c r="L327" s="1959"/>
      <c r="M327" s="1959"/>
      <c r="N327" s="1959"/>
      <c r="O327" s="1959"/>
      <c r="P327" s="1960"/>
      <c r="Q327" s="2027" t="s">
        <v>1884</v>
      </c>
      <c r="R327" s="2028"/>
      <c r="S327" s="2028"/>
      <c r="T327" s="2028"/>
      <c r="U327" s="2028"/>
      <c r="V327" s="2028"/>
      <c r="W327" s="2028"/>
      <c r="X327" s="2028"/>
      <c r="Y327" s="2028"/>
      <c r="Z327" s="2028"/>
      <c r="AA327" s="2028"/>
      <c r="AB327" s="2028"/>
      <c r="AC327" s="2028"/>
      <c r="AD327" s="2028"/>
      <c r="AE327" s="2028"/>
      <c r="AF327" s="2028"/>
      <c r="AG327" s="2029"/>
      <c r="AI327" s="1072"/>
      <c r="AJ327" s="1072"/>
      <c r="AK327" s="1072"/>
      <c r="AL327" s="1072"/>
      <c r="AM327" s="1072"/>
      <c r="AN327" s="1072"/>
      <c r="AO327" s="1072"/>
      <c r="AP327" s="1072"/>
      <c r="AQ327" s="1072"/>
      <c r="AR327" s="1072"/>
      <c r="AS327" s="1072"/>
      <c r="AT327" s="1072"/>
      <c r="AU327" s="1072"/>
      <c r="AV327" s="1072"/>
      <c r="AW327" s="1072"/>
      <c r="AX327" s="1072"/>
      <c r="AY327" s="1072"/>
      <c r="AZ327" s="1072"/>
      <c r="BA327" s="1072"/>
      <c r="BB327" s="1072"/>
      <c r="BC327" s="1072"/>
      <c r="BD327" s="1072"/>
      <c r="BE327" s="1072"/>
      <c r="BF327" s="1072"/>
      <c r="BG327" s="1072"/>
      <c r="BH327" s="1072"/>
      <c r="BI327" s="1072"/>
      <c r="BJ327" s="1072"/>
      <c r="BK327" s="1072"/>
      <c r="BL327" s="1072"/>
      <c r="BM327" s="1072"/>
      <c r="BN327" s="1072"/>
      <c r="BO327" s="1072"/>
    </row>
    <row r="328" spans="2:67" s="1073" customFormat="1" ht="15" customHeight="1">
      <c r="B328" s="1974"/>
      <c r="C328" s="2048"/>
      <c r="D328" s="2035"/>
      <c r="E328" s="2036"/>
      <c r="F328" s="2041"/>
      <c r="G328" s="2041"/>
      <c r="H328" s="2041"/>
      <c r="I328" s="2042"/>
      <c r="J328" s="1895" t="s">
        <v>1770</v>
      </c>
      <c r="K328" s="1896"/>
      <c r="L328" s="1896"/>
      <c r="M328" s="1896"/>
      <c r="N328" s="1896"/>
      <c r="O328" s="1896"/>
      <c r="P328" s="1897"/>
      <c r="Q328" s="1892" t="s">
        <v>1884</v>
      </c>
      <c r="R328" s="1893"/>
      <c r="S328" s="1893"/>
      <c r="T328" s="1893"/>
      <c r="U328" s="1893"/>
      <c r="V328" s="1893"/>
      <c r="W328" s="1893"/>
      <c r="X328" s="1893"/>
      <c r="Y328" s="1893"/>
      <c r="Z328" s="1893"/>
      <c r="AA328" s="1893"/>
      <c r="AB328" s="1893"/>
      <c r="AC328" s="1893"/>
      <c r="AD328" s="1893"/>
      <c r="AE328" s="1893"/>
      <c r="AF328" s="1893"/>
      <c r="AG328" s="1894"/>
      <c r="AI328" s="1072"/>
      <c r="AJ328" s="1072"/>
      <c r="AK328" s="1072"/>
      <c r="AL328" s="1072"/>
      <c r="AM328" s="1072"/>
      <c r="AN328" s="1072"/>
      <c r="AO328" s="1072"/>
      <c r="AP328" s="1072"/>
      <c r="AQ328" s="1072"/>
      <c r="AR328" s="1072"/>
      <c r="AS328" s="1072"/>
      <c r="AT328" s="1072"/>
      <c r="AU328" s="1072"/>
      <c r="AV328" s="1072"/>
      <c r="AW328" s="1072"/>
      <c r="AX328" s="1072"/>
      <c r="AY328" s="1072"/>
      <c r="AZ328" s="1072"/>
      <c r="BA328" s="1072"/>
      <c r="BB328" s="1072"/>
      <c r="BC328" s="1072"/>
      <c r="BD328" s="1072"/>
      <c r="BE328" s="1072"/>
      <c r="BF328" s="1072"/>
      <c r="BG328" s="1072"/>
      <c r="BH328" s="1072"/>
      <c r="BI328" s="1072"/>
      <c r="BJ328" s="1072"/>
      <c r="BK328" s="1072"/>
      <c r="BL328" s="1072"/>
      <c r="BM328" s="1072"/>
      <c r="BN328" s="1072"/>
      <c r="BO328" s="1072"/>
    </row>
    <row r="329" spans="2:67" s="1073" customFormat="1" ht="15" customHeight="1">
      <c r="B329" s="1974"/>
      <c r="C329" s="2048"/>
      <c r="D329" s="2035"/>
      <c r="E329" s="2036"/>
      <c r="F329" s="2041"/>
      <c r="G329" s="2041"/>
      <c r="H329" s="2041"/>
      <c r="I329" s="2042"/>
      <c r="J329" s="1895" t="s">
        <v>1771</v>
      </c>
      <c r="K329" s="1896"/>
      <c r="L329" s="1896"/>
      <c r="M329" s="1896"/>
      <c r="N329" s="1896"/>
      <c r="O329" s="1896"/>
      <c r="P329" s="1897"/>
      <c r="Q329" s="1892" t="s">
        <v>1879</v>
      </c>
      <c r="R329" s="1893"/>
      <c r="S329" s="1893"/>
      <c r="T329" s="1893"/>
      <c r="U329" s="1893"/>
      <c r="V329" s="1893"/>
      <c r="W329" s="1893"/>
      <c r="X329" s="1893"/>
      <c r="Y329" s="1893"/>
      <c r="Z329" s="1893"/>
      <c r="AA329" s="1893"/>
      <c r="AB329" s="1893"/>
      <c r="AC329" s="1893"/>
      <c r="AD329" s="1893"/>
      <c r="AE329" s="1893"/>
      <c r="AF329" s="1893"/>
      <c r="AG329" s="1894"/>
      <c r="AI329" s="1072"/>
      <c r="AJ329" s="1072"/>
      <c r="AK329" s="1072"/>
      <c r="AL329" s="1072"/>
      <c r="AM329" s="1072"/>
      <c r="AN329" s="1072"/>
      <c r="AO329" s="1072"/>
      <c r="AP329" s="1072"/>
      <c r="AQ329" s="1072"/>
      <c r="AR329" s="1072"/>
      <c r="AS329" s="1072"/>
      <c r="AT329" s="1072"/>
      <c r="AU329" s="1072"/>
      <c r="AV329" s="1072"/>
      <c r="AW329" s="1072"/>
      <c r="AX329" s="1072"/>
      <c r="AY329" s="1072"/>
      <c r="AZ329" s="1072"/>
      <c r="BA329" s="1072"/>
      <c r="BB329" s="1072"/>
      <c r="BC329" s="1072"/>
      <c r="BD329" s="1072"/>
      <c r="BE329" s="1072"/>
      <c r="BF329" s="1072"/>
      <c r="BG329" s="1072"/>
      <c r="BH329" s="1072"/>
      <c r="BI329" s="1072"/>
      <c r="BJ329" s="1072"/>
      <c r="BK329" s="1072"/>
      <c r="BL329" s="1072"/>
      <c r="BM329" s="1072"/>
      <c r="BN329" s="1072"/>
      <c r="BO329" s="1072"/>
    </row>
    <row r="330" spans="2:67" s="1073" customFormat="1" ht="15" customHeight="1">
      <c r="B330" s="1974"/>
      <c r="C330" s="2048"/>
      <c r="D330" s="2037"/>
      <c r="E330" s="2038"/>
      <c r="F330" s="2043"/>
      <c r="G330" s="2043"/>
      <c r="H330" s="2043"/>
      <c r="I330" s="2044"/>
      <c r="J330" s="1898" t="s">
        <v>1772</v>
      </c>
      <c r="K330" s="1899"/>
      <c r="L330" s="1899"/>
      <c r="M330" s="1899"/>
      <c r="N330" s="1899"/>
      <c r="O330" s="1899"/>
      <c r="P330" s="1900"/>
      <c r="Q330" s="1901" t="s">
        <v>1885</v>
      </c>
      <c r="R330" s="1902"/>
      <c r="S330" s="1902"/>
      <c r="T330" s="1902"/>
      <c r="U330" s="1902"/>
      <c r="V330" s="1902"/>
      <c r="W330" s="1902"/>
      <c r="X330" s="1902"/>
      <c r="Y330" s="1902"/>
      <c r="Z330" s="1902"/>
      <c r="AA330" s="1902"/>
      <c r="AB330" s="1902"/>
      <c r="AC330" s="1902"/>
      <c r="AD330" s="1902"/>
      <c r="AE330" s="1902"/>
      <c r="AF330" s="1902"/>
      <c r="AG330" s="1903"/>
      <c r="AI330" s="1072"/>
      <c r="AJ330" s="1072"/>
      <c r="AK330" s="1072"/>
      <c r="AL330" s="1072"/>
      <c r="AM330" s="1072"/>
      <c r="AN330" s="1072"/>
      <c r="AO330" s="1072"/>
      <c r="AP330" s="1072"/>
      <c r="AQ330" s="1072"/>
      <c r="AR330" s="1072"/>
      <c r="AS330" s="1072"/>
      <c r="AT330" s="1072"/>
      <c r="AU330" s="1072"/>
      <c r="AV330" s="1072"/>
      <c r="AW330" s="1072"/>
      <c r="AX330" s="1072"/>
      <c r="AY330" s="1072"/>
      <c r="AZ330" s="1072"/>
      <c r="BA330" s="1072"/>
      <c r="BB330" s="1072"/>
      <c r="BC330" s="1072"/>
      <c r="BD330" s="1072"/>
      <c r="BE330" s="1072"/>
      <c r="BF330" s="1072"/>
      <c r="BG330" s="1072"/>
      <c r="BH330" s="1072"/>
      <c r="BI330" s="1072"/>
      <c r="BJ330" s="1072"/>
      <c r="BK330" s="1072"/>
      <c r="BL330" s="1072"/>
      <c r="BM330" s="1072"/>
      <c r="BN330" s="1072"/>
      <c r="BO330" s="1072"/>
    </row>
    <row r="331" spans="2:67" s="1073" customFormat="1" ht="15" customHeight="1">
      <c r="B331" s="1974"/>
      <c r="C331" s="2048"/>
      <c r="D331" s="1935" t="s">
        <v>1183</v>
      </c>
      <c r="E331" s="1936"/>
      <c r="F331" s="1908" t="s">
        <v>1184</v>
      </c>
      <c r="G331" s="1908"/>
      <c r="H331" s="1908"/>
      <c r="I331" s="1909"/>
      <c r="J331" s="1925" t="s">
        <v>403</v>
      </c>
      <c r="K331" s="1926"/>
      <c r="L331" s="1926"/>
      <c r="M331" s="1926"/>
      <c r="N331" s="1926"/>
      <c r="O331" s="1926"/>
      <c r="P331" s="1927"/>
      <c r="Q331" s="1928" t="s">
        <v>838</v>
      </c>
      <c r="R331" s="1915"/>
      <c r="S331" s="1915"/>
      <c r="T331" s="1915"/>
      <c r="U331" s="1915"/>
      <c r="V331" s="1915"/>
      <c r="W331" s="1915"/>
      <c r="X331" s="1915"/>
      <c r="Y331" s="1915"/>
      <c r="Z331" s="1915"/>
      <c r="AA331" s="1915"/>
      <c r="AB331" s="1915"/>
      <c r="AC331" s="1915"/>
      <c r="AD331" s="1915"/>
      <c r="AE331" s="1915"/>
      <c r="AF331" s="1915"/>
      <c r="AG331" s="1916"/>
      <c r="AI331" s="1072"/>
      <c r="AJ331" s="1072"/>
      <c r="AK331" s="1072"/>
      <c r="AL331" s="1072"/>
      <c r="AM331" s="1072"/>
      <c r="AN331" s="1072"/>
      <c r="AO331" s="1072"/>
      <c r="AP331" s="1072"/>
      <c r="AQ331" s="1072"/>
      <c r="AR331" s="1072"/>
      <c r="AS331" s="1072"/>
      <c r="AT331" s="1072"/>
      <c r="AU331" s="1072"/>
      <c r="AV331" s="1072"/>
      <c r="AW331" s="1072"/>
      <c r="AX331" s="1072"/>
      <c r="AY331" s="1072"/>
      <c r="AZ331" s="1072"/>
      <c r="BA331" s="1072"/>
      <c r="BB331" s="1072"/>
      <c r="BC331" s="1072"/>
      <c r="BD331" s="1072"/>
      <c r="BE331" s="1072"/>
      <c r="BF331" s="1072"/>
      <c r="BG331" s="1072"/>
      <c r="BH331" s="1072"/>
      <c r="BI331" s="1072"/>
      <c r="BJ331" s="1072"/>
      <c r="BK331" s="1072"/>
      <c r="BL331" s="1072"/>
      <c r="BM331" s="1072"/>
      <c r="BN331" s="1072"/>
      <c r="BO331" s="1072"/>
    </row>
    <row r="332" spans="2:67" s="1073" customFormat="1" ht="15" customHeight="1">
      <c r="B332" s="1974"/>
      <c r="C332" s="2048"/>
      <c r="D332" s="2045"/>
      <c r="E332" s="2046"/>
      <c r="F332" s="1911"/>
      <c r="G332" s="1911"/>
      <c r="H332" s="1911"/>
      <c r="I332" s="1912"/>
      <c r="J332" s="1898" t="s">
        <v>1849</v>
      </c>
      <c r="K332" s="1899"/>
      <c r="L332" s="1899"/>
      <c r="M332" s="1899"/>
      <c r="N332" s="1899"/>
      <c r="O332" s="1899"/>
      <c r="P332" s="1900"/>
      <c r="Q332" s="1901" t="s">
        <v>1874</v>
      </c>
      <c r="R332" s="1902"/>
      <c r="S332" s="1902"/>
      <c r="T332" s="1902"/>
      <c r="U332" s="1902"/>
      <c r="V332" s="1902"/>
      <c r="W332" s="1902"/>
      <c r="X332" s="1902"/>
      <c r="Y332" s="1902"/>
      <c r="Z332" s="1902"/>
      <c r="AA332" s="1902"/>
      <c r="AB332" s="1902"/>
      <c r="AC332" s="1902"/>
      <c r="AD332" s="1902"/>
      <c r="AE332" s="1902"/>
      <c r="AF332" s="1902"/>
      <c r="AG332" s="1903"/>
      <c r="AI332" s="1072"/>
      <c r="AJ332" s="1072"/>
      <c r="AK332" s="1072"/>
      <c r="AL332" s="1072"/>
      <c r="AM332" s="1072"/>
      <c r="AN332" s="1072"/>
      <c r="AO332" s="1072"/>
      <c r="AP332" s="1072"/>
      <c r="AQ332" s="1072"/>
      <c r="AR332" s="1072"/>
      <c r="AS332" s="1072"/>
      <c r="AT332" s="1072"/>
      <c r="AU332" s="1072"/>
      <c r="AV332" s="1072"/>
      <c r="AW332" s="1072"/>
      <c r="AX332" s="1072"/>
      <c r="AY332" s="1072"/>
      <c r="AZ332" s="1072"/>
      <c r="BA332" s="1072"/>
      <c r="BB332" s="1072"/>
      <c r="BC332" s="1072"/>
      <c r="BD332" s="1072"/>
      <c r="BE332" s="1072"/>
      <c r="BF332" s="1072"/>
      <c r="BG332" s="1072"/>
      <c r="BH332" s="1072"/>
      <c r="BI332" s="1072"/>
      <c r="BJ332" s="1072"/>
      <c r="BK332" s="1072"/>
      <c r="BL332" s="1072"/>
      <c r="BM332" s="1072"/>
      <c r="BN332" s="1072"/>
      <c r="BO332" s="1072"/>
    </row>
    <row r="333" spans="2:67" s="1073" customFormat="1" ht="15" customHeight="1">
      <c r="B333" s="1972" t="s">
        <v>1780</v>
      </c>
      <c r="C333" s="2047"/>
      <c r="D333" s="1935" t="s">
        <v>1185</v>
      </c>
      <c r="E333" s="1936"/>
      <c r="F333" s="1908" t="s">
        <v>1186</v>
      </c>
      <c r="G333" s="1908"/>
      <c r="H333" s="1908"/>
      <c r="I333" s="1909"/>
      <c r="J333" s="1929" t="s">
        <v>1773</v>
      </c>
      <c r="K333" s="1930"/>
      <c r="L333" s="1930"/>
      <c r="M333" s="1930"/>
      <c r="N333" s="1930"/>
      <c r="O333" s="1930"/>
      <c r="P333" s="1930"/>
      <c r="Q333" s="1930"/>
      <c r="R333" s="1930"/>
      <c r="S333" s="1930"/>
      <c r="T333" s="1930"/>
      <c r="U333" s="1930"/>
      <c r="V333" s="1930"/>
      <c r="W333" s="1930"/>
      <c r="X333" s="1930"/>
      <c r="Y333" s="1930"/>
      <c r="Z333" s="1930"/>
      <c r="AA333" s="1930"/>
      <c r="AB333" s="1930"/>
      <c r="AC333" s="1930"/>
      <c r="AD333" s="1930"/>
      <c r="AE333" s="1930"/>
      <c r="AF333" s="1930"/>
      <c r="AG333" s="1931"/>
      <c r="AI333" s="1072"/>
      <c r="AJ333" s="1072"/>
      <c r="AK333" s="1072"/>
      <c r="AL333" s="1072"/>
      <c r="AM333" s="1072"/>
      <c r="AN333" s="1072"/>
      <c r="AO333" s="1072"/>
      <c r="AP333" s="1072"/>
      <c r="AQ333" s="1072"/>
      <c r="AR333" s="1072"/>
      <c r="AS333" s="1072"/>
      <c r="AT333" s="1072"/>
      <c r="AU333" s="1072"/>
      <c r="AV333" s="1072"/>
      <c r="AW333" s="1072"/>
      <c r="AX333" s="1072"/>
      <c r="AY333" s="1072"/>
      <c r="AZ333" s="1072"/>
      <c r="BA333" s="1072"/>
      <c r="BB333" s="1072"/>
      <c r="BC333" s="1072"/>
      <c r="BD333" s="1072"/>
      <c r="BE333" s="1072"/>
      <c r="BF333" s="1072"/>
      <c r="BG333" s="1072"/>
      <c r="BH333" s="1072"/>
      <c r="BI333" s="1072"/>
      <c r="BJ333" s="1072"/>
      <c r="BK333" s="1072"/>
      <c r="BL333" s="1072"/>
      <c r="BM333" s="1072"/>
      <c r="BN333" s="1072"/>
      <c r="BO333" s="1072"/>
    </row>
    <row r="334" spans="2:67" s="1073" customFormat="1" ht="15" customHeight="1">
      <c r="B334" s="1974"/>
      <c r="C334" s="2048"/>
      <c r="D334" s="1937"/>
      <c r="E334" s="1938"/>
      <c r="F334" s="1952"/>
      <c r="G334" s="1952"/>
      <c r="H334" s="1952"/>
      <c r="I334" s="1953"/>
      <c r="J334" s="1904" t="s">
        <v>1553</v>
      </c>
      <c r="K334" s="1905"/>
      <c r="L334" s="1905"/>
      <c r="M334" s="1905"/>
      <c r="N334" s="1905"/>
      <c r="O334" s="1905"/>
      <c r="P334" s="1906"/>
      <c r="Q334" s="1922" t="s">
        <v>1261</v>
      </c>
      <c r="R334" s="1923"/>
      <c r="S334" s="1923"/>
      <c r="T334" s="1923"/>
      <c r="U334" s="1923"/>
      <c r="V334" s="1923"/>
      <c r="W334" s="1923"/>
      <c r="X334" s="1923"/>
      <c r="Y334" s="1923"/>
      <c r="Z334" s="1923"/>
      <c r="AA334" s="1923"/>
      <c r="AB334" s="1923"/>
      <c r="AC334" s="1923"/>
      <c r="AD334" s="1923"/>
      <c r="AE334" s="1923"/>
      <c r="AF334" s="1923"/>
      <c r="AG334" s="1924"/>
      <c r="AI334" s="1072"/>
      <c r="AJ334" s="1072"/>
      <c r="AK334" s="1072"/>
      <c r="AL334" s="1072"/>
      <c r="AM334" s="1072"/>
      <c r="AN334" s="1072"/>
      <c r="AO334" s="1072"/>
      <c r="AP334" s="1072"/>
      <c r="AQ334" s="1072"/>
      <c r="AR334" s="1072"/>
      <c r="AS334" s="1072"/>
      <c r="AT334" s="1072"/>
      <c r="AU334" s="1072"/>
      <c r="AV334" s="1072"/>
      <c r="AW334" s="1072"/>
      <c r="AX334" s="1072"/>
      <c r="AY334" s="1072"/>
      <c r="AZ334" s="1072"/>
      <c r="BA334" s="1072"/>
      <c r="BB334" s="1072"/>
      <c r="BC334" s="1072"/>
      <c r="BD334" s="1072"/>
      <c r="BE334" s="1072"/>
      <c r="BF334" s="1072"/>
      <c r="BG334" s="1072"/>
      <c r="BH334" s="1072"/>
      <c r="BI334" s="1072"/>
      <c r="BJ334" s="1072"/>
      <c r="BK334" s="1072"/>
      <c r="BL334" s="1072"/>
      <c r="BM334" s="1072"/>
      <c r="BN334" s="1072"/>
      <c r="BO334" s="1072"/>
    </row>
    <row r="335" spans="2:67" s="1073" customFormat="1" ht="15" customHeight="1">
      <c r="B335" s="1974"/>
      <c r="C335" s="2048"/>
      <c r="D335" s="1937"/>
      <c r="E335" s="1938"/>
      <c r="F335" s="1952"/>
      <c r="G335" s="1952"/>
      <c r="H335" s="1952"/>
      <c r="I335" s="1953"/>
      <c r="J335" s="1895" t="s">
        <v>1774</v>
      </c>
      <c r="K335" s="1896"/>
      <c r="L335" s="1896"/>
      <c r="M335" s="1896"/>
      <c r="N335" s="1896"/>
      <c r="O335" s="1896"/>
      <c r="P335" s="1897"/>
      <c r="Q335" s="1892" t="s">
        <v>1261</v>
      </c>
      <c r="R335" s="1893"/>
      <c r="S335" s="1893"/>
      <c r="T335" s="1893"/>
      <c r="U335" s="1893"/>
      <c r="V335" s="1893"/>
      <c r="W335" s="1893"/>
      <c r="X335" s="1893"/>
      <c r="Y335" s="1893"/>
      <c r="Z335" s="1893"/>
      <c r="AA335" s="1893"/>
      <c r="AB335" s="1893"/>
      <c r="AC335" s="1893"/>
      <c r="AD335" s="1893"/>
      <c r="AE335" s="1893"/>
      <c r="AF335" s="1893"/>
      <c r="AG335" s="1894"/>
      <c r="AI335" s="1072"/>
      <c r="AJ335" s="1072"/>
      <c r="AK335" s="1072"/>
      <c r="AL335" s="1072"/>
      <c r="AM335" s="1072"/>
      <c r="AN335" s="1072"/>
      <c r="AO335" s="1072"/>
      <c r="AP335" s="1072"/>
      <c r="AQ335" s="1072"/>
      <c r="AR335" s="1072"/>
      <c r="AS335" s="1072"/>
      <c r="AT335" s="1072"/>
      <c r="AU335" s="1072"/>
      <c r="AV335" s="1072"/>
      <c r="AW335" s="1072"/>
      <c r="AX335" s="1072"/>
      <c r="AY335" s="1072"/>
      <c r="AZ335" s="1072"/>
      <c r="BA335" s="1072"/>
      <c r="BB335" s="1072"/>
      <c r="BC335" s="1072"/>
      <c r="BD335" s="1072"/>
      <c r="BE335" s="1072"/>
      <c r="BF335" s="1072"/>
      <c r="BG335" s="1072"/>
      <c r="BH335" s="1072"/>
      <c r="BI335" s="1072"/>
      <c r="BJ335" s="1072"/>
      <c r="BK335" s="1072"/>
      <c r="BL335" s="1072"/>
      <c r="BM335" s="1072"/>
      <c r="BN335" s="1072"/>
      <c r="BO335" s="1072"/>
    </row>
    <row r="336" spans="2:67" s="1073" customFormat="1" ht="15" customHeight="1">
      <c r="B336" s="1974"/>
      <c r="C336" s="2048"/>
      <c r="D336" s="1937"/>
      <c r="E336" s="1938"/>
      <c r="F336" s="1952"/>
      <c r="G336" s="1952"/>
      <c r="H336" s="1952"/>
      <c r="I336" s="1953"/>
      <c r="J336" s="1895" t="s">
        <v>1775</v>
      </c>
      <c r="K336" s="1896"/>
      <c r="L336" s="1896"/>
      <c r="M336" s="1896"/>
      <c r="N336" s="1896"/>
      <c r="O336" s="1896"/>
      <c r="P336" s="1897"/>
      <c r="Q336" s="1892" t="s">
        <v>1261</v>
      </c>
      <c r="R336" s="1893"/>
      <c r="S336" s="1893"/>
      <c r="T336" s="1893"/>
      <c r="U336" s="1893"/>
      <c r="V336" s="1893"/>
      <c r="W336" s="1893"/>
      <c r="X336" s="1893"/>
      <c r="Y336" s="1893"/>
      <c r="Z336" s="1893"/>
      <c r="AA336" s="1893"/>
      <c r="AB336" s="1893"/>
      <c r="AC336" s="1893"/>
      <c r="AD336" s="1893"/>
      <c r="AE336" s="1893"/>
      <c r="AF336" s="1893"/>
      <c r="AG336" s="1894"/>
      <c r="AI336" s="1072"/>
      <c r="AJ336" s="1072"/>
      <c r="AK336" s="1072"/>
      <c r="AL336" s="1072"/>
      <c r="AM336" s="1072"/>
      <c r="AN336" s="1072"/>
      <c r="AO336" s="1072"/>
      <c r="AP336" s="1072"/>
      <c r="AQ336" s="1072"/>
      <c r="AR336" s="1072"/>
      <c r="AS336" s="1072"/>
      <c r="AT336" s="1072"/>
      <c r="AU336" s="1072"/>
      <c r="AV336" s="1072"/>
      <c r="AW336" s="1072"/>
      <c r="AX336" s="1072"/>
      <c r="AY336" s="1072"/>
      <c r="AZ336" s="1072"/>
      <c r="BA336" s="1072"/>
      <c r="BB336" s="1072"/>
      <c r="BC336" s="1072"/>
      <c r="BD336" s="1072"/>
      <c r="BE336" s="1072"/>
      <c r="BF336" s="1072"/>
      <c r="BG336" s="1072"/>
      <c r="BH336" s="1072"/>
      <c r="BI336" s="1072"/>
      <c r="BJ336" s="1072"/>
      <c r="BK336" s="1072"/>
      <c r="BL336" s="1072"/>
      <c r="BM336" s="1072"/>
      <c r="BN336" s="1072"/>
      <c r="BO336" s="1072"/>
    </row>
    <row r="337" spans="2:67" s="1073" customFormat="1" ht="15" customHeight="1">
      <c r="B337" s="1974"/>
      <c r="C337" s="2048"/>
      <c r="D337" s="1937"/>
      <c r="E337" s="1938"/>
      <c r="F337" s="1952"/>
      <c r="G337" s="1952"/>
      <c r="H337" s="1952"/>
      <c r="I337" s="1953"/>
      <c r="J337" s="1898" t="s">
        <v>1556</v>
      </c>
      <c r="K337" s="1899"/>
      <c r="L337" s="1899"/>
      <c r="M337" s="1899"/>
      <c r="N337" s="1899"/>
      <c r="O337" s="1899"/>
      <c r="P337" s="1900"/>
      <c r="Q337" s="1901" t="s">
        <v>1261</v>
      </c>
      <c r="R337" s="1902"/>
      <c r="S337" s="1902"/>
      <c r="T337" s="1902"/>
      <c r="U337" s="1902"/>
      <c r="V337" s="1902"/>
      <c r="W337" s="1902"/>
      <c r="X337" s="1902"/>
      <c r="Y337" s="1902"/>
      <c r="Z337" s="1902"/>
      <c r="AA337" s="1902"/>
      <c r="AB337" s="1902"/>
      <c r="AC337" s="1902"/>
      <c r="AD337" s="1902"/>
      <c r="AE337" s="1902"/>
      <c r="AF337" s="1902"/>
      <c r="AG337" s="1903"/>
      <c r="AI337" s="1072"/>
      <c r="AJ337" s="1072"/>
      <c r="AK337" s="1072"/>
      <c r="AL337" s="1072"/>
      <c r="AM337" s="1072"/>
      <c r="AN337" s="1072"/>
      <c r="AO337" s="1072"/>
      <c r="AP337" s="1072"/>
      <c r="AQ337" s="1072"/>
      <c r="AR337" s="1072"/>
      <c r="AS337" s="1072"/>
      <c r="AT337" s="1072"/>
      <c r="AU337" s="1072"/>
      <c r="AV337" s="1072"/>
      <c r="AW337" s="1072"/>
      <c r="AX337" s="1072"/>
      <c r="AY337" s="1072"/>
      <c r="AZ337" s="1072"/>
      <c r="BA337" s="1072"/>
      <c r="BB337" s="1072"/>
      <c r="BC337" s="1072"/>
      <c r="BD337" s="1072"/>
      <c r="BE337" s="1072"/>
      <c r="BF337" s="1072"/>
      <c r="BG337" s="1072"/>
      <c r="BH337" s="1072"/>
      <c r="BI337" s="1072"/>
      <c r="BJ337" s="1072"/>
      <c r="BK337" s="1072"/>
      <c r="BL337" s="1072"/>
      <c r="BM337" s="1072"/>
      <c r="BN337" s="1072"/>
      <c r="BO337" s="1072"/>
    </row>
    <row r="338" spans="2:67" s="1073" customFormat="1" ht="15" customHeight="1">
      <c r="B338" s="1974"/>
      <c r="C338" s="2048"/>
      <c r="D338" s="1937"/>
      <c r="E338" s="1938"/>
      <c r="F338" s="1952"/>
      <c r="G338" s="1952"/>
      <c r="H338" s="1952"/>
      <c r="I338" s="1953"/>
      <c r="J338" s="1929" t="s">
        <v>1776</v>
      </c>
      <c r="K338" s="1930"/>
      <c r="L338" s="1930"/>
      <c r="M338" s="1930"/>
      <c r="N338" s="1930"/>
      <c r="O338" s="1930"/>
      <c r="P338" s="1930"/>
      <c r="Q338" s="1930"/>
      <c r="R338" s="1930"/>
      <c r="S338" s="1930"/>
      <c r="T338" s="1930"/>
      <c r="U338" s="1930"/>
      <c r="V338" s="1930"/>
      <c r="W338" s="1930"/>
      <c r="X338" s="1930"/>
      <c r="Y338" s="1930"/>
      <c r="Z338" s="1930"/>
      <c r="AA338" s="1930"/>
      <c r="AB338" s="1930"/>
      <c r="AC338" s="1930"/>
      <c r="AD338" s="1930"/>
      <c r="AE338" s="1930"/>
      <c r="AF338" s="1930"/>
      <c r="AG338" s="1931"/>
      <c r="AI338" s="1072"/>
      <c r="AJ338" s="1072"/>
      <c r="AK338" s="1072"/>
      <c r="AL338" s="1072"/>
      <c r="AM338" s="1072"/>
      <c r="AN338" s="1072"/>
      <c r="AO338" s="1072"/>
      <c r="AP338" s="1072"/>
      <c r="AQ338" s="1072"/>
      <c r="AR338" s="1072"/>
      <c r="AS338" s="1072"/>
      <c r="AT338" s="1072"/>
      <c r="AU338" s="1072"/>
      <c r="AV338" s="1072"/>
      <c r="AW338" s="1072"/>
      <c r="AX338" s="1072"/>
      <c r="AY338" s="1072"/>
      <c r="AZ338" s="1072"/>
      <c r="BA338" s="1072"/>
      <c r="BB338" s="1072"/>
      <c r="BC338" s="1072"/>
      <c r="BD338" s="1072"/>
      <c r="BE338" s="1072"/>
      <c r="BF338" s="1072"/>
      <c r="BG338" s="1072"/>
      <c r="BH338" s="1072"/>
      <c r="BI338" s="1072"/>
      <c r="BJ338" s="1072"/>
      <c r="BK338" s="1072"/>
      <c r="BL338" s="1072"/>
      <c r="BM338" s="1072"/>
      <c r="BN338" s="1072"/>
      <c r="BO338" s="1072"/>
    </row>
    <row r="339" spans="2:67" s="1073" customFormat="1" ht="15" customHeight="1">
      <c r="B339" s="1974"/>
      <c r="C339" s="2048"/>
      <c r="D339" s="1937"/>
      <c r="E339" s="1938"/>
      <c r="F339" s="1952"/>
      <c r="G339" s="1952"/>
      <c r="H339" s="1952"/>
      <c r="I339" s="1953"/>
      <c r="J339" s="1904" t="s">
        <v>1553</v>
      </c>
      <c r="K339" s="1905"/>
      <c r="L339" s="1905"/>
      <c r="M339" s="1905"/>
      <c r="N339" s="1905"/>
      <c r="O339" s="1905"/>
      <c r="P339" s="1906"/>
      <c r="Q339" s="1922" t="s">
        <v>1261</v>
      </c>
      <c r="R339" s="1923"/>
      <c r="S339" s="1923"/>
      <c r="T339" s="1923"/>
      <c r="U339" s="1923"/>
      <c r="V339" s="1923"/>
      <c r="W339" s="1923"/>
      <c r="X339" s="1923"/>
      <c r="Y339" s="1923"/>
      <c r="Z339" s="1923"/>
      <c r="AA339" s="1923"/>
      <c r="AB339" s="1923"/>
      <c r="AC339" s="1923"/>
      <c r="AD339" s="1923"/>
      <c r="AE339" s="1923"/>
      <c r="AF339" s="1923"/>
      <c r="AG339" s="1924"/>
      <c r="AI339" s="1072"/>
      <c r="AJ339" s="1072"/>
      <c r="AK339" s="1072"/>
      <c r="AL339" s="1072"/>
      <c r="AM339" s="1072"/>
      <c r="AN339" s="1072"/>
      <c r="AO339" s="1072"/>
      <c r="AP339" s="1072"/>
      <c r="AQ339" s="1072"/>
      <c r="AR339" s="1072"/>
      <c r="AS339" s="1072"/>
      <c r="AT339" s="1072"/>
      <c r="AU339" s="1072"/>
      <c r="AV339" s="1072"/>
      <c r="AW339" s="1072"/>
      <c r="AX339" s="1072"/>
      <c r="AY339" s="1072"/>
      <c r="AZ339" s="1072"/>
      <c r="BA339" s="1072"/>
      <c r="BB339" s="1072"/>
      <c r="BC339" s="1072"/>
      <c r="BD339" s="1072"/>
      <c r="BE339" s="1072"/>
      <c r="BF339" s="1072"/>
      <c r="BG339" s="1072"/>
      <c r="BH339" s="1072"/>
      <c r="BI339" s="1072"/>
      <c r="BJ339" s="1072"/>
      <c r="BK339" s="1072"/>
      <c r="BL339" s="1072"/>
      <c r="BM339" s="1072"/>
      <c r="BN339" s="1072"/>
      <c r="BO339" s="1072"/>
    </row>
    <row r="340" spans="2:67" s="1073" customFormat="1" ht="15" customHeight="1">
      <c r="B340" s="1974"/>
      <c r="C340" s="2048"/>
      <c r="D340" s="1937"/>
      <c r="E340" s="1938"/>
      <c r="F340" s="1952"/>
      <c r="G340" s="1952"/>
      <c r="H340" s="1952"/>
      <c r="I340" s="1953"/>
      <c r="J340" s="1895" t="s">
        <v>1774</v>
      </c>
      <c r="K340" s="1896"/>
      <c r="L340" s="1896"/>
      <c r="M340" s="1896"/>
      <c r="N340" s="1896"/>
      <c r="O340" s="1896"/>
      <c r="P340" s="1897"/>
      <c r="Q340" s="1892" t="s">
        <v>1261</v>
      </c>
      <c r="R340" s="1893"/>
      <c r="S340" s="1893"/>
      <c r="T340" s="1893"/>
      <c r="U340" s="1893"/>
      <c r="V340" s="1893"/>
      <c r="W340" s="1893"/>
      <c r="X340" s="1893"/>
      <c r="Y340" s="1893"/>
      <c r="Z340" s="1893"/>
      <c r="AA340" s="1893"/>
      <c r="AB340" s="1893"/>
      <c r="AC340" s="1893"/>
      <c r="AD340" s="1893"/>
      <c r="AE340" s="1893"/>
      <c r="AF340" s="1893"/>
      <c r="AG340" s="1894"/>
      <c r="AI340" s="1072"/>
      <c r="AJ340" s="1072"/>
      <c r="AK340" s="1072"/>
      <c r="AL340" s="1072"/>
      <c r="AM340" s="1072"/>
      <c r="AN340" s="1072"/>
      <c r="AO340" s="1072"/>
      <c r="AP340" s="1072"/>
      <c r="AQ340" s="1072"/>
      <c r="AR340" s="1072"/>
      <c r="AS340" s="1072"/>
      <c r="AT340" s="1072"/>
      <c r="AU340" s="1072"/>
      <c r="AV340" s="1072"/>
      <c r="AW340" s="1072"/>
      <c r="AX340" s="1072"/>
      <c r="AY340" s="1072"/>
      <c r="AZ340" s="1072"/>
      <c r="BA340" s="1072"/>
      <c r="BB340" s="1072"/>
      <c r="BC340" s="1072"/>
      <c r="BD340" s="1072"/>
      <c r="BE340" s="1072"/>
      <c r="BF340" s="1072"/>
      <c r="BG340" s="1072"/>
      <c r="BH340" s="1072"/>
      <c r="BI340" s="1072"/>
      <c r="BJ340" s="1072"/>
      <c r="BK340" s="1072"/>
      <c r="BL340" s="1072"/>
      <c r="BM340" s="1072"/>
      <c r="BN340" s="1072"/>
      <c r="BO340" s="1072"/>
    </row>
    <row r="341" spans="2:67" s="1073" customFormat="1" ht="15" customHeight="1">
      <c r="B341" s="1974"/>
      <c r="C341" s="2048"/>
      <c r="D341" s="1937"/>
      <c r="E341" s="1938"/>
      <c r="F341" s="1952"/>
      <c r="G341" s="1952"/>
      <c r="H341" s="1952"/>
      <c r="I341" s="1953"/>
      <c r="J341" s="1895" t="s">
        <v>1775</v>
      </c>
      <c r="K341" s="1896"/>
      <c r="L341" s="1896"/>
      <c r="M341" s="1896"/>
      <c r="N341" s="1896"/>
      <c r="O341" s="1896"/>
      <c r="P341" s="1897"/>
      <c r="Q341" s="1892" t="s">
        <v>1261</v>
      </c>
      <c r="R341" s="1893"/>
      <c r="S341" s="1893"/>
      <c r="T341" s="1893"/>
      <c r="U341" s="1893"/>
      <c r="V341" s="1893"/>
      <c r="W341" s="1893"/>
      <c r="X341" s="1893"/>
      <c r="Y341" s="1893"/>
      <c r="Z341" s="1893"/>
      <c r="AA341" s="1893"/>
      <c r="AB341" s="1893"/>
      <c r="AC341" s="1893"/>
      <c r="AD341" s="1893"/>
      <c r="AE341" s="1893"/>
      <c r="AF341" s="1893"/>
      <c r="AG341" s="1894"/>
      <c r="AI341" s="1072"/>
      <c r="AJ341" s="1072"/>
      <c r="AK341" s="1072"/>
      <c r="AL341" s="1072"/>
      <c r="AM341" s="1072"/>
      <c r="AN341" s="1072"/>
      <c r="AO341" s="1072"/>
      <c r="AP341" s="1072"/>
      <c r="AQ341" s="1072"/>
      <c r="AR341" s="1072"/>
      <c r="AS341" s="1072"/>
      <c r="AT341" s="1072"/>
      <c r="AU341" s="1072"/>
      <c r="AV341" s="1072"/>
      <c r="AW341" s="1072"/>
      <c r="AX341" s="1072"/>
      <c r="AY341" s="1072"/>
      <c r="AZ341" s="1072"/>
      <c r="BA341" s="1072"/>
      <c r="BB341" s="1072"/>
      <c r="BC341" s="1072"/>
      <c r="BD341" s="1072"/>
      <c r="BE341" s="1072"/>
      <c r="BF341" s="1072"/>
      <c r="BG341" s="1072"/>
      <c r="BH341" s="1072"/>
      <c r="BI341" s="1072"/>
      <c r="BJ341" s="1072"/>
      <c r="BK341" s="1072"/>
      <c r="BL341" s="1072"/>
      <c r="BM341" s="1072"/>
      <c r="BN341" s="1072"/>
      <c r="BO341" s="1072"/>
    </row>
    <row r="342" spans="2:67" s="1073" customFormat="1" ht="15" customHeight="1">
      <c r="B342" s="1974"/>
      <c r="C342" s="2048"/>
      <c r="D342" s="1937"/>
      <c r="E342" s="1938"/>
      <c r="F342" s="1952"/>
      <c r="G342" s="1952"/>
      <c r="H342" s="1952"/>
      <c r="I342" s="1953"/>
      <c r="J342" s="1898" t="s">
        <v>1556</v>
      </c>
      <c r="K342" s="1899"/>
      <c r="L342" s="1899"/>
      <c r="M342" s="1899"/>
      <c r="N342" s="1899"/>
      <c r="O342" s="1899"/>
      <c r="P342" s="1900"/>
      <c r="Q342" s="1901" t="s">
        <v>1261</v>
      </c>
      <c r="R342" s="1902"/>
      <c r="S342" s="1902"/>
      <c r="T342" s="1902"/>
      <c r="U342" s="1902"/>
      <c r="V342" s="1902"/>
      <c r="W342" s="1902"/>
      <c r="X342" s="1902"/>
      <c r="Y342" s="1902"/>
      <c r="Z342" s="1902"/>
      <c r="AA342" s="1902"/>
      <c r="AB342" s="1902"/>
      <c r="AC342" s="1902"/>
      <c r="AD342" s="1902"/>
      <c r="AE342" s="1902"/>
      <c r="AF342" s="1902"/>
      <c r="AG342" s="1903"/>
      <c r="AI342" s="1072"/>
      <c r="AJ342" s="1072"/>
      <c r="AK342" s="1072"/>
      <c r="AL342" s="1072"/>
      <c r="AM342" s="1072"/>
      <c r="AN342" s="1072"/>
      <c r="AO342" s="1072"/>
      <c r="AP342" s="1072"/>
      <c r="AQ342" s="1072"/>
      <c r="AR342" s="1072"/>
      <c r="AS342" s="1072"/>
      <c r="AT342" s="1072"/>
      <c r="AU342" s="1072"/>
      <c r="AV342" s="1072"/>
      <c r="AW342" s="1072"/>
      <c r="AX342" s="1072"/>
      <c r="AY342" s="1072"/>
      <c r="AZ342" s="1072"/>
      <c r="BA342" s="1072"/>
      <c r="BB342" s="1072"/>
      <c r="BC342" s="1072"/>
      <c r="BD342" s="1072"/>
      <c r="BE342" s="1072"/>
      <c r="BF342" s="1072"/>
      <c r="BG342" s="1072"/>
      <c r="BH342" s="1072"/>
      <c r="BI342" s="1072"/>
      <c r="BJ342" s="1072"/>
      <c r="BK342" s="1072"/>
      <c r="BL342" s="1072"/>
      <c r="BM342" s="1072"/>
      <c r="BN342" s="1072"/>
      <c r="BO342" s="1072"/>
    </row>
    <row r="343" spans="2:67" s="1073" customFormat="1" ht="15" customHeight="1">
      <c r="B343" s="1974"/>
      <c r="C343" s="2048"/>
      <c r="D343" s="1937"/>
      <c r="E343" s="1938"/>
      <c r="F343" s="1952"/>
      <c r="G343" s="1952"/>
      <c r="H343" s="1952"/>
      <c r="I343" s="1953"/>
      <c r="J343" s="1929" t="s">
        <v>1777</v>
      </c>
      <c r="K343" s="1930"/>
      <c r="L343" s="1930"/>
      <c r="M343" s="1930"/>
      <c r="N343" s="1930"/>
      <c r="O343" s="1930"/>
      <c r="P343" s="1930"/>
      <c r="Q343" s="1930"/>
      <c r="R343" s="1930"/>
      <c r="S343" s="1930"/>
      <c r="T343" s="1930"/>
      <c r="U343" s="1930"/>
      <c r="V343" s="1930"/>
      <c r="W343" s="1930"/>
      <c r="X343" s="1930"/>
      <c r="Y343" s="1930"/>
      <c r="Z343" s="1930"/>
      <c r="AA343" s="1930"/>
      <c r="AB343" s="1930"/>
      <c r="AC343" s="1930"/>
      <c r="AD343" s="1930"/>
      <c r="AE343" s="1930"/>
      <c r="AF343" s="1930"/>
      <c r="AG343" s="1931"/>
      <c r="AI343" s="1072"/>
      <c r="AJ343" s="1072"/>
      <c r="AK343" s="1072"/>
      <c r="AL343" s="1072"/>
      <c r="AM343" s="1072"/>
      <c r="AN343" s="1072"/>
      <c r="AO343" s="1072"/>
      <c r="AP343" s="1072"/>
      <c r="AQ343" s="1072"/>
      <c r="AR343" s="1072"/>
      <c r="AS343" s="1072"/>
      <c r="AT343" s="1072"/>
      <c r="AU343" s="1072"/>
      <c r="AV343" s="1072"/>
      <c r="AW343" s="1072"/>
      <c r="AX343" s="1072"/>
      <c r="AY343" s="1072"/>
      <c r="AZ343" s="1072"/>
      <c r="BA343" s="1072"/>
      <c r="BB343" s="1072"/>
      <c r="BC343" s="1072"/>
      <c r="BD343" s="1072"/>
      <c r="BE343" s="1072"/>
      <c r="BF343" s="1072"/>
      <c r="BG343" s="1072"/>
      <c r="BH343" s="1072"/>
      <c r="BI343" s="1072"/>
      <c r="BJ343" s="1072"/>
      <c r="BK343" s="1072"/>
      <c r="BL343" s="1072"/>
      <c r="BM343" s="1072"/>
      <c r="BN343" s="1072"/>
      <c r="BO343" s="1072"/>
    </row>
    <row r="344" spans="2:67" s="1073" customFormat="1" ht="15" customHeight="1">
      <c r="B344" s="1974"/>
      <c r="C344" s="2048"/>
      <c r="D344" s="1937"/>
      <c r="E344" s="1938"/>
      <c r="F344" s="1952"/>
      <c r="G344" s="1952"/>
      <c r="H344" s="1952"/>
      <c r="I344" s="1953"/>
      <c r="J344" s="1904" t="s">
        <v>1553</v>
      </c>
      <c r="K344" s="1905"/>
      <c r="L344" s="1905"/>
      <c r="M344" s="1905"/>
      <c r="N344" s="1905"/>
      <c r="O344" s="1905"/>
      <c r="P344" s="1906"/>
      <c r="Q344" s="1922" t="s">
        <v>1261</v>
      </c>
      <c r="R344" s="1923"/>
      <c r="S344" s="1923"/>
      <c r="T344" s="1923"/>
      <c r="U344" s="1923"/>
      <c r="V344" s="1923"/>
      <c r="W344" s="1923"/>
      <c r="X344" s="1923"/>
      <c r="Y344" s="1923"/>
      <c r="Z344" s="1923"/>
      <c r="AA344" s="1923"/>
      <c r="AB344" s="1923"/>
      <c r="AC344" s="1923"/>
      <c r="AD344" s="1923"/>
      <c r="AE344" s="1923"/>
      <c r="AF344" s="1923"/>
      <c r="AG344" s="1924"/>
      <c r="AI344" s="1072"/>
      <c r="AJ344" s="1072"/>
      <c r="AK344" s="1072"/>
      <c r="AL344" s="1072"/>
      <c r="AM344" s="1072"/>
      <c r="AN344" s="1072"/>
      <c r="AO344" s="1072"/>
      <c r="AP344" s="1072"/>
      <c r="AQ344" s="1072"/>
      <c r="AR344" s="1072"/>
      <c r="AS344" s="1072"/>
      <c r="AT344" s="1072"/>
      <c r="AU344" s="1072"/>
      <c r="AV344" s="1072"/>
      <c r="AW344" s="1072"/>
      <c r="AX344" s="1072"/>
      <c r="AY344" s="1072"/>
      <c r="AZ344" s="1072"/>
      <c r="BA344" s="1072"/>
      <c r="BB344" s="1072"/>
      <c r="BC344" s="1072"/>
      <c r="BD344" s="1072"/>
      <c r="BE344" s="1072"/>
      <c r="BF344" s="1072"/>
      <c r="BG344" s="1072"/>
      <c r="BH344" s="1072"/>
      <c r="BI344" s="1072"/>
      <c r="BJ344" s="1072"/>
      <c r="BK344" s="1072"/>
      <c r="BL344" s="1072"/>
      <c r="BM344" s="1072"/>
      <c r="BN344" s="1072"/>
      <c r="BO344" s="1072"/>
    </row>
    <row r="345" spans="2:67" s="1073" customFormat="1" ht="15" customHeight="1">
      <c r="B345" s="1974"/>
      <c r="C345" s="2048"/>
      <c r="D345" s="1937"/>
      <c r="E345" s="1938"/>
      <c r="F345" s="1952"/>
      <c r="G345" s="1952"/>
      <c r="H345" s="1952"/>
      <c r="I345" s="1953"/>
      <c r="J345" s="1895" t="s">
        <v>1774</v>
      </c>
      <c r="K345" s="1896"/>
      <c r="L345" s="1896"/>
      <c r="M345" s="1896"/>
      <c r="N345" s="1896"/>
      <c r="O345" s="1896"/>
      <c r="P345" s="1897"/>
      <c r="Q345" s="1892" t="s">
        <v>1261</v>
      </c>
      <c r="R345" s="1893"/>
      <c r="S345" s="1893"/>
      <c r="T345" s="1893"/>
      <c r="U345" s="1893"/>
      <c r="V345" s="1893"/>
      <c r="W345" s="1893"/>
      <c r="X345" s="1893"/>
      <c r="Y345" s="1893"/>
      <c r="Z345" s="1893"/>
      <c r="AA345" s="1893"/>
      <c r="AB345" s="1893"/>
      <c r="AC345" s="1893"/>
      <c r="AD345" s="1893"/>
      <c r="AE345" s="1893"/>
      <c r="AF345" s="1893"/>
      <c r="AG345" s="1894"/>
      <c r="AI345" s="1072"/>
      <c r="AJ345" s="1072"/>
      <c r="AK345" s="1072"/>
      <c r="AL345" s="1072"/>
      <c r="AM345" s="1072"/>
      <c r="AN345" s="1072"/>
      <c r="AO345" s="1072"/>
      <c r="AP345" s="1072"/>
      <c r="AQ345" s="1072"/>
      <c r="AR345" s="1072"/>
      <c r="AS345" s="1072"/>
      <c r="AT345" s="1072"/>
      <c r="AU345" s="1072"/>
      <c r="AV345" s="1072"/>
      <c r="AW345" s="1072"/>
      <c r="AX345" s="1072"/>
      <c r="AY345" s="1072"/>
      <c r="AZ345" s="1072"/>
      <c r="BA345" s="1072"/>
      <c r="BB345" s="1072"/>
      <c r="BC345" s="1072"/>
      <c r="BD345" s="1072"/>
      <c r="BE345" s="1072"/>
      <c r="BF345" s="1072"/>
      <c r="BG345" s="1072"/>
      <c r="BH345" s="1072"/>
      <c r="BI345" s="1072"/>
      <c r="BJ345" s="1072"/>
      <c r="BK345" s="1072"/>
      <c r="BL345" s="1072"/>
      <c r="BM345" s="1072"/>
      <c r="BN345" s="1072"/>
      <c r="BO345" s="1072"/>
    </row>
    <row r="346" spans="2:67" s="1073" customFormat="1" ht="15" customHeight="1">
      <c r="B346" s="1974"/>
      <c r="C346" s="2048"/>
      <c r="D346" s="1937"/>
      <c r="E346" s="1938"/>
      <c r="F346" s="1952"/>
      <c r="G346" s="1952"/>
      <c r="H346" s="1952"/>
      <c r="I346" s="1953"/>
      <c r="J346" s="1895" t="s">
        <v>1775</v>
      </c>
      <c r="K346" s="1896"/>
      <c r="L346" s="1896"/>
      <c r="M346" s="1896"/>
      <c r="N346" s="1896"/>
      <c r="O346" s="1896"/>
      <c r="P346" s="1897"/>
      <c r="Q346" s="1892" t="s">
        <v>1261</v>
      </c>
      <c r="R346" s="1893"/>
      <c r="S346" s="1893"/>
      <c r="T346" s="1893"/>
      <c r="U346" s="1893"/>
      <c r="V346" s="1893"/>
      <c r="W346" s="1893"/>
      <c r="X346" s="1893"/>
      <c r="Y346" s="1893"/>
      <c r="Z346" s="1893"/>
      <c r="AA346" s="1893"/>
      <c r="AB346" s="1893"/>
      <c r="AC346" s="1893"/>
      <c r="AD346" s="1893"/>
      <c r="AE346" s="1893"/>
      <c r="AF346" s="1893"/>
      <c r="AG346" s="1894"/>
      <c r="AI346" s="1072"/>
      <c r="AJ346" s="1072"/>
      <c r="AK346" s="1072"/>
      <c r="AL346" s="1072"/>
      <c r="AM346" s="1072"/>
      <c r="AN346" s="1072"/>
      <c r="AO346" s="1072"/>
      <c r="AP346" s="1072"/>
      <c r="AQ346" s="1072"/>
      <c r="AR346" s="1072"/>
      <c r="AS346" s="1072"/>
      <c r="AT346" s="1072"/>
      <c r="AU346" s="1072"/>
      <c r="AV346" s="1072"/>
      <c r="AW346" s="1072"/>
      <c r="AX346" s="1072"/>
      <c r="AY346" s="1072"/>
      <c r="AZ346" s="1072"/>
      <c r="BA346" s="1072"/>
      <c r="BB346" s="1072"/>
      <c r="BC346" s="1072"/>
      <c r="BD346" s="1072"/>
      <c r="BE346" s="1072"/>
      <c r="BF346" s="1072"/>
      <c r="BG346" s="1072"/>
      <c r="BH346" s="1072"/>
      <c r="BI346" s="1072"/>
      <c r="BJ346" s="1072"/>
      <c r="BK346" s="1072"/>
      <c r="BL346" s="1072"/>
      <c r="BM346" s="1072"/>
      <c r="BN346" s="1072"/>
      <c r="BO346" s="1072"/>
    </row>
    <row r="347" spans="2:67" s="1073" customFormat="1" ht="15" customHeight="1">
      <c r="B347" s="1974"/>
      <c r="C347" s="2048"/>
      <c r="D347" s="1937"/>
      <c r="E347" s="1938"/>
      <c r="F347" s="1952"/>
      <c r="G347" s="1952"/>
      <c r="H347" s="1952"/>
      <c r="I347" s="1953"/>
      <c r="J347" s="1898" t="s">
        <v>1556</v>
      </c>
      <c r="K347" s="1899"/>
      <c r="L347" s="1899"/>
      <c r="M347" s="1899"/>
      <c r="N347" s="1899"/>
      <c r="O347" s="1899"/>
      <c r="P347" s="1900"/>
      <c r="Q347" s="1901" t="s">
        <v>1261</v>
      </c>
      <c r="R347" s="1902"/>
      <c r="S347" s="1902"/>
      <c r="T347" s="1902"/>
      <c r="U347" s="1902"/>
      <c r="V347" s="1902"/>
      <c r="W347" s="1902"/>
      <c r="X347" s="1902"/>
      <c r="Y347" s="1902"/>
      <c r="Z347" s="1902"/>
      <c r="AA347" s="1902"/>
      <c r="AB347" s="1902"/>
      <c r="AC347" s="1902"/>
      <c r="AD347" s="1902"/>
      <c r="AE347" s="1902"/>
      <c r="AF347" s="1902"/>
      <c r="AG347" s="1903"/>
      <c r="AI347" s="1072"/>
      <c r="AJ347" s="1072"/>
      <c r="AK347" s="1072"/>
      <c r="AL347" s="1072"/>
      <c r="AM347" s="1072"/>
      <c r="AN347" s="1072"/>
      <c r="AO347" s="1072"/>
      <c r="AP347" s="1072"/>
      <c r="AQ347" s="1072"/>
      <c r="AR347" s="1072"/>
      <c r="AS347" s="1072"/>
      <c r="AT347" s="1072"/>
      <c r="AU347" s="1072"/>
      <c r="AV347" s="1072"/>
      <c r="AW347" s="1072"/>
      <c r="AX347" s="1072"/>
      <c r="AY347" s="1072"/>
      <c r="AZ347" s="1072"/>
      <c r="BA347" s="1072"/>
      <c r="BB347" s="1072"/>
      <c r="BC347" s="1072"/>
      <c r="BD347" s="1072"/>
      <c r="BE347" s="1072"/>
      <c r="BF347" s="1072"/>
      <c r="BG347" s="1072"/>
      <c r="BH347" s="1072"/>
      <c r="BI347" s="1072"/>
      <c r="BJ347" s="1072"/>
      <c r="BK347" s="1072"/>
      <c r="BL347" s="1072"/>
      <c r="BM347" s="1072"/>
      <c r="BN347" s="1072"/>
      <c r="BO347" s="1072"/>
    </row>
    <row r="348" spans="2:67" s="1073" customFormat="1" ht="15" customHeight="1">
      <c r="B348" s="1974"/>
      <c r="C348" s="2048"/>
      <c r="D348" s="1937"/>
      <c r="E348" s="1938"/>
      <c r="F348" s="1952"/>
      <c r="G348" s="1952"/>
      <c r="H348" s="1952"/>
      <c r="I348" s="1953"/>
      <c r="J348" s="1929" t="s">
        <v>1778</v>
      </c>
      <c r="K348" s="1930"/>
      <c r="L348" s="1930"/>
      <c r="M348" s="1930"/>
      <c r="N348" s="1930"/>
      <c r="O348" s="1930"/>
      <c r="P348" s="1930"/>
      <c r="Q348" s="1930"/>
      <c r="R348" s="1930"/>
      <c r="S348" s="1930"/>
      <c r="T348" s="1930"/>
      <c r="U348" s="1930"/>
      <c r="V348" s="1930"/>
      <c r="W348" s="1930"/>
      <c r="X348" s="1930"/>
      <c r="Y348" s="1930"/>
      <c r="Z348" s="1930"/>
      <c r="AA348" s="1930"/>
      <c r="AB348" s="1930"/>
      <c r="AC348" s="1930"/>
      <c r="AD348" s="1930"/>
      <c r="AE348" s="1930"/>
      <c r="AF348" s="1930"/>
      <c r="AG348" s="1931"/>
      <c r="AI348" s="1072"/>
      <c r="AJ348" s="1072"/>
      <c r="AK348" s="1072"/>
      <c r="AL348" s="1072"/>
      <c r="AM348" s="1072"/>
      <c r="AN348" s="1072"/>
      <c r="AO348" s="1072"/>
      <c r="AP348" s="1072"/>
      <c r="AQ348" s="1072"/>
      <c r="AR348" s="1072"/>
      <c r="AS348" s="1072"/>
      <c r="AT348" s="1072"/>
      <c r="AU348" s="1072"/>
      <c r="AV348" s="1072"/>
      <c r="AW348" s="1072"/>
      <c r="AX348" s="1072"/>
      <c r="AY348" s="1072"/>
      <c r="AZ348" s="1072"/>
      <c r="BA348" s="1072"/>
      <c r="BB348" s="1072"/>
      <c r="BC348" s="1072"/>
      <c r="BD348" s="1072"/>
      <c r="BE348" s="1072"/>
      <c r="BF348" s="1072"/>
      <c r="BG348" s="1072"/>
      <c r="BH348" s="1072"/>
      <c r="BI348" s="1072"/>
      <c r="BJ348" s="1072"/>
      <c r="BK348" s="1072"/>
      <c r="BL348" s="1072"/>
      <c r="BM348" s="1072"/>
      <c r="BN348" s="1072"/>
      <c r="BO348" s="1072"/>
    </row>
    <row r="349" spans="2:67" s="1073" customFormat="1" ht="15" customHeight="1">
      <c r="B349" s="1974"/>
      <c r="C349" s="2048"/>
      <c r="D349" s="1937"/>
      <c r="E349" s="1938"/>
      <c r="F349" s="1952"/>
      <c r="G349" s="1952"/>
      <c r="H349" s="1952"/>
      <c r="I349" s="1953"/>
      <c r="J349" s="1904" t="s">
        <v>1553</v>
      </c>
      <c r="K349" s="1905"/>
      <c r="L349" s="1905"/>
      <c r="M349" s="1905"/>
      <c r="N349" s="1905"/>
      <c r="O349" s="1905"/>
      <c r="P349" s="1906"/>
      <c r="Q349" s="1922" t="s">
        <v>1261</v>
      </c>
      <c r="R349" s="1923"/>
      <c r="S349" s="1923"/>
      <c r="T349" s="1923"/>
      <c r="U349" s="1923"/>
      <c r="V349" s="1923"/>
      <c r="W349" s="1923"/>
      <c r="X349" s="1923"/>
      <c r="Y349" s="1923"/>
      <c r="Z349" s="1923"/>
      <c r="AA349" s="1923"/>
      <c r="AB349" s="1923"/>
      <c r="AC349" s="1923"/>
      <c r="AD349" s="1923"/>
      <c r="AE349" s="1923"/>
      <c r="AF349" s="1923"/>
      <c r="AG349" s="1924"/>
      <c r="AI349" s="1072"/>
      <c r="AJ349" s="1072"/>
      <c r="AK349" s="1072"/>
      <c r="AL349" s="1072"/>
      <c r="AM349" s="1072"/>
      <c r="AN349" s="1072"/>
      <c r="AO349" s="1072"/>
      <c r="AP349" s="1072"/>
      <c r="AQ349" s="1072"/>
      <c r="AR349" s="1072"/>
      <c r="AS349" s="1072"/>
      <c r="AT349" s="1072"/>
      <c r="AU349" s="1072"/>
      <c r="AV349" s="1072"/>
      <c r="AW349" s="1072"/>
      <c r="AX349" s="1072"/>
      <c r="AY349" s="1072"/>
      <c r="AZ349" s="1072"/>
      <c r="BA349" s="1072"/>
      <c r="BB349" s="1072"/>
      <c r="BC349" s="1072"/>
      <c r="BD349" s="1072"/>
      <c r="BE349" s="1072"/>
      <c r="BF349" s="1072"/>
      <c r="BG349" s="1072"/>
      <c r="BH349" s="1072"/>
      <c r="BI349" s="1072"/>
      <c r="BJ349" s="1072"/>
      <c r="BK349" s="1072"/>
      <c r="BL349" s="1072"/>
      <c r="BM349" s="1072"/>
      <c r="BN349" s="1072"/>
      <c r="BO349" s="1072"/>
    </row>
    <row r="350" spans="2:67" s="1073" customFormat="1" ht="15" customHeight="1">
      <c r="B350" s="1974"/>
      <c r="C350" s="2048"/>
      <c r="D350" s="1937"/>
      <c r="E350" s="1938"/>
      <c r="F350" s="1952"/>
      <c r="G350" s="1952"/>
      <c r="H350" s="1952"/>
      <c r="I350" s="1953"/>
      <c r="J350" s="1895" t="s">
        <v>1774</v>
      </c>
      <c r="K350" s="1896"/>
      <c r="L350" s="1896"/>
      <c r="M350" s="1896"/>
      <c r="N350" s="1896"/>
      <c r="O350" s="1896"/>
      <c r="P350" s="1897"/>
      <c r="Q350" s="1892" t="s">
        <v>1261</v>
      </c>
      <c r="R350" s="1893"/>
      <c r="S350" s="1893"/>
      <c r="T350" s="1893"/>
      <c r="U350" s="1893"/>
      <c r="V350" s="1893"/>
      <c r="W350" s="1893"/>
      <c r="X350" s="1893"/>
      <c r="Y350" s="1893"/>
      <c r="Z350" s="1893"/>
      <c r="AA350" s="1893"/>
      <c r="AB350" s="1893"/>
      <c r="AC350" s="1893"/>
      <c r="AD350" s="1893"/>
      <c r="AE350" s="1893"/>
      <c r="AF350" s="1893"/>
      <c r="AG350" s="1894"/>
      <c r="AI350" s="1072"/>
      <c r="AJ350" s="1072"/>
      <c r="AK350" s="1072"/>
      <c r="AL350" s="1072"/>
      <c r="AM350" s="1072"/>
      <c r="AN350" s="1072"/>
      <c r="AO350" s="1072"/>
      <c r="AP350" s="1072"/>
      <c r="AQ350" s="1072"/>
      <c r="AR350" s="1072"/>
      <c r="AS350" s="1072"/>
      <c r="AT350" s="1072"/>
      <c r="AU350" s="1072"/>
      <c r="AV350" s="1072"/>
      <c r="AW350" s="1072"/>
      <c r="AX350" s="1072"/>
      <c r="AY350" s="1072"/>
      <c r="AZ350" s="1072"/>
      <c r="BA350" s="1072"/>
      <c r="BB350" s="1072"/>
      <c r="BC350" s="1072"/>
      <c r="BD350" s="1072"/>
      <c r="BE350" s="1072"/>
      <c r="BF350" s="1072"/>
      <c r="BG350" s="1072"/>
      <c r="BH350" s="1072"/>
      <c r="BI350" s="1072"/>
      <c r="BJ350" s="1072"/>
      <c r="BK350" s="1072"/>
      <c r="BL350" s="1072"/>
      <c r="BM350" s="1072"/>
      <c r="BN350" s="1072"/>
      <c r="BO350" s="1072"/>
    </row>
    <row r="351" spans="2:67" s="1073" customFormat="1" ht="15" customHeight="1">
      <c r="B351" s="1974"/>
      <c r="C351" s="2048"/>
      <c r="D351" s="1937"/>
      <c r="E351" s="1938"/>
      <c r="F351" s="1952"/>
      <c r="G351" s="1952"/>
      <c r="H351" s="1952"/>
      <c r="I351" s="1953"/>
      <c r="J351" s="1895" t="s">
        <v>1775</v>
      </c>
      <c r="K351" s="1896"/>
      <c r="L351" s="1896"/>
      <c r="M351" s="1896"/>
      <c r="N351" s="1896"/>
      <c r="O351" s="1896"/>
      <c r="P351" s="1897"/>
      <c r="Q351" s="1892" t="s">
        <v>1261</v>
      </c>
      <c r="R351" s="1893"/>
      <c r="S351" s="1893"/>
      <c r="T351" s="1893"/>
      <c r="U351" s="1893"/>
      <c r="V351" s="1893"/>
      <c r="W351" s="1893"/>
      <c r="X351" s="1893"/>
      <c r="Y351" s="1893"/>
      <c r="Z351" s="1893"/>
      <c r="AA351" s="1893"/>
      <c r="AB351" s="1893"/>
      <c r="AC351" s="1893"/>
      <c r="AD351" s="1893"/>
      <c r="AE351" s="1893"/>
      <c r="AF351" s="1893"/>
      <c r="AG351" s="1894"/>
      <c r="AI351" s="1072"/>
      <c r="AJ351" s="1072"/>
      <c r="AK351" s="1072"/>
      <c r="AL351" s="1072"/>
      <c r="AM351" s="1072"/>
      <c r="AN351" s="1072"/>
      <c r="AO351" s="1072"/>
      <c r="AP351" s="1072"/>
      <c r="AQ351" s="1072"/>
      <c r="AR351" s="1072"/>
      <c r="AS351" s="1072"/>
      <c r="AT351" s="1072"/>
      <c r="AU351" s="1072"/>
      <c r="AV351" s="1072"/>
      <c r="AW351" s="1072"/>
      <c r="AX351" s="1072"/>
      <c r="AY351" s="1072"/>
      <c r="AZ351" s="1072"/>
      <c r="BA351" s="1072"/>
      <c r="BB351" s="1072"/>
      <c r="BC351" s="1072"/>
      <c r="BD351" s="1072"/>
      <c r="BE351" s="1072"/>
      <c r="BF351" s="1072"/>
      <c r="BG351" s="1072"/>
      <c r="BH351" s="1072"/>
      <c r="BI351" s="1072"/>
      <c r="BJ351" s="1072"/>
      <c r="BK351" s="1072"/>
      <c r="BL351" s="1072"/>
      <c r="BM351" s="1072"/>
      <c r="BN351" s="1072"/>
      <c r="BO351" s="1072"/>
    </row>
    <row r="352" spans="2:67" s="1073" customFormat="1" ht="15" customHeight="1">
      <c r="B352" s="2055"/>
      <c r="C352" s="2056"/>
      <c r="D352" s="2045"/>
      <c r="E352" s="2046"/>
      <c r="F352" s="1911"/>
      <c r="G352" s="1911"/>
      <c r="H352" s="1911"/>
      <c r="I352" s="1912"/>
      <c r="J352" s="1898" t="s">
        <v>1556</v>
      </c>
      <c r="K352" s="1899"/>
      <c r="L352" s="1899"/>
      <c r="M352" s="1899"/>
      <c r="N352" s="1899"/>
      <c r="O352" s="1899"/>
      <c r="P352" s="1900"/>
      <c r="Q352" s="1901" t="s">
        <v>1261</v>
      </c>
      <c r="R352" s="1902"/>
      <c r="S352" s="1902"/>
      <c r="T352" s="1902"/>
      <c r="U352" s="1902"/>
      <c r="V352" s="1902"/>
      <c r="W352" s="1902"/>
      <c r="X352" s="1902"/>
      <c r="Y352" s="1902"/>
      <c r="Z352" s="1902"/>
      <c r="AA352" s="1902"/>
      <c r="AB352" s="1902"/>
      <c r="AC352" s="1902"/>
      <c r="AD352" s="1902"/>
      <c r="AE352" s="1902"/>
      <c r="AF352" s="1902"/>
      <c r="AG352" s="1903"/>
      <c r="AI352" s="1072"/>
      <c r="AJ352" s="1072"/>
      <c r="AK352" s="1072"/>
      <c r="AL352" s="1072"/>
      <c r="AM352" s="1072"/>
      <c r="AN352" s="1072"/>
      <c r="AO352" s="1072"/>
      <c r="AP352" s="1072"/>
      <c r="AQ352" s="1072"/>
      <c r="AR352" s="1072"/>
      <c r="AS352" s="1072"/>
      <c r="AT352" s="1072"/>
      <c r="AU352" s="1072"/>
      <c r="AV352" s="1072"/>
      <c r="AW352" s="1072"/>
      <c r="AX352" s="1072"/>
      <c r="AY352" s="1072"/>
      <c r="AZ352" s="1072"/>
      <c r="BA352" s="1072"/>
      <c r="BB352" s="1072"/>
      <c r="BC352" s="1072"/>
      <c r="BD352" s="1072"/>
      <c r="BE352" s="1072"/>
      <c r="BF352" s="1072"/>
      <c r="BG352" s="1072"/>
      <c r="BH352" s="1072"/>
      <c r="BI352" s="1072"/>
      <c r="BJ352" s="1072"/>
      <c r="BK352" s="1072"/>
      <c r="BL352" s="1072"/>
      <c r="BM352" s="1072"/>
      <c r="BN352" s="1072"/>
      <c r="BO352" s="1072"/>
    </row>
    <row r="353" spans="2:67" s="1073" customFormat="1" ht="15" customHeight="1">
      <c r="B353" s="2049" t="s">
        <v>1779</v>
      </c>
      <c r="C353" s="2050"/>
      <c r="D353" s="1950" t="s">
        <v>480</v>
      </c>
      <c r="E353" s="1908"/>
      <c r="F353" s="1908" t="s">
        <v>1187</v>
      </c>
      <c r="G353" s="1908"/>
      <c r="H353" s="1908"/>
      <c r="I353" s="1909"/>
      <c r="J353" s="1929" t="s">
        <v>1730</v>
      </c>
      <c r="K353" s="1930"/>
      <c r="L353" s="1930"/>
      <c r="M353" s="1930"/>
      <c r="N353" s="1930"/>
      <c r="O353" s="1930"/>
      <c r="P353" s="1930"/>
      <c r="Q353" s="1930"/>
      <c r="R353" s="1930"/>
      <c r="S353" s="1930"/>
      <c r="T353" s="1930"/>
      <c r="U353" s="1930"/>
      <c r="V353" s="1930"/>
      <c r="W353" s="1930"/>
      <c r="X353" s="1930"/>
      <c r="Y353" s="1930"/>
      <c r="Z353" s="1930"/>
      <c r="AA353" s="1930"/>
      <c r="AB353" s="1930"/>
      <c r="AC353" s="1930"/>
      <c r="AD353" s="1930"/>
      <c r="AE353" s="1930"/>
      <c r="AF353" s="1930"/>
      <c r="AG353" s="1931"/>
      <c r="AI353" s="1072"/>
      <c r="AJ353" s="1072"/>
      <c r="AK353" s="1072"/>
      <c r="AL353" s="1072"/>
      <c r="AM353" s="1072"/>
      <c r="AN353" s="1072"/>
      <c r="AO353" s="1072"/>
      <c r="AP353" s="1072"/>
      <c r="AQ353" s="1072"/>
      <c r="AR353" s="1072"/>
      <c r="AS353" s="1072"/>
      <c r="AT353" s="1072"/>
      <c r="AU353" s="1072"/>
      <c r="AV353" s="1072"/>
      <c r="AW353" s="1072"/>
      <c r="AX353" s="1072"/>
      <c r="AY353" s="1072"/>
      <c r="AZ353" s="1072"/>
      <c r="BA353" s="1072"/>
      <c r="BB353" s="1072"/>
      <c r="BC353" s="1072"/>
      <c r="BD353" s="1072"/>
      <c r="BE353" s="1072"/>
      <c r="BF353" s="1072"/>
      <c r="BG353" s="1072"/>
      <c r="BH353" s="1072"/>
      <c r="BI353" s="1072"/>
      <c r="BJ353" s="1072"/>
      <c r="BK353" s="1072"/>
      <c r="BL353" s="1072"/>
      <c r="BM353" s="1072"/>
      <c r="BN353" s="1072"/>
      <c r="BO353" s="1072"/>
    </row>
    <row r="354" spans="2:67" s="1073" customFormat="1" ht="15" customHeight="1">
      <c r="B354" s="2051"/>
      <c r="C354" s="2052"/>
      <c r="D354" s="1951"/>
      <c r="E354" s="1952"/>
      <c r="F354" s="1952"/>
      <c r="G354" s="1952"/>
      <c r="H354" s="1952"/>
      <c r="I354" s="1953"/>
      <c r="J354" s="1904" t="s">
        <v>1782</v>
      </c>
      <c r="K354" s="1905"/>
      <c r="L354" s="1905"/>
      <c r="M354" s="1905"/>
      <c r="N354" s="1905"/>
      <c r="O354" s="1905"/>
      <c r="P354" s="1906"/>
      <c r="Q354" s="1922" t="s">
        <v>839</v>
      </c>
      <c r="R354" s="1923"/>
      <c r="S354" s="1923"/>
      <c r="T354" s="1923"/>
      <c r="U354" s="1923"/>
      <c r="V354" s="1923"/>
      <c r="W354" s="1923"/>
      <c r="X354" s="1923"/>
      <c r="Y354" s="1923"/>
      <c r="Z354" s="1923"/>
      <c r="AA354" s="1923"/>
      <c r="AB354" s="1923"/>
      <c r="AC354" s="1923"/>
      <c r="AD354" s="1923"/>
      <c r="AE354" s="1923"/>
      <c r="AF354" s="1923"/>
      <c r="AG354" s="1924"/>
      <c r="AI354" s="1072"/>
      <c r="AJ354" s="1072"/>
      <c r="AK354" s="1072"/>
      <c r="AL354" s="1072"/>
      <c r="AM354" s="1072"/>
      <c r="AN354" s="1072"/>
      <c r="AO354" s="1072"/>
      <c r="AP354" s="1072"/>
      <c r="AQ354" s="1072"/>
      <c r="AR354" s="1072"/>
      <c r="AS354" s="1072"/>
      <c r="AT354" s="1072"/>
      <c r="AU354" s="1072"/>
      <c r="AV354" s="1072"/>
      <c r="AW354" s="1072"/>
      <c r="AX354" s="1072"/>
      <c r="AY354" s="1072"/>
      <c r="AZ354" s="1072"/>
      <c r="BA354" s="1072"/>
      <c r="BB354" s="1072"/>
      <c r="BC354" s="1072"/>
      <c r="BD354" s="1072"/>
      <c r="BE354" s="1072"/>
      <c r="BF354" s="1072"/>
      <c r="BG354" s="1072"/>
      <c r="BH354" s="1072"/>
      <c r="BI354" s="1072"/>
      <c r="BJ354" s="1072"/>
      <c r="BK354" s="1072"/>
      <c r="BL354" s="1072"/>
      <c r="BM354" s="1072"/>
      <c r="BN354" s="1072"/>
      <c r="BO354" s="1072"/>
    </row>
    <row r="355" spans="2:67" s="1073" customFormat="1" ht="15" customHeight="1">
      <c r="B355" s="2051"/>
      <c r="C355" s="2052"/>
      <c r="D355" s="1951"/>
      <c r="E355" s="1952"/>
      <c r="F355" s="1952"/>
      <c r="G355" s="1952"/>
      <c r="H355" s="1952"/>
      <c r="I355" s="1953"/>
      <c r="J355" s="1895" t="s">
        <v>1560</v>
      </c>
      <c r="K355" s="1896"/>
      <c r="L355" s="1896"/>
      <c r="M355" s="1896"/>
      <c r="N355" s="1896"/>
      <c r="O355" s="1896"/>
      <c r="P355" s="1897"/>
      <c r="Q355" s="1892" t="s">
        <v>839</v>
      </c>
      <c r="R355" s="1893"/>
      <c r="S355" s="1893"/>
      <c r="T355" s="1893"/>
      <c r="U355" s="1893"/>
      <c r="V355" s="1893"/>
      <c r="W355" s="1893"/>
      <c r="X355" s="1893"/>
      <c r="Y355" s="1893"/>
      <c r="Z355" s="1893"/>
      <c r="AA355" s="1893"/>
      <c r="AB355" s="1893"/>
      <c r="AC355" s="1893"/>
      <c r="AD355" s="1893"/>
      <c r="AE355" s="1893"/>
      <c r="AF355" s="1893"/>
      <c r="AG355" s="1894"/>
      <c r="AI355" s="1072"/>
      <c r="AJ355" s="1072"/>
      <c r="AK355" s="1072"/>
      <c r="AL355" s="1072"/>
      <c r="AM355" s="1072"/>
      <c r="AN355" s="1072"/>
      <c r="AO355" s="1072"/>
      <c r="AP355" s="1072"/>
      <c r="AQ355" s="1072"/>
      <c r="AR355" s="1072"/>
      <c r="AS355" s="1072"/>
      <c r="AT355" s="1072"/>
      <c r="AU355" s="1072"/>
      <c r="AV355" s="1072"/>
      <c r="AW355" s="1072"/>
      <c r="AX355" s="1072"/>
      <c r="AY355" s="1072"/>
      <c r="AZ355" s="1072"/>
      <c r="BA355" s="1072"/>
      <c r="BB355" s="1072"/>
      <c r="BC355" s="1072"/>
      <c r="BD355" s="1072"/>
      <c r="BE355" s="1072"/>
      <c r="BF355" s="1072"/>
      <c r="BG355" s="1072"/>
      <c r="BH355" s="1072"/>
      <c r="BI355" s="1072"/>
      <c r="BJ355" s="1072"/>
      <c r="BK355" s="1072"/>
      <c r="BL355" s="1072"/>
      <c r="BM355" s="1072"/>
      <c r="BN355" s="1072"/>
      <c r="BO355" s="1072"/>
    </row>
    <row r="356" spans="2:67" s="1073" customFormat="1" ht="15" customHeight="1">
      <c r="B356" s="2051"/>
      <c r="C356" s="2052"/>
      <c r="D356" s="1951"/>
      <c r="E356" s="1952"/>
      <c r="F356" s="1952"/>
      <c r="G356" s="1952"/>
      <c r="H356" s="1952"/>
      <c r="I356" s="1953"/>
      <c r="J356" s="1895" t="s">
        <v>1561</v>
      </c>
      <c r="K356" s="1896"/>
      <c r="L356" s="1896"/>
      <c r="M356" s="1896"/>
      <c r="N356" s="1896"/>
      <c r="O356" s="1896"/>
      <c r="P356" s="1897"/>
      <c r="Q356" s="1892" t="s">
        <v>839</v>
      </c>
      <c r="R356" s="1893"/>
      <c r="S356" s="1893"/>
      <c r="T356" s="1893"/>
      <c r="U356" s="1893"/>
      <c r="V356" s="1893"/>
      <c r="W356" s="1893"/>
      <c r="X356" s="1893"/>
      <c r="Y356" s="1893"/>
      <c r="Z356" s="1893"/>
      <c r="AA356" s="1893"/>
      <c r="AB356" s="1893"/>
      <c r="AC356" s="1893"/>
      <c r="AD356" s="1893"/>
      <c r="AE356" s="1893"/>
      <c r="AF356" s="1893"/>
      <c r="AG356" s="1894"/>
      <c r="AI356" s="1072"/>
      <c r="AJ356" s="1072"/>
      <c r="AK356" s="1072"/>
      <c r="AL356" s="1072"/>
      <c r="AM356" s="1072"/>
      <c r="AN356" s="1072"/>
      <c r="AO356" s="1072"/>
      <c r="AP356" s="1072"/>
      <c r="AQ356" s="1072"/>
      <c r="AR356" s="1072"/>
      <c r="AS356" s="1072"/>
      <c r="AT356" s="1072"/>
      <c r="AU356" s="1072"/>
      <c r="AV356" s="1072"/>
      <c r="AW356" s="1072"/>
      <c r="AX356" s="1072"/>
      <c r="AY356" s="1072"/>
      <c r="AZ356" s="1072"/>
      <c r="BA356" s="1072"/>
      <c r="BB356" s="1072"/>
      <c r="BC356" s="1072"/>
      <c r="BD356" s="1072"/>
      <c r="BE356" s="1072"/>
      <c r="BF356" s="1072"/>
      <c r="BG356" s="1072"/>
      <c r="BH356" s="1072"/>
      <c r="BI356" s="1072"/>
      <c r="BJ356" s="1072"/>
      <c r="BK356" s="1072"/>
      <c r="BL356" s="1072"/>
      <c r="BM356" s="1072"/>
      <c r="BN356" s="1072"/>
      <c r="BO356" s="1072"/>
    </row>
    <row r="357" spans="2:67" s="1073" customFormat="1" ht="15" customHeight="1">
      <c r="B357" s="2051"/>
      <c r="C357" s="2052"/>
      <c r="D357" s="1951"/>
      <c r="E357" s="1952"/>
      <c r="F357" s="1952"/>
      <c r="G357" s="1952"/>
      <c r="H357" s="1952"/>
      <c r="I357" s="1953"/>
      <c r="J357" s="1895" t="s">
        <v>1562</v>
      </c>
      <c r="K357" s="1896"/>
      <c r="L357" s="1896"/>
      <c r="M357" s="1896"/>
      <c r="N357" s="1896"/>
      <c r="O357" s="1896"/>
      <c r="P357" s="1897"/>
      <c r="Q357" s="1892" t="s">
        <v>839</v>
      </c>
      <c r="R357" s="1893"/>
      <c r="S357" s="1893"/>
      <c r="T357" s="1893"/>
      <c r="U357" s="1893"/>
      <c r="V357" s="1893"/>
      <c r="W357" s="1893"/>
      <c r="X357" s="1893"/>
      <c r="Y357" s="1893"/>
      <c r="Z357" s="1893"/>
      <c r="AA357" s="1893"/>
      <c r="AB357" s="1893"/>
      <c r="AC357" s="1893"/>
      <c r="AD357" s="1893"/>
      <c r="AE357" s="1893"/>
      <c r="AF357" s="1893"/>
      <c r="AG357" s="1894"/>
      <c r="AI357" s="1072"/>
      <c r="AJ357" s="1072"/>
      <c r="AK357" s="1072"/>
      <c r="AL357" s="1072"/>
      <c r="AM357" s="1072"/>
      <c r="AN357" s="1072"/>
      <c r="AO357" s="1072"/>
      <c r="AP357" s="1072"/>
      <c r="AQ357" s="1072"/>
      <c r="AR357" s="1072"/>
      <c r="AS357" s="1072"/>
      <c r="AT357" s="1072"/>
      <c r="AU357" s="1072"/>
      <c r="AV357" s="1072"/>
      <c r="AW357" s="1072"/>
      <c r="AX357" s="1072"/>
      <c r="AY357" s="1072"/>
      <c r="AZ357" s="1072"/>
      <c r="BA357" s="1072"/>
      <c r="BB357" s="1072"/>
      <c r="BC357" s="1072"/>
      <c r="BD357" s="1072"/>
      <c r="BE357" s="1072"/>
      <c r="BF357" s="1072"/>
      <c r="BG357" s="1072"/>
      <c r="BH357" s="1072"/>
      <c r="BI357" s="1072"/>
      <c r="BJ357" s="1072"/>
      <c r="BK357" s="1072"/>
      <c r="BL357" s="1072"/>
      <c r="BM357" s="1072"/>
      <c r="BN357" s="1072"/>
      <c r="BO357" s="1072"/>
    </row>
    <row r="358" spans="2:67" s="1073" customFormat="1" ht="15" customHeight="1">
      <c r="B358" s="2051"/>
      <c r="C358" s="2052"/>
      <c r="D358" s="1951"/>
      <c r="E358" s="1952"/>
      <c r="F358" s="1952"/>
      <c r="G358" s="1952"/>
      <c r="H358" s="1952"/>
      <c r="I358" s="1953"/>
      <c r="J358" s="1898" t="s">
        <v>1627</v>
      </c>
      <c r="K358" s="1899"/>
      <c r="L358" s="1899"/>
      <c r="M358" s="1899"/>
      <c r="N358" s="1899"/>
      <c r="O358" s="1899"/>
      <c r="P358" s="1900"/>
      <c r="Q358" s="1901" t="s">
        <v>839</v>
      </c>
      <c r="R358" s="1902"/>
      <c r="S358" s="1902"/>
      <c r="T358" s="1902"/>
      <c r="U358" s="1902"/>
      <c r="V358" s="1902"/>
      <c r="W358" s="1902"/>
      <c r="X358" s="1902"/>
      <c r="Y358" s="1902"/>
      <c r="Z358" s="1902"/>
      <c r="AA358" s="1902"/>
      <c r="AB358" s="1902"/>
      <c r="AC358" s="1902"/>
      <c r="AD358" s="1902"/>
      <c r="AE358" s="1902"/>
      <c r="AF358" s="1902"/>
      <c r="AG358" s="1903"/>
      <c r="AI358" s="1072"/>
      <c r="AJ358" s="1072"/>
      <c r="AK358" s="1072"/>
      <c r="AL358" s="1072"/>
      <c r="AM358" s="1072"/>
      <c r="AN358" s="1072"/>
      <c r="AO358" s="1072"/>
      <c r="AP358" s="1072"/>
      <c r="AQ358" s="1072"/>
      <c r="AR358" s="1072"/>
      <c r="AS358" s="1072"/>
      <c r="AT358" s="1072"/>
      <c r="AU358" s="1072"/>
      <c r="AV358" s="1072"/>
      <c r="AW358" s="1072"/>
      <c r="AX358" s="1072"/>
      <c r="AY358" s="1072"/>
      <c r="AZ358" s="1072"/>
      <c r="BA358" s="1072"/>
      <c r="BB358" s="1072"/>
      <c r="BC358" s="1072"/>
      <c r="BD358" s="1072"/>
      <c r="BE358" s="1072"/>
      <c r="BF358" s="1072"/>
      <c r="BG358" s="1072"/>
      <c r="BH358" s="1072"/>
      <c r="BI358" s="1072"/>
      <c r="BJ358" s="1072"/>
      <c r="BK358" s="1072"/>
      <c r="BL358" s="1072"/>
      <c r="BM358" s="1072"/>
      <c r="BN358" s="1072"/>
      <c r="BO358" s="1072"/>
    </row>
    <row r="359" spans="2:67" s="1073" customFormat="1" ht="15" customHeight="1">
      <c r="B359" s="2051"/>
      <c r="C359" s="2052"/>
      <c r="D359" s="1951"/>
      <c r="E359" s="1952"/>
      <c r="F359" s="1952"/>
      <c r="G359" s="1952"/>
      <c r="H359" s="1952"/>
      <c r="I359" s="1953"/>
      <c r="J359" s="1929" t="s">
        <v>1731</v>
      </c>
      <c r="K359" s="1930"/>
      <c r="L359" s="1930"/>
      <c r="M359" s="1930"/>
      <c r="N359" s="1930"/>
      <c r="O359" s="1930"/>
      <c r="P359" s="1930"/>
      <c r="Q359" s="1930"/>
      <c r="R359" s="1930"/>
      <c r="S359" s="1930"/>
      <c r="T359" s="1930"/>
      <c r="U359" s="1930"/>
      <c r="V359" s="1930"/>
      <c r="W359" s="1930"/>
      <c r="X359" s="1930"/>
      <c r="Y359" s="1930"/>
      <c r="Z359" s="1930"/>
      <c r="AA359" s="1930"/>
      <c r="AB359" s="1930"/>
      <c r="AC359" s="1930"/>
      <c r="AD359" s="1930"/>
      <c r="AE359" s="1930"/>
      <c r="AF359" s="1930"/>
      <c r="AG359" s="1931"/>
      <c r="AI359" s="1072"/>
      <c r="AJ359" s="1072"/>
      <c r="AK359" s="1072"/>
      <c r="AL359" s="1072"/>
      <c r="AM359" s="1072"/>
      <c r="AN359" s="1072"/>
      <c r="AO359" s="1072"/>
      <c r="AP359" s="1072"/>
      <c r="AQ359" s="1072"/>
      <c r="AR359" s="1072"/>
      <c r="AS359" s="1072"/>
      <c r="AT359" s="1072"/>
      <c r="AU359" s="1072"/>
      <c r="AV359" s="1072"/>
      <c r="AW359" s="1072"/>
      <c r="AX359" s="1072"/>
      <c r="AY359" s="1072"/>
      <c r="AZ359" s="1072"/>
      <c r="BA359" s="1072"/>
      <c r="BB359" s="1072"/>
      <c r="BC359" s="1072"/>
      <c r="BD359" s="1072"/>
      <c r="BE359" s="1072"/>
      <c r="BF359" s="1072"/>
      <c r="BG359" s="1072"/>
      <c r="BH359" s="1072"/>
      <c r="BI359" s="1072"/>
      <c r="BJ359" s="1072"/>
      <c r="BK359" s="1072"/>
      <c r="BL359" s="1072"/>
      <c r="BM359" s="1072"/>
      <c r="BN359" s="1072"/>
      <c r="BO359" s="1072"/>
    </row>
    <row r="360" spans="2:67" s="1073" customFormat="1" ht="15" customHeight="1">
      <c r="B360" s="2051"/>
      <c r="C360" s="2052"/>
      <c r="D360" s="1951"/>
      <c r="E360" s="1952"/>
      <c r="F360" s="1952"/>
      <c r="G360" s="1952"/>
      <c r="H360" s="1952"/>
      <c r="I360" s="1953"/>
      <c r="J360" s="1904" t="s">
        <v>1782</v>
      </c>
      <c r="K360" s="1905"/>
      <c r="L360" s="1905"/>
      <c r="M360" s="1905"/>
      <c r="N360" s="1905"/>
      <c r="O360" s="1905"/>
      <c r="P360" s="1906"/>
      <c r="Q360" s="1922" t="s">
        <v>839</v>
      </c>
      <c r="R360" s="1923"/>
      <c r="S360" s="1923"/>
      <c r="T360" s="1923"/>
      <c r="U360" s="1923"/>
      <c r="V360" s="1923"/>
      <c r="W360" s="1923"/>
      <c r="X360" s="1923"/>
      <c r="Y360" s="1923"/>
      <c r="Z360" s="1923"/>
      <c r="AA360" s="1923"/>
      <c r="AB360" s="1923"/>
      <c r="AC360" s="1923"/>
      <c r="AD360" s="1923"/>
      <c r="AE360" s="1923"/>
      <c r="AF360" s="1923"/>
      <c r="AG360" s="1924"/>
      <c r="AI360" s="1072"/>
      <c r="AJ360" s="1072"/>
      <c r="AK360" s="1072"/>
      <c r="AL360" s="1072"/>
      <c r="AM360" s="1072"/>
      <c r="AN360" s="1072"/>
      <c r="AO360" s="1072"/>
      <c r="AP360" s="1072"/>
      <c r="AQ360" s="1072"/>
      <c r="AR360" s="1072"/>
      <c r="AS360" s="1072"/>
      <c r="AT360" s="1072"/>
      <c r="AU360" s="1072"/>
      <c r="AV360" s="1072"/>
      <c r="AW360" s="1072"/>
      <c r="AX360" s="1072"/>
      <c r="AY360" s="1072"/>
      <c r="AZ360" s="1072"/>
      <c r="BA360" s="1072"/>
      <c r="BB360" s="1072"/>
      <c r="BC360" s="1072"/>
      <c r="BD360" s="1072"/>
      <c r="BE360" s="1072"/>
      <c r="BF360" s="1072"/>
      <c r="BG360" s="1072"/>
      <c r="BH360" s="1072"/>
      <c r="BI360" s="1072"/>
      <c r="BJ360" s="1072"/>
      <c r="BK360" s="1072"/>
      <c r="BL360" s="1072"/>
      <c r="BM360" s="1072"/>
      <c r="BN360" s="1072"/>
      <c r="BO360" s="1072"/>
    </row>
    <row r="361" spans="2:67" s="1073" customFormat="1" ht="15" customHeight="1">
      <c r="B361" s="2051"/>
      <c r="C361" s="2052"/>
      <c r="D361" s="1951"/>
      <c r="E361" s="1952"/>
      <c r="F361" s="1952"/>
      <c r="G361" s="1952"/>
      <c r="H361" s="1952"/>
      <c r="I361" s="1953"/>
      <c r="J361" s="1895" t="s">
        <v>1560</v>
      </c>
      <c r="K361" s="1896"/>
      <c r="L361" s="1896"/>
      <c r="M361" s="1896"/>
      <c r="N361" s="1896"/>
      <c r="O361" s="1896"/>
      <c r="P361" s="1897"/>
      <c r="Q361" s="1892" t="s">
        <v>839</v>
      </c>
      <c r="R361" s="1893"/>
      <c r="S361" s="1893"/>
      <c r="T361" s="1893"/>
      <c r="U361" s="1893"/>
      <c r="V361" s="1893"/>
      <c r="W361" s="1893"/>
      <c r="X361" s="1893"/>
      <c r="Y361" s="1893"/>
      <c r="Z361" s="1893"/>
      <c r="AA361" s="1893"/>
      <c r="AB361" s="1893"/>
      <c r="AC361" s="1893"/>
      <c r="AD361" s="1893"/>
      <c r="AE361" s="1893"/>
      <c r="AF361" s="1893"/>
      <c r="AG361" s="1894"/>
      <c r="AI361" s="1072"/>
      <c r="AJ361" s="1072"/>
      <c r="AK361" s="1072"/>
      <c r="AL361" s="1072"/>
      <c r="AM361" s="1072"/>
      <c r="AN361" s="1072"/>
      <c r="AO361" s="1072"/>
      <c r="AP361" s="1072"/>
      <c r="AQ361" s="1072"/>
      <c r="AR361" s="1072"/>
      <c r="AS361" s="1072"/>
      <c r="AT361" s="1072"/>
      <c r="AU361" s="1072"/>
      <c r="AV361" s="1072"/>
      <c r="AW361" s="1072"/>
      <c r="AX361" s="1072"/>
      <c r="AY361" s="1072"/>
      <c r="AZ361" s="1072"/>
      <c r="BA361" s="1072"/>
      <c r="BB361" s="1072"/>
      <c r="BC361" s="1072"/>
      <c r="BD361" s="1072"/>
      <c r="BE361" s="1072"/>
      <c r="BF361" s="1072"/>
      <c r="BG361" s="1072"/>
      <c r="BH361" s="1072"/>
      <c r="BI361" s="1072"/>
      <c r="BJ361" s="1072"/>
      <c r="BK361" s="1072"/>
      <c r="BL361" s="1072"/>
      <c r="BM361" s="1072"/>
      <c r="BN361" s="1072"/>
      <c r="BO361" s="1072"/>
    </row>
    <row r="362" spans="2:67" s="1073" customFormat="1" ht="15" customHeight="1">
      <c r="B362" s="2051"/>
      <c r="C362" s="2052"/>
      <c r="D362" s="1951"/>
      <c r="E362" s="1952"/>
      <c r="F362" s="1952"/>
      <c r="G362" s="1952"/>
      <c r="H362" s="1952"/>
      <c r="I362" s="1953"/>
      <c r="J362" s="1895" t="s">
        <v>1561</v>
      </c>
      <c r="K362" s="1896"/>
      <c r="L362" s="1896"/>
      <c r="M362" s="1896"/>
      <c r="N362" s="1896"/>
      <c r="O362" s="1896"/>
      <c r="P362" s="1897"/>
      <c r="Q362" s="1892" t="s">
        <v>839</v>
      </c>
      <c r="R362" s="1893"/>
      <c r="S362" s="1893"/>
      <c r="T362" s="1893"/>
      <c r="U362" s="1893"/>
      <c r="V362" s="1893"/>
      <c r="W362" s="1893"/>
      <c r="X362" s="1893"/>
      <c r="Y362" s="1893"/>
      <c r="Z362" s="1893"/>
      <c r="AA362" s="1893"/>
      <c r="AB362" s="1893"/>
      <c r="AC362" s="1893"/>
      <c r="AD362" s="1893"/>
      <c r="AE362" s="1893"/>
      <c r="AF362" s="1893"/>
      <c r="AG362" s="1894"/>
      <c r="AI362" s="1072"/>
      <c r="AJ362" s="1072"/>
      <c r="AK362" s="1072"/>
      <c r="AL362" s="1072"/>
      <c r="AM362" s="1072"/>
      <c r="AN362" s="1072"/>
      <c r="AO362" s="1072"/>
      <c r="AP362" s="1072"/>
      <c r="AQ362" s="1072"/>
      <c r="AR362" s="1072"/>
      <c r="AS362" s="1072"/>
      <c r="AT362" s="1072"/>
      <c r="AU362" s="1072"/>
      <c r="AV362" s="1072"/>
      <c r="AW362" s="1072"/>
      <c r="AX362" s="1072"/>
      <c r="AY362" s="1072"/>
      <c r="AZ362" s="1072"/>
      <c r="BA362" s="1072"/>
      <c r="BB362" s="1072"/>
      <c r="BC362" s="1072"/>
      <c r="BD362" s="1072"/>
      <c r="BE362" s="1072"/>
      <c r="BF362" s="1072"/>
      <c r="BG362" s="1072"/>
      <c r="BH362" s="1072"/>
      <c r="BI362" s="1072"/>
      <c r="BJ362" s="1072"/>
      <c r="BK362" s="1072"/>
      <c r="BL362" s="1072"/>
      <c r="BM362" s="1072"/>
      <c r="BN362" s="1072"/>
      <c r="BO362" s="1072"/>
    </row>
    <row r="363" spans="2:67" s="1073" customFormat="1" ht="15" customHeight="1">
      <c r="B363" s="2051"/>
      <c r="C363" s="2052"/>
      <c r="D363" s="1951"/>
      <c r="E363" s="1952"/>
      <c r="F363" s="1952"/>
      <c r="G363" s="1952"/>
      <c r="H363" s="1952"/>
      <c r="I363" s="1953"/>
      <c r="J363" s="1895" t="s">
        <v>1562</v>
      </c>
      <c r="K363" s="1896"/>
      <c r="L363" s="1896"/>
      <c r="M363" s="1896"/>
      <c r="N363" s="1896"/>
      <c r="O363" s="1896"/>
      <c r="P363" s="1897"/>
      <c r="Q363" s="1892" t="s">
        <v>839</v>
      </c>
      <c r="R363" s="1893"/>
      <c r="S363" s="1893"/>
      <c r="T363" s="1893"/>
      <c r="U363" s="1893"/>
      <c r="V363" s="1893"/>
      <c r="W363" s="1893"/>
      <c r="X363" s="1893"/>
      <c r="Y363" s="1893"/>
      <c r="Z363" s="1893"/>
      <c r="AA363" s="1893"/>
      <c r="AB363" s="1893"/>
      <c r="AC363" s="1893"/>
      <c r="AD363" s="1893"/>
      <c r="AE363" s="1893"/>
      <c r="AF363" s="1893"/>
      <c r="AG363" s="1894"/>
      <c r="AI363" s="1072"/>
      <c r="AJ363" s="1072"/>
      <c r="AK363" s="1072"/>
      <c r="AL363" s="1072"/>
      <c r="AM363" s="1072"/>
      <c r="AN363" s="1072"/>
      <c r="AO363" s="1072"/>
      <c r="AP363" s="1072"/>
      <c r="AQ363" s="1072"/>
      <c r="AR363" s="1072"/>
      <c r="AS363" s="1072"/>
      <c r="AT363" s="1072"/>
      <c r="AU363" s="1072"/>
      <c r="AV363" s="1072"/>
      <c r="AW363" s="1072"/>
      <c r="AX363" s="1072"/>
      <c r="AY363" s="1072"/>
      <c r="AZ363" s="1072"/>
      <c r="BA363" s="1072"/>
      <c r="BB363" s="1072"/>
      <c r="BC363" s="1072"/>
      <c r="BD363" s="1072"/>
      <c r="BE363" s="1072"/>
      <c r="BF363" s="1072"/>
      <c r="BG363" s="1072"/>
      <c r="BH363" s="1072"/>
      <c r="BI363" s="1072"/>
      <c r="BJ363" s="1072"/>
      <c r="BK363" s="1072"/>
      <c r="BL363" s="1072"/>
      <c r="BM363" s="1072"/>
      <c r="BN363" s="1072"/>
      <c r="BO363" s="1072"/>
    </row>
    <row r="364" spans="2:67" s="1073" customFormat="1" ht="15" customHeight="1">
      <c r="B364" s="2051"/>
      <c r="C364" s="2052"/>
      <c r="D364" s="1951"/>
      <c r="E364" s="1952"/>
      <c r="F364" s="1952"/>
      <c r="G364" s="1952"/>
      <c r="H364" s="1952"/>
      <c r="I364" s="1953"/>
      <c r="J364" s="1898" t="s">
        <v>1627</v>
      </c>
      <c r="K364" s="1899"/>
      <c r="L364" s="1899"/>
      <c r="M364" s="1899"/>
      <c r="N364" s="1899"/>
      <c r="O364" s="1899"/>
      <c r="P364" s="1900"/>
      <c r="Q364" s="1901" t="s">
        <v>839</v>
      </c>
      <c r="R364" s="1902"/>
      <c r="S364" s="1902"/>
      <c r="T364" s="1902"/>
      <c r="U364" s="1902"/>
      <c r="V364" s="1902"/>
      <c r="W364" s="1902"/>
      <c r="X364" s="1902"/>
      <c r="Y364" s="1902"/>
      <c r="Z364" s="1902"/>
      <c r="AA364" s="1902"/>
      <c r="AB364" s="1902"/>
      <c r="AC364" s="1902"/>
      <c r="AD364" s="1902"/>
      <c r="AE364" s="1902"/>
      <c r="AF364" s="1902"/>
      <c r="AG364" s="1903"/>
      <c r="AI364" s="1072"/>
      <c r="AJ364" s="1072"/>
      <c r="AK364" s="1072"/>
      <c r="AL364" s="1072"/>
      <c r="AM364" s="1072"/>
      <c r="AN364" s="1072"/>
      <c r="AO364" s="1072"/>
      <c r="AP364" s="1072"/>
      <c r="AQ364" s="1072"/>
      <c r="AR364" s="1072"/>
      <c r="AS364" s="1072"/>
      <c r="AT364" s="1072"/>
      <c r="AU364" s="1072"/>
      <c r="AV364" s="1072"/>
      <c r="AW364" s="1072"/>
      <c r="AX364" s="1072"/>
      <c r="AY364" s="1072"/>
      <c r="AZ364" s="1072"/>
      <c r="BA364" s="1072"/>
      <c r="BB364" s="1072"/>
      <c r="BC364" s="1072"/>
      <c r="BD364" s="1072"/>
      <c r="BE364" s="1072"/>
      <c r="BF364" s="1072"/>
      <c r="BG364" s="1072"/>
      <c r="BH364" s="1072"/>
      <c r="BI364" s="1072"/>
      <c r="BJ364" s="1072"/>
      <c r="BK364" s="1072"/>
      <c r="BL364" s="1072"/>
      <c r="BM364" s="1072"/>
      <c r="BN364" s="1072"/>
      <c r="BO364" s="1072"/>
    </row>
    <row r="365" spans="2:67" s="1073" customFormat="1" ht="15" customHeight="1">
      <c r="B365" s="2051"/>
      <c r="C365" s="2052"/>
      <c r="D365" s="1951"/>
      <c r="E365" s="1952"/>
      <c r="F365" s="1952"/>
      <c r="G365" s="1952"/>
      <c r="H365" s="1952"/>
      <c r="I365" s="1953"/>
      <c r="J365" s="1929" t="s">
        <v>1785</v>
      </c>
      <c r="K365" s="1930"/>
      <c r="L365" s="1930"/>
      <c r="M365" s="1930"/>
      <c r="N365" s="1930"/>
      <c r="O365" s="1930"/>
      <c r="P365" s="1930"/>
      <c r="Q365" s="1930"/>
      <c r="R365" s="1930"/>
      <c r="S365" s="1930"/>
      <c r="T365" s="1930"/>
      <c r="U365" s="1930"/>
      <c r="V365" s="1930"/>
      <c r="W365" s="1930"/>
      <c r="X365" s="1930"/>
      <c r="Y365" s="1930"/>
      <c r="Z365" s="1930"/>
      <c r="AA365" s="1930"/>
      <c r="AB365" s="1930"/>
      <c r="AC365" s="1930"/>
      <c r="AD365" s="1930"/>
      <c r="AE365" s="1930"/>
      <c r="AF365" s="1930"/>
      <c r="AG365" s="1931"/>
      <c r="AI365" s="1072"/>
      <c r="AJ365" s="1072"/>
      <c r="AK365" s="1072"/>
      <c r="AL365" s="1072"/>
      <c r="AM365" s="1072"/>
      <c r="AN365" s="1072"/>
      <c r="AO365" s="1072"/>
      <c r="AP365" s="1072"/>
      <c r="AQ365" s="1072"/>
      <c r="AR365" s="1072"/>
      <c r="AS365" s="1072"/>
      <c r="AT365" s="1072"/>
      <c r="AU365" s="1072"/>
      <c r="AV365" s="1072"/>
      <c r="AW365" s="1072"/>
      <c r="AX365" s="1072"/>
      <c r="AY365" s="1072"/>
      <c r="AZ365" s="1072"/>
      <c r="BA365" s="1072"/>
      <c r="BB365" s="1072"/>
      <c r="BC365" s="1072"/>
      <c r="BD365" s="1072"/>
      <c r="BE365" s="1072"/>
      <c r="BF365" s="1072"/>
      <c r="BG365" s="1072"/>
      <c r="BH365" s="1072"/>
      <c r="BI365" s="1072"/>
      <c r="BJ365" s="1072"/>
      <c r="BK365" s="1072"/>
      <c r="BL365" s="1072"/>
      <c r="BM365" s="1072"/>
      <c r="BN365" s="1072"/>
      <c r="BO365" s="1072"/>
    </row>
    <row r="366" spans="2:67" s="1073" customFormat="1" ht="15" customHeight="1">
      <c r="B366" s="2051"/>
      <c r="C366" s="2052"/>
      <c r="D366" s="1951"/>
      <c r="E366" s="1952"/>
      <c r="F366" s="1952"/>
      <c r="G366" s="1952"/>
      <c r="H366" s="1952"/>
      <c r="I366" s="1953"/>
      <c r="J366" s="1904" t="s">
        <v>1782</v>
      </c>
      <c r="K366" s="1905"/>
      <c r="L366" s="1905"/>
      <c r="M366" s="1905"/>
      <c r="N366" s="1905"/>
      <c r="O366" s="1905"/>
      <c r="P366" s="1906"/>
      <c r="Q366" s="1922" t="s">
        <v>839</v>
      </c>
      <c r="R366" s="1923"/>
      <c r="S366" s="1923"/>
      <c r="T366" s="1923"/>
      <c r="U366" s="1923"/>
      <c r="V366" s="1923"/>
      <c r="W366" s="1923"/>
      <c r="X366" s="1923"/>
      <c r="Y366" s="1923"/>
      <c r="Z366" s="1923"/>
      <c r="AA366" s="1923"/>
      <c r="AB366" s="1923"/>
      <c r="AC366" s="1923"/>
      <c r="AD366" s="1923"/>
      <c r="AE366" s="1923"/>
      <c r="AF366" s="1923"/>
      <c r="AG366" s="1924"/>
      <c r="AI366" s="1072"/>
      <c r="AJ366" s="1072"/>
      <c r="AK366" s="1072"/>
      <c r="AL366" s="1072"/>
      <c r="AM366" s="1072"/>
      <c r="AN366" s="1072"/>
      <c r="AO366" s="1072"/>
      <c r="AP366" s="1072"/>
      <c r="AQ366" s="1072"/>
      <c r="AR366" s="1072"/>
      <c r="AS366" s="1072"/>
      <c r="AT366" s="1072"/>
      <c r="AU366" s="1072"/>
      <c r="AV366" s="1072"/>
      <c r="AW366" s="1072"/>
      <c r="AX366" s="1072"/>
      <c r="AY366" s="1072"/>
      <c r="AZ366" s="1072"/>
      <c r="BA366" s="1072"/>
      <c r="BB366" s="1072"/>
      <c r="BC366" s="1072"/>
      <c r="BD366" s="1072"/>
      <c r="BE366" s="1072"/>
      <c r="BF366" s="1072"/>
      <c r="BG366" s="1072"/>
      <c r="BH366" s="1072"/>
      <c r="BI366" s="1072"/>
      <c r="BJ366" s="1072"/>
      <c r="BK366" s="1072"/>
      <c r="BL366" s="1072"/>
      <c r="BM366" s="1072"/>
      <c r="BN366" s="1072"/>
      <c r="BO366" s="1072"/>
    </row>
    <row r="367" spans="2:67" s="1073" customFormat="1" ht="15" customHeight="1">
      <c r="B367" s="2051"/>
      <c r="C367" s="2052"/>
      <c r="D367" s="1951"/>
      <c r="E367" s="1952"/>
      <c r="F367" s="1952"/>
      <c r="G367" s="1952"/>
      <c r="H367" s="1952"/>
      <c r="I367" s="1953"/>
      <c r="J367" s="1895" t="s">
        <v>1560</v>
      </c>
      <c r="K367" s="1896"/>
      <c r="L367" s="1896"/>
      <c r="M367" s="1896"/>
      <c r="N367" s="1896"/>
      <c r="O367" s="1896"/>
      <c r="P367" s="1897"/>
      <c r="Q367" s="1892" t="s">
        <v>839</v>
      </c>
      <c r="R367" s="1893"/>
      <c r="S367" s="1893"/>
      <c r="T367" s="1893"/>
      <c r="U367" s="1893"/>
      <c r="V367" s="1893"/>
      <c r="W367" s="1893"/>
      <c r="X367" s="1893"/>
      <c r="Y367" s="1893"/>
      <c r="Z367" s="1893"/>
      <c r="AA367" s="1893"/>
      <c r="AB367" s="1893"/>
      <c r="AC367" s="1893"/>
      <c r="AD367" s="1893"/>
      <c r="AE367" s="1893"/>
      <c r="AF367" s="1893"/>
      <c r="AG367" s="1894"/>
      <c r="AI367" s="1072"/>
      <c r="AJ367" s="1072"/>
      <c r="AK367" s="1072"/>
      <c r="AL367" s="1072"/>
      <c r="AM367" s="1072"/>
      <c r="AN367" s="1072"/>
      <c r="AO367" s="1072"/>
      <c r="AP367" s="1072"/>
      <c r="AQ367" s="1072"/>
      <c r="AR367" s="1072"/>
      <c r="AS367" s="1072"/>
      <c r="AT367" s="1072"/>
      <c r="AU367" s="1072"/>
      <c r="AV367" s="1072"/>
      <c r="AW367" s="1072"/>
      <c r="AX367" s="1072"/>
      <c r="AY367" s="1072"/>
      <c r="AZ367" s="1072"/>
      <c r="BA367" s="1072"/>
      <c r="BB367" s="1072"/>
      <c r="BC367" s="1072"/>
      <c r="BD367" s="1072"/>
      <c r="BE367" s="1072"/>
      <c r="BF367" s="1072"/>
      <c r="BG367" s="1072"/>
      <c r="BH367" s="1072"/>
      <c r="BI367" s="1072"/>
      <c r="BJ367" s="1072"/>
      <c r="BK367" s="1072"/>
      <c r="BL367" s="1072"/>
      <c r="BM367" s="1072"/>
      <c r="BN367" s="1072"/>
      <c r="BO367" s="1072"/>
    </row>
    <row r="368" spans="2:67" s="1073" customFormat="1" ht="15" customHeight="1">
      <c r="B368" s="2051"/>
      <c r="C368" s="2052"/>
      <c r="D368" s="1951"/>
      <c r="E368" s="1952"/>
      <c r="F368" s="1952"/>
      <c r="G368" s="1952"/>
      <c r="H368" s="1952"/>
      <c r="I368" s="1953"/>
      <c r="J368" s="1895" t="s">
        <v>1561</v>
      </c>
      <c r="K368" s="1896"/>
      <c r="L368" s="1896"/>
      <c r="M368" s="1896"/>
      <c r="N368" s="1896"/>
      <c r="O368" s="1896"/>
      <c r="P368" s="1897"/>
      <c r="Q368" s="1892" t="s">
        <v>839</v>
      </c>
      <c r="R368" s="1893"/>
      <c r="S368" s="1893"/>
      <c r="T368" s="1893"/>
      <c r="U368" s="1893"/>
      <c r="V368" s="1893"/>
      <c r="W368" s="1893"/>
      <c r="X368" s="1893"/>
      <c r="Y368" s="1893"/>
      <c r="Z368" s="1893"/>
      <c r="AA368" s="1893"/>
      <c r="AB368" s="1893"/>
      <c r="AC368" s="1893"/>
      <c r="AD368" s="1893"/>
      <c r="AE368" s="1893"/>
      <c r="AF368" s="1893"/>
      <c r="AG368" s="1894"/>
      <c r="AI368" s="1072"/>
      <c r="AJ368" s="1072"/>
      <c r="AK368" s="1072"/>
      <c r="AL368" s="1072"/>
      <c r="AM368" s="1072"/>
      <c r="AN368" s="1072"/>
      <c r="AO368" s="1072"/>
      <c r="AP368" s="1072"/>
      <c r="AQ368" s="1072"/>
      <c r="AR368" s="1072"/>
      <c r="AS368" s="1072"/>
      <c r="AT368" s="1072"/>
      <c r="AU368" s="1072"/>
      <c r="AV368" s="1072"/>
      <c r="AW368" s="1072"/>
      <c r="AX368" s="1072"/>
      <c r="AY368" s="1072"/>
      <c r="AZ368" s="1072"/>
      <c r="BA368" s="1072"/>
      <c r="BB368" s="1072"/>
      <c r="BC368" s="1072"/>
      <c r="BD368" s="1072"/>
      <c r="BE368" s="1072"/>
      <c r="BF368" s="1072"/>
      <c r="BG368" s="1072"/>
      <c r="BH368" s="1072"/>
      <c r="BI368" s="1072"/>
      <c r="BJ368" s="1072"/>
      <c r="BK368" s="1072"/>
      <c r="BL368" s="1072"/>
      <c r="BM368" s="1072"/>
      <c r="BN368" s="1072"/>
      <c r="BO368" s="1072"/>
    </row>
    <row r="369" spans="2:67" s="1073" customFormat="1" ht="15" customHeight="1">
      <c r="B369" s="2051"/>
      <c r="C369" s="2052"/>
      <c r="D369" s="1951"/>
      <c r="E369" s="1952"/>
      <c r="F369" s="1952"/>
      <c r="G369" s="1952"/>
      <c r="H369" s="1952"/>
      <c r="I369" s="1953"/>
      <c r="J369" s="1895" t="s">
        <v>1562</v>
      </c>
      <c r="K369" s="1896"/>
      <c r="L369" s="1896"/>
      <c r="M369" s="1896"/>
      <c r="N369" s="1896"/>
      <c r="O369" s="1896"/>
      <c r="P369" s="1897"/>
      <c r="Q369" s="1892" t="s">
        <v>839</v>
      </c>
      <c r="R369" s="1893"/>
      <c r="S369" s="1893"/>
      <c r="T369" s="1893"/>
      <c r="U369" s="1893"/>
      <c r="V369" s="1893"/>
      <c r="W369" s="1893"/>
      <c r="X369" s="1893"/>
      <c r="Y369" s="1893"/>
      <c r="Z369" s="1893"/>
      <c r="AA369" s="1893"/>
      <c r="AB369" s="1893"/>
      <c r="AC369" s="1893"/>
      <c r="AD369" s="1893"/>
      <c r="AE369" s="1893"/>
      <c r="AF369" s="1893"/>
      <c r="AG369" s="1894"/>
      <c r="AI369" s="1072"/>
      <c r="AJ369" s="1072"/>
      <c r="AK369" s="1072"/>
      <c r="AL369" s="1072"/>
      <c r="AM369" s="1072"/>
      <c r="AN369" s="1072"/>
      <c r="AO369" s="1072"/>
      <c r="AP369" s="1072"/>
      <c r="AQ369" s="1072"/>
      <c r="AR369" s="1072"/>
      <c r="AS369" s="1072"/>
      <c r="AT369" s="1072"/>
      <c r="AU369" s="1072"/>
      <c r="AV369" s="1072"/>
      <c r="AW369" s="1072"/>
      <c r="AX369" s="1072"/>
      <c r="AY369" s="1072"/>
      <c r="AZ369" s="1072"/>
      <c r="BA369" s="1072"/>
      <c r="BB369" s="1072"/>
      <c r="BC369" s="1072"/>
      <c r="BD369" s="1072"/>
      <c r="BE369" s="1072"/>
      <c r="BF369" s="1072"/>
      <c r="BG369" s="1072"/>
      <c r="BH369" s="1072"/>
      <c r="BI369" s="1072"/>
      <c r="BJ369" s="1072"/>
      <c r="BK369" s="1072"/>
      <c r="BL369" s="1072"/>
      <c r="BM369" s="1072"/>
      <c r="BN369" s="1072"/>
      <c r="BO369" s="1072"/>
    </row>
    <row r="370" spans="2:67" s="1073" customFormat="1" ht="15" customHeight="1">
      <c r="B370" s="2051"/>
      <c r="C370" s="2052"/>
      <c r="D370" s="1951"/>
      <c r="E370" s="1952"/>
      <c r="F370" s="1952"/>
      <c r="G370" s="1952"/>
      <c r="H370" s="1952"/>
      <c r="I370" s="1953"/>
      <c r="J370" s="1898" t="s">
        <v>1627</v>
      </c>
      <c r="K370" s="1899"/>
      <c r="L370" s="1899"/>
      <c r="M370" s="1899"/>
      <c r="N370" s="1899"/>
      <c r="O370" s="1899"/>
      <c r="P370" s="1900"/>
      <c r="Q370" s="1901" t="s">
        <v>839</v>
      </c>
      <c r="R370" s="1902"/>
      <c r="S370" s="1902"/>
      <c r="T370" s="1902"/>
      <c r="U370" s="1902"/>
      <c r="V370" s="1902"/>
      <c r="W370" s="1902"/>
      <c r="X370" s="1902"/>
      <c r="Y370" s="1902"/>
      <c r="Z370" s="1902"/>
      <c r="AA370" s="1902"/>
      <c r="AB370" s="1902"/>
      <c r="AC370" s="1902"/>
      <c r="AD370" s="1902"/>
      <c r="AE370" s="1902"/>
      <c r="AF370" s="1902"/>
      <c r="AG370" s="1903"/>
      <c r="AI370" s="1072"/>
      <c r="AJ370" s="1072"/>
      <c r="AK370" s="1072"/>
      <c r="AL370" s="1072"/>
      <c r="AM370" s="1072"/>
      <c r="AN370" s="1072"/>
      <c r="AO370" s="1072"/>
      <c r="AP370" s="1072"/>
      <c r="AQ370" s="1072"/>
      <c r="AR370" s="1072"/>
      <c r="AS370" s="1072"/>
      <c r="AT370" s="1072"/>
      <c r="AU370" s="1072"/>
      <c r="AV370" s="1072"/>
      <c r="AW370" s="1072"/>
      <c r="AX370" s="1072"/>
      <c r="AY370" s="1072"/>
      <c r="AZ370" s="1072"/>
      <c r="BA370" s="1072"/>
      <c r="BB370" s="1072"/>
      <c r="BC370" s="1072"/>
      <c r="BD370" s="1072"/>
      <c r="BE370" s="1072"/>
      <c r="BF370" s="1072"/>
      <c r="BG370" s="1072"/>
      <c r="BH370" s="1072"/>
      <c r="BI370" s="1072"/>
      <c r="BJ370" s="1072"/>
      <c r="BK370" s="1072"/>
      <c r="BL370" s="1072"/>
      <c r="BM370" s="1072"/>
      <c r="BN370" s="1072"/>
      <c r="BO370" s="1072"/>
    </row>
    <row r="371" spans="2:67" s="1073" customFormat="1" ht="15" customHeight="1">
      <c r="B371" s="2051"/>
      <c r="C371" s="2052"/>
      <c r="D371" s="1951"/>
      <c r="E371" s="1952"/>
      <c r="F371" s="1952"/>
      <c r="G371" s="1952"/>
      <c r="H371" s="1952"/>
      <c r="I371" s="1953"/>
      <c r="J371" s="1929" t="s">
        <v>1727</v>
      </c>
      <c r="K371" s="1930"/>
      <c r="L371" s="1930"/>
      <c r="M371" s="1930"/>
      <c r="N371" s="1930"/>
      <c r="O371" s="1930"/>
      <c r="P371" s="1930"/>
      <c r="Q371" s="1930"/>
      <c r="R371" s="1930"/>
      <c r="S371" s="1930"/>
      <c r="T371" s="1930"/>
      <c r="U371" s="1930"/>
      <c r="V371" s="1930"/>
      <c r="W371" s="1930"/>
      <c r="X371" s="1930"/>
      <c r="Y371" s="1930"/>
      <c r="Z371" s="1930"/>
      <c r="AA371" s="1930"/>
      <c r="AB371" s="1930"/>
      <c r="AC371" s="1930"/>
      <c r="AD371" s="1930"/>
      <c r="AE371" s="1930"/>
      <c r="AF371" s="1930"/>
      <c r="AG371" s="1931"/>
      <c r="AI371" s="1072"/>
      <c r="AJ371" s="1072"/>
      <c r="AK371" s="1072"/>
      <c r="AL371" s="1072"/>
      <c r="AM371" s="1072"/>
      <c r="AN371" s="1072"/>
      <c r="AO371" s="1072"/>
      <c r="AP371" s="1072"/>
      <c r="AQ371" s="1072"/>
      <c r="AR371" s="1072"/>
      <c r="AS371" s="1072"/>
      <c r="AT371" s="1072"/>
      <c r="AU371" s="1072"/>
      <c r="AV371" s="1072"/>
      <c r="AW371" s="1072"/>
      <c r="AX371" s="1072"/>
      <c r="AY371" s="1072"/>
      <c r="AZ371" s="1072"/>
      <c r="BA371" s="1072"/>
      <c r="BB371" s="1072"/>
      <c r="BC371" s="1072"/>
      <c r="BD371" s="1072"/>
      <c r="BE371" s="1072"/>
      <c r="BF371" s="1072"/>
      <c r="BG371" s="1072"/>
      <c r="BH371" s="1072"/>
      <c r="BI371" s="1072"/>
      <c r="BJ371" s="1072"/>
      <c r="BK371" s="1072"/>
      <c r="BL371" s="1072"/>
      <c r="BM371" s="1072"/>
      <c r="BN371" s="1072"/>
      <c r="BO371" s="1072"/>
    </row>
    <row r="372" spans="2:67" s="1073" customFormat="1" ht="15" customHeight="1">
      <c r="B372" s="2051"/>
      <c r="C372" s="2052"/>
      <c r="D372" s="1951"/>
      <c r="E372" s="1952"/>
      <c r="F372" s="1952"/>
      <c r="G372" s="1952"/>
      <c r="H372" s="1952"/>
      <c r="I372" s="1953"/>
      <c r="J372" s="1904" t="s">
        <v>1782</v>
      </c>
      <c r="K372" s="1905"/>
      <c r="L372" s="1905"/>
      <c r="M372" s="1905"/>
      <c r="N372" s="1905"/>
      <c r="O372" s="1905"/>
      <c r="P372" s="1906"/>
      <c r="Q372" s="1922" t="s">
        <v>839</v>
      </c>
      <c r="R372" s="1923"/>
      <c r="S372" s="1923"/>
      <c r="T372" s="1923"/>
      <c r="U372" s="1923"/>
      <c r="V372" s="1923"/>
      <c r="W372" s="1923"/>
      <c r="X372" s="1923"/>
      <c r="Y372" s="1923"/>
      <c r="Z372" s="1923"/>
      <c r="AA372" s="1923"/>
      <c r="AB372" s="1923"/>
      <c r="AC372" s="1923"/>
      <c r="AD372" s="1923"/>
      <c r="AE372" s="1923"/>
      <c r="AF372" s="1923"/>
      <c r="AG372" s="1924"/>
      <c r="AI372" s="1072"/>
      <c r="AJ372" s="1072"/>
      <c r="AK372" s="1072"/>
      <c r="AL372" s="1072"/>
      <c r="AM372" s="1072"/>
      <c r="AN372" s="1072"/>
      <c r="AO372" s="1072"/>
      <c r="AP372" s="1072"/>
      <c r="AQ372" s="1072"/>
      <c r="AR372" s="1072"/>
      <c r="AS372" s="1072"/>
      <c r="AT372" s="1072"/>
      <c r="AU372" s="1072"/>
      <c r="AV372" s="1072"/>
      <c r="AW372" s="1072"/>
      <c r="AX372" s="1072"/>
      <c r="AY372" s="1072"/>
      <c r="AZ372" s="1072"/>
      <c r="BA372" s="1072"/>
      <c r="BB372" s="1072"/>
      <c r="BC372" s="1072"/>
      <c r="BD372" s="1072"/>
      <c r="BE372" s="1072"/>
      <c r="BF372" s="1072"/>
      <c r="BG372" s="1072"/>
      <c r="BH372" s="1072"/>
      <c r="BI372" s="1072"/>
      <c r="BJ372" s="1072"/>
      <c r="BK372" s="1072"/>
      <c r="BL372" s="1072"/>
      <c r="BM372" s="1072"/>
      <c r="BN372" s="1072"/>
      <c r="BO372" s="1072"/>
    </row>
    <row r="373" spans="2:67" s="1073" customFormat="1" ht="15" customHeight="1">
      <c r="B373" s="2051"/>
      <c r="C373" s="2052"/>
      <c r="D373" s="1951"/>
      <c r="E373" s="1952"/>
      <c r="F373" s="1952"/>
      <c r="G373" s="1952"/>
      <c r="H373" s="1952"/>
      <c r="I373" s="1953"/>
      <c r="J373" s="1895" t="s">
        <v>1560</v>
      </c>
      <c r="K373" s="1896"/>
      <c r="L373" s="1896"/>
      <c r="M373" s="1896"/>
      <c r="N373" s="1896"/>
      <c r="O373" s="1896"/>
      <c r="P373" s="1897"/>
      <c r="Q373" s="1892" t="s">
        <v>839</v>
      </c>
      <c r="R373" s="1893"/>
      <c r="S373" s="1893"/>
      <c r="T373" s="1893"/>
      <c r="U373" s="1893"/>
      <c r="V373" s="1893"/>
      <c r="W373" s="1893"/>
      <c r="X373" s="1893"/>
      <c r="Y373" s="1893"/>
      <c r="Z373" s="1893"/>
      <c r="AA373" s="1893"/>
      <c r="AB373" s="1893"/>
      <c r="AC373" s="1893"/>
      <c r="AD373" s="1893"/>
      <c r="AE373" s="1893"/>
      <c r="AF373" s="1893"/>
      <c r="AG373" s="1894"/>
      <c r="AI373" s="1072"/>
      <c r="AJ373" s="1072"/>
      <c r="AK373" s="1072"/>
      <c r="AL373" s="1072"/>
      <c r="AM373" s="1072"/>
      <c r="AN373" s="1072"/>
      <c r="AO373" s="1072"/>
      <c r="AP373" s="1072"/>
      <c r="AQ373" s="1072"/>
      <c r="AR373" s="1072"/>
      <c r="AS373" s="1072"/>
      <c r="AT373" s="1072"/>
      <c r="AU373" s="1072"/>
      <c r="AV373" s="1072"/>
      <c r="AW373" s="1072"/>
      <c r="AX373" s="1072"/>
      <c r="AY373" s="1072"/>
      <c r="AZ373" s="1072"/>
      <c r="BA373" s="1072"/>
      <c r="BB373" s="1072"/>
      <c r="BC373" s="1072"/>
      <c r="BD373" s="1072"/>
      <c r="BE373" s="1072"/>
      <c r="BF373" s="1072"/>
      <c r="BG373" s="1072"/>
      <c r="BH373" s="1072"/>
      <c r="BI373" s="1072"/>
      <c r="BJ373" s="1072"/>
      <c r="BK373" s="1072"/>
      <c r="BL373" s="1072"/>
      <c r="BM373" s="1072"/>
      <c r="BN373" s="1072"/>
      <c r="BO373" s="1072"/>
    </row>
    <row r="374" spans="2:67" s="1073" customFormat="1" ht="15" customHeight="1">
      <c r="B374" s="2051"/>
      <c r="C374" s="2052"/>
      <c r="D374" s="1951"/>
      <c r="E374" s="1952"/>
      <c r="F374" s="1952"/>
      <c r="G374" s="1952"/>
      <c r="H374" s="1952"/>
      <c r="I374" s="1953"/>
      <c r="J374" s="1895" t="s">
        <v>1561</v>
      </c>
      <c r="K374" s="1896"/>
      <c r="L374" s="1896"/>
      <c r="M374" s="1896"/>
      <c r="N374" s="1896"/>
      <c r="O374" s="1896"/>
      <c r="P374" s="1897"/>
      <c r="Q374" s="1892" t="s">
        <v>839</v>
      </c>
      <c r="R374" s="1893"/>
      <c r="S374" s="1893"/>
      <c r="T374" s="1893"/>
      <c r="U374" s="1893"/>
      <c r="V374" s="1893"/>
      <c r="W374" s="1893"/>
      <c r="X374" s="1893"/>
      <c r="Y374" s="1893"/>
      <c r="Z374" s="1893"/>
      <c r="AA374" s="1893"/>
      <c r="AB374" s="1893"/>
      <c r="AC374" s="1893"/>
      <c r="AD374" s="1893"/>
      <c r="AE374" s="1893"/>
      <c r="AF374" s="1893"/>
      <c r="AG374" s="1894"/>
      <c r="AI374" s="1072"/>
      <c r="AJ374" s="1072"/>
      <c r="AK374" s="1072"/>
      <c r="AL374" s="1072"/>
      <c r="AM374" s="1072"/>
      <c r="AN374" s="1072"/>
      <c r="AO374" s="1072"/>
      <c r="AP374" s="1072"/>
      <c r="AQ374" s="1072"/>
      <c r="AR374" s="1072"/>
      <c r="AS374" s="1072"/>
      <c r="AT374" s="1072"/>
      <c r="AU374" s="1072"/>
      <c r="AV374" s="1072"/>
      <c r="AW374" s="1072"/>
      <c r="AX374" s="1072"/>
      <c r="AY374" s="1072"/>
      <c r="AZ374" s="1072"/>
      <c r="BA374" s="1072"/>
      <c r="BB374" s="1072"/>
      <c r="BC374" s="1072"/>
      <c r="BD374" s="1072"/>
      <c r="BE374" s="1072"/>
      <c r="BF374" s="1072"/>
      <c r="BG374" s="1072"/>
      <c r="BH374" s="1072"/>
      <c r="BI374" s="1072"/>
      <c r="BJ374" s="1072"/>
      <c r="BK374" s="1072"/>
      <c r="BL374" s="1072"/>
      <c r="BM374" s="1072"/>
      <c r="BN374" s="1072"/>
      <c r="BO374" s="1072"/>
    </row>
    <row r="375" spans="2:67" s="1073" customFormat="1" ht="15" customHeight="1">
      <c r="B375" s="2051"/>
      <c r="C375" s="2052"/>
      <c r="D375" s="1951"/>
      <c r="E375" s="1952"/>
      <c r="F375" s="1952"/>
      <c r="G375" s="1952"/>
      <c r="H375" s="1952"/>
      <c r="I375" s="1953"/>
      <c r="J375" s="1895" t="s">
        <v>1562</v>
      </c>
      <c r="K375" s="1896"/>
      <c r="L375" s="1896"/>
      <c r="M375" s="1896"/>
      <c r="N375" s="1896"/>
      <c r="O375" s="1896"/>
      <c r="P375" s="1897"/>
      <c r="Q375" s="1892" t="s">
        <v>839</v>
      </c>
      <c r="R375" s="1893"/>
      <c r="S375" s="1893"/>
      <c r="T375" s="1893"/>
      <c r="U375" s="1893"/>
      <c r="V375" s="1893"/>
      <c r="W375" s="1893"/>
      <c r="X375" s="1893"/>
      <c r="Y375" s="1893"/>
      <c r="Z375" s="1893"/>
      <c r="AA375" s="1893"/>
      <c r="AB375" s="1893"/>
      <c r="AC375" s="1893"/>
      <c r="AD375" s="1893"/>
      <c r="AE375" s="1893"/>
      <c r="AF375" s="1893"/>
      <c r="AG375" s="1894"/>
      <c r="AI375" s="1072"/>
      <c r="AJ375" s="1072"/>
      <c r="AK375" s="1072"/>
      <c r="AL375" s="1072"/>
      <c r="AM375" s="1072"/>
      <c r="AN375" s="1072"/>
      <c r="AO375" s="1072"/>
      <c r="AP375" s="1072"/>
      <c r="AQ375" s="1072"/>
      <c r="AR375" s="1072"/>
      <c r="AS375" s="1072"/>
      <c r="AT375" s="1072"/>
      <c r="AU375" s="1072"/>
      <c r="AV375" s="1072"/>
      <c r="AW375" s="1072"/>
      <c r="AX375" s="1072"/>
      <c r="AY375" s="1072"/>
      <c r="AZ375" s="1072"/>
      <c r="BA375" s="1072"/>
      <c r="BB375" s="1072"/>
      <c r="BC375" s="1072"/>
      <c r="BD375" s="1072"/>
      <c r="BE375" s="1072"/>
      <c r="BF375" s="1072"/>
      <c r="BG375" s="1072"/>
      <c r="BH375" s="1072"/>
      <c r="BI375" s="1072"/>
      <c r="BJ375" s="1072"/>
      <c r="BK375" s="1072"/>
      <c r="BL375" s="1072"/>
      <c r="BM375" s="1072"/>
      <c r="BN375" s="1072"/>
      <c r="BO375" s="1072"/>
    </row>
    <row r="376" spans="2:67" s="1073" customFormat="1" ht="15" customHeight="1">
      <c r="B376" s="2051"/>
      <c r="C376" s="2052"/>
      <c r="D376" s="1971"/>
      <c r="E376" s="1911"/>
      <c r="F376" s="1911"/>
      <c r="G376" s="1911"/>
      <c r="H376" s="1911"/>
      <c r="I376" s="1912"/>
      <c r="J376" s="1898" t="s">
        <v>1627</v>
      </c>
      <c r="K376" s="1899"/>
      <c r="L376" s="1899"/>
      <c r="M376" s="1899"/>
      <c r="N376" s="1899"/>
      <c r="O376" s="1899"/>
      <c r="P376" s="1900"/>
      <c r="Q376" s="1901" t="s">
        <v>839</v>
      </c>
      <c r="R376" s="1902"/>
      <c r="S376" s="1902"/>
      <c r="T376" s="1902"/>
      <c r="U376" s="1902"/>
      <c r="V376" s="1902"/>
      <c r="W376" s="1902"/>
      <c r="X376" s="1902"/>
      <c r="Y376" s="1902"/>
      <c r="Z376" s="1902"/>
      <c r="AA376" s="1902"/>
      <c r="AB376" s="1902"/>
      <c r="AC376" s="1902"/>
      <c r="AD376" s="1902"/>
      <c r="AE376" s="1902"/>
      <c r="AF376" s="1902"/>
      <c r="AG376" s="1903"/>
      <c r="AI376" s="1072"/>
      <c r="AJ376" s="1072"/>
      <c r="AK376" s="1072"/>
      <c r="AL376" s="1072"/>
      <c r="AM376" s="1072"/>
      <c r="AN376" s="1072"/>
      <c r="AO376" s="1072"/>
      <c r="AP376" s="1072"/>
      <c r="AQ376" s="1072"/>
      <c r="AR376" s="1072"/>
      <c r="AS376" s="1072"/>
      <c r="AT376" s="1072"/>
      <c r="AU376" s="1072"/>
      <c r="AV376" s="1072"/>
      <c r="AW376" s="1072"/>
      <c r="AX376" s="1072"/>
      <c r="AY376" s="1072"/>
      <c r="AZ376" s="1072"/>
      <c r="BA376" s="1072"/>
      <c r="BB376" s="1072"/>
      <c r="BC376" s="1072"/>
      <c r="BD376" s="1072"/>
      <c r="BE376" s="1072"/>
      <c r="BF376" s="1072"/>
      <c r="BG376" s="1072"/>
      <c r="BH376" s="1072"/>
      <c r="BI376" s="1072"/>
      <c r="BJ376" s="1072"/>
      <c r="BK376" s="1072"/>
      <c r="BL376" s="1072"/>
      <c r="BM376" s="1072"/>
      <c r="BN376" s="1072"/>
      <c r="BO376" s="1072"/>
    </row>
    <row r="377" spans="2:67" s="1073" customFormat="1" ht="15" customHeight="1">
      <c r="B377" s="2051"/>
      <c r="C377" s="2052"/>
      <c r="D377" s="2033" t="s">
        <v>1781</v>
      </c>
      <c r="E377" s="2034"/>
      <c r="F377" s="2039" t="s">
        <v>271</v>
      </c>
      <c r="G377" s="2039"/>
      <c r="H377" s="2039"/>
      <c r="I377" s="2040"/>
      <c r="J377" s="1929" t="s">
        <v>1786</v>
      </c>
      <c r="K377" s="1930"/>
      <c r="L377" s="1930"/>
      <c r="M377" s="1930"/>
      <c r="N377" s="1930"/>
      <c r="O377" s="1930"/>
      <c r="P377" s="1930"/>
      <c r="Q377" s="1930"/>
      <c r="R377" s="1930"/>
      <c r="S377" s="1930"/>
      <c r="T377" s="1930"/>
      <c r="U377" s="1930"/>
      <c r="V377" s="1930"/>
      <c r="W377" s="1930"/>
      <c r="X377" s="1930"/>
      <c r="Y377" s="1930"/>
      <c r="Z377" s="1930"/>
      <c r="AA377" s="1930"/>
      <c r="AB377" s="1930"/>
      <c r="AC377" s="1930"/>
      <c r="AD377" s="1930"/>
      <c r="AE377" s="1930"/>
      <c r="AF377" s="1930"/>
      <c r="AG377" s="1931"/>
      <c r="AI377" s="1072"/>
      <c r="AJ377" s="1072"/>
      <c r="AK377" s="1072"/>
      <c r="AL377" s="1072"/>
      <c r="AM377" s="1072"/>
      <c r="AN377" s="1072"/>
      <c r="AO377" s="1072"/>
      <c r="AP377" s="1072"/>
      <c r="AQ377" s="1072"/>
      <c r="AR377" s="1072"/>
      <c r="AS377" s="1072"/>
      <c r="AT377" s="1072"/>
      <c r="AU377" s="1072"/>
      <c r="AV377" s="1072"/>
      <c r="AW377" s="1072"/>
      <c r="AX377" s="1072"/>
      <c r="AY377" s="1072"/>
      <c r="AZ377" s="1072"/>
      <c r="BA377" s="1072"/>
      <c r="BB377" s="1072"/>
      <c r="BC377" s="1072"/>
      <c r="BD377" s="1072"/>
      <c r="BE377" s="1072"/>
      <c r="BF377" s="1072"/>
      <c r="BG377" s="1072"/>
      <c r="BH377" s="1072"/>
      <c r="BI377" s="1072"/>
      <c r="BJ377" s="1072"/>
      <c r="BK377" s="1072"/>
      <c r="BL377" s="1072"/>
      <c r="BM377" s="1072"/>
      <c r="BN377" s="1072"/>
      <c r="BO377" s="1072"/>
    </row>
    <row r="378" spans="2:67" s="1073" customFormat="1" ht="15" customHeight="1">
      <c r="B378" s="2051"/>
      <c r="C378" s="2052"/>
      <c r="D378" s="2035"/>
      <c r="E378" s="2036"/>
      <c r="F378" s="2041"/>
      <c r="G378" s="2041"/>
      <c r="H378" s="2041"/>
      <c r="I378" s="2042"/>
      <c r="J378" s="1929" t="s">
        <v>1787</v>
      </c>
      <c r="K378" s="1930"/>
      <c r="L378" s="1930"/>
      <c r="M378" s="1930"/>
      <c r="N378" s="1930"/>
      <c r="O378" s="1930"/>
      <c r="P378" s="1930"/>
      <c r="Q378" s="1930"/>
      <c r="R378" s="1930"/>
      <c r="S378" s="1930"/>
      <c r="T378" s="1930"/>
      <c r="U378" s="1930"/>
      <c r="V378" s="1930"/>
      <c r="W378" s="1930"/>
      <c r="X378" s="1930"/>
      <c r="Y378" s="1930"/>
      <c r="Z378" s="1930"/>
      <c r="AA378" s="1930"/>
      <c r="AB378" s="1930"/>
      <c r="AC378" s="1930"/>
      <c r="AD378" s="1930"/>
      <c r="AE378" s="1930"/>
      <c r="AF378" s="1930"/>
      <c r="AG378" s="1931"/>
      <c r="AI378" s="1072"/>
      <c r="AJ378" s="1072"/>
      <c r="AK378" s="1072"/>
      <c r="AL378" s="1072"/>
      <c r="AM378" s="1072"/>
      <c r="AN378" s="1072"/>
      <c r="AO378" s="1072"/>
      <c r="AP378" s="1072"/>
      <c r="AQ378" s="1072"/>
      <c r="AR378" s="1072"/>
      <c r="AS378" s="1072"/>
      <c r="AT378" s="1072"/>
      <c r="AU378" s="1072"/>
      <c r="AV378" s="1072"/>
      <c r="AW378" s="1072"/>
      <c r="AX378" s="1072"/>
      <c r="AY378" s="1072"/>
      <c r="AZ378" s="1072"/>
      <c r="BA378" s="1072"/>
      <c r="BB378" s="1072"/>
      <c r="BC378" s="1072"/>
      <c r="BD378" s="1072"/>
      <c r="BE378" s="1072"/>
      <c r="BF378" s="1072"/>
      <c r="BG378" s="1072"/>
      <c r="BH378" s="1072"/>
      <c r="BI378" s="1072"/>
      <c r="BJ378" s="1072"/>
      <c r="BK378" s="1072"/>
      <c r="BL378" s="1072"/>
      <c r="BM378" s="1072"/>
      <c r="BN378" s="1072"/>
      <c r="BO378" s="1072"/>
    </row>
    <row r="379" spans="2:67" s="1073" customFormat="1" ht="15" customHeight="1">
      <c r="B379" s="2051"/>
      <c r="C379" s="2052"/>
      <c r="D379" s="2035"/>
      <c r="E379" s="2036"/>
      <c r="F379" s="2041"/>
      <c r="G379" s="2041"/>
      <c r="H379" s="2041"/>
      <c r="I379" s="2042"/>
      <c r="J379" s="1886" t="s">
        <v>157</v>
      </c>
      <c r="K379" s="1886"/>
      <c r="L379" s="1886"/>
      <c r="M379" s="1886"/>
      <c r="N379" s="1886"/>
      <c r="O379" s="1886"/>
      <c r="P379" s="1886"/>
      <c r="Q379" s="1887" t="s">
        <v>1875</v>
      </c>
      <c r="R379" s="1887"/>
      <c r="S379" s="1887"/>
      <c r="T379" s="1887"/>
      <c r="U379" s="1887"/>
      <c r="V379" s="1887"/>
      <c r="W379" s="1887"/>
      <c r="X379" s="1887"/>
      <c r="Y379" s="1887"/>
      <c r="Z379" s="1887"/>
      <c r="AA379" s="1887"/>
      <c r="AB379" s="1887"/>
      <c r="AC379" s="1887"/>
      <c r="AD379" s="1887"/>
      <c r="AE379" s="1887"/>
      <c r="AF379" s="1887"/>
      <c r="AG379" s="1887"/>
      <c r="AI379" s="1072"/>
      <c r="AJ379" s="1072"/>
      <c r="AK379" s="1072"/>
      <c r="AL379" s="1072"/>
      <c r="AM379" s="1072"/>
      <c r="AN379" s="1072"/>
      <c r="AO379" s="1072"/>
      <c r="AP379" s="1072"/>
      <c r="AQ379" s="1072"/>
      <c r="AR379" s="1072"/>
      <c r="AS379" s="1072"/>
      <c r="AT379" s="1072"/>
      <c r="AU379" s="1072"/>
      <c r="AV379" s="1072"/>
      <c r="AW379" s="1072"/>
      <c r="AX379" s="1072"/>
      <c r="AY379" s="1072"/>
      <c r="AZ379" s="1072"/>
      <c r="BA379" s="1072"/>
      <c r="BB379" s="1072"/>
      <c r="BC379" s="1072"/>
      <c r="BD379" s="1072"/>
      <c r="BE379" s="1072"/>
      <c r="BF379" s="1072"/>
      <c r="BG379" s="1072"/>
      <c r="BH379" s="1072"/>
      <c r="BI379" s="1072"/>
      <c r="BJ379" s="1072"/>
      <c r="BK379" s="1072"/>
      <c r="BL379" s="1072"/>
      <c r="BM379" s="1072"/>
      <c r="BN379" s="1072"/>
      <c r="BO379" s="1072"/>
    </row>
    <row r="380" spans="2:67" s="1073" customFormat="1" ht="15" customHeight="1">
      <c r="B380" s="2051"/>
      <c r="C380" s="2052"/>
      <c r="D380" s="2035"/>
      <c r="E380" s="2036"/>
      <c r="F380" s="2041"/>
      <c r="G380" s="2041"/>
      <c r="H380" s="2041"/>
      <c r="I380" s="2042"/>
      <c r="J380" s="1886" t="s">
        <v>162</v>
      </c>
      <c r="K380" s="1886"/>
      <c r="L380" s="1886"/>
      <c r="M380" s="1886"/>
      <c r="N380" s="1886"/>
      <c r="O380" s="1886"/>
      <c r="P380" s="1886"/>
      <c r="Q380" s="1887" t="s">
        <v>1876</v>
      </c>
      <c r="R380" s="1887"/>
      <c r="S380" s="1887"/>
      <c r="T380" s="1887"/>
      <c r="U380" s="1887"/>
      <c r="V380" s="1887"/>
      <c r="W380" s="1887"/>
      <c r="X380" s="1887"/>
      <c r="Y380" s="1887"/>
      <c r="Z380" s="1887"/>
      <c r="AA380" s="1887"/>
      <c r="AB380" s="1887"/>
      <c r="AC380" s="1887"/>
      <c r="AD380" s="1887"/>
      <c r="AE380" s="1887"/>
      <c r="AF380" s="1887"/>
      <c r="AG380" s="1887"/>
      <c r="AI380" s="1072"/>
      <c r="AJ380" s="1072"/>
      <c r="AK380" s="1072"/>
      <c r="AL380" s="1072"/>
      <c r="AM380" s="1072"/>
      <c r="AN380" s="1072"/>
      <c r="AO380" s="1072"/>
      <c r="AP380" s="1072"/>
      <c r="AQ380" s="1072"/>
      <c r="AR380" s="1072"/>
      <c r="AS380" s="1072"/>
      <c r="AT380" s="1072"/>
      <c r="AU380" s="1072"/>
      <c r="AV380" s="1072"/>
      <c r="AW380" s="1072"/>
      <c r="AX380" s="1072"/>
      <c r="AY380" s="1072"/>
      <c r="AZ380" s="1072"/>
      <c r="BA380" s="1072"/>
      <c r="BB380" s="1072"/>
      <c r="BC380" s="1072"/>
      <c r="BD380" s="1072"/>
      <c r="BE380" s="1072"/>
      <c r="BF380" s="1072"/>
      <c r="BG380" s="1072"/>
      <c r="BH380" s="1072"/>
      <c r="BI380" s="1072"/>
      <c r="BJ380" s="1072"/>
      <c r="BK380" s="1072"/>
      <c r="BL380" s="1072"/>
      <c r="BM380" s="1072"/>
      <c r="BN380" s="1072"/>
      <c r="BO380" s="1072"/>
    </row>
    <row r="381" spans="2:67" s="1073" customFormat="1" ht="15" customHeight="1">
      <c r="B381" s="2051"/>
      <c r="C381" s="2052"/>
      <c r="D381" s="2035"/>
      <c r="E381" s="2036"/>
      <c r="F381" s="2041"/>
      <c r="G381" s="2041"/>
      <c r="H381" s="2041"/>
      <c r="I381" s="2042"/>
      <c r="J381" s="1913" t="s">
        <v>275</v>
      </c>
      <c r="K381" s="1913"/>
      <c r="L381" s="1913"/>
      <c r="M381" s="1913"/>
      <c r="N381" s="1913"/>
      <c r="O381" s="1913"/>
      <c r="P381" s="1913"/>
      <c r="Q381" s="1914" t="s">
        <v>1877</v>
      </c>
      <c r="R381" s="1914"/>
      <c r="S381" s="1914"/>
      <c r="T381" s="1914"/>
      <c r="U381" s="1914"/>
      <c r="V381" s="1914"/>
      <c r="W381" s="1914"/>
      <c r="X381" s="1914"/>
      <c r="Y381" s="1914"/>
      <c r="Z381" s="1914"/>
      <c r="AA381" s="1914"/>
      <c r="AB381" s="1914"/>
      <c r="AC381" s="1914"/>
      <c r="AD381" s="1914"/>
      <c r="AE381" s="1914"/>
      <c r="AF381" s="1914"/>
      <c r="AG381" s="1914"/>
      <c r="AI381" s="1072"/>
      <c r="AJ381" s="1072"/>
      <c r="AK381" s="1072"/>
      <c r="AL381" s="1072"/>
      <c r="AM381" s="1072"/>
      <c r="AN381" s="1072"/>
      <c r="AO381" s="1072"/>
      <c r="AP381" s="1072"/>
      <c r="AQ381" s="1072"/>
      <c r="AR381" s="1072"/>
      <c r="AS381" s="1072"/>
      <c r="AT381" s="1072"/>
      <c r="AU381" s="1072"/>
      <c r="AV381" s="1072"/>
      <c r="AW381" s="1072"/>
      <c r="AX381" s="1072"/>
      <c r="AY381" s="1072"/>
      <c r="AZ381" s="1072"/>
      <c r="BA381" s="1072"/>
      <c r="BB381" s="1072"/>
      <c r="BC381" s="1072"/>
      <c r="BD381" s="1072"/>
      <c r="BE381" s="1072"/>
      <c r="BF381" s="1072"/>
      <c r="BG381" s="1072"/>
      <c r="BH381" s="1072"/>
      <c r="BI381" s="1072"/>
      <c r="BJ381" s="1072"/>
      <c r="BK381" s="1072"/>
      <c r="BL381" s="1072"/>
      <c r="BM381" s="1072"/>
      <c r="BN381" s="1072"/>
      <c r="BO381" s="1072"/>
    </row>
    <row r="382" spans="2:67" s="1073" customFormat="1" ht="15" customHeight="1">
      <c r="B382" s="2051"/>
      <c r="C382" s="2052"/>
      <c r="D382" s="2035"/>
      <c r="E382" s="2036"/>
      <c r="F382" s="2041"/>
      <c r="G382" s="2041"/>
      <c r="H382" s="2041"/>
      <c r="I382" s="2042"/>
      <c r="J382" s="1929" t="s">
        <v>1788</v>
      </c>
      <c r="K382" s="1930"/>
      <c r="L382" s="1930"/>
      <c r="M382" s="1930"/>
      <c r="N382" s="1930"/>
      <c r="O382" s="1930"/>
      <c r="P382" s="1930"/>
      <c r="Q382" s="1930"/>
      <c r="R382" s="1930"/>
      <c r="S382" s="1930"/>
      <c r="T382" s="1930"/>
      <c r="U382" s="1930"/>
      <c r="V382" s="1930"/>
      <c r="W382" s="1930"/>
      <c r="X382" s="1930"/>
      <c r="Y382" s="1930"/>
      <c r="Z382" s="1930"/>
      <c r="AA382" s="1930"/>
      <c r="AB382" s="1930"/>
      <c r="AC382" s="1930"/>
      <c r="AD382" s="1930"/>
      <c r="AE382" s="1930"/>
      <c r="AF382" s="1930"/>
      <c r="AG382" s="1931"/>
      <c r="AI382" s="1072"/>
      <c r="AJ382" s="1072"/>
      <c r="AK382" s="1072"/>
      <c r="AL382" s="1072"/>
      <c r="AM382" s="1072"/>
      <c r="AN382" s="1072"/>
      <c r="AO382" s="1072"/>
      <c r="AP382" s="1072"/>
      <c r="AQ382" s="1072"/>
      <c r="AR382" s="1072"/>
      <c r="AS382" s="1072"/>
      <c r="AT382" s="1072"/>
      <c r="AU382" s="1072"/>
      <c r="AV382" s="1072"/>
      <c r="AW382" s="1072"/>
      <c r="AX382" s="1072"/>
      <c r="AY382" s="1072"/>
      <c r="AZ382" s="1072"/>
      <c r="BA382" s="1072"/>
      <c r="BB382" s="1072"/>
      <c r="BC382" s="1072"/>
      <c r="BD382" s="1072"/>
      <c r="BE382" s="1072"/>
      <c r="BF382" s="1072"/>
      <c r="BG382" s="1072"/>
      <c r="BH382" s="1072"/>
      <c r="BI382" s="1072"/>
      <c r="BJ382" s="1072"/>
      <c r="BK382" s="1072"/>
      <c r="BL382" s="1072"/>
      <c r="BM382" s="1072"/>
      <c r="BN382" s="1072"/>
      <c r="BO382" s="1072"/>
    </row>
    <row r="383" spans="2:67" s="1073" customFormat="1" ht="15" customHeight="1">
      <c r="B383" s="2051"/>
      <c r="C383" s="2052"/>
      <c r="D383" s="2035"/>
      <c r="E383" s="2036"/>
      <c r="F383" s="2041"/>
      <c r="G383" s="2041"/>
      <c r="H383" s="2041"/>
      <c r="I383" s="2042"/>
      <c r="J383" s="1886" t="s">
        <v>157</v>
      </c>
      <c r="K383" s="1886"/>
      <c r="L383" s="1886"/>
      <c r="M383" s="1886"/>
      <c r="N383" s="1886"/>
      <c r="O383" s="1886"/>
      <c r="P383" s="1886"/>
      <c r="Q383" s="1887" t="s">
        <v>1875</v>
      </c>
      <c r="R383" s="1887"/>
      <c r="S383" s="1887"/>
      <c r="T383" s="1887"/>
      <c r="U383" s="1887"/>
      <c r="V383" s="1887"/>
      <c r="W383" s="1887"/>
      <c r="X383" s="1887"/>
      <c r="Y383" s="1887"/>
      <c r="Z383" s="1887"/>
      <c r="AA383" s="1887"/>
      <c r="AB383" s="1887"/>
      <c r="AC383" s="1887"/>
      <c r="AD383" s="1887"/>
      <c r="AE383" s="1887"/>
      <c r="AF383" s="1887"/>
      <c r="AG383" s="1887"/>
      <c r="AI383" s="1072"/>
      <c r="AJ383" s="1072"/>
      <c r="AK383" s="1072"/>
      <c r="AL383" s="1072"/>
      <c r="AM383" s="1072"/>
      <c r="AN383" s="1072"/>
      <c r="AO383" s="1072"/>
      <c r="AP383" s="1072"/>
      <c r="AQ383" s="1072"/>
      <c r="AR383" s="1072"/>
      <c r="AS383" s="1072"/>
      <c r="AT383" s="1072"/>
      <c r="AU383" s="1072"/>
      <c r="AV383" s="1072"/>
      <c r="AW383" s="1072"/>
      <c r="AX383" s="1072"/>
      <c r="AY383" s="1072"/>
      <c r="AZ383" s="1072"/>
      <c r="BA383" s="1072"/>
      <c r="BB383" s="1072"/>
      <c r="BC383" s="1072"/>
      <c r="BD383" s="1072"/>
      <c r="BE383" s="1072"/>
      <c r="BF383" s="1072"/>
      <c r="BG383" s="1072"/>
      <c r="BH383" s="1072"/>
      <c r="BI383" s="1072"/>
      <c r="BJ383" s="1072"/>
      <c r="BK383" s="1072"/>
      <c r="BL383" s="1072"/>
      <c r="BM383" s="1072"/>
      <c r="BN383" s="1072"/>
      <c r="BO383" s="1072"/>
    </row>
    <row r="384" spans="2:67" s="1073" customFormat="1" ht="15" customHeight="1">
      <c r="B384" s="2051"/>
      <c r="C384" s="2052"/>
      <c r="D384" s="2035"/>
      <c r="E384" s="2036"/>
      <c r="F384" s="2041"/>
      <c r="G384" s="2041"/>
      <c r="H384" s="2041"/>
      <c r="I384" s="2042"/>
      <c r="J384" s="1886" t="s">
        <v>162</v>
      </c>
      <c r="K384" s="1886"/>
      <c r="L384" s="1886"/>
      <c r="M384" s="1886"/>
      <c r="N384" s="1886"/>
      <c r="O384" s="1886"/>
      <c r="P384" s="1886"/>
      <c r="Q384" s="1887" t="s">
        <v>1876</v>
      </c>
      <c r="R384" s="1887"/>
      <c r="S384" s="1887"/>
      <c r="T384" s="1887"/>
      <c r="U384" s="1887"/>
      <c r="V384" s="1887"/>
      <c r="W384" s="1887"/>
      <c r="X384" s="1887"/>
      <c r="Y384" s="1887"/>
      <c r="Z384" s="1887"/>
      <c r="AA384" s="1887"/>
      <c r="AB384" s="1887"/>
      <c r="AC384" s="1887"/>
      <c r="AD384" s="1887"/>
      <c r="AE384" s="1887"/>
      <c r="AF384" s="1887"/>
      <c r="AG384" s="1887"/>
      <c r="AI384" s="1072"/>
      <c r="AJ384" s="1072"/>
      <c r="AK384" s="1072"/>
      <c r="AL384" s="1072"/>
      <c r="AM384" s="1072"/>
      <c r="AN384" s="1072"/>
      <c r="AO384" s="1072"/>
      <c r="AP384" s="1072"/>
      <c r="AQ384" s="1072"/>
      <c r="AR384" s="1072"/>
      <c r="AS384" s="1072"/>
      <c r="AT384" s="1072"/>
      <c r="AU384" s="1072"/>
      <c r="AV384" s="1072"/>
      <c r="AW384" s="1072"/>
      <c r="AX384" s="1072"/>
      <c r="AY384" s="1072"/>
      <c r="AZ384" s="1072"/>
      <c r="BA384" s="1072"/>
      <c r="BB384" s="1072"/>
      <c r="BC384" s="1072"/>
      <c r="BD384" s="1072"/>
      <c r="BE384" s="1072"/>
      <c r="BF384" s="1072"/>
      <c r="BG384" s="1072"/>
      <c r="BH384" s="1072"/>
      <c r="BI384" s="1072"/>
      <c r="BJ384" s="1072"/>
      <c r="BK384" s="1072"/>
      <c r="BL384" s="1072"/>
      <c r="BM384" s="1072"/>
      <c r="BN384" s="1072"/>
      <c r="BO384" s="1072"/>
    </row>
    <row r="385" spans="1:67" s="1073" customFormat="1" ht="15" customHeight="1">
      <c r="B385" s="2051"/>
      <c r="C385" s="2052"/>
      <c r="D385" s="2035"/>
      <c r="E385" s="2036"/>
      <c r="F385" s="2041"/>
      <c r="G385" s="2041"/>
      <c r="H385" s="2041"/>
      <c r="I385" s="2042"/>
      <c r="J385" s="1913" t="s">
        <v>275</v>
      </c>
      <c r="K385" s="1913"/>
      <c r="L385" s="1913"/>
      <c r="M385" s="1913"/>
      <c r="N385" s="1913"/>
      <c r="O385" s="1913"/>
      <c r="P385" s="1913"/>
      <c r="Q385" s="1914" t="s">
        <v>1877</v>
      </c>
      <c r="R385" s="1914"/>
      <c r="S385" s="1914"/>
      <c r="T385" s="1914"/>
      <c r="U385" s="1914"/>
      <c r="V385" s="1914"/>
      <c r="W385" s="1914"/>
      <c r="X385" s="1914"/>
      <c r="Y385" s="1914"/>
      <c r="Z385" s="1914"/>
      <c r="AA385" s="1914"/>
      <c r="AB385" s="1914"/>
      <c r="AC385" s="1914"/>
      <c r="AD385" s="1914"/>
      <c r="AE385" s="1914"/>
      <c r="AF385" s="1914"/>
      <c r="AG385" s="1914"/>
      <c r="AI385" s="1072"/>
      <c r="AJ385" s="1072"/>
      <c r="AK385" s="1072"/>
      <c r="AL385" s="1072"/>
      <c r="AM385" s="1072"/>
      <c r="AN385" s="1072"/>
      <c r="AO385" s="1072"/>
      <c r="AP385" s="1072"/>
      <c r="AQ385" s="1072"/>
      <c r="AR385" s="1072"/>
      <c r="AS385" s="1072"/>
      <c r="AT385" s="1072"/>
      <c r="AU385" s="1072"/>
      <c r="AV385" s="1072"/>
      <c r="AW385" s="1072"/>
      <c r="AX385" s="1072"/>
      <c r="AY385" s="1072"/>
      <c r="AZ385" s="1072"/>
      <c r="BA385" s="1072"/>
      <c r="BB385" s="1072"/>
      <c r="BC385" s="1072"/>
      <c r="BD385" s="1072"/>
      <c r="BE385" s="1072"/>
      <c r="BF385" s="1072"/>
      <c r="BG385" s="1072"/>
      <c r="BH385" s="1072"/>
      <c r="BI385" s="1072"/>
      <c r="BJ385" s="1072"/>
      <c r="BK385" s="1072"/>
      <c r="BL385" s="1072"/>
      <c r="BM385" s="1072"/>
      <c r="BN385" s="1072"/>
      <c r="BO385" s="1072"/>
    </row>
    <row r="386" spans="1:67" s="1073" customFormat="1" ht="15" customHeight="1">
      <c r="B386" s="2051"/>
      <c r="C386" s="2052"/>
      <c r="D386" s="2035"/>
      <c r="E386" s="2036"/>
      <c r="F386" s="2041"/>
      <c r="G386" s="2041"/>
      <c r="H386" s="2041"/>
      <c r="I386" s="2042"/>
      <c r="J386" s="1929" t="s">
        <v>1789</v>
      </c>
      <c r="K386" s="1930"/>
      <c r="L386" s="1930"/>
      <c r="M386" s="1930"/>
      <c r="N386" s="1930"/>
      <c r="O386" s="1930"/>
      <c r="P386" s="1930"/>
      <c r="Q386" s="1930"/>
      <c r="R386" s="1930"/>
      <c r="S386" s="1930"/>
      <c r="T386" s="1930"/>
      <c r="U386" s="1930"/>
      <c r="V386" s="1930"/>
      <c r="W386" s="1930"/>
      <c r="X386" s="1930"/>
      <c r="Y386" s="1930"/>
      <c r="Z386" s="1930"/>
      <c r="AA386" s="1930"/>
      <c r="AB386" s="1930"/>
      <c r="AC386" s="1930"/>
      <c r="AD386" s="1930"/>
      <c r="AE386" s="1930"/>
      <c r="AF386" s="1930"/>
      <c r="AG386" s="1931"/>
      <c r="AI386" s="1072"/>
      <c r="AJ386" s="1072"/>
      <c r="AK386" s="1072"/>
      <c r="AL386" s="1072"/>
      <c r="AM386" s="1072"/>
      <c r="AN386" s="1072"/>
      <c r="AO386" s="1072"/>
      <c r="AP386" s="1072"/>
      <c r="AQ386" s="1072"/>
      <c r="AR386" s="1072"/>
      <c r="AS386" s="1072"/>
      <c r="AT386" s="1072"/>
      <c r="AU386" s="1072"/>
      <c r="AV386" s="1072"/>
      <c r="AW386" s="1072"/>
      <c r="AX386" s="1072"/>
      <c r="AY386" s="1072"/>
      <c r="AZ386" s="1072"/>
      <c r="BA386" s="1072"/>
      <c r="BB386" s="1072"/>
      <c r="BC386" s="1072"/>
      <c r="BD386" s="1072"/>
      <c r="BE386" s="1072"/>
      <c r="BF386" s="1072"/>
      <c r="BG386" s="1072"/>
      <c r="BH386" s="1072"/>
      <c r="BI386" s="1072"/>
      <c r="BJ386" s="1072"/>
      <c r="BK386" s="1072"/>
      <c r="BL386" s="1072"/>
      <c r="BM386" s="1072"/>
      <c r="BN386" s="1072"/>
      <c r="BO386" s="1072"/>
    </row>
    <row r="387" spans="1:67" s="1073" customFormat="1" ht="15" customHeight="1">
      <c r="B387" s="2051"/>
      <c r="C387" s="2052"/>
      <c r="D387" s="2035"/>
      <c r="E387" s="2036"/>
      <c r="F387" s="2041"/>
      <c r="G387" s="2041"/>
      <c r="H387" s="2041"/>
      <c r="I387" s="2042"/>
      <c r="J387" s="1886" t="s">
        <v>157</v>
      </c>
      <c r="K387" s="1886"/>
      <c r="L387" s="1886"/>
      <c r="M387" s="1886"/>
      <c r="N387" s="1886"/>
      <c r="O387" s="1886"/>
      <c r="P387" s="1886"/>
      <c r="Q387" s="1887" t="s">
        <v>1875</v>
      </c>
      <c r="R387" s="1887"/>
      <c r="S387" s="1887"/>
      <c r="T387" s="1887"/>
      <c r="U387" s="1887"/>
      <c r="V387" s="1887"/>
      <c r="W387" s="1887"/>
      <c r="X387" s="1887"/>
      <c r="Y387" s="1887"/>
      <c r="Z387" s="1887"/>
      <c r="AA387" s="1887"/>
      <c r="AB387" s="1887"/>
      <c r="AC387" s="1887"/>
      <c r="AD387" s="1887"/>
      <c r="AE387" s="1887"/>
      <c r="AF387" s="1887"/>
      <c r="AG387" s="1887"/>
      <c r="AI387" s="1072"/>
      <c r="AJ387" s="1072"/>
      <c r="AK387" s="1072"/>
      <c r="AL387" s="1072"/>
      <c r="AM387" s="1072"/>
      <c r="AN387" s="1072"/>
      <c r="AO387" s="1072"/>
      <c r="AP387" s="1072"/>
      <c r="AQ387" s="1072"/>
      <c r="AR387" s="1072"/>
      <c r="AS387" s="1072"/>
      <c r="AT387" s="1072"/>
      <c r="AU387" s="1072"/>
      <c r="AV387" s="1072"/>
      <c r="AW387" s="1072"/>
      <c r="AX387" s="1072"/>
      <c r="AY387" s="1072"/>
      <c r="AZ387" s="1072"/>
      <c r="BA387" s="1072"/>
      <c r="BB387" s="1072"/>
      <c r="BC387" s="1072"/>
      <c r="BD387" s="1072"/>
      <c r="BE387" s="1072"/>
      <c r="BF387" s="1072"/>
      <c r="BG387" s="1072"/>
      <c r="BH387" s="1072"/>
      <c r="BI387" s="1072"/>
      <c r="BJ387" s="1072"/>
      <c r="BK387" s="1072"/>
      <c r="BL387" s="1072"/>
      <c r="BM387" s="1072"/>
      <c r="BN387" s="1072"/>
      <c r="BO387" s="1072"/>
    </row>
    <row r="388" spans="1:67" s="1073" customFormat="1" ht="15" customHeight="1">
      <c r="B388" s="2051"/>
      <c r="C388" s="2052"/>
      <c r="D388" s="2035"/>
      <c r="E388" s="2036"/>
      <c r="F388" s="2041"/>
      <c r="G388" s="2041"/>
      <c r="H388" s="2041"/>
      <c r="I388" s="2042"/>
      <c r="J388" s="1886" t="s">
        <v>162</v>
      </c>
      <c r="K388" s="1886"/>
      <c r="L388" s="1886"/>
      <c r="M388" s="1886"/>
      <c r="N388" s="1886"/>
      <c r="O388" s="1886"/>
      <c r="P388" s="1886"/>
      <c r="Q388" s="1887" t="s">
        <v>1876</v>
      </c>
      <c r="R388" s="1887"/>
      <c r="S388" s="1887"/>
      <c r="T388" s="1887"/>
      <c r="U388" s="1887"/>
      <c r="V388" s="1887"/>
      <c r="W388" s="1887"/>
      <c r="X388" s="1887"/>
      <c r="Y388" s="1887"/>
      <c r="Z388" s="1887"/>
      <c r="AA388" s="1887"/>
      <c r="AB388" s="1887"/>
      <c r="AC388" s="1887"/>
      <c r="AD388" s="1887"/>
      <c r="AE388" s="1887"/>
      <c r="AF388" s="1887"/>
      <c r="AG388" s="1887"/>
      <c r="AI388" s="1072"/>
      <c r="AJ388" s="1072"/>
      <c r="AK388" s="1072"/>
      <c r="AL388" s="1072"/>
      <c r="AM388" s="1072"/>
      <c r="AN388" s="1072"/>
      <c r="AO388" s="1072"/>
      <c r="AP388" s="1072"/>
      <c r="AQ388" s="1072"/>
      <c r="AR388" s="1072"/>
      <c r="AS388" s="1072"/>
      <c r="AT388" s="1072"/>
      <c r="AU388" s="1072"/>
      <c r="AV388" s="1072"/>
      <c r="AW388" s="1072"/>
      <c r="AX388" s="1072"/>
      <c r="AY388" s="1072"/>
      <c r="AZ388" s="1072"/>
      <c r="BA388" s="1072"/>
      <c r="BB388" s="1072"/>
      <c r="BC388" s="1072"/>
      <c r="BD388" s="1072"/>
      <c r="BE388" s="1072"/>
      <c r="BF388" s="1072"/>
      <c r="BG388" s="1072"/>
      <c r="BH388" s="1072"/>
      <c r="BI388" s="1072"/>
      <c r="BJ388" s="1072"/>
      <c r="BK388" s="1072"/>
      <c r="BL388" s="1072"/>
      <c r="BM388" s="1072"/>
      <c r="BN388" s="1072"/>
      <c r="BO388" s="1072"/>
    </row>
    <row r="389" spans="1:67" s="1073" customFormat="1" ht="15" customHeight="1">
      <c r="B389" s="2053"/>
      <c r="C389" s="2054"/>
      <c r="D389" s="2037"/>
      <c r="E389" s="2038"/>
      <c r="F389" s="2043"/>
      <c r="G389" s="2043"/>
      <c r="H389" s="2043"/>
      <c r="I389" s="2044"/>
      <c r="J389" s="1913" t="s">
        <v>275</v>
      </c>
      <c r="K389" s="1913"/>
      <c r="L389" s="1913"/>
      <c r="M389" s="1913"/>
      <c r="N389" s="1913"/>
      <c r="O389" s="1913"/>
      <c r="P389" s="1913"/>
      <c r="Q389" s="1914" t="s">
        <v>1877</v>
      </c>
      <c r="R389" s="1914"/>
      <c r="S389" s="1914"/>
      <c r="T389" s="1914"/>
      <c r="U389" s="1914"/>
      <c r="V389" s="1914"/>
      <c r="W389" s="1914"/>
      <c r="X389" s="1914"/>
      <c r="Y389" s="1914"/>
      <c r="Z389" s="1914"/>
      <c r="AA389" s="1914"/>
      <c r="AB389" s="1914"/>
      <c r="AC389" s="1914"/>
      <c r="AD389" s="1914"/>
      <c r="AE389" s="1914"/>
      <c r="AF389" s="1914"/>
      <c r="AG389" s="1914"/>
      <c r="AI389" s="1072"/>
      <c r="AJ389" s="1072"/>
      <c r="AK389" s="1072"/>
      <c r="AL389" s="1072"/>
      <c r="AM389" s="1072"/>
      <c r="AN389" s="1072"/>
      <c r="AO389" s="1072"/>
      <c r="AP389" s="1072"/>
      <c r="AQ389" s="1072"/>
      <c r="AR389" s="1072"/>
      <c r="AS389" s="1072"/>
      <c r="AT389" s="1072"/>
      <c r="AU389" s="1072"/>
      <c r="AV389" s="1072"/>
      <c r="AW389" s="1072"/>
      <c r="AX389" s="1072"/>
      <c r="AY389" s="1072"/>
      <c r="AZ389" s="1072"/>
      <c r="BA389" s="1072"/>
      <c r="BB389" s="1072"/>
      <c r="BC389" s="1072"/>
      <c r="BD389" s="1072"/>
      <c r="BE389" s="1072"/>
      <c r="BF389" s="1072"/>
      <c r="BG389" s="1072"/>
      <c r="BH389" s="1072"/>
      <c r="BI389" s="1072"/>
      <c r="BJ389" s="1072"/>
      <c r="BK389" s="1072"/>
      <c r="BL389" s="1072"/>
      <c r="BM389" s="1072"/>
      <c r="BN389" s="1072"/>
      <c r="BO389" s="1072"/>
    </row>
    <row r="390" spans="1:67" s="1073" customFormat="1" ht="17.25" customHeight="1">
      <c r="AI390" s="1072"/>
      <c r="AJ390" s="1072"/>
      <c r="AK390" s="1072"/>
      <c r="AL390" s="1072"/>
      <c r="AM390" s="1072"/>
      <c r="AN390" s="1072"/>
      <c r="AO390" s="1072"/>
      <c r="AP390" s="1072"/>
      <c r="AQ390" s="1072"/>
      <c r="AR390" s="1072"/>
      <c r="AS390" s="1072"/>
      <c r="AT390" s="1072"/>
      <c r="AU390" s="1072"/>
      <c r="AV390" s="1072"/>
      <c r="AW390" s="1072"/>
      <c r="AX390" s="1072"/>
      <c r="AY390" s="1072"/>
      <c r="AZ390" s="1072"/>
      <c r="BA390" s="1072"/>
      <c r="BB390" s="1072"/>
      <c r="BC390" s="1072"/>
      <c r="BD390" s="1072"/>
      <c r="BE390" s="1072"/>
      <c r="BF390" s="1072"/>
      <c r="BG390" s="1072"/>
      <c r="BH390" s="1072"/>
      <c r="BI390" s="1072"/>
      <c r="BJ390" s="1072"/>
      <c r="BK390" s="1072"/>
      <c r="BL390" s="1072"/>
      <c r="BM390" s="1072"/>
      <c r="BN390" s="1072"/>
      <c r="BO390" s="1072"/>
    </row>
    <row r="391" spans="1:67" s="1073" customFormat="1" ht="18.75" customHeight="1" thickBot="1">
      <c r="B391" s="1104" t="s">
        <v>846</v>
      </c>
      <c r="C391" s="1104"/>
      <c r="D391" s="1104"/>
      <c r="E391" s="1104"/>
      <c r="F391" s="1104"/>
      <c r="G391" s="1104"/>
      <c r="H391" s="1104"/>
      <c r="I391" s="1104"/>
      <c r="J391" s="1104"/>
      <c r="K391" s="1104"/>
      <c r="L391" s="1104"/>
      <c r="M391" s="1104"/>
      <c r="N391" s="1104"/>
      <c r="O391" s="1104"/>
      <c r="P391" s="1104"/>
      <c r="Q391" s="1104"/>
      <c r="R391" s="1104"/>
      <c r="S391" s="1104"/>
      <c r="T391" s="1104"/>
      <c r="U391" s="1104"/>
      <c r="V391" s="1104"/>
      <c r="W391" s="1104"/>
      <c r="X391" s="1104"/>
      <c r="Y391" s="1104"/>
      <c r="Z391" s="1104"/>
      <c r="AA391" s="1104"/>
      <c r="AB391" s="1104"/>
      <c r="AC391" s="1104"/>
      <c r="AD391" s="1104"/>
      <c r="AE391" s="1104"/>
      <c r="AF391" s="1104"/>
      <c r="AG391" s="1104"/>
      <c r="AH391" s="1069"/>
      <c r="AI391" s="1072"/>
      <c r="AJ391" s="1072"/>
      <c r="AK391" s="1072"/>
      <c r="AL391" s="1072"/>
      <c r="AM391" s="1072"/>
      <c r="AN391" s="1072"/>
      <c r="AO391" s="1072"/>
      <c r="AP391" s="1072"/>
      <c r="AQ391" s="1072"/>
      <c r="AR391" s="1072"/>
      <c r="AS391" s="1072"/>
      <c r="AT391" s="1072"/>
      <c r="AU391" s="1072"/>
      <c r="AV391" s="1072"/>
      <c r="AW391" s="1072"/>
      <c r="AX391" s="1072"/>
      <c r="AY391" s="1072"/>
      <c r="AZ391" s="1072"/>
      <c r="BA391" s="1072"/>
      <c r="BB391" s="1072"/>
      <c r="BC391" s="1072"/>
      <c r="BD391" s="1072"/>
      <c r="BE391" s="1072"/>
      <c r="BF391" s="1072"/>
      <c r="BG391" s="1072"/>
      <c r="BH391" s="1072"/>
      <c r="BI391" s="1072"/>
      <c r="BJ391" s="1072"/>
      <c r="BK391" s="1072"/>
      <c r="BL391" s="1072"/>
      <c r="BM391" s="1072"/>
      <c r="BN391" s="1072"/>
      <c r="BO391" s="1072"/>
    </row>
    <row r="392" spans="1:67" s="1066" customFormat="1" ht="11.25" customHeight="1" thickTop="1">
      <c r="A392" s="1065"/>
      <c r="B392" s="1069"/>
      <c r="C392" s="1069"/>
      <c r="D392" s="1069"/>
      <c r="E392" s="1069"/>
      <c r="F392" s="1069"/>
      <c r="G392" s="1069"/>
      <c r="H392" s="1069"/>
      <c r="I392" s="1069"/>
      <c r="J392" s="1069"/>
      <c r="K392" s="1069"/>
      <c r="L392" s="1069"/>
      <c r="M392" s="1069"/>
      <c r="N392" s="1069"/>
      <c r="O392" s="1069"/>
      <c r="P392" s="1069"/>
      <c r="Q392" s="1069"/>
      <c r="R392" s="1069"/>
      <c r="S392" s="1069"/>
      <c r="T392" s="1069"/>
      <c r="U392" s="1069"/>
      <c r="V392" s="1069"/>
      <c r="W392" s="1069"/>
      <c r="X392" s="1069"/>
      <c r="Y392" s="1069"/>
      <c r="Z392" s="1069"/>
      <c r="AA392" s="1069"/>
      <c r="AB392" s="1069"/>
      <c r="AC392" s="1069"/>
      <c r="AD392" s="1069"/>
      <c r="AE392" s="1069"/>
      <c r="AF392" s="1069"/>
      <c r="AG392" s="1069"/>
      <c r="AH392" s="1067"/>
      <c r="AI392" s="1068"/>
      <c r="AJ392" s="1068"/>
      <c r="AK392" s="1068"/>
      <c r="AL392" s="1068"/>
      <c r="AM392" s="1068"/>
      <c r="AN392" s="1068"/>
      <c r="AO392" s="1068"/>
      <c r="AP392" s="1068"/>
      <c r="AQ392" s="1068"/>
      <c r="AR392" s="1068"/>
      <c r="AS392" s="1068"/>
      <c r="AT392" s="1068"/>
      <c r="AU392" s="1068"/>
      <c r="AV392" s="1068"/>
      <c r="AW392" s="1068"/>
      <c r="AX392" s="1068"/>
      <c r="AY392" s="1068"/>
      <c r="AZ392" s="1068"/>
      <c r="BA392" s="1068"/>
      <c r="BB392" s="1068"/>
      <c r="BC392" s="1068"/>
      <c r="BD392" s="1068"/>
      <c r="BE392" s="1068"/>
      <c r="BF392" s="1068"/>
      <c r="BG392" s="1068"/>
      <c r="BH392" s="1068"/>
      <c r="BI392" s="1068"/>
      <c r="BJ392" s="1068"/>
      <c r="BK392" s="1068"/>
      <c r="BL392" s="1068"/>
      <c r="BM392" s="1068"/>
      <c r="BN392" s="1068"/>
      <c r="BO392" s="1068"/>
    </row>
    <row r="393" spans="1:67" s="1067" customFormat="1" ht="15" customHeight="1">
      <c r="A393" s="1065"/>
      <c r="B393" s="1881"/>
      <c r="C393" s="1882"/>
      <c r="D393" s="1067" t="s">
        <v>1004</v>
      </c>
      <c r="AI393" s="1070"/>
      <c r="AJ393" s="1070"/>
      <c r="AK393" s="1070"/>
      <c r="AL393" s="1070"/>
      <c r="AM393" s="1070"/>
      <c r="AN393" s="1070"/>
      <c r="AO393" s="1070"/>
      <c r="AP393" s="1070"/>
      <c r="AQ393" s="1070"/>
      <c r="AR393" s="1070"/>
      <c r="AS393" s="1070"/>
      <c r="AT393" s="1070"/>
      <c r="AU393" s="1070"/>
      <c r="AV393" s="1070"/>
      <c r="AW393" s="1070"/>
      <c r="AX393" s="1070"/>
      <c r="AY393" s="1070"/>
      <c r="AZ393" s="1070"/>
      <c r="BA393" s="1070"/>
      <c r="BB393" s="1070"/>
      <c r="BC393" s="1070"/>
      <c r="BD393" s="1070"/>
      <c r="BE393" s="1070"/>
      <c r="BF393" s="1070"/>
      <c r="BG393" s="1070"/>
      <c r="BH393" s="1070"/>
      <c r="BI393" s="1070"/>
      <c r="BJ393" s="1070"/>
      <c r="BK393" s="1070"/>
      <c r="BL393" s="1070"/>
      <c r="BM393" s="1070"/>
      <c r="BN393" s="1070"/>
      <c r="BO393" s="1070"/>
    </row>
    <row r="394" spans="1:67" s="1073" customFormat="1" ht="11.25" customHeight="1">
      <c r="B394" s="1067"/>
      <c r="D394" s="1067"/>
      <c r="E394" s="1067"/>
      <c r="F394" s="1067"/>
      <c r="G394" s="1067"/>
      <c r="H394" s="1067"/>
      <c r="I394" s="1067"/>
      <c r="J394" s="1067"/>
      <c r="K394" s="1067"/>
      <c r="L394" s="1067"/>
      <c r="M394" s="1067"/>
      <c r="N394" s="1067"/>
      <c r="O394" s="1067"/>
      <c r="P394" s="1067"/>
      <c r="Q394" s="1067"/>
      <c r="R394" s="1067"/>
      <c r="S394" s="1067"/>
      <c r="T394" s="1067"/>
      <c r="U394" s="1067"/>
      <c r="V394" s="1067"/>
      <c r="W394" s="1067"/>
      <c r="X394" s="1067"/>
      <c r="Y394" s="1067"/>
      <c r="Z394" s="1067"/>
      <c r="AA394" s="1067"/>
      <c r="AB394" s="1067"/>
      <c r="AC394" s="1067"/>
      <c r="AD394" s="1067"/>
      <c r="AE394" s="1067"/>
      <c r="AF394" s="1067"/>
      <c r="AG394" s="1067"/>
      <c r="AH394" s="1067"/>
      <c r="AI394" s="1072"/>
      <c r="AJ394" s="1072"/>
      <c r="AK394" s="1072"/>
      <c r="AL394" s="1072"/>
      <c r="AM394" s="1072"/>
      <c r="AN394" s="1072"/>
      <c r="AO394" s="1072"/>
      <c r="AP394" s="1072"/>
      <c r="AQ394" s="1072"/>
      <c r="AR394" s="1072"/>
      <c r="AS394" s="1072"/>
      <c r="AT394" s="1072"/>
      <c r="AU394" s="1072"/>
      <c r="AV394" s="1072"/>
      <c r="AW394" s="1072"/>
      <c r="AX394" s="1072"/>
      <c r="AY394" s="1072"/>
      <c r="AZ394" s="1072"/>
      <c r="BA394" s="1072"/>
      <c r="BB394" s="1072"/>
      <c r="BC394" s="1072"/>
      <c r="BD394" s="1072"/>
      <c r="BE394" s="1072"/>
      <c r="BF394" s="1072"/>
      <c r="BG394" s="1072"/>
      <c r="BH394" s="1072"/>
      <c r="BI394" s="1072"/>
      <c r="BJ394" s="1072"/>
      <c r="BK394" s="1072"/>
      <c r="BL394" s="1072"/>
      <c r="BM394" s="1072"/>
      <c r="BN394" s="1072"/>
      <c r="BO394" s="1072"/>
    </row>
    <row r="395" spans="1:67" s="1073" customFormat="1" ht="18.75" customHeight="1">
      <c r="B395" s="1074" t="s">
        <v>1188</v>
      </c>
      <c r="C395" s="1105" t="s">
        <v>843</v>
      </c>
      <c r="D395" s="1105"/>
      <c r="E395" s="1105"/>
      <c r="F395" s="1105"/>
      <c r="G395" s="1105"/>
      <c r="H395" s="1105"/>
      <c r="I395" s="1105"/>
      <c r="J395" s="1105"/>
      <c r="K395" s="1105"/>
      <c r="L395" s="1105"/>
      <c r="M395" s="1105"/>
      <c r="N395" s="1105"/>
      <c r="O395" s="1105"/>
      <c r="P395" s="1105"/>
      <c r="Q395" s="1106"/>
      <c r="AI395" s="1072"/>
      <c r="AJ395" s="1072"/>
      <c r="AK395" s="1072"/>
      <c r="AL395" s="1072"/>
      <c r="AM395" s="1072"/>
      <c r="AN395" s="1072"/>
      <c r="AO395" s="1072"/>
      <c r="AP395" s="1072"/>
      <c r="AQ395" s="1072"/>
      <c r="AR395" s="1072"/>
      <c r="AS395" s="1072"/>
      <c r="AT395" s="1072"/>
      <c r="AU395" s="1072"/>
      <c r="AV395" s="1072"/>
      <c r="AW395" s="1072"/>
      <c r="AX395" s="1072"/>
      <c r="AY395" s="1072"/>
      <c r="AZ395" s="1072"/>
      <c r="BA395" s="1072"/>
      <c r="BB395" s="1072"/>
      <c r="BC395" s="1072"/>
      <c r="BD395" s="1072"/>
      <c r="BE395" s="1072"/>
      <c r="BF395" s="1072"/>
      <c r="BG395" s="1072"/>
      <c r="BH395" s="1072"/>
      <c r="BI395" s="1072"/>
      <c r="BJ395" s="1072"/>
      <c r="BK395" s="1072"/>
      <c r="BL395" s="1072"/>
      <c r="BM395" s="1072"/>
      <c r="BN395" s="1072"/>
      <c r="BO395" s="1072"/>
    </row>
    <row r="396" spans="1:67" s="1073" customFormat="1" ht="15" customHeight="1">
      <c r="B396" s="1856" t="s">
        <v>149</v>
      </c>
      <c r="C396" s="1856"/>
      <c r="D396" s="1856"/>
      <c r="E396" s="1856"/>
      <c r="F396" s="1856"/>
      <c r="G396" s="1856"/>
      <c r="H396" s="1856"/>
      <c r="I396" s="1856"/>
      <c r="J396" s="1856" t="s">
        <v>153</v>
      </c>
      <c r="K396" s="1856"/>
      <c r="L396" s="1856"/>
      <c r="M396" s="1856"/>
      <c r="N396" s="1856"/>
      <c r="O396" s="1856"/>
      <c r="P396" s="1856"/>
      <c r="Q396" s="1856"/>
      <c r="S396" s="1107" t="s">
        <v>1189</v>
      </c>
      <c r="T396" s="1880" t="s">
        <v>847</v>
      </c>
      <c r="U396" s="1880"/>
      <c r="V396" s="1880"/>
      <c r="W396" s="1880"/>
      <c r="X396" s="1880"/>
      <c r="Y396" s="1880"/>
      <c r="Z396" s="1880"/>
      <c r="AA396" s="1880"/>
      <c r="AB396" s="1880"/>
      <c r="AC396" s="1880"/>
      <c r="AD396" s="1880"/>
      <c r="AE396" s="1880"/>
      <c r="AF396" s="1880"/>
      <c r="AG396" s="1880"/>
      <c r="AI396" s="1072"/>
      <c r="AJ396" s="1072"/>
      <c r="AK396" s="1072"/>
      <c r="AL396" s="1072"/>
      <c r="AM396" s="1072"/>
      <c r="AN396" s="1072"/>
      <c r="AO396" s="1072"/>
      <c r="AP396" s="1072"/>
      <c r="AQ396" s="1072"/>
      <c r="AR396" s="1072"/>
      <c r="AS396" s="1072"/>
      <c r="AT396" s="1072"/>
      <c r="AU396" s="1072"/>
      <c r="AV396" s="1072"/>
      <c r="AW396" s="1072"/>
      <c r="AX396" s="1072"/>
      <c r="AY396" s="1072"/>
      <c r="AZ396" s="1072"/>
      <c r="BA396" s="1072"/>
      <c r="BB396" s="1072"/>
      <c r="BC396" s="1072"/>
      <c r="BD396" s="1072"/>
      <c r="BE396" s="1072"/>
      <c r="BF396" s="1072"/>
      <c r="BG396" s="1072"/>
      <c r="BH396" s="1072"/>
      <c r="BI396" s="1072"/>
      <c r="BJ396" s="1072"/>
      <c r="BK396" s="1072"/>
      <c r="BL396" s="1072"/>
      <c r="BM396" s="1072"/>
      <c r="BN396" s="1072"/>
      <c r="BO396" s="1072"/>
    </row>
    <row r="397" spans="1:67" s="1073" customFormat="1" ht="15" customHeight="1">
      <c r="AI397" s="1072"/>
      <c r="AJ397" s="1072"/>
      <c r="AK397" s="1072"/>
      <c r="AL397" s="1072"/>
      <c r="AM397" s="1072"/>
      <c r="AN397" s="1072"/>
      <c r="AO397" s="1072"/>
      <c r="AP397" s="1072"/>
      <c r="AQ397" s="1072"/>
      <c r="AR397" s="1072"/>
      <c r="AS397" s="1072"/>
      <c r="AT397" s="1072"/>
      <c r="AU397" s="1072"/>
      <c r="AV397" s="1072"/>
      <c r="AW397" s="1072"/>
      <c r="AX397" s="1072"/>
      <c r="AY397" s="1072"/>
      <c r="AZ397" s="1072"/>
      <c r="BA397" s="1072"/>
      <c r="BB397" s="1072"/>
      <c r="BC397" s="1072"/>
      <c r="BD397" s="1072"/>
      <c r="BE397" s="1072"/>
      <c r="BF397" s="1072"/>
      <c r="BG397" s="1072"/>
      <c r="BH397" s="1072"/>
      <c r="BI397" s="1072"/>
      <c r="BJ397" s="1072"/>
      <c r="BK397" s="1072"/>
      <c r="BL397" s="1072"/>
      <c r="BM397" s="1072"/>
      <c r="BN397" s="1072"/>
      <c r="BO397" s="1072"/>
    </row>
    <row r="398" spans="1:67" s="1073" customFormat="1" ht="18.75" customHeight="1">
      <c r="B398" s="1074" t="s">
        <v>1190</v>
      </c>
      <c r="C398" s="1105" t="s">
        <v>803</v>
      </c>
      <c r="D398" s="1105"/>
      <c r="E398" s="1105"/>
      <c r="F398" s="1105"/>
      <c r="G398" s="1105"/>
      <c r="H398" s="1105"/>
      <c r="I398" s="1105"/>
      <c r="J398" s="1105"/>
      <c r="K398" s="1105"/>
      <c r="L398" s="1105"/>
      <c r="M398" s="1105"/>
      <c r="N398" s="1105"/>
      <c r="O398" s="1105"/>
      <c r="P398" s="1105"/>
      <c r="Q398" s="1106"/>
      <c r="R398" s="1069"/>
      <c r="AI398" s="1072"/>
      <c r="AJ398" s="1072"/>
      <c r="AK398" s="1072"/>
      <c r="AL398" s="1072"/>
      <c r="AM398" s="1072"/>
      <c r="AN398" s="1072"/>
      <c r="AO398" s="1072"/>
      <c r="AP398" s="1072"/>
      <c r="AQ398" s="1072"/>
      <c r="AR398" s="1072"/>
      <c r="AS398" s="1072"/>
      <c r="AT398" s="1072"/>
      <c r="AU398" s="1072"/>
      <c r="AV398" s="1072"/>
      <c r="AW398" s="1072"/>
      <c r="AX398" s="1072"/>
      <c r="AY398" s="1072"/>
      <c r="AZ398" s="1072"/>
      <c r="BA398" s="1072"/>
      <c r="BB398" s="1072"/>
      <c r="BC398" s="1072"/>
      <c r="BD398" s="1072"/>
      <c r="BE398" s="1072"/>
      <c r="BF398" s="1072"/>
      <c r="BG398" s="1072"/>
      <c r="BH398" s="1072"/>
      <c r="BI398" s="1072"/>
      <c r="BJ398" s="1072"/>
      <c r="BK398" s="1072"/>
      <c r="BL398" s="1072"/>
      <c r="BM398" s="1072"/>
      <c r="BN398" s="1072"/>
      <c r="BO398" s="1072"/>
    </row>
    <row r="399" spans="1:67" s="1073" customFormat="1" ht="15" customHeight="1">
      <c r="B399" s="1841" t="s">
        <v>804</v>
      </c>
      <c r="C399" s="1841"/>
      <c r="D399" s="1841"/>
      <c r="E399" s="1841"/>
      <c r="F399" s="1841"/>
      <c r="G399" s="1841"/>
      <c r="H399" s="1841"/>
      <c r="I399" s="1841"/>
      <c r="J399" s="1841" t="s">
        <v>805</v>
      </c>
      <c r="K399" s="1841"/>
      <c r="L399" s="1841"/>
      <c r="M399" s="1841"/>
      <c r="N399" s="1841"/>
      <c r="O399" s="1841"/>
      <c r="P399" s="1841"/>
      <c r="Q399" s="1841"/>
      <c r="AI399" s="1072"/>
      <c r="AJ399" s="1072"/>
      <c r="AK399" s="1072"/>
      <c r="AL399" s="1072"/>
      <c r="AM399" s="1072"/>
      <c r="AN399" s="1072"/>
      <c r="AO399" s="1072"/>
      <c r="AP399" s="1072"/>
      <c r="AQ399" s="1072"/>
      <c r="AR399" s="1072"/>
      <c r="AS399" s="1072"/>
      <c r="AT399" s="1072"/>
      <c r="AU399" s="1072"/>
      <c r="AV399" s="1072"/>
      <c r="AW399" s="1072"/>
      <c r="AX399" s="1072"/>
      <c r="AY399" s="1072"/>
      <c r="AZ399" s="1072"/>
      <c r="BA399" s="1072"/>
      <c r="BB399" s="1072"/>
      <c r="BC399" s="1072"/>
      <c r="BD399" s="1072"/>
      <c r="BE399" s="1072"/>
      <c r="BF399" s="1072"/>
      <c r="BG399" s="1072"/>
      <c r="BH399" s="1072"/>
      <c r="BI399" s="1072"/>
      <c r="BJ399" s="1072"/>
      <c r="BK399" s="1072"/>
      <c r="BL399" s="1072"/>
      <c r="BM399" s="1072"/>
      <c r="BN399" s="1072"/>
      <c r="BO399" s="1072"/>
    </row>
    <row r="400" spans="1:67" s="1073" customFormat="1" ht="15" customHeight="1">
      <c r="B400" s="1856" t="s">
        <v>948</v>
      </c>
      <c r="C400" s="1856"/>
      <c r="D400" s="1856"/>
      <c r="E400" s="1856"/>
      <c r="F400" s="1856"/>
      <c r="G400" s="1856"/>
      <c r="H400" s="1856"/>
      <c r="I400" s="1856"/>
      <c r="J400" s="1856" t="s">
        <v>1191</v>
      </c>
      <c r="K400" s="1856"/>
      <c r="L400" s="1856"/>
      <c r="M400" s="1856"/>
      <c r="N400" s="1856"/>
      <c r="O400" s="1856"/>
      <c r="P400" s="1856"/>
      <c r="Q400" s="1856"/>
      <c r="S400" s="1107" t="s">
        <v>1192</v>
      </c>
      <c r="T400" s="1880" t="s">
        <v>997</v>
      </c>
      <c r="U400" s="1880"/>
      <c r="V400" s="1880"/>
      <c r="W400" s="1880"/>
      <c r="X400" s="1880"/>
      <c r="Y400" s="1880"/>
      <c r="Z400" s="1880"/>
      <c r="AA400" s="1880"/>
      <c r="AB400" s="1880"/>
      <c r="AC400" s="1880"/>
      <c r="AD400" s="1880"/>
      <c r="AE400" s="1880"/>
      <c r="AF400" s="1880"/>
      <c r="AG400" s="1880"/>
      <c r="AI400" s="1072"/>
      <c r="AJ400" s="1072"/>
      <c r="AK400" s="1072"/>
      <c r="AL400" s="1072"/>
      <c r="AM400" s="1072"/>
      <c r="AN400" s="1072"/>
      <c r="AO400" s="1072"/>
      <c r="AP400" s="1072"/>
      <c r="AQ400" s="1072"/>
      <c r="AR400" s="1072"/>
      <c r="AS400" s="1072"/>
      <c r="AT400" s="1072"/>
      <c r="AU400" s="1072"/>
      <c r="AV400" s="1072"/>
      <c r="AW400" s="1072"/>
      <c r="AX400" s="1072"/>
      <c r="AY400" s="1072"/>
      <c r="AZ400" s="1072"/>
      <c r="BA400" s="1072"/>
      <c r="BB400" s="1072"/>
      <c r="BC400" s="1072"/>
      <c r="BD400" s="1072"/>
      <c r="BE400" s="1072"/>
      <c r="BF400" s="1072"/>
      <c r="BG400" s="1072"/>
      <c r="BH400" s="1072"/>
      <c r="BI400" s="1072"/>
      <c r="BJ400" s="1072"/>
      <c r="BK400" s="1072"/>
      <c r="BL400" s="1072"/>
      <c r="BM400" s="1072"/>
      <c r="BN400" s="1072"/>
      <c r="BO400" s="1072"/>
    </row>
    <row r="401" spans="1:59" s="1072" customFormat="1" ht="15" customHeight="1">
      <c r="A401" s="1108"/>
      <c r="B401" s="1108"/>
      <c r="C401" s="1108"/>
      <c r="D401" s="1108"/>
      <c r="E401" s="1108"/>
      <c r="F401" s="1108"/>
      <c r="G401" s="1108"/>
      <c r="H401" s="1108"/>
      <c r="I401" s="1108"/>
      <c r="J401" s="1108"/>
      <c r="K401" s="1108"/>
      <c r="L401" s="1108"/>
      <c r="M401" s="1108"/>
      <c r="N401" s="1108"/>
      <c r="O401" s="1108"/>
      <c r="P401" s="1108"/>
      <c r="Q401" s="1108"/>
      <c r="R401" s="1108"/>
      <c r="S401" s="1108"/>
      <c r="T401" s="1108"/>
      <c r="U401" s="1108"/>
      <c r="V401" s="1108"/>
      <c r="W401" s="1108"/>
      <c r="X401" s="1108"/>
      <c r="Y401" s="1108"/>
      <c r="Z401" s="1108"/>
      <c r="AA401" s="1108"/>
      <c r="AB401" s="1108"/>
      <c r="AC401" s="1108"/>
      <c r="AD401" s="1108"/>
      <c r="AE401" s="1108"/>
      <c r="AF401" s="1108"/>
      <c r="AG401" s="1108"/>
      <c r="AH401" s="1108"/>
      <c r="AI401" s="1109"/>
      <c r="AJ401" s="1110"/>
      <c r="AK401" s="1110"/>
      <c r="AL401" s="1110"/>
      <c r="AM401" s="1110"/>
      <c r="AN401" s="1110"/>
      <c r="AO401" s="1110"/>
      <c r="AP401" s="1111"/>
      <c r="AQ401" s="1111"/>
      <c r="AR401" s="1111"/>
      <c r="AS401" s="1111"/>
      <c r="AT401" s="1111"/>
      <c r="AU401" s="1111"/>
      <c r="AV401" s="1111"/>
      <c r="AW401" s="1111"/>
      <c r="AX401" s="1111"/>
      <c r="AY401" s="1111"/>
      <c r="AZ401" s="1111"/>
      <c r="BA401" s="1111"/>
      <c r="BB401" s="1111"/>
      <c r="BC401" s="1111"/>
      <c r="BD401" s="1111"/>
      <c r="BE401" s="1111"/>
      <c r="BF401" s="1111"/>
      <c r="BG401" s="1111"/>
    </row>
    <row r="402" spans="1:59" s="1062" customFormat="1" ht="15" customHeight="1">
      <c r="A402" s="1112"/>
      <c r="B402" s="1112"/>
      <c r="C402" s="1112"/>
      <c r="D402" s="1112"/>
      <c r="E402" s="1112"/>
      <c r="F402" s="1112"/>
      <c r="G402" s="1112"/>
      <c r="H402" s="1112"/>
      <c r="I402" s="1112"/>
      <c r="J402" s="1112"/>
      <c r="K402" s="1112"/>
      <c r="L402" s="1112"/>
      <c r="M402" s="1112"/>
      <c r="N402" s="1112"/>
      <c r="O402" s="1112"/>
      <c r="P402" s="1112"/>
      <c r="Q402" s="1112"/>
      <c r="R402" s="1112"/>
      <c r="S402" s="1112"/>
      <c r="T402" s="1112"/>
      <c r="U402" s="1112"/>
      <c r="V402" s="1112"/>
      <c r="W402" s="1112"/>
      <c r="X402" s="1112"/>
      <c r="Y402" s="1112"/>
      <c r="Z402" s="1112"/>
      <c r="AA402" s="1112"/>
      <c r="AB402" s="1112"/>
      <c r="AC402" s="1112"/>
      <c r="AD402" s="1112"/>
      <c r="AE402" s="1112"/>
      <c r="AF402" s="1112"/>
      <c r="AG402" s="1112"/>
      <c r="AH402" s="1112"/>
    </row>
    <row r="403" spans="1:59" s="1062" customFormat="1" ht="15" customHeight="1">
      <c r="A403" s="1112"/>
      <c r="B403" s="1112"/>
      <c r="C403" s="1112"/>
      <c r="D403" s="1112"/>
      <c r="E403" s="1112"/>
      <c r="F403" s="1112"/>
      <c r="G403" s="1112"/>
      <c r="H403" s="1112"/>
      <c r="I403" s="1112"/>
      <c r="J403" s="1112"/>
      <c r="K403" s="1112"/>
      <c r="L403" s="1112"/>
      <c r="M403" s="1112"/>
      <c r="N403" s="1112"/>
      <c r="O403" s="1112"/>
      <c r="P403" s="1112"/>
      <c r="Q403" s="1112"/>
      <c r="R403" s="1112"/>
      <c r="S403" s="1112"/>
      <c r="T403" s="1112"/>
      <c r="U403" s="1112"/>
      <c r="V403" s="1112"/>
      <c r="W403" s="1112"/>
      <c r="X403" s="1112"/>
      <c r="Y403" s="1112"/>
      <c r="Z403" s="1112"/>
      <c r="AA403" s="1112"/>
      <c r="AB403" s="1112"/>
      <c r="AC403" s="1112"/>
      <c r="AD403" s="1112"/>
      <c r="AE403" s="1112"/>
      <c r="AF403" s="1112"/>
      <c r="AG403" s="1112"/>
      <c r="AH403" s="1112"/>
    </row>
    <row r="404" spans="1:59" s="1062" customFormat="1" ht="15" customHeight="1">
      <c r="A404" s="1068"/>
      <c r="B404" s="1068"/>
      <c r="C404" s="1068"/>
      <c r="D404" s="1068"/>
      <c r="E404" s="1068"/>
      <c r="F404" s="1068"/>
      <c r="G404" s="1068"/>
      <c r="H404" s="1068"/>
      <c r="I404" s="1068"/>
      <c r="J404" s="1068"/>
      <c r="K404" s="1068"/>
      <c r="L404" s="1068"/>
      <c r="M404" s="1068"/>
      <c r="N404" s="1068"/>
      <c r="O404" s="1068"/>
      <c r="P404" s="1068"/>
      <c r="Q404" s="1068"/>
      <c r="R404" s="1068"/>
      <c r="S404" s="1068"/>
      <c r="T404" s="1068"/>
      <c r="U404" s="1068"/>
      <c r="V404" s="1068"/>
      <c r="W404" s="1068"/>
      <c r="X404" s="1068"/>
      <c r="Y404" s="1068"/>
      <c r="Z404" s="1068"/>
      <c r="AA404" s="1068"/>
      <c r="AB404" s="1068"/>
      <c r="AC404" s="1068"/>
      <c r="AD404" s="1068"/>
      <c r="AE404" s="1068"/>
      <c r="AF404" s="1068"/>
      <c r="AG404" s="1068"/>
      <c r="AH404" s="1068"/>
    </row>
    <row r="405" spans="1:59" s="1062" customFormat="1" ht="15" customHeight="1">
      <c r="A405" s="1113"/>
      <c r="B405" s="1113"/>
      <c r="C405" s="1113"/>
      <c r="D405" s="1113"/>
      <c r="E405" s="1113"/>
      <c r="F405" s="1113"/>
      <c r="G405" s="1113"/>
      <c r="H405" s="1113"/>
      <c r="I405" s="1113"/>
      <c r="J405" s="1113"/>
      <c r="K405" s="1113"/>
      <c r="L405" s="1113"/>
      <c r="M405" s="1113"/>
      <c r="N405" s="1113"/>
      <c r="O405" s="1113"/>
      <c r="P405" s="1113"/>
      <c r="Q405" s="1113"/>
      <c r="R405" s="1113"/>
      <c r="S405" s="1113"/>
      <c r="T405" s="1113"/>
      <c r="U405" s="1113"/>
      <c r="V405" s="1113"/>
      <c r="W405" s="1113"/>
      <c r="X405" s="1113"/>
      <c r="Y405" s="1113"/>
      <c r="Z405" s="1113"/>
      <c r="AA405" s="1113"/>
      <c r="AB405" s="1113"/>
      <c r="AC405" s="1113"/>
      <c r="AD405" s="1113"/>
      <c r="AE405" s="1113"/>
      <c r="AF405" s="1113"/>
      <c r="AG405" s="1113"/>
      <c r="AH405" s="1113"/>
    </row>
    <row r="406" spans="1:59" s="1062" customFormat="1" ht="15" customHeight="1">
      <c r="A406" s="1112"/>
      <c r="B406" s="1112"/>
      <c r="C406" s="1112"/>
      <c r="D406" s="1112"/>
      <c r="E406" s="1112"/>
      <c r="F406" s="1112"/>
      <c r="G406" s="1112"/>
      <c r="H406" s="1112"/>
      <c r="I406" s="1112"/>
      <c r="J406" s="1112"/>
      <c r="K406" s="1112"/>
      <c r="L406" s="1112"/>
      <c r="M406" s="1112"/>
      <c r="N406" s="1112"/>
      <c r="O406" s="1112"/>
      <c r="P406" s="1112"/>
      <c r="Q406" s="1112"/>
      <c r="R406" s="1112"/>
      <c r="S406" s="1112"/>
      <c r="T406" s="1112"/>
      <c r="U406" s="1112"/>
      <c r="V406" s="1112"/>
      <c r="W406" s="1112"/>
      <c r="X406" s="1112"/>
      <c r="Y406" s="1112"/>
      <c r="Z406" s="1112"/>
      <c r="AA406" s="1112"/>
      <c r="AB406" s="1112"/>
      <c r="AC406" s="1112"/>
      <c r="AD406" s="1112"/>
      <c r="AE406" s="1112"/>
      <c r="AF406" s="1112"/>
      <c r="AG406" s="1112"/>
      <c r="AH406" s="1112"/>
    </row>
    <row r="407" spans="1:59" s="1062" customFormat="1" ht="15" customHeight="1">
      <c r="A407" s="1068"/>
      <c r="B407" s="1068"/>
      <c r="C407" s="1068"/>
      <c r="D407" s="1068"/>
      <c r="E407" s="1068"/>
      <c r="F407" s="1068"/>
      <c r="G407" s="1068"/>
      <c r="H407" s="1068"/>
      <c r="I407" s="1068"/>
      <c r="J407" s="1068"/>
      <c r="K407" s="1068"/>
      <c r="L407" s="1068"/>
      <c r="M407" s="1068"/>
      <c r="N407" s="1068"/>
      <c r="O407" s="1068"/>
      <c r="P407" s="1068"/>
      <c r="Q407" s="1068"/>
      <c r="R407" s="1068"/>
      <c r="S407" s="1068"/>
      <c r="T407" s="1068"/>
      <c r="U407" s="1068"/>
      <c r="V407" s="1068"/>
      <c r="W407" s="1068"/>
      <c r="X407" s="1068"/>
      <c r="Y407" s="1068"/>
      <c r="Z407" s="1068"/>
      <c r="AA407" s="1068"/>
      <c r="AB407" s="1068"/>
      <c r="AC407" s="1068"/>
      <c r="AD407" s="1068"/>
      <c r="AE407" s="1068"/>
      <c r="AF407" s="1068"/>
      <c r="AG407" s="1068"/>
      <c r="AH407" s="1068"/>
    </row>
    <row r="408" spans="1:59" s="1062" customFormat="1" ht="15" customHeight="1">
      <c r="A408" s="1068"/>
      <c r="B408" s="1068"/>
      <c r="C408" s="1068"/>
      <c r="D408" s="1068"/>
      <c r="E408" s="1068"/>
      <c r="F408" s="1068"/>
      <c r="G408" s="1068"/>
      <c r="H408" s="1068"/>
      <c r="I408" s="1068"/>
      <c r="J408" s="1068"/>
      <c r="K408" s="1068"/>
      <c r="L408" s="1068"/>
      <c r="M408" s="1068"/>
      <c r="N408" s="1068"/>
      <c r="O408" s="1068"/>
      <c r="P408" s="1068"/>
      <c r="Q408" s="1068"/>
      <c r="R408" s="1068"/>
      <c r="S408" s="1068"/>
      <c r="T408" s="1068"/>
      <c r="U408" s="1068"/>
      <c r="V408" s="1068"/>
      <c r="W408" s="1068"/>
      <c r="X408" s="1068"/>
      <c r="Y408" s="1068"/>
      <c r="Z408" s="1068"/>
      <c r="AA408" s="1068"/>
      <c r="AB408" s="1068"/>
      <c r="AC408" s="1068"/>
      <c r="AD408" s="1068"/>
      <c r="AE408" s="1068"/>
      <c r="AF408" s="1068"/>
      <c r="AG408" s="1068"/>
      <c r="AH408" s="1068"/>
    </row>
    <row r="409" spans="1:59" s="1062" customFormat="1" ht="15" customHeight="1">
      <c r="A409" s="1112"/>
      <c r="B409" s="1112"/>
      <c r="C409" s="1112"/>
      <c r="D409" s="1112"/>
      <c r="E409" s="1112"/>
      <c r="F409" s="1112"/>
      <c r="G409" s="1112"/>
      <c r="H409" s="1112"/>
      <c r="I409" s="1112"/>
      <c r="J409" s="1112"/>
      <c r="K409" s="1112"/>
      <c r="L409" s="1112"/>
      <c r="M409" s="1112"/>
      <c r="N409" s="1112"/>
      <c r="O409" s="1112"/>
      <c r="P409" s="1112"/>
      <c r="Q409" s="1112"/>
      <c r="R409" s="1112"/>
      <c r="S409" s="1112"/>
      <c r="T409" s="1112"/>
      <c r="U409" s="1112"/>
      <c r="V409" s="1112"/>
      <c r="W409" s="1112"/>
      <c r="X409" s="1112"/>
      <c r="Y409" s="1112"/>
      <c r="Z409" s="1112"/>
      <c r="AA409" s="1112"/>
      <c r="AB409" s="1112"/>
      <c r="AC409" s="1112"/>
      <c r="AD409" s="1112"/>
      <c r="AE409" s="1112"/>
      <c r="AF409" s="1112"/>
      <c r="AG409" s="1112"/>
      <c r="AH409" s="1112"/>
    </row>
    <row r="410" spans="1:59" s="1062" customFormat="1" ht="15" customHeight="1">
      <c r="A410" s="1068"/>
      <c r="B410" s="1068"/>
      <c r="C410" s="1068"/>
      <c r="D410" s="1068"/>
      <c r="E410" s="1068"/>
      <c r="F410" s="1068"/>
      <c r="G410" s="1068"/>
      <c r="H410" s="1068"/>
      <c r="I410" s="1068"/>
      <c r="J410" s="1068"/>
      <c r="K410" s="1068"/>
      <c r="L410" s="1068"/>
      <c r="M410" s="1068"/>
      <c r="N410" s="1068"/>
      <c r="O410" s="1068"/>
      <c r="P410" s="1068"/>
      <c r="Q410" s="1068"/>
      <c r="R410" s="1068"/>
      <c r="S410" s="1068"/>
      <c r="T410" s="1068"/>
      <c r="U410" s="1068"/>
      <c r="V410" s="1068"/>
      <c r="W410" s="1068"/>
      <c r="X410" s="1068"/>
      <c r="Y410" s="1068"/>
      <c r="Z410" s="1068"/>
      <c r="AA410" s="1068"/>
      <c r="AB410" s="1068"/>
      <c r="AC410" s="1068"/>
      <c r="AD410" s="1068"/>
      <c r="AE410" s="1068"/>
      <c r="AF410" s="1068"/>
      <c r="AG410" s="1068"/>
      <c r="AH410" s="1068"/>
    </row>
    <row r="411" spans="1:59" s="1062" customFormat="1" ht="15" customHeight="1">
      <c r="A411" s="1068"/>
      <c r="B411" s="1068"/>
      <c r="C411" s="1068"/>
      <c r="D411" s="1068"/>
      <c r="E411" s="1068"/>
      <c r="F411" s="1068"/>
      <c r="G411" s="1068"/>
      <c r="H411" s="1068"/>
      <c r="I411" s="1068"/>
      <c r="J411" s="1068"/>
      <c r="K411" s="1068"/>
      <c r="L411" s="1068"/>
      <c r="M411" s="1068"/>
      <c r="N411" s="1068"/>
      <c r="O411" s="1068"/>
      <c r="P411" s="1068"/>
      <c r="Q411" s="1068"/>
      <c r="R411" s="1068"/>
      <c r="S411" s="1068"/>
      <c r="T411" s="1068"/>
      <c r="U411" s="1068"/>
      <c r="V411" s="1068"/>
      <c r="W411" s="1068"/>
      <c r="X411" s="1068"/>
      <c r="Y411" s="1068"/>
      <c r="Z411" s="1068"/>
      <c r="AA411" s="1068"/>
      <c r="AB411" s="1068"/>
      <c r="AC411" s="1068"/>
      <c r="AD411" s="1068"/>
      <c r="AE411" s="1068"/>
      <c r="AF411" s="1068"/>
      <c r="AG411" s="1068"/>
      <c r="AH411" s="1068"/>
    </row>
    <row r="412" spans="1:59" s="1062" customFormat="1" ht="15" customHeight="1">
      <c r="A412" s="1112"/>
      <c r="B412" s="1112"/>
      <c r="C412" s="1112"/>
      <c r="D412" s="1112"/>
      <c r="E412" s="1112"/>
      <c r="F412" s="1112"/>
      <c r="G412" s="1112"/>
      <c r="H412" s="1112"/>
      <c r="I412" s="1112"/>
      <c r="J412" s="1112"/>
      <c r="K412" s="1112"/>
      <c r="L412" s="1112"/>
      <c r="M412" s="1112"/>
      <c r="N412" s="1112"/>
      <c r="O412" s="1112"/>
      <c r="P412" s="1112"/>
      <c r="Q412" s="1112"/>
      <c r="R412" s="1112"/>
      <c r="S412" s="1112"/>
      <c r="T412" s="1112"/>
      <c r="U412" s="1112"/>
      <c r="V412" s="1112"/>
      <c r="W412" s="1112"/>
      <c r="X412" s="1112"/>
      <c r="Y412" s="1112"/>
      <c r="Z412" s="1112"/>
      <c r="AA412" s="1112"/>
      <c r="AB412" s="1112"/>
      <c r="AC412" s="1112"/>
      <c r="AD412" s="1112"/>
      <c r="AE412" s="1112"/>
      <c r="AF412" s="1112"/>
      <c r="AG412" s="1112"/>
      <c r="AH412" s="1112"/>
    </row>
    <row r="413" spans="1:59" s="1062" customFormat="1" ht="15" customHeight="1">
      <c r="A413" s="1068"/>
      <c r="B413" s="1068"/>
      <c r="C413" s="1068"/>
      <c r="D413" s="1068"/>
      <c r="E413" s="1068"/>
      <c r="F413" s="1068"/>
      <c r="G413" s="1068"/>
      <c r="H413" s="1068"/>
      <c r="I413" s="1068"/>
      <c r="J413" s="1068"/>
      <c r="K413" s="1068"/>
      <c r="L413" s="1068"/>
      <c r="M413" s="1068"/>
      <c r="N413" s="1068"/>
      <c r="O413" s="1068"/>
      <c r="P413" s="1068"/>
      <c r="Q413" s="1068"/>
      <c r="R413" s="1068"/>
      <c r="S413" s="1068"/>
      <c r="T413" s="1068"/>
      <c r="U413" s="1068"/>
      <c r="V413" s="1068"/>
      <c r="W413" s="1068"/>
      <c r="X413" s="1068"/>
      <c r="Y413" s="1068"/>
      <c r="Z413" s="1068"/>
      <c r="AA413" s="1068"/>
      <c r="AB413" s="1068"/>
      <c r="AC413" s="1068"/>
      <c r="AD413" s="1068"/>
      <c r="AE413" s="1068"/>
      <c r="AF413" s="1068"/>
      <c r="AG413" s="1068"/>
      <c r="AH413" s="1068"/>
    </row>
    <row r="414" spans="1:59" s="1062" customFormat="1" ht="15" customHeight="1">
      <c r="A414" s="1068"/>
      <c r="B414" s="1068"/>
      <c r="C414" s="1068"/>
      <c r="D414" s="1068"/>
      <c r="E414" s="1068"/>
      <c r="F414" s="1068"/>
      <c r="G414" s="1068"/>
      <c r="H414" s="1068"/>
      <c r="I414" s="1068"/>
      <c r="J414" s="1068"/>
      <c r="K414" s="1068"/>
      <c r="L414" s="1068"/>
      <c r="M414" s="1068"/>
      <c r="N414" s="1068"/>
      <c r="O414" s="1068"/>
      <c r="P414" s="1068"/>
      <c r="Q414" s="1068"/>
      <c r="R414" s="1068"/>
      <c r="S414" s="1068"/>
      <c r="T414" s="1068"/>
      <c r="U414" s="1068"/>
      <c r="V414" s="1068"/>
      <c r="W414" s="1068"/>
      <c r="X414" s="1068"/>
      <c r="Y414" s="1068"/>
      <c r="Z414" s="1068"/>
      <c r="AA414" s="1068"/>
      <c r="AB414" s="1068"/>
      <c r="AC414" s="1068"/>
      <c r="AD414" s="1068"/>
      <c r="AE414" s="1068"/>
      <c r="AF414" s="1068"/>
      <c r="AG414" s="1068"/>
      <c r="AH414" s="1068"/>
    </row>
    <row r="415" spans="1:59" s="1062" customFormat="1" ht="15" customHeight="1">
      <c r="A415" s="1114"/>
      <c r="B415" s="1114"/>
      <c r="C415" s="1114"/>
      <c r="D415" s="1114"/>
      <c r="E415" s="1114"/>
      <c r="F415" s="1114"/>
      <c r="G415" s="1114"/>
      <c r="H415" s="1114"/>
      <c r="I415" s="1114"/>
      <c r="J415" s="1114"/>
      <c r="K415" s="1114"/>
      <c r="L415" s="1114"/>
      <c r="M415" s="1114"/>
      <c r="N415" s="1114"/>
      <c r="O415" s="1114"/>
      <c r="P415" s="1114"/>
      <c r="Q415" s="1114"/>
      <c r="R415" s="1114"/>
      <c r="S415" s="1114"/>
      <c r="T415" s="1114"/>
      <c r="U415" s="1114"/>
      <c r="V415" s="1114"/>
      <c r="W415" s="1114"/>
      <c r="X415" s="1114"/>
      <c r="Y415" s="1114"/>
      <c r="Z415" s="1114"/>
      <c r="AA415" s="1114"/>
      <c r="AB415" s="1114"/>
      <c r="AC415" s="1114"/>
      <c r="AD415" s="1114"/>
      <c r="AE415" s="1114"/>
      <c r="AF415" s="1114"/>
      <c r="AG415" s="1114"/>
      <c r="AH415" s="1114"/>
    </row>
    <row r="416" spans="1:59" s="1062" customFormat="1" ht="15" customHeight="1"/>
    <row r="417" s="1062" customFormat="1" ht="15" customHeight="1"/>
    <row r="418" s="1062" customFormat="1" ht="15" customHeight="1"/>
    <row r="419" s="1062" customFormat="1" ht="15" customHeight="1"/>
    <row r="420" s="1062" customFormat="1" ht="15" customHeight="1"/>
    <row r="421" s="1062" customFormat="1" ht="15" customHeight="1"/>
    <row r="422" s="1062" customFormat="1" ht="15" customHeight="1"/>
    <row r="423" s="1062" customFormat="1" ht="15" customHeight="1"/>
    <row r="424" s="1062" customFormat="1" ht="15" customHeight="1"/>
    <row r="425" s="1062" customFormat="1" ht="15" customHeight="1"/>
    <row r="426" s="1062" customFormat="1" ht="15" customHeight="1"/>
    <row r="427" s="1062" customFormat="1" ht="15" customHeight="1"/>
  </sheetData>
  <sheetProtection sheet="1" objects="1" scenarios="1"/>
  <mergeCells count="856">
    <mergeCell ref="J171:P171"/>
    <mergeCell ref="Q171:AG171"/>
    <mergeCell ref="J172:P172"/>
    <mergeCell ref="Q172:AG172"/>
    <mergeCell ref="B129:I172"/>
    <mergeCell ref="Z111:AG111"/>
    <mergeCell ref="Z112:AG112"/>
    <mergeCell ref="Z113:AG113"/>
    <mergeCell ref="Z114:AG114"/>
    <mergeCell ref="Z115:AG115"/>
    <mergeCell ref="Z116:AG116"/>
    <mergeCell ref="J153:AG153"/>
    <mergeCell ref="J154:P154"/>
    <mergeCell ref="Q154:AG154"/>
    <mergeCell ref="J168:P168"/>
    <mergeCell ref="Q168:AG168"/>
    <mergeCell ref="B124:AG124"/>
    <mergeCell ref="Z119:AG119"/>
    <mergeCell ref="Z120:AG120"/>
    <mergeCell ref="Z121:AG121"/>
    <mergeCell ref="C118:AG118"/>
    <mergeCell ref="B112:I112"/>
    <mergeCell ref="J112:Q112"/>
    <mergeCell ref="R112:Y112"/>
    <mergeCell ref="D353:E376"/>
    <mergeCell ref="F353:I376"/>
    <mergeCell ref="J377:AG377"/>
    <mergeCell ref="J378:AG378"/>
    <mergeCell ref="J382:AG382"/>
    <mergeCell ref="J386:AG386"/>
    <mergeCell ref="J381:P381"/>
    <mergeCell ref="Q381:AG381"/>
    <mergeCell ref="J384:P384"/>
    <mergeCell ref="Q384:AG384"/>
    <mergeCell ref="J385:P385"/>
    <mergeCell ref="Q385:AG385"/>
    <mergeCell ref="D377:E389"/>
    <mergeCell ref="F377:I389"/>
    <mergeCell ref="J353:AG353"/>
    <mergeCell ref="J359:AG359"/>
    <mergeCell ref="J365:AG365"/>
    <mergeCell ref="J374:P374"/>
    <mergeCell ref="Q374:AG374"/>
    <mergeCell ref="J375:P375"/>
    <mergeCell ref="Q375:AG375"/>
    <mergeCell ref="J376:P376"/>
    <mergeCell ref="Q376:AG376"/>
    <mergeCell ref="J372:P372"/>
    <mergeCell ref="B216:C332"/>
    <mergeCell ref="B353:C389"/>
    <mergeCell ref="B333:C352"/>
    <mergeCell ref="J354:P354"/>
    <mergeCell ref="Q354:AG354"/>
    <mergeCell ref="J355:P355"/>
    <mergeCell ref="Q355:AG355"/>
    <mergeCell ref="J356:P356"/>
    <mergeCell ref="Q356:AG356"/>
    <mergeCell ref="J357:P357"/>
    <mergeCell ref="Q357:AG357"/>
    <mergeCell ref="J358:P358"/>
    <mergeCell ref="Q358:AG358"/>
    <mergeCell ref="J360:P360"/>
    <mergeCell ref="Q360:AG360"/>
    <mergeCell ref="J348:AG348"/>
    <mergeCell ref="J349:P349"/>
    <mergeCell ref="Q349:AG349"/>
    <mergeCell ref="J350:P350"/>
    <mergeCell ref="Q350:AG350"/>
    <mergeCell ref="J351:P351"/>
    <mergeCell ref="Q351:AG351"/>
    <mergeCell ref="J352:P352"/>
    <mergeCell ref="Q352:AG352"/>
    <mergeCell ref="D333:E352"/>
    <mergeCell ref="F333:I352"/>
    <mergeCell ref="J343:AG343"/>
    <mergeCell ref="J344:P344"/>
    <mergeCell ref="Q344:AG344"/>
    <mergeCell ref="J345:P345"/>
    <mergeCell ref="Q345:AG345"/>
    <mergeCell ref="J346:P346"/>
    <mergeCell ref="Q346:AG346"/>
    <mergeCell ref="J347:P347"/>
    <mergeCell ref="Q347:AG347"/>
    <mergeCell ref="J338:AG338"/>
    <mergeCell ref="J339:P339"/>
    <mergeCell ref="Q339:AG339"/>
    <mergeCell ref="J340:P340"/>
    <mergeCell ref="Q340:AG340"/>
    <mergeCell ref="J341:P341"/>
    <mergeCell ref="Q341:AG341"/>
    <mergeCell ref="J342:P342"/>
    <mergeCell ref="Q342:AG342"/>
    <mergeCell ref="J330:P330"/>
    <mergeCell ref="Q330:AG330"/>
    <mergeCell ref="D310:E330"/>
    <mergeCell ref="F310:I330"/>
    <mergeCell ref="D331:E332"/>
    <mergeCell ref="F331:I332"/>
    <mergeCell ref="J332:P332"/>
    <mergeCell ref="Q332:AG332"/>
    <mergeCell ref="J333:AG333"/>
    <mergeCell ref="J325:P325"/>
    <mergeCell ref="Q325:AG325"/>
    <mergeCell ref="J326:P326"/>
    <mergeCell ref="Q326:AG326"/>
    <mergeCell ref="J327:P327"/>
    <mergeCell ref="Q327:AG327"/>
    <mergeCell ref="J328:P328"/>
    <mergeCell ref="Q328:AG328"/>
    <mergeCell ref="J329:P329"/>
    <mergeCell ref="Q329:AG329"/>
    <mergeCell ref="J310:AG310"/>
    <mergeCell ref="J317:AG317"/>
    <mergeCell ref="J324:AG324"/>
    <mergeCell ref="J314:P314"/>
    <mergeCell ref="Q314:AG314"/>
    <mergeCell ref="J323:P323"/>
    <mergeCell ref="Q323:AG323"/>
    <mergeCell ref="J305:P305"/>
    <mergeCell ref="Q305:AG305"/>
    <mergeCell ref="J306:P306"/>
    <mergeCell ref="Q306:AG306"/>
    <mergeCell ref="J307:P307"/>
    <mergeCell ref="Q307:AG307"/>
    <mergeCell ref="J308:P308"/>
    <mergeCell ref="Q308:AG308"/>
    <mergeCell ref="J309:P309"/>
    <mergeCell ref="Q309:AG309"/>
    <mergeCell ref="J311:P311"/>
    <mergeCell ref="Q311:AG311"/>
    <mergeCell ref="J312:P312"/>
    <mergeCell ref="Q312:AG312"/>
    <mergeCell ref="J313:P313"/>
    <mergeCell ref="Q313:AG313"/>
    <mergeCell ref="J315:P315"/>
    <mergeCell ref="Q315:AG315"/>
    <mergeCell ref="J316:P316"/>
    <mergeCell ref="Q316:AG316"/>
    <mergeCell ref="J321:P321"/>
    <mergeCell ref="Q321:AG321"/>
    <mergeCell ref="J284:AG284"/>
    <mergeCell ref="J318:P318"/>
    <mergeCell ref="Q318:AG318"/>
    <mergeCell ref="J319:P319"/>
    <mergeCell ref="Q319:AG319"/>
    <mergeCell ref="J320:P320"/>
    <mergeCell ref="Q320:AG320"/>
    <mergeCell ref="J322:P322"/>
    <mergeCell ref="Q322:AG322"/>
    <mergeCell ref="J301:P301"/>
    <mergeCell ref="Q301:AG301"/>
    <mergeCell ref="J302:P302"/>
    <mergeCell ref="Q302:AG302"/>
    <mergeCell ref="J303:P303"/>
    <mergeCell ref="Q303:AG303"/>
    <mergeCell ref="J304:P304"/>
    <mergeCell ref="Q304:AG304"/>
    <mergeCell ref="Q291:AG291"/>
    <mergeCell ref="J292:P292"/>
    <mergeCell ref="Q292:AG292"/>
    <mergeCell ref="J273:P273"/>
    <mergeCell ref="Q277:AG277"/>
    <mergeCell ref="J278:P278"/>
    <mergeCell ref="Q278:AG278"/>
    <mergeCell ref="J279:P279"/>
    <mergeCell ref="Q279:AG279"/>
    <mergeCell ref="J280:P280"/>
    <mergeCell ref="Q280:AG280"/>
    <mergeCell ref="J281:P281"/>
    <mergeCell ref="Q281:AG281"/>
    <mergeCell ref="Q273:AG273"/>
    <mergeCell ref="J274:P274"/>
    <mergeCell ref="Q274:AG274"/>
    <mergeCell ref="J275:P275"/>
    <mergeCell ref="Q275:AG275"/>
    <mergeCell ref="F271:I309"/>
    <mergeCell ref="J276:P276"/>
    <mergeCell ref="Q276:AG276"/>
    <mergeCell ref="J277:P277"/>
    <mergeCell ref="J300:P300"/>
    <mergeCell ref="Q300:AG300"/>
    <mergeCell ref="J298:P298"/>
    <mergeCell ref="Q298:AG298"/>
    <mergeCell ref="J293:P293"/>
    <mergeCell ref="Q293:AG293"/>
    <mergeCell ref="J294:P294"/>
    <mergeCell ref="Q294:AG294"/>
    <mergeCell ref="J295:P295"/>
    <mergeCell ref="Q295:AG295"/>
    <mergeCell ref="J296:P296"/>
    <mergeCell ref="Q296:AG296"/>
    <mergeCell ref="J299:P299"/>
    <mergeCell ref="Q299:AG299"/>
    <mergeCell ref="J282:P282"/>
    <mergeCell ref="Q282:AG282"/>
    <mergeCell ref="J283:P283"/>
    <mergeCell ref="J271:AG271"/>
    <mergeCell ref="J272:P272"/>
    <mergeCell ref="Q272:AG272"/>
    <mergeCell ref="J249:P249"/>
    <mergeCell ref="Q249:AG249"/>
    <mergeCell ref="J253:P253"/>
    <mergeCell ref="Q253:AG253"/>
    <mergeCell ref="J254:P254"/>
    <mergeCell ref="Q254:AG254"/>
    <mergeCell ref="F250:I270"/>
    <mergeCell ref="D250:E270"/>
    <mergeCell ref="J297:AG297"/>
    <mergeCell ref="D271:E309"/>
    <mergeCell ref="Q283:AG283"/>
    <mergeCell ref="J285:P285"/>
    <mergeCell ref="Q285:AG285"/>
    <mergeCell ref="J286:P286"/>
    <mergeCell ref="Q286:AG286"/>
    <mergeCell ref="J287:P287"/>
    <mergeCell ref="Q287:AG287"/>
    <mergeCell ref="J288:P288"/>
    <mergeCell ref="Q288:AG288"/>
    <mergeCell ref="J289:P289"/>
    <mergeCell ref="Q289:AG289"/>
    <mergeCell ref="J290:P290"/>
    <mergeCell ref="Q290:AG290"/>
    <mergeCell ref="J291:P291"/>
    <mergeCell ref="J250:AG250"/>
    <mergeCell ref="J251:P251"/>
    <mergeCell ref="Q251:AG251"/>
    <mergeCell ref="J258:AG258"/>
    <mergeCell ref="J259:P259"/>
    <mergeCell ref="Q259:AG259"/>
    <mergeCell ref="J260:P260"/>
    <mergeCell ref="Q260:AG260"/>
    <mergeCell ref="J255:P255"/>
    <mergeCell ref="Q255:AG255"/>
    <mergeCell ref="J256:P256"/>
    <mergeCell ref="J252:P252"/>
    <mergeCell ref="Q252:AG252"/>
    <mergeCell ref="J229:P229"/>
    <mergeCell ref="Q229:AG229"/>
    <mergeCell ref="J230:P230"/>
    <mergeCell ref="Q230:AG230"/>
    <mergeCell ref="J231:P231"/>
    <mergeCell ref="Q231:AG231"/>
    <mergeCell ref="J218:P218"/>
    <mergeCell ref="Q218:AG218"/>
    <mergeCell ref="J219:P219"/>
    <mergeCell ref="Q219:AG219"/>
    <mergeCell ref="J220:P220"/>
    <mergeCell ref="Q220:AG220"/>
    <mergeCell ref="J227:P227"/>
    <mergeCell ref="Q227:AG227"/>
    <mergeCell ref="J223:P223"/>
    <mergeCell ref="Q223:AG223"/>
    <mergeCell ref="J224:P224"/>
    <mergeCell ref="Q224:AG224"/>
    <mergeCell ref="J225:P225"/>
    <mergeCell ref="Q225:AG225"/>
    <mergeCell ref="J228:P228"/>
    <mergeCell ref="Q228:AG228"/>
    <mergeCell ref="J208:P208"/>
    <mergeCell ref="Q208:AG208"/>
    <mergeCell ref="J183:P183"/>
    <mergeCell ref="Q183:AG183"/>
    <mergeCell ref="J184:P184"/>
    <mergeCell ref="Q184:AG184"/>
    <mergeCell ref="J185:P185"/>
    <mergeCell ref="Q185:AG185"/>
    <mergeCell ref="J190:P190"/>
    <mergeCell ref="Q190:AG190"/>
    <mergeCell ref="J191:P191"/>
    <mergeCell ref="Q191:AG191"/>
    <mergeCell ref="J192:P192"/>
    <mergeCell ref="Q192:AG192"/>
    <mergeCell ref="J186:P186"/>
    <mergeCell ref="Q186:AG186"/>
    <mergeCell ref="J187:P187"/>
    <mergeCell ref="Q187:AG187"/>
    <mergeCell ref="J188:P188"/>
    <mergeCell ref="Q188:AG188"/>
    <mergeCell ref="J196:P196"/>
    <mergeCell ref="Q196:AG196"/>
    <mergeCell ref="J197:P197"/>
    <mergeCell ref="Q197:AG197"/>
    <mergeCell ref="B11:I11"/>
    <mergeCell ref="J11:Q11"/>
    <mergeCell ref="R11:Y11"/>
    <mergeCell ref="Z11:AG11"/>
    <mergeCell ref="B12:I12"/>
    <mergeCell ref="J12:Q12"/>
    <mergeCell ref="R12:Y12"/>
    <mergeCell ref="Z12:AG12"/>
    <mergeCell ref="C2:AF2"/>
    <mergeCell ref="B4:AG4"/>
    <mergeCell ref="B6:C6"/>
    <mergeCell ref="A7:AB7"/>
    <mergeCell ref="C9:AG9"/>
    <mergeCell ref="B10:I10"/>
    <mergeCell ref="J10:Q10"/>
    <mergeCell ref="R10:Y10"/>
    <mergeCell ref="Z10:AG10"/>
    <mergeCell ref="B15:I15"/>
    <mergeCell ref="J15:Q15"/>
    <mergeCell ref="R15:Y15"/>
    <mergeCell ref="Z15:AG15"/>
    <mergeCell ref="B13:I13"/>
    <mergeCell ref="J13:Q13"/>
    <mergeCell ref="R13:Y13"/>
    <mergeCell ref="Z13:AG13"/>
    <mergeCell ref="B14:I14"/>
    <mergeCell ref="J14:Q14"/>
    <mergeCell ref="R14:Y14"/>
    <mergeCell ref="Z14:AG14"/>
    <mergeCell ref="B18:I18"/>
    <mergeCell ref="R18:Y18"/>
    <mergeCell ref="Z18:AG18"/>
    <mergeCell ref="B19:I19"/>
    <mergeCell ref="R19:Y19"/>
    <mergeCell ref="Z19:AG19"/>
    <mergeCell ref="B16:I16"/>
    <mergeCell ref="R16:Y16"/>
    <mergeCell ref="Z16:AG16"/>
    <mergeCell ref="B17:I17"/>
    <mergeCell ref="R17:Y17"/>
    <mergeCell ref="Z17:AG17"/>
    <mergeCell ref="J16:Q16"/>
    <mergeCell ref="J17:Q17"/>
    <mergeCell ref="J18:Q18"/>
    <mergeCell ref="J19:Q19"/>
    <mergeCell ref="B20:I20"/>
    <mergeCell ref="R20:Y20"/>
    <mergeCell ref="Z20:AG20"/>
    <mergeCell ref="B21:I21"/>
    <mergeCell ref="R21:Y21"/>
    <mergeCell ref="Z21:AG21"/>
    <mergeCell ref="B23:I23"/>
    <mergeCell ref="B24:I24"/>
    <mergeCell ref="R23:Y23"/>
    <mergeCell ref="R24:Y24"/>
    <mergeCell ref="J20:Q20"/>
    <mergeCell ref="J21:Q21"/>
    <mergeCell ref="J22:Q22"/>
    <mergeCell ref="J23:Q23"/>
    <mergeCell ref="J24:Q24"/>
    <mergeCell ref="C28:Q28"/>
    <mergeCell ref="B29:I29"/>
    <mergeCell ref="J29:Q29"/>
    <mergeCell ref="C31:AG31"/>
    <mergeCell ref="B32:I32"/>
    <mergeCell ref="J32:Q32"/>
    <mergeCell ref="R32:Y32"/>
    <mergeCell ref="Z32:AG32"/>
    <mergeCell ref="B22:I22"/>
    <mergeCell ref="R22:Y22"/>
    <mergeCell ref="Z22:AG22"/>
    <mergeCell ref="Z23:AG23"/>
    <mergeCell ref="Z24:AG24"/>
    <mergeCell ref="B25:I25"/>
    <mergeCell ref="J25:Q25"/>
    <mergeCell ref="R25:Y25"/>
    <mergeCell ref="Z25:AG25"/>
    <mergeCell ref="B26:I26"/>
    <mergeCell ref="J26:Q26"/>
    <mergeCell ref="R26:Y26"/>
    <mergeCell ref="Z26:AG26"/>
    <mergeCell ref="B35:I35"/>
    <mergeCell ref="B36:I36"/>
    <mergeCell ref="B33:I33"/>
    <mergeCell ref="J33:Q33"/>
    <mergeCell ref="R33:Y33"/>
    <mergeCell ref="Z33:AG33"/>
    <mergeCell ref="B34:I34"/>
    <mergeCell ref="J34:Q34"/>
    <mergeCell ref="R34:Y34"/>
    <mergeCell ref="Z34:AG34"/>
    <mergeCell ref="Z35:AG35"/>
    <mergeCell ref="Z36:AG36"/>
    <mergeCell ref="J35:Q35"/>
    <mergeCell ref="J36:Q36"/>
    <mergeCell ref="R35:Y35"/>
    <mergeCell ref="R36:Y36"/>
    <mergeCell ref="B39:I39"/>
    <mergeCell ref="J39:Q39"/>
    <mergeCell ref="R39:Y39"/>
    <mergeCell ref="Z39:AG39"/>
    <mergeCell ref="B40:I40"/>
    <mergeCell ref="J40:Q40"/>
    <mergeCell ref="R40:Y40"/>
    <mergeCell ref="Z40:AG40"/>
    <mergeCell ref="B37:I37"/>
    <mergeCell ref="B38:I38"/>
    <mergeCell ref="R37:Y37"/>
    <mergeCell ref="R38:Y38"/>
    <mergeCell ref="Z37:AG37"/>
    <mergeCell ref="Z38:AG38"/>
    <mergeCell ref="J37:Q37"/>
    <mergeCell ref="J38:Q38"/>
    <mergeCell ref="B44:I44"/>
    <mergeCell ref="J44:Q44"/>
    <mergeCell ref="R44:Y44"/>
    <mergeCell ref="B45:I45"/>
    <mergeCell ref="J45:Q45"/>
    <mergeCell ref="R45:Y45"/>
    <mergeCell ref="B42:I42"/>
    <mergeCell ref="Z41:AG41"/>
    <mergeCell ref="B43:I43"/>
    <mergeCell ref="J42:Q42"/>
    <mergeCell ref="R42:Y42"/>
    <mergeCell ref="Z42:AG42"/>
    <mergeCell ref="R41:Y41"/>
    <mergeCell ref="R43:Y43"/>
    <mergeCell ref="Z43:AG43"/>
    <mergeCell ref="J41:Q41"/>
    <mergeCell ref="J43:Q43"/>
    <mergeCell ref="B46:I46"/>
    <mergeCell ref="R46:Y46"/>
    <mergeCell ref="B47:I47"/>
    <mergeCell ref="R47:Y47"/>
    <mergeCell ref="B48:I48"/>
    <mergeCell ref="R48:Y48"/>
    <mergeCell ref="B51:I51"/>
    <mergeCell ref="R51:Y51"/>
    <mergeCell ref="B52:I52"/>
    <mergeCell ref="R52:Y52"/>
    <mergeCell ref="J50:Q50"/>
    <mergeCell ref="J51:Q51"/>
    <mergeCell ref="J52:Q52"/>
    <mergeCell ref="B49:I49"/>
    <mergeCell ref="R49:Y49"/>
    <mergeCell ref="B50:I50"/>
    <mergeCell ref="R50:Y50"/>
    <mergeCell ref="J48:Q48"/>
    <mergeCell ref="J47:Q47"/>
    <mergeCell ref="J46:Q46"/>
    <mergeCell ref="J49:Q49"/>
    <mergeCell ref="B77:I77"/>
    <mergeCell ref="J77:Q77"/>
    <mergeCell ref="R77:Y77"/>
    <mergeCell ref="C76:Y76"/>
    <mergeCell ref="B57:I57"/>
    <mergeCell ref="B53:I53"/>
    <mergeCell ref="R53:Y53"/>
    <mergeCell ref="B54:I54"/>
    <mergeCell ref="R54:Y54"/>
    <mergeCell ref="J53:Q53"/>
    <mergeCell ref="J54:Q54"/>
    <mergeCell ref="J57:Q57"/>
    <mergeCell ref="R57:Y57"/>
    <mergeCell ref="B72:I72"/>
    <mergeCell ref="J72:Q72"/>
    <mergeCell ref="R72:Y72"/>
    <mergeCell ref="B73:I73"/>
    <mergeCell ref="J73:Q73"/>
    <mergeCell ref="R73:Y73"/>
    <mergeCell ref="B74:I74"/>
    <mergeCell ref="J74:Q74"/>
    <mergeCell ref="R74:Y74"/>
    <mergeCell ref="R60:Y60"/>
    <mergeCell ref="R62:Y62"/>
    <mergeCell ref="B88:I88"/>
    <mergeCell ref="J88:Q88"/>
    <mergeCell ref="R88:Y88"/>
    <mergeCell ref="J98:Q98"/>
    <mergeCell ref="R98:Y98"/>
    <mergeCell ref="C91:Y91"/>
    <mergeCell ref="J89:Q89"/>
    <mergeCell ref="R89:Y89"/>
    <mergeCell ref="B89:I89"/>
    <mergeCell ref="B92:I92"/>
    <mergeCell ref="J94:Q94"/>
    <mergeCell ref="R94:Y94"/>
    <mergeCell ref="R93:Y93"/>
    <mergeCell ref="B95:I95"/>
    <mergeCell ref="J95:Q95"/>
    <mergeCell ref="R95:Y95"/>
    <mergeCell ref="B96:I96"/>
    <mergeCell ref="J96:Q96"/>
    <mergeCell ref="R96:Y96"/>
    <mergeCell ref="B93:I93"/>
    <mergeCell ref="J93:Q93"/>
    <mergeCell ref="J92:Q92"/>
    <mergeCell ref="R92:Y92"/>
    <mergeCell ref="B98:I98"/>
    <mergeCell ref="B126:AG126"/>
    <mergeCell ref="B128:I128"/>
    <mergeCell ref="J128:P128"/>
    <mergeCell ref="Q128:AG128"/>
    <mergeCell ref="AK128:AS128"/>
    <mergeCell ref="J130:P130"/>
    <mergeCell ref="Q130:AG130"/>
    <mergeCell ref="Z122:AG122"/>
    <mergeCell ref="B114:I114"/>
    <mergeCell ref="J114:Q114"/>
    <mergeCell ref="R114:Y114"/>
    <mergeCell ref="B116:I116"/>
    <mergeCell ref="J116:Q116"/>
    <mergeCell ref="R116:Y116"/>
    <mergeCell ref="B115:I115"/>
    <mergeCell ref="J115:Q115"/>
    <mergeCell ref="R115:Y115"/>
    <mergeCell ref="J120:Q120"/>
    <mergeCell ref="R120:Y120"/>
    <mergeCell ref="J121:Q121"/>
    <mergeCell ref="R121:Y121"/>
    <mergeCell ref="J122:Q122"/>
    <mergeCell ref="R122:Y122"/>
    <mergeCell ref="B119:I119"/>
    <mergeCell ref="J131:P131"/>
    <mergeCell ref="Q131:AG131"/>
    <mergeCell ref="J136:P136"/>
    <mergeCell ref="Q136:AG136"/>
    <mergeCell ref="J137:P137"/>
    <mergeCell ref="Q137:AG137"/>
    <mergeCell ref="J138:P138"/>
    <mergeCell ref="Q138:AG138"/>
    <mergeCell ref="J132:P132"/>
    <mergeCell ref="Q132:AG132"/>
    <mergeCell ref="J133:P133"/>
    <mergeCell ref="Q133:AG133"/>
    <mergeCell ref="J134:P134"/>
    <mergeCell ref="Q134:AG134"/>
    <mergeCell ref="J140:P140"/>
    <mergeCell ref="Q140:AG140"/>
    <mergeCell ref="J141:P141"/>
    <mergeCell ref="Q141:AG141"/>
    <mergeCell ref="J142:P142"/>
    <mergeCell ref="Q142:AG142"/>
    <mergeCell ref="J143:P143"/>
    <mergeCell ref="Q143:AG143"/>
    <mergeCell ref="J144:P144"/>
    <mergeCell ref="Q144:AG144"/>
    <mergeCell ref="J147:P147"/>
    <mergeCell ref="Q147:AG147"/>
    <mergeCell ref="J146:P146"/>
    <mergeCell ref="Q146:AG146"/>
    <mergeCell ref="J148:P148"/>
    <mergeCell ref="Q148:AG148"/>
    <mergeCell ref="J150:P150"/>
    <mergeCell ref="Q150:AG150"/>
    <mergeCell ref="J151:P151"/>
    <mergeCell ref="Q151:AG151"/>
    <mergeCell ref="J166:P166"/>
    <mergeCell ref="J152:P152"/>
    <mergeCell ref="Q152:AG152"/>
    <mergeCell ref="J157:P157"/>
    <mergeCell ref="Q157:AG157"/>
    <mergeCell ref="J158:P158"/>
    <mergeCell ref="Q158:AG158"/>
    <mergeCell ref="J159:P159"/>
    <mergeCell ref="Q159:AG159"/>
    <mergeCell ref="J160:P160"/>
    <mergeCell ref="Q160:AG160"/>
    <mergeCell ref="J155:P155"/>
    <mergeCell ref="Q155:AG155"/>
    <mergeCell ref="B175:C178"/>
    <mergeCell ref="J175:AG175"/>
    <mergeCell ref="J176:P176"/>
    <mergeCell ref="Q176:AG176"/>
    <mergeCell ref="J177:P177"/>
    <mergeCell ref="Q177:AG177"/>
    <mergeCell ref="J178:P178"/>
    <mergeCell ref="Q178:AG178"/>
    <mergeCell ref="B179:C182"/>
    <mergeCell ref="J179:P179"/>
    <mergeCell ref="Q179:AG179"/>
    <mergeCell ref="J182:AG182"/>
    <mergeCell ref="J180:P180"/>
    <mergeCell ref="Q180:AG180"/>
    <mergeCell ref="J181:P181"/>
    <mergeCell ref="Q181:AG181"/>
    <mergeCell ref="J198:P198"/>
    <mergeCell ref="Q198:AG198"/>
    <mergeCell ref="J193:P193"/>
    <mergeCell ref="Q193:AG193"/>
    <mergeCell ref="J194:AG194"/>
    <mergeCell ref="J195:P195"/>
    <mergeCell ref="Q195:AG195"/>
    <mergeCell ref="J189:P189"/>
    <mergeCell ref="Q189:AG189"/>
    <mergeCell ref="Q203:AG203"/>
    <mergeCell ref="J204:AG204"/>
    <mergeCell ref="J205:P205"/>
    <mergeCell ref="Q205:AG205"/>
    <mergeCell ref="J199:AG199"/>
    <mergeCell ref="J200:P200"/>
    <mergeCell ref="Q200:AG200"/>
    <mergeCell ref="J201:P201"/>
    <mergeCell ref="Q201:AG201"/>
    <mergeCell ref="J210:P210"/>
    <mergeCell ref="Q210:AG210"/>
    <mergeCell ref="J211:P211"/>
    <mergeCell ref="Q211:AG211"/>
    <mergeCell ref="B215:I215"/>
    <mergeCell ref="J215:P215"/>
    <mergeCell ref="Q215:AG215"/>
    <mergeCell ref="J206:P206"/>
    <mergeCell ref="Q206:AG206"/>
    <mergeCell ref="J207:P207"/>
    <mergeCell ref="Q207:AG207"/>
    <mergeCell ref="J209:P209"/>
    <mergeCell ref="Q209:AG209"/>
    <mergeCell ref="J212:P212"/>
    <mergeCell ref="Q212:AG212"/>
    <mergeCell ref="J213:P213"/>
    <mergeCell ref="Q213:AG213"/>
    <mergeCell ref="J214:P214"/>
    <mergeCell ref="Q214:AG214"/>
    <mergeCell ref="B183:C214"/>
    <mergeCell ref="D175:I214"/>
    <mergeCell ref="J202:P202"/>
    <mergeCell ref="Q202:AG202"/>
    <mergeCell ref="J203:P203"/>
    <mergeCell ref="D216:E225"/>
    <mergeCell ref="F216:I225"/>
    <mergeCell ref="J216:AG216"/>
    <mergeCell ref="J217:P217"/>
    <mergeCell ref="Q217:AG217"/>
    <mergeCell ref="J221:AG221"/>
    <mergeCell ref="J222:P222"/>
    <mergeCell ref="Q222:AG222"/>
    <mergeCell ref="J226:AG226"/>
    <mergeCell ref="D226:E249"/>
    <mergeCell ref="F226:I249"/>
    <mergeCell ref="J232:P232"/>
    <mergeCell ref="Q232:AG232"/>
    <mergeCell ref="J233:P233"/>
    <mergeCell ref="Q233:AG233"/>
    <mergeCell ref="J242:AG242"/>
    <mergeCell ref="J243:P243"/>
    <mergeCell ref="Q243:AG243"/>
    <mergeCell ref="J234:AG234"/>
    <mergeCell ref="J235:P235"/>
    <mergeCell ref="Q235:AG235"/>
    <mergeCell ref="Q238:AG238"/>
    <mergeCell ref="Q239:AG239"/>
    <mergeCell ref="Q240:AG240"/>
    <mergeCell ref="Q241:AG241"/>
    <mergeCell ref="J236:P236"/>
    <mergeCell ref="J240:P240"/>
    <mergeCell ref="J241:P241"/>
    <mergeCell ref="J237:P237"/>
    <mergeCell ref="J238:P238"/>
    <mergeCell ref="J239:P239"/>
    <mergeCell ref="Q236:AG236"/>
    <mergeCell ref="Q237:AG237"/>
    <mergeCell ref="J244:P244"/>
    <mergeCell ref="Q244:AG244"/>
    <mergeCell ref="J245:P245"/>
    <mergeCell ref="Q245:AG245"/>
    <mergeCell ref="J246:P246"/>
    <mergeCell ref="Q246:AG246"/>
    <mergeCell ref="J247:P247"/>
    <mergeCell ref="Q247:AG247"/>
    <mergeCell ref="J248:P248"/>
    <mergeCell ref="Q248:AG248"/>
    <mergeCell ref="J262:P262"/>
    <mergeCell ref="Q262:AG262"/>
    <mergeCell ref="J263:P263"/>
    <mergeCell ref="Q263:AG263"/>
    <mergeCell ref="J264:P264"/>
    <mergeCell ref="Q264:AG264"/>
    <mergeCell ref="J266:AG266"/>
    <mergeCell ref="J261:P261"/>
    <mergeCell ref="Q261:AG261"/>
    <mergeCell ref="Q372:AG372"/>
    <mergeCell ref="J373:P373"/>
    <mergeCell ref="Q373:AG373"/>
    <mergeCell ref="J331:P331"/>
    <mergeCell ref="Q331:AG331"/>
    <mergeCell ref="J334:P334"/>
    <mergeCell ref="Q334:AG334"/>
    <mergeCell ref="J335:P335"/>
    <mergeCell ref="Q335:AG335"/>
    <mergeCell ref="J336:P336"/>
    <mergeCell ref="Q336:AG336"/>
    <mergeCell ref="J337:P337"/>
    <mergeCell ref="Q337:AG337"/>
    <mergeCell ref="J371:AG371"/>
    <mergeCell ref="Q366:AG366"/>
    <mergeCell ref="J367:P367"/>
    <mergeCell ref="Q367:AG367"/>
    <mergeCell ref="J368:P368"/>
    <mergeCell ref="Q368:AG368"/>
    <mergeCell ref="J369:P369"/>
    <mergeCell ref="Q369:AG369"/>
    <mergeCell ref="J370:P370"/>
    <mergeCell ref="Q370:AG370"/>
    <mergeCell ref="J361:P361"/>
    <mergeCell ref="Q383:AG383"/>
    <mergeCell ref="J389:P389"/>
    <mergeCell ref="Q389:AG389"/>
    <mergeCell ref="J379:P379"/>
    <mergeCell ref="Q379:AG379"/>
    <mergeCell ref="J380:P380"/>
    <mergeCell ref="Q380:AG380"/>
    <mergeCell ref="J387:P387"/>
    <mergeCell ref="Q387:AG387"/>
    <mergeCell ref="J388:P388"/>
    <mergeCell ref="Q388:AG388"/>
    <mergeCell ref="J383:P383"/>
    <mergeCell ref="Q361:AG361"/>
    <mergeCell ref="J362:P362"/>
    <mergeCell ref="Q362:AG362"/>
    <mergeCell ref="J363:P363"/>
    <mergeCell ref="Q363:AG363"/>
    <mergeCell ref="J364:P364"/>
    <mergeCell ref="Q364:AG364"/>
    <mergeCell ref="J366:P366"/>
    <mergeCell ref="B173:I174"/>
    <mergeCell ref="J174:P174"/>
    <mergeCell ref="Q174:AG174"/>
    <mergeCell ref="J267:P267"/>
    <mergeCell ref="Q267:AG267"/>
    <mergeCell ref="J268:P268"/>
    <mergeCell ref="Q268:AG268"/>
    <mergeCell ref="J269:P269"/>
    <mergeCell ref="Q269:AG269"/>
    <mergeCell ref="J270:P270"/>
    <mergeCell ref="Q270:AG270"/>
    <mergeCell ref="Q256:AG256"/>
    <mergeCell ref="J257:P257"/>
    <mergeCell ref="Q257:AG257"/>
    <mergeCell ref="J265:P265"/>
    <mergeCell ref="Q265:AG265"/>
    <mergeCell ref="J129:AG129"/>
    <mergeCell ref="J135:AG135"/>
    <mergeCell ref="J139:AG139"/>
    <mergeCell ref="J169:P169"/>
    <mergeCell ref="Q169:AG169"/>
    <mergeCell ref="J170:P170"/>
    <mergeCell ref="Q170:AG170"/>
    <mergeCell ref="J173:P173"/>
    <mergeCell ref="Q173:AG173"/>
    <mergeCell ref="Q166:AG166"/>
    <mergeCell ref="J167:P167"/>
    <mergeCell ref="Q167:AG167"/>
    <mergeCell ref="J145:AG145"/>
    <mergeCell ref="J149:AG149"/>
    <mergeCell ref="J156:AG156"/>
    <mergeCell ref="J162:AG162"/>
    <mergeCell ref="J161:P161"/>
    <mergeCell ref="Q161:AG161"/>
    <mergeCell ref="J163:P163"/>
    <mergeCell ref="Q163:AG163"/>
    <mergeCell ref="J164:P164"/>
    <mergeCell ref="Q164:AG164"/>
    <mergeCell ref="J165:P165"/>
    <mergeCell ref="Q165:AG165"/>
    <mergeCell ref="B399:I399"/>
    <mergeCell ref="J399:Q399"/>
    <mergeCell ref="B400:I400"/>
    <mergeCell ref="J400:Q400"/>
    <mergeCell ref="T400:AG400"/>
    <mergeCell ref="B393:C393"/>
    <mergeCell ref="B396:I396"/>
    <mergeCell ref="J396:Q396"/>
    <mergeCell ref="T396:AG396"/>
    <mergeCell ref="R63:Y63"/>
    <mergeCell ref="R64:Y64"/>
    <mergeCell ref="J59:Q59"/>
    <mergeCell ref="R59:Y59"/>
    <mergeCell ref="J61:Q61"/>
    <mergeCell ref="R61:Y61"/>
    <mergeCell ref="B58:I58"/>
    <mergeCell ref="B64:I64"/>
    <mergeCell ref="B63:I63"/>
    <mergeCell ref="B62:I62"/>
    <mergeCell ref="B61:I61"/>
    <mergeCell ref="B60:I60"/>
    <mergeCell ref="B59:I59"/>
    <mergeCell ref="J60:Q60"/>
    <mergeCell ref="J62:Q62"/>
    <mergeCell ref="J63:Q63"/>
    <mergeCell ref="J64:Q64"/>
    <mergeCell ref="J58:Q58"/>
    <mergeCell ref="R58:Y58"/>
    <mergeCell ref="B79:I79"/>
    <mergeCell ref="J79:Q79"/>
    <mergeCell ref="R79:Y79"/>
    <mergeCell ref="B80:I80"/>
    <mergeCell ref="J80:Q80"/>
    <mergeCell ref="R80:Y80"/>
    <mergeCell ref="B67:I67"/>
    <mergeCell ref="J67:Q67"/>
    <mergeCell ref="R67:Y67"/>
    <mergeCell ref="B68:I68"/>
    <mergeCell ref="J68:Q68"/>
    <mergeCell ref="R68:Y68"/>
    <mergeCell ref="B70:I70"/>
    <mergeCell ref="J70:Q70"/>
    <mergeCell ref="R70:Y70"/>
    <mergeCell ref="B78:I78"/>
    <mergeCell ref="J78:Q78"/>
    <mergeCell ref="R78:Y78"/>
    <mergeCell ref="B69:I69"/>
    <mergeCell ref="J69:Q69"/>
    <mergeCell ref="R69:Y69"/>
    <mergeCell ref="B71:I71"/>
    <mergeCell ref="J71:Q71"/>
    <mergeCell ref="R71:Y71"/>
    <mergeCell ref="B94:I94"/>
    <mergeCell ref="R111:Y111"/>
    <mergeCell ref="B81:I81"/>
    <mergeCell ref="J81:Q81"/>
    <mergeCell ref="R81:Y81"/>
    <mergeCell ref="B86:I86"/>
    <mergeCell ref="J86:Q86"/>
    <mergeCell ref="R86:Y86"/>
    <mergeCell ref="B87:I87"/>
    <mergeCell ref="J87:Q87"/>
    <mergeCell ref="R87:Y87"/>
    <mergeCell ref="B82:I82"/>
    <mergeCell ref="J82:Q82"/>
    <mergeCell ref="R82:Y82"/>
    <mergeCell ref="B83:I83"/>
    <mergeCell ref="J83:Q83"/>
    <mergeCell ref="R83:Y83"/>
    <mergeCell ref="B84:I84"/>
    <mergeCell ref="J84:Q84"/>
    <mergeCell ref="R84:Y84"/>
    <mergeCell ref="C103:AG103"/>
    <mergeCell ref="B85:I85"/>
    <mergeCell ref="J85:Q85"/>
    <mergeCell ref="R85:Y85"/>
    <mergeCell ref="R105:Y105"/>
    <mergeCell ref="B106:I106"/>
    <mergeCell ref="J106:Q106"/>
    <mergeCell ref="R106:Y106"/>
    <mergeCell ref="C100:Q100"/>
    <mergeCell ref="B101:I101"/>
    <mergeCell ref="J101:Q101"/>
    <mergeCell ref="B97:I97"/>
    <mergeCell ref="J97:Q97"/>
    <mergeCell ref="R97:Y97"/>
    <mergeCell ref="J119:Q119"/>
    <mergeCell ref="R119:Y119"/>
    <mergeCell ref="Z105:AG105"/>
    <mergeCell ref="Z106:AG106"/>
    <mergeCell ref="Z107:AG107"/>
    <mergeCell ref="B104:I104"/>
    <mergeCell ref="J104:Q104"/>
    <mergeCell ref="R104:Y104"/>
    <mergeCell ref="Z104:AG104"/>
    <mergeCell ref="B113:I113"/>
    <mergeCell ref="J113:Q113"/>
    <mergeCell ref="R113:Y113"/>
    <mergeCell ref="C110:AG110"/>
    <mergeCell ref="B107:I107"/>
    <mergeCell ref="J107:Q107"/>
    <mergeCell ref="R107:Y107"/>
    <mergeCell ref="Z108:AG108"/>
    <mergeCell ref="B108:I108"/>
    <mergeCell ref="J108:Q108"/>
    <mergeCell ref="R108:Y108"/>
    <mergeCell ref="B111:I111"/>
    <mergeCell ref="J111:Q111"/>
    <mergeCell ref="B105:I105"/>
    <mergeCell ref="J105:Q105"/>
  </mergeCells>
  <phoneticPr fontId="19"/>
  <printOptions horizontalCentered="1"/>
  <pageMargins left="0.39370078740157483" right="0.39370078740157483" top="0.47244094488188981" bottom="0.19685039370078741" header="0.31496062992125984" footer="0"/>
  <pageSetup paperSize="9" scale="79" fitToHeight="0" orientation="portrait" r:id="rId1"/>
  <rowBreaks count="6" manualBreakCount="6">
    <brk id="74" max="33" man="1"/>
    <brk id="123" max="33" man="1"/>
    <brk id="193" max="33" man="1"/>
    <brk id="249" max="33" man="1"/>
    <brk id="309" max="33" man="1"/>
    <brk id="376" max="3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A1:H54"/>
  <sheetViews>
    <sheetView showGridLines="0" view="pageBreakPreview" zoomScaleNormal="100" zoomScaleSheetLayoutView="100" workbookViewId="0">
      <selection activeCell="B1" sqref="B1"/>
    </sheetView>
  </sheetViews>
  <sheetFormatPr defaultColWidth="9" defaultRowHeight="13.5"/>
  <cols>
    <col min="1" max="1" width="1.75" style="1" customWidth="1"/>
    <col min="2" max="2" width="16.75" style="1" customWidth="1"/>
    <col min="3" max="3" width="10" style="1" customWidth="1"/>
    <col min="4" max="4" width="31.25" style="1" customWidth="1"/>
    <col min="5" max="6" width="8.25" style="1" customWidth="1"/>
    <col min="7" max="8" width="39.375" style="1" customWidth="1"/>
    <col min="9" max="16384" width="9" style="1"/>
  </cols>
  <sheetData>
    <row r="1" spans="2:7">
      <c r="B1" s="1" t="s">
        <v>716</v>
      </c>
      <c r="C1" s="21"/>
      <c r="D1" s="21"/>
      <c r="E1" s="21"/>
      <c r="G1" s="21"/>
    </row>
    <row r="2" spans="2:7" s="22" customFormat="1" ht="17.25" customHeight="1">
      <c r="B2" s="919" t="s">
        <v>1353</v>
      </c>
      <c r="C2" s="2067" t="s">
        <v>1354</v>
      </c>
      <c r="D2" s="2067"/>
      <c r="E2" s="23" t="s">
        <v>1355</v>
      </c>
      <c r="F2" s="24" t="s">
        <v>283</v>
      </c>
      <c r="G2" s="23" t="s">
        <v>284</v>
      </c>
    </row>
    <row r="3" spans="2:7" s="22" customFormat="1" ht="17.25" customHeight="1">
      <c r="B3" s="1245" t="s">
        <v>1356</v>
      </c>
      <c r="C3" s="2068" t="s">
        <v>308</v>
      </c>
      <c r="D3" s="2068"/>
      <c r="E3" s="25" t="s">
        <v>589</v>
      </c>
      <c r="F3" s="26" t="s">
        <v>285</v>
      </c>
      <c r="G3" s="918"/>
    </row>
    <row r="4" spans="2:7" s="22" customFormat="1" ht="17.25" customHeight="1">
      <c r="B4" s="2069" t="s">
        <v>1287</v>
      </c>
      <c r="C4" s="2071" t="s">
        <v>307</v>
      </c>
      <c r="D4" s="2071"/>
      <c r="E4" s="27" t="s">
        <v>589</v>
      </c>
      <c r="F4" s="28" t="s">
        <v>285</v>
      </c>
      <c r="G4" s="907"/>
    </row>
    <row r="5" spans="2:7" s="22" customFormat="1" ht="22.5" customHeight="1">
      <c r="B5" s="2070"/>
      <c r="C5" s="2066" t="s">
        <v>1921</v>
      </c>
      <c r="D5" s="2066"/>
      <c r="E5" s="29" t="s">
        <v>589</v>
      </c>
      <c r="F5" s="30" t="s">
        <v>285</v>
      </c>
      <c r="G5" s="917"/>
    </row>
    <row r="6" spans="2:7" s="22" customFormat="1" ht="17.25" customHeight="1">
      <c r="B6" s="2070"/>
      <c r="C6" s="2072" t="s">
        <v>1621</v>
      </c>
      <c r="D6" s="2073"/>
      <c r="E6" s="29" t="s">
        <v>589</v>
      </c>
      <c r="F6" s="30" t="s">
        <v>285</v>
      </c>
      <c r="G6" s="917"/>
    </row>
    <row r="7" spans="2:7" s="22" customFormat="1" ht="17.25" customHeight="1">
      <c r="B7" s="2070"/>
      <c r="C7" s="2066" t="s">
        <v>1830</v>
      </c>
      <c r="D7" s="2066"/>
      <c r="E7" s="29" t="s">
        <v>589</v>
      </c>
      <c r="F7" s="30" t="s">
        <v>285</v>
      </c>
      <c r="G7" s="917"/>
    </row>
    <row r="8" spans="2:7" s="22" customFormat="1" ht="17.25" customHeight="1">
      <c r="B8" s="2070"/>
      <c r="C8" s="2072" t="s">
        <v>1831</v>
      </c>
      <c r="D8" s="2073"/>
      <c r="E8" s="31" t="s">
        <v>589</v>
      </c>
      <c r="F8" s="32" t="s">
        <v>285</v>
      </c>
      <c r="G8" s="33"/>
    </row>
    <row r="9" spans="2:7" s="22" customFormat="1" ht="17.25" customHeight="1">
      <c r="B9" s="140" t="s">
        <v>1295</v>
      </c>
      <c r="C9" s="2071" t="s">
        <v>1357</v>
      </c>
      <c r="D9" s="2071"/>
      <c r="E9" s="27" t="s">
        <v>589</v>
      </c>
      <c r="F9" s="28" t="s">
        <v>285</v>
      </c>
      <c r="G9" s="907"/>
    </row>
    <row r="10" spans="2:7" s="22" customFormat="1" ht="17.25" customHeight="1">
      <c r="B10" s="141"/>
      <c r="C10" s="2066" t="s">
        <v>1358</v>
      </c>
      <c r="D10" s="2066"/>
      <c r="E10" s="29" t="s">
        <v>589</v>
      </c>
      <c r="F10" s="30" t="s">
        <v>285</v>
      </c>
      <c r="G10" s="917"/>
    </row>
    <row r="11" spans="2:7" s="22" customFormat="1" ht="17.25" customHeight="1">
      <c r="B11" s="141"/>
      <c r="C11" s="2066" t="s">
        <v>1359</v>
      </c>
      <c r="D11" s="2066"/>
      <c r="E11" s="29" t="s">
        <v>589</v>
      </c>
      <c r="F11" s="30" t="s">
        <v>285</v>
      </c>
      <c r="G11" s="917" t="s">
        <v>1106</v>
      </c>
    </row>
    <row r="12" spans="2:7" s="22" customFormat="1" ht="17.25" customHeight="1">
      <c r="B12" s="141"/>
      <c r="C12" s="2066" t="s">
        <v>1360</v>
      </c>
      <c r="D12" s="2066"/>
      <c r="E12" s="29" t="s">
        <v>589</v>
      </c>
      <c r="F12" s="30" t="s">
        <v>285</v>
      </c>
      <c r="G12" s="917" t="s">
        <v>1361</v>
      </c>
    </row>
    <row r="13" spans="2:7" s="22" customFormat="1" ht="17.25" customHeight="1">
      <c r="B13" s="141"/>
      <c r="C13" s="2066" t="s">
        <v>1235</v>
      </c>
      <c r="D13" s="2066"/>
      <c r="E13" s="29" t="s">
        <v>589</v>
      </c>
      <c r="F13" s="30" t="s">
        <v>285</v>
      </c>
      <c r="G13" s="917" t="s">
        <v>1362</v>
      </c>
    </row>
    <row r="14" spans="2:7" s="22" customFormat="1" ht="17.25" customHeight="1">
      <c r="B14" s="141"/>
      <c r="C14" s="2066" t="s">
        <v>1920</v>
      </c>
      <c r="D14" s="2066"/>
      <c r="E14" s="29" t="s">
        <v>589</v>
      </c>
      <c r="F14" s="30" t="s">
        <v>285</v>
      </c>
      <c r="G14" s="917" t="s">
        <v>1363</v>
      </c>
    </row>
    <row r="15" spans="2:7" s="22" customFormat="1" ht="17.25" customHeight="1">
      <c r="B15" s="141"/>
      <c r="C15" s="2066" t="s">
        <v>1234</v>
      </c>
      <c r="D15" s="2066"/>
      <c r="E15" s="29" t="s">
        <v>589</v>
      </c>
      <c r="F15" s="30" t="s">
        <v>285</v>
      </c>
      <c r="G15" s="917" t="s">
        <v>1362</v>
      </c>
    </row>
    <row r="16" spans="2:7" s="22" customFormat="1" ht="17.25" customHeight="1">
      <c r="B16" s="141"/>
      <c r="C16" s="2066" t="s">
        <v>1887</v>
      </c>
      <c r="D16" s="2066"/>
      <c r="E16" s="35" t="s">
        <v>590</v>
      </c>
      <c r="F16" s="30" t="s">
        <v>285</v>
      </c>
      <c r="G16" s="917"/>
    </row>
    <row r="17" spans="2:7" s="22" customFormat="1" ht="17.25" customHeight="1">
      <c r="B17" s="141"/>
      <c r="C17" s="2077" t="s">
        <v>1107</v>
      </c>
      <c r="D17" s="2077"/>
      <c r="E17" s="29" t="s">
        <v>589</v>
      </c>
      <c r="F17" s="30" t="s">
        <v>285</v>
      </c>
      <c r="G17" s="33" t="s">
        <v>1364</v>
      </c>
    </row>
    <row r="18" spans="2:7" s="22" customFormat="1" ht="17.25" customHeight="1">
      <c r="B18" s="141"/>
      <c r="C18" s="2077" t="s">
        <v>1832</v>
      </c>
      <c r="D18" s="2077"/>
      <c r="E18" s="29" t="s">
        <v>589</v>
      </c>
      <c r="F18" s="30" t="s">
        <v>285</v>
      </c>
      <c r="G18" s="33" t="s">
        <v>1365</v>
      </c>
    </row>
    <row r="19" spans="2:7" s="22" customFormat="1" ht="17.25" customHeight="1">
      <c r="B19" s="142"/>
      <c r="C19" s="2078" t="s">
        <v>1366</v>
      </c>
      <c r="D19" s="2078"/>
      <c r="E19" s="34" t="s">
        <v>589</v>
      </c>
      <c r="F19" s="36" t="s">
        <v>285</v>
      </c>
      <c r="G19" s="916" t="s">
        <v>1362</v>
      </c>
    </row>
    <row r="20" spans="2:7" s="22" customFormat="1" ht="17.25" customHeight="1">
      <c r="B20" s="1246" t="s">
        <v>286</v>
      </c>
      <c r="C20" s="2079" t="s">
        <v>287</v>
      </c>
      <c r="D20" s="2080"/>
      <c r="E20" s="909" t="s">
        <v>590</v>
      </c>
      <c r="F20" s="910" t="s">
        <v>285</v>
      </c>
      <c r="G20" s="915"/>
    </row>
    <row r="21" spans="2:7" s="22" customFormat="1" ht="17.25" customHeight="1">
      <c r="B21" s="1246" t="s">
        <v>765</v>
      </c>
      <c r="C21" s="2079" t="s">
        <v>1367</v>
      </c>
      <c r="D21" s="2080"/>
      <c r="E21" s="909" t="s">
        <v>410</v>
      </c>
      <c r="F21" s="910" t="s">
        <v>285</v>
      </c>
      <c r="G21" s="915" t="s">
        <v>710</v>
      </c>
    </row>
    <row r="22" spans="2:7" s="22" customFormat="1" ht="26.25" customHeight="1">
      <c r="B22" s="1245" t="s">
        <v>288</v>
      </c>
      <c r="C22" s="2068" t="s">
        <v>420</v>
      </c>
      <c r="D22" s="2068"/>
      <c r="E22" s="906" t="s">
        <v>410</v>
      </c>
      <c r="F22" s="26" t="s">
        <v>285</v>
      </c>
      <c r="G22" s="918" t="s">
        <v>1368</v>
      </c>
    </row>
    <row r="23" spans="2:7" s="22" customFormat="1" ht="17.25" customHeight="1">
      <c r="B23" s="2069" t="s">
        <v>777</v>
      </c>
      <c r="C23" s="2075" t="s">
        <v>1369</v>
      </c>
      <c r="D23" s="2075"/>
      <c r="E23" s="911" t="s">
        <v>410</v>
      </c>
      <c r="F23" s="742" t="s">
        <v>285</v>
      </c>
      <c r="G23" s="914" t="s">
        <v>1108</v>
      </c>
    </row>
    <row r="24" spans="2:7" s="22" customFormat="1" ht="17.25" customHeight="1">
      <c r="B24" s="2074"/>
      <c r="C24" s="2076" t="s">
        <v>713</v>
      </c>
      <c r="D24" s="2076"/>
      <c r="E24" s="37" t="s">
        <v>410</v>
      </c>
      <c r="F24" s="743" t="s">
        <v>285</v>
      </c>
      <c r="G24" s="916" t="s">
        <v>1109</v>
      </c>
    </row>
    <row r="25" spans="2:7" s="22" customFormat="1" ht="17.25" customHeight="1">
      <c r="B25" s="2069" t="s">
        <v>778</v>
      </c>
      <c r="C25" s="2075" t="s">
        <v>714</v>
      </c>
      <c r="D25" s="2075"/>
      <c r="E25" s="911" t="s">
        <v>410</v>
      </c>
      <c r="F25" s="28" t="s">
        <v>285</v>
      </c>
      <c r="G25" s="914"/>
    </row>
    <row r="26" spans="2:7" s="22" customFormat="1" ht="17.25" customHeight="1">
      <c r="B26" s="2074"/>
      <c r="C26" s="2076" t="s">
        <v>289</v>
      </c>
      <c r="D26" s="2076"/>
      <c r="E26" s="37" t="s">
        <v>410</v>
      </c>
      <c r="F26" s="37" t="s">
        <v>1370</v>
      </c>
      <c r="G26" s="916" t="s">
        <v>309</v>
      </c>
    </row>
    <row r="27" spans="2:7" s="22" customFormat="1" ht="17.25" customHeight="1">
      <c r="B27" s="2069" t="s">
        <v>1371</v>
      </c>
      <c r="C27" s="2081" t="s">
        <v>290</v>
      </c>
      <c r="D27" s="2082"/>
      <c r="E27" s="38" t="s">
        <v>590</v>
      </c>
      <c r="F27" s="38" t="s">
        <v>1370</v>
      </c>
      <c r="G27" s="2083" t="s">
        <v>1372</v>
      </c>
    </row>
    <row r="28" spans="2:7" s="22" customFormat="1" ht="17.25" customHeight="1">
      <c r="B28" s="2074"/>
      <c r="C28" s="2085" t="s">
        <v>1331</v>
      </c>
      <c r="D28" s="2086"/>
      <c r="E28" s="37" t="s">
        <v>590</v>
      </c>
      <c r="F28" s="37" t="s">
        <v>1373</v>
      </c>
      <c r="G28" s="2084"/>
    </row>
    <row r="29" spans="2:7" s="22" customFormat="1" ht="17.25" customHeight="1">
      <c r="B29" s="2069" t="s">
        <v>1374</v>
      </c>
      <c r="C29" s="2081" t="s">
        <v>1375</v>
      </c>
      <c r="D29" s="2082"/>
      <c r="E29" s="38" t="s">
        <v>590</v>
      </c>
      <c r="F29" s="38" t="s">
        <v>1373</v>
      </c>
      <c r="G29" s="2083" t="s">
        <v>291</v>
      </c>
    </row>
    <row r="30" spans="2:7" s="22" customFormat="1" ht="17.25" customHeight="1">
      <c r="B30" s="2074"/>
      <c r="C30" s="2085" t="s">
        <v>1333</v>
      </c>
      <c r="D30" s="2086"/>
      <c r="E30" s="37" t="s">
        <v>590</v>
      </c>
      <c r="F30" s="37" t="s">
        <v>1373</v>
      </c>
      <c r="G30" s="2084"/>
    </row>
    <row r="31" spans="2:7" s="22" customFormat="1" ht="17.25" customHeight="1">
      <c r="B31" s="2069" t="s">
        <v>774</v>
      </c>
      <c r="C31" s="2081" t="s">
        <v>1110</v>
      </c>
      <c r="D31" s="2082"/>
      <c r="E31" s="38" t="s">
        <v>410</v>
      </c>
      <c r="F31" s="38" t="s">
        <v>1373</v>
      </c>
      <c r="G31" s="914"/>
    </row>
    <row r="32" spans="2:7" s="22" customFormat="1" ht="17.25" customHeight="1">
      <c r="B32" s="2074"/>
      <c r="C32" s="2085" t="s">
        <v>1111</v>
      </c>
      <c r="D32" s="2086"/>
      <c r="E32" s="37" t="s">
        <v>410</v>
      </c>
      <c r="F32" s="37" t="s">
        <v>1373</v>
      </c>
      <c r="G32" s="916"/>
    </row>
    <row r="33" spans="1:8" s="22" customFormat="1" ht="17.25" customHeight="1">
      <c r="B33" s="2087" t="s">
        <v>1376</v>
      </c>
      <c r="C33" s="2075" t="s">
        <v>292</v>
      </c>
      <c r="D33" s="2075"/>
      <c r="E33" s="911" t="s">
        <v>590</v>
      </c>
      <c r="F33" s="28" t="s">
        <v>285</v>
      </c>
      <c r="G33" s="39"/>
    </row>
    <row r="34" spans="1:8" s="22" customFormat="1" ht="17.25" customHeight="1">
      <c r="B34" s="2088"/>
      <c r="C34" s="2077" t="s">
        <v>293</v>
      </c>
      <c r="D34" s="2077"/>
      <c r="E34" s="35" t="s">
        <v>590</v>
      </c>
      <c r="F34" s="30" t="s">
        <v>285</v>
      </c>
      <c r="G34" s="40"/>
    </row>
    <row r="35" spans="1:8" s="22" customFormat="1" ht="17.25" customHeight="1">
      <c r="B35" s="2088"/>
      <c r="C35" s="2077" t="s">
        <v>294</v>
      </c>
      <c r="D35" s="2077"/>
      <c r="E35" s="35" t="s">
        <v>590</v>
      </c>
      <c r="F35" s="30" t="s">
        <v>285</v>
      </c>
      <c r="G35" s="40"/>
    </row>
    <row r="36" spans="1:8" s="22" customFormat="1" ht="17.25" customHeight="1">
      <c r="B36" s="2088"/>
      <c r="C36" s="2077" t="s">
        <v>295</v>
      </c>
      <c r="D36" s="2077"/>
      <c r="E36" s="35" t="s">
        <v>590</v>
      </c>
      <c r="F36" s="30" t="s">
        <v>285</v>
      </c>
      <c r="G36" s="40"/>
    </row>
    <row r="37" spans="1:8" s="22" customFormat="1" ht="17.25" customHeight="1">
      <c r="B37" s="2088"/>
      <c r="C37" s="2077" t="s">
        <v>296</v>
      </c>
      <c r="D37" s="2077"/>
      <c r="E37" s="35" t="s">
        <v>590</v>
      </c>
      <c r="F37" s="30" t="s">
        <v>285</v>
      </c>
      <c r="G37" s="40"/>
    </row>
    <row r="38" spans="1:8" s="22" customFormat="1" ht="17.25" customHeight="1">
      <c r="B38" s="2089"/>
      <c r="C38" s="2078" t="s">
        <v>297</v>
      </c>
      <c r="D38" s="2078"/>
      <c r="E38" s="912" t="s">
        <v>590</v>
      </c>
      <c r="F38" s="36" t="s">
        <v>285</v>
      </c>
      <c r="G38" s="41"/>
    </row>
    <row r="39" spans="1:8" s="22" customFormat="1" ht="17.25" customHeight="1">
      <c r="B39" s="2105" t="s">
        <v>779</v>
      </c>
      <c r="C39" s="2106" t="s">
        <v>1377</v>
      </c>
      <c r="D39" s="2107"/>
      <c r="E39" s="2090" t="s">
        <v>590</v>
      </c>
      <c r="F39" s="2093" t="s">
        <v>285</v>
      </c>
      <c r="G39" s="2096" t="s">
        <v>1112</v>
      </c>
    </row>
    <row r="40" spans="1:8" s="22" customFormat="1" ht="17.25" customHeight="1">
      <c r="B40" s="2105"/>
      <c r="C40" s="2108"/>
      <c r="D40" s="2109"/>
      <c r="E40" s="2091"/>
      <c r="F40" s="2094"/>
      <c r="G40" s="2097"/>
    </row>
    <row r="41" spans="1:8" s="22" customFormat="1" ht="17.25" customHeight="1">
      <c r="B41" s="2105"/>
      <c r="C41" s="2110"/>
      <c r="D41" s="2111"/>
      <c r="E41" s="2092"/>
      <c r="F41" s="2095"/>
      <c r="G41" s="2098"/>
    </row>
    <row r="42" spans="1:8" s="22" customFormat="1" ht="17.25" customHeight="1">
      <c r="B42" s="42" t="s">
        <v>298</v>
      </c>
      <c r="C42" s="2099" t="s">
        <v>1378</v>
      </c>
      <c r="D42" s="2099"/>
      <c r="E42" s="2100" t="s">
        <v>1379</v>
      </c>
      <c r="F42" s="26" t="s">
        <v>285</v>
      </c>
      <c r="G42" s="913"/>
    </row>
    <row r="43" spans="1:8" s="22" customFormat="1" ht="17.25" customHeight="1">
      <c r="B43" s="43" t="s">
        <v>299</v>
      </c>
      <c r="C43" s="2102" t="s">
        <v>300</v>
      </c>
      <c r="D43" s="2102"/>
      <c r="E43" s="2101"/>
      <c r="F43" s="26" t="s">
        <v>285</v>
      </c>
      <c r="G43" s="918"/>
    </row>
    <row r="44" spans="1:8" s="22" customFormat="1" ht="17.25" customHeight="1">
      <c r="B44" s="908" t="s">
        <v>1380</v>
      </c>
      <c r="C44" s="2103"/>
      <c r="D44" s="2103"/>
      <c r="E44" s="906" t="s">
        <v>590</v>
      </c>
      <c r="F44" s="44" t="s">
        <v>1373</v>
      </c>
      <c r="G44" s="913" t="s">
        <v>301</v>
      </c>
    </row>
    <row r="45" spans="1:8" ht="7.5" customHeight="1">
      <c r="A45" s="45"/>
      <c r="B45" s="46"/>
      <c r="C45" s="46"/>
      <c r="D45" s="46"/>
      <c r="E45" s="46"/>
      <c r="F45" s="47"/>
      <c r="G45" s="47"/>
    </row>
    <row r="46" spans="1:8" s="22" customFormat="1" ht="17.25" customHeight="1">
      <c r="B46" s="2104" t="s">
        <v>1351</v>
      </c>
      <c r="C46" s="2071" t="s">
        <v>715</v>
      </c>
      <c r="D46" s="2071"/>
      <c r="E46" s="38" t="s">
        <v>1381</v>
      </c>
      <c r="F46" s="28" t="s">
        <v>285</v>
      </c>
      <c r="G46" s="914" t="s">
        <v>1382</v>
      </c>
    </row>
    <row r="47" spans="1:8" s="22" customFormat="1" ht="17.25" customHeight="1">
      <c r="B47" s="2104"/>
      <c r="C47" s="2078" t="s">
        <v>1383</v>
      </c>
      <c r="D47" s="2078"/>
      <c r="E47" s="912" t="s">
        <v>1381</v>
      </c>
      <c r="F47" s="36" t="s">
        <v>285</v>
      </c>
      <c r="G47" s="916" t="s">
        <v>1382</v>
      </c>
    </row>
    <row r="48" spans="1:8" ht="7.5" customHeight="1">
      <c r="A48" s="22"/>
      <c r="C48" s="49"/>
      <c r="D48" s="49"/>
      <c r="E48" s="49"/>
      <c r="F48" s="49"/>
      <c r="G48" s="50"/>
      <c r="H48" s="47"/>
    </row>
    <row r="49" spans="1:8" ht="17.25" customHeight="1">
      <c r="A49" s="22"/>
      <c r="C49" s="49"/>
      <c r="D49" s="49"/>
      <c r="E49" s="49"/>
      <c r="F49" s="26" t="s">
        <v>285</v>
      </c>
      <c r="G49" s="52" t="s">
        <v>303</v>
      </c>
      <c r="H49" s="47"/>
    </row>
    <row r="50" spans="1:8" ht="17.25" customHeight="1">
      <c r="B50" s="46"/>
      <c r="C50" s="46"/>
      <c r="D50" s="46"/>
      <c r="E50" s="46"/>
      <c r="F50" s="53" t="s">
        <v>1373</v>
      </c>
      <c r="G50" s="54" t="s">
        <v>1384</v>
      </c>
    </row>
    <row r="51" spans="1:8" ht="18.75" customHeight="1">
      <c r="B51" s="48" t="s">
        <v>712</v>
      </c>
      <c r="C51" s="46"/>
      <c r="D51" s="46"/>
      <c r="E51" s="46"/>
    </row>
    <row r="52" spans="1:8" ht="18.75" customHeight="1">
      <c r="B52" s="51" t="s">
        <v>711</v>
      </c>
      <c r="C52" s="45"/>
      <c r="D52" s="45"/>
      <c r="E52" s="45"/>
      <c r="G52" s="45"/>
    </row>
    <row r="53" spans="1:8">
      <c r="B53" s="45"/>
      <c r="C53" s="45"/>
      <c r="D53" s="45"/>
      <c r="E53" s="45"/>
      <c r="G53" s="45"/>
    </row>
    <row r="54" spans="1:8">
      <c r="A54" s="45"/>
      <c r="B54" s="45"/>
      <c r="C54" s="45"/>
      <c r="D54" s="45"/>
      <c r="E54" s="45"/>
      <c r="G54" s="45"/>
    </row>
  </sheetData>
  <sheetProtection sheet="1" objects="1" scenarios="1"/>
  <mergeCells count="58">
    <mergeCell ref="C44:D44"/>
    <mergeCell ref="B46:B47"/>
    <mergeCell ref="C46:D46"/>
    <mergeCell ref="C47:D47"/>
    <mergeCell ref="B39:B41"/>
    <mergeCell ref="C39:D41"/>
    <mergeCell ref="E39:E41"/>
    <mergeCell ref="F39:F41"/>
    <mergeCell ref="G39:G41"/>
    <mergeCell ref="C42:D42"/>
    <mergeCell ref="E42:E43"/>
    <mergeCell ref="C43:D43"/>
    <mergeCell ref="B31:B32"/>
    <mergeCell ref="C31:D31"/>
    <mergeCell ref="C32:D32"/>
    <mergeCell ref="B33:B38"/>
    <mergeCell ref="C33:D33"/>
    <mergeCell ref="C34:D34"/>
    <mergeCell ref="C35:D35"/>
    <mergeCell ref="C36:D36"/>
    <mergeCell ref="C37:D37"/>
    <mergeCell ref="C38:D38"/>
    <mergeCell ref="B27:B28"/>
    <mergeCell ref="C27:D27"/>
    <mergeCell ref="G27:G28"/>
    <mergeCell ref="C28:D28"/>
    <mergeCell ref="B29:B30"/>
    <mergeCell ref="C29:D29"/>
    <mergeCell ref="G29:G30"/>
    <mergeCell ref="C30:D30"/>
    <mergeCell ref="B25:B26"/>
    <mergeCell ref="C25:D25"/>
    <mergeCell ref="C26:D26"/>
    <mergeCell ref="C15:D15"/>
    <mergeCell ref="C16:D16"/>
    <mergeCell ref="C17:D17"/>
    <mergeCell ref="C18:D18"/>
    <mergeCell ref="C19:D19"/>
    <mergeCell ref="C20:D20"/>
    <mergeCell ref="C21:D21"/>
    <mergeCell ref="C22:D22"/>
    <mergeCell ref="B23:B24"/>
    <mergeCell ref="C23:D23"/>
    <mergeCell ref="C24:D24"/>
    <mergeCell ref="C14:D14"/>
    <mergeCell ref="C2:D2"/>
    <mergeCell ref="C3:D3"/>
    <mergeCell ref="B4:B8"/>
    <mergeCell ref="C4:D4"/>
    <mergeCell ref="C5:D5"/>
    <mergeCell ref="C7:D7"/>
    <mergeCell ref="C8:D8"/>
    <mergeCell ref="C9:D9"/>
    <mergeCell ref="C10:D10"/>
    <mergeCell ref="C11:D11"/>
    <mergeCell ref="C12:D12"/>
    <mergeCell ref="C13:D13"/>
    <mergeCell ref="C6:D6"/>
  </mergeCells>
  <phoneticPr fontId="19"/>
  <pageMargins left="0.39370078740157483" right="0.19685039370078741" top="0.35433070866141736" bottom="0.15748031496062992" header="0.31496062992125984" footer="0.31496062992125984"/>
  <pageSetup paperSize="9" scale="8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1DEFF-EAF1-4E57-883E-07A0D483DF22}">
  <sheetPr>
    <tabColor theme="8" tint="0.59999389629810485"/>
    <pageSetUpPr autoPageBreaks="0" fitToPage="1"/>
  </sheetPr>
  <dimension ref="A1:H180"/>
  <sheetViews>
    <sheetView showGridLines="0" view="pageBreakPreview" zoomScale="85" zoomScaleNormal="100" zoomScaleSheetLayoutView="85" workbookViewId="0">
      <selection activeCell="B1" sqref="B1:G1"/>
    </sheetView>
  </sheetViews>
  <sheetFormatPr defaultRowHeight="13.5"/>
  <cols>
    <col min="1" max="1" width="1.875" style="1285" customWidth="1"/>
    <col min="2" max="2" width="6.375" style="1394" customWidth="1"/>
    <col min="3" max="3" width="17.375" style="1285" customWidth="1"/>
    <col min="4" max="4" width="26.25" style="1285" customWidth="1"/>
    <col min="5" max="5" width="6.875" style="1282" customWidth="1"/>
    <col min="6" max="6" width="6.875" style="1395" customWidth="1"/>
    <col min="7" max="7" width="76.75" style="1285" customWidth="1"/>
    <col min="8" max="8" width="5.25" style="1396" customWidth="1"/>
    <col min="9" max="9" width="0.625" style="1" customWidth="1"/>
    <col min="10" max="16384" width="9" style="1"/>
  </cols>
  <sheetData>
    <row r="1" spans="1:8" ht="24.75" customHeight="1" thickBot="1">
      <c r="A1" s="1282"/>
      <c r="B1" s="2125" t="s">
        <v>310</v>
      </c>
      <c r="C1" s="2125"/>
      <c r="D1" s="2125"/>
      <c r="E1" s="2125"/>
      <c r="F1" s="2125"/>
      <c r="G1" s="2125"/>
      <c r="H1" s="1283"/>
    </row>
    <row r="2" spans="1:8" ht="25.5" customHeight="1" thickBot="1">
      <c r="A2" s="1282"/>
      <c r="B2" s="2126" t="s">
        <v>680</v>
      </c>
      <c r="C2" s="2127"/>
      <c r="D2" s="2127"/>
      <c r="E2" s="2127"/>
      <c r="F2" s="2127"/>
      <c r="G2" s="2128"/>
      <c r="H2" s="1284" t="s">
        <v>311</v>
      </c>
    </row>
    <row r="3" spans="1:8" ht="18.75" customHeight="1" thickTop="1">
      <c r="B3" s="2129" t="s">
        <v>1078</v>
      </c>
      <c r="C3" s="2130"/>
      <c r="D3" s="2130"/>
      <c r="E3" s="2130"/>
      <c r="F3" s="2130"/>
      <c r="G3" s="2131"/>
      <c r="H3" s="1397"/>
    </row>
    <row r="4" spans="1:8" ht="18.75" customHeight="1">
      <c r="B4" s="2112" t="s">
        <v>1280</v>
      </c>
      <c r="C4" s="2113"/>
      <c r="D4" s="2113"/>
      <c r="E4" s="2113"/>
      <c r="F4" s="2113"/>
      <c r="G4" s="2114"/>
      <c r="H4" s="1261"/>
    </row>
    <row r="5" spans="1:8" ht="18.75" customHeight="1">
      <c r="B5" s="2112" t="s">
        <v>1888</v>
      </c>
      <c r="C5" s="2113"/>
      <c r="D5" s="2113"/>
      <c r="E5" s="2113"/>
      <c r="F5" s="2113"/>
      <c r="G5" s="2114"/>
      <c r="H5" s="1261"/>
    </row>
    <row r="6" spans="1:8" ht="18.75" customHeight="1">
      <c r="B6" s="2112" t="s">
        <v>1281</v>
      </c>
      <c r="C6" s="2113"/>
      <c r="D6" s="2113"/>
      <c r="E6" s="2113"/>
      <c r="F6" s="2113"/>
      <c r="G6" s="2114"/>
      <c r="H6" s="1261"/>
    </row>
    <row r="7" spans="1:8" ht="18.75" customHeight="1">
      <c r="B7" s="2112" t="s">
        <v>1282</v>
      </c>
      <c r="C7" s="2113"/>
      <c r="D7" s="2113"/>
      <c r="E7" s="2113"/>
      <c r="F7" s="2113"/>
      <c r="G7" s="2114"/>
      <c r="H7" s="1261"/>
    </row>
    <row r="8" spans="1:8" ht="18.75" customHeight="1">
      <c r="B8" s="2115" t="s">
        <v>409</v>
      </c>
      <c r="C8" s="2116"/>
      <c r="D8" s="2116"/>
      <c r="E8" s="2116"/>
      <c r="F8" s="2116"/>
      <c r="G8" s="2117"/>
      <c r="H8" s="1261"/>
    </row>
    <row r="9" spans="1:8" ht="18.75" customHeight="1">
      <c r="B9" s="2115" t="s">
        <v>658</v>
      </c>
      <c r="C9" s="2116"/>
      <c r="D9" s="2116"/>
      <c r="E9" s="2116"/>
      <c r="F9" s="2116"/>
      <c r="G9" s="2117"/>
      <c r="H9" s="1261"/>
    </row>
    <row r="10" spans="1:8" ht="18.75" customHeight="1">
      <c r="B10" s="2118" t="s">
        <v>1889</v>
      </c>
      <c r="C10" s="2119"/>
      <c r="D10" s="2119"/>
      <c r="E10" s="2119"/>
      <c r="F10" s="2119"/>
      <c r="G10" s="2120"/>
      <c r="H10" s="1261"/>
    </row>
    <row r="11" spans="1:8" ht="18.75" customHeight="1" thickBot="1">
      <c r="B11" s="2121" t="s">
        <v>682</v>
      </c>
      <c r="C11" s="2122"/>
      <c r="D11" s="2122"/>
      <c r="E11" s="2122"/>
      <c r="F11" s="2122"/>
      <c r="G11" s="2123"/>
      <c r="H11" s="1398"/>
    </row>
    <row r="12" spans="1:8" ht="4.5" customHeight="1" thickBot="1">
      <c r="B12" s="2124"/>
      <c r="C12" s="2124"/>
      <c r="D12" s="2124"/>
      <c r="E12" s="2124"/>
      <c r="F12" s="2124"/>
      <c r="G12" s="2124"/>
      <c r="H12" s="2124"/>
    </row>
    <row r="13" spans="1:8" ht="30" customHeight="1" thickBot="1">
      <c r="A13" s="1282"/>
      <c r="B13" s="1286" t="s">
        <v>681</v>
      </c>
      <c r="C13" s="1287" t="s">
        <v>1283</v>
      </c>
      <c r="D13" s="1288" t="s">
        <v>312</v>
      </c>
      <c r="E13" s="1289" t="s">
        <v>313</v>
      </c>
      <c r="F13" s="1289" t="s">
        <v>314</v>
      </c>
      <c r="G13" s="1289" t="s">
        <v>1284</v>
      </c>
      <c r="H13" s="1290" t="s">
        <v>311</v>
      </c>
    </row>
    <row r="14" spans="1:8" ht="26.25" customHeight="1" thickTop="1">
      <c r="B14" s="1291" t="s">
        <v>1285</v>
      </c>
      <c r="C14" s="1292" t="s">
        <v>1286</v>
      </c>
      <c r="D14" s="1292" t="s">
        <v>709</v>
      </c>
      <c r="E14" s="55" t="s">
        <v>589</v>
      </c>
      <c r="F14" s="1256" t="s">
        <v>285</v>
      </c>
      <c r="G14" s="1247" t="s">
        <v>683</v>
      </c>
      <c r="H14" s="1259"/>
    </row>
    <row r="15" spans="1:8" ht="26.25" customHeight="1">
      <c r="B15" s="2149" t="s">
        <v>1287</v>
      </c>
      <c r="C15" s="2132" t="s">
        <v>315</v>
      </c>
      <c r="D15" s="1293" t="s">
        <v>479</v>
      </c>
      <c r="E15" s="2145" t="s">
        <v>589</v>
      </c>
      <c r="F15" s="2152" t="s">
        <v>285</v>
      </c>
      <c r="G15" s="1247" t="s">
        <v>660</v>
      </c>
      <c r="H15" s="1260"/>
    </row>
    <row r="16" spans="1:8" ht="26.25" customHeight="1">
      <c r="B16" s="2150"/>
      <c r="C16" s="2133"/>
      <c r="D16" s="1294" t="s">
        <v>316</v>
      </c>
      <c r="E16" s="2151"/>
      <c r="F16" s="2153"/>
      <c r="G16" s="1295" t="s">
        <v>684</v>
      </c>
      <c r="H16" s="1261"/>
    </row>
    <row r="17" spans="2:8" ht="26.25" customHeight="1">
      <c r="B17" s="2150"/>
      <c r="C17" s="2133"/>
      <c r="D17" s="2154" t="s">
        <v>317</v>
      </c>
      <c r="E17" s="2151"/>
      <c r="F17" s="1296" t="s">
        <v>1373</v>
      </c>
      <c r="G17" s="1297" t="s">
        <v>685</v>
      </c>
      <c r="H17" s="1265"/>
    </row>
    <row r="18" spans="2:8" ht="26.25" customHeight="1">
      <c r="B18" s="2150"/>
      <c r="C18" s="2133"/>
      <c r="D18" s="2155"/>
      <c r="E18" s="2151"/>
      <c r="F18" s="1298" t="s">
        <v>1373</v>
      </c>
      <c r="G18" s="1299" t="s">
        <v>721</v>
      </c>
      <c r="H18" s="1268"/>
    </row>
    <row r="19" spans="2:8" ht="26.25" customHeight="1">
      <c r="B19" s="1300"/>
      <c r="C19" s="2133"/>
      <c r="D19" s="2156" t="s">
        <v>318</v>
      </c>
      <c r="E19" s="2151"/>
      <c r="F19" s="2153" t="s">
        <v>1659</v>
      </c>
      <c r="G19" s="1301" t="s">
        <v>758</v>
      </c>
      <c r="H19" s="1262"/>
    </row>
    <row r="20" spans="2:8" ht="26.25" customHeight="1">
      <c r="B20" s="1302"/>
      <c r="C20" s="2133"/>
      <c r="D20" s="2156"/>
      <c r="E20" s="2151"/>
      <c r="F20" s="2153"/>
      <c r="G20" s="1299" t="s">
        <v>1288</v>
      </c>
      <c r="H20" s="1260"/>
    </row>
    <row r="21" spans="2:8" ht="26.25" customHeight="1">
      <c r="B21" s="1302"/>
      <c r="C21" s="2133"/>
      <c r="D21" s="2154" t="s">
        <v>319</v>
      </c>
      <c r="E21" s="2151"/>
      <c r="F21" s="2153"/>
      <c r="G21" s="1301" t="s">
        <v>686</v>
      </c>
      <c r="H21" s="1262"/>
    </row>
    <row r="22" spans="2:8" ht="26.25" customHeight="1">
      <c r="B22" s="1302"/>
      <c r="C22" s="2133"/>
      <c r="D22" s="2155"/>
      <c r="E22" s="2151"/>
      <c r="F22" s="2153"/>
      <c r="G22" s="1299" t="s">
        <v>1890</v>
      </c>
      <c r="H22" s="1260"/>
    </row>
    <row r="23" spans="2:8" ht="26.25" customHeight="1">
      <c r="B23" s="1302"/>
      <c r="C23" s="2133"/>
      <c r="D23" s="2158" t="s">
        <v>177</v>
      </c>
      <c r="E23" s="2151"/>
      <c r="F23" s="2153"/>
      <c r="G23" s="1301" t="s">
        <v>687</v>
      </c>
      <c r="H23" s="1262"/>
    </row>
    <row r="24" spans="2:8" ht="26.25" customHeight="1">
      <c r="B24" s="1302"/>
      <c r="C24" s="2133"/>
      <c r="D24" s="2159"/>
      <c r="E24" s="2151"/>
      <c r="F24" s="2153"/>
      <c r="G24" s="1299" t="s">
        <v>1891</v>
      </c>
      <c r="H24" s="1260"/>
    </row>
    <row r="25" spans="2:8" ht="26.25" customHeight="1">
      <c r="B25" s="1302"/>
      <c r="C25" s="2134"/>
      <c r="D25" s="1294" t="s">
        <v>320</v>
      </c>
      <c r="E25" s="2146"/>
      <c r="F25" s="2157"/>
      <c r="G25" s="1303" t="s">
        <v>759</v>
      </c>
      <c r="H25" s="1261"/>
    </row>
    <row r="26" spans="2:8" ht="33.75" customHeight="1">
      <c r="B26" s="1302"/>
      <c r="C26" s="2132" t="s">
        <v>321</v>
      </c>
      <c r="D26" s="2135" t="s">
        <v>1</v>
      </c>
      <c r="E26" s="2137" t="s">
        <v>589</v>
      </c>
      <c r="F26" s="56" t="s">
        <v>285</v>
      </c>
      <c r="G26" s="1301" t="s">
        <v>688</v>
      </c>
      <c r="H26" s="1262"/>
    </row>
    <row r="27" spans="2:8" ht="26.25" customHeight="1">
      <c r="B27" s="1302"/>
      <c r="C27" s="2133"/>
      <c r="D27" s="2136"/>
      <c r="E27" s="2138"/>
      <c r="F27" s="1304" t="s">
        <v>322</v>
      </c>
      <c r="G27" s="1305" t="s">
        <v>689</v>
      </c>
      <c r="H27" s="1263"/>
    </row>
    <row r="28" spans="2:8" ht="26.25" customHeight="1">
      <c r="B28" s="1302"/>
      <c r="C28" s="2133"/>
      <c r="D28" s="1306" t="s">
        <v>1289</v>
      </c>
      <c r="E28" s="2138"/>
      <c r="F28" s="2140" t="s">
        <v>285</v>
      </c>
      <c r="G28" s="1301" t="s">
        <v>1290</v>
      </c>
      <c r="H28" s="1261"/>
    </row>
    <row r="29" spans="2:8" ht="26.25" customHeight="1">
      <c r="B29" s="1302"/>
      <c r="C29" s="2133"/>
      <c r="D29" s="1307" t="s">
        <v>323</v>
      </c>
      <c r="E29" s="2138"/>
      <c r="F29" s="2141"/>
      <c r="G29" s="1301" t="s">
        <v>1291</v>
      </c>
      <c r="H29" s="1262"/>
    </row>
    <row r="30" spans="2:8" ht="45" customHeight="1">
      <c r="B30" s="1302"/>
      <c r="C30" s="2133"/>
      <c r="D30" s="1308" t="s">
        <v>324</v>
      </c>
      <c r="E30" s="2138"/>
      <c r="F30" s="2141"/>
      <c r="G30" s="1303" t="s">
        <v>1892</v>
      </c>
      <c r="H30" s="1261"/>
    </row>
    <row r="31" spans="2:8" ht="52.5" customHeight="1">
      <c r="B31" s="1302"/>
      <c r="C31" s="2134"/>
      <c r="D31" s="1309" t="s">
        <v>690</v>
      </c>
      <c r="E31" s="2139"/>
      <c r="F31" s="2142"/>
      <c r="G31" s="1299" t="s">
        <v>1893</v>
      </c>
      <c r="H31" s="1264"/>
    </row>
    <row r="32" spans="2:8" ht="26.25" customHeight="1">
      <c r="B32" s="1302"/>
      <c r="C32" s="1310" t="s">
        <v>1292</v>
      </c>
      <c r="D32" s="1311" t="s">
        <v>325</v>
      </c>
      <c r="E32" s="57" t="s">
        <v>589</v>
      </c>
      <c r="F32" s="58" t="s">
        <v>285</v>
      </c>
      <c r="G32" s="1312" t="s">
        <v>1293</v>
      </c>
      <c r="H32" s="1265"/>
    </row>
    <row r="33" spans="2:8" ht="26.25" customHeight="1">
      <c r="B33" s="1302"/>
      <c r="C33" s="1403" t="s">
        <v>1907</v>
      </c>
      <c r="D33" s="1403" t="s">
        <v>1908</v>
      </c>
      <c r="E33" s="1400" t="s">
        <v>1909</v>
      </c>
      <c r="F33" s="1399" t="s">
        <v>1910</v>
      </c>
      <c r="G33" s="1303" t="s">
        <v>1911</v>
      </c>
      <c r="H33" s="1261"/>
    </row>
    <row r="34" spans="2:8" ht="26.25" customHeight="1">
      <c r="B34" s="1302"/>
      <c r="C34" s="2143" t="s">
        <v>1912</v>
      </c>
      <c r="D34" s="2143" t="s">
        <v>326</v>
      </c>
      <c r="E34" s="2145" t="s">
        <v>589</v>
      </c>
      <c r="F34" s="2147" t="s">
        <v>285</v>
      </c>
      <c r="G34" s="1303" t="s">
        <v>760</v>
      </c>
      <c r="H34" s="1261"/>
    </row>
    <row r="35" spans="2:8" ht="26.25" customHeight="1">
      <c r="B35" s="1302"/>
      <c r="C35" s="2144"/>
      <c r="D35" s="2144"/>
      <c r="E35" s="2146"/>
      <c r="F35" s="2148"/>
      <c r="G35" s="1303" t="s">
        <v>1894</v>
      </c>
      <c r="H35" s="1261"/>
    </row>
    <row r="36" spans="2:8" ht="26.25" customHeight="1">
      <c r="B36" s="1302"/>
      <c r="C36" s="2143" t="s">
        <v>1913</v>
      </c>
      <c r="D36" s="1310" t="s">
        <v>327</v>
      </c>
      <c r="E36" s="2145" t="s">
        <v>589</v>
      </c>
      <c r="F36" s="2147" t="s">
        <v>285</v>
      </c>
      <c r="G36" s="1303" t="s">
        <v>785</v>
      </c>
      <c r="H36" s="1261"/>
    </row>
    <row r="37" spans="2:8" ht="26.25" customHeight="1">
      <c r="B37" s="1302"/>
      <c r="C37" s="2172"/>
      <c r="D37" s="1310" t="s">
        <v>328</v>
      </c>
      <c r="E37" s="2151"/>
      <c r="F37" s="2173"/>
      <c r="G37" s="1303" t="s">
        <v>691</v>
      </c>
      <c r="H37" s="1261"/>
    </row>
    <row r="38" spans="2:8" ht="26.25" customHeight="1">
      <c r="B38" s="1313"/>
      <c r="C38" s="2144"/>
      <c r="D38" s="1310" t="s">
        <v>1294</v>
      </c>
      <c r="E38" s="2146"/>
      <c r="F38" s="2148"/>
      <c r="G38" s="1282" t="s">
        <v>759</v>
      </c>
      <c r="H38" s="1261"/>
    </row>
    <row r="39" spans="2:8" ht="26.25" customHeight="1">
      <c r="B39" s="2150" t="s">
        <v>1295</v>
      </c>
      <c r="C39" s="2174" t="s">
        <v>329</v>
      </c>
      <c r="D39" s="1310" t="s">
        <v>330</v>
      </c>
      <c r="E39" s="2145" t="s">
        <v>589</v>
      </c>
      <c r="F39" s="2173" t="s">
        <v>285</v>
      </c>
      <c r="G39" s="1303" t="s">
        <v>786</v>
      </c>
      <c r="H39" s="1261"/>
    </row>
    <row r="40" spans="2:8" ht="26.25" customHeight="1">
      <c r="B40" s="2150"/>
      <c r="C40" s="2175"/>
      <c r="D40" s="1314" t="s">
        <v>331</v>
      </c>
      <c r="E40" s="2151"/>
      <c r="F40" s="2173"/>
      <c r="G40" s="1301" t="s">
        <v>692</v>
      </c>
      <c r="H40" s="1266"/>
    </row>
    <row r="41" spans="2:8" ht="33.75" customHeight="1">
      <c r="B41" s="2150"/>
      <c r="C41" s="2175"/>
      <c r="D41" s="1314" t="s">
        <v>332</v>
      </c>
      <c r="E41" s="2151"/>
      <c r="F41" s="2173"/>
      <c r="G41" s="1301" t="s">
        <v>1079</v>
      </c>
      <c r="H41" s="1266"/>
    </row>
    <row r="42" spans="2:8" ht="33.75" customHeight="1">
      <c r="B42" s="2150"/>
      <c r="C42" s="2175"/>
      <c r="D42" s="1315"/>
      <c r="E42" s="2151"/>
      <c r="F42" s="2148"/>
      <c r="G42" s="1305" t="s">
        <v>1080</v>
      </c>
      <c r="H42" s="1263"/>
    </row>
    <row r="43" spans="2:8" ht="26.25" customHeight="1">
      <c r="B43" s="1316"/>
      <c r="C43" s="1317" t="s">
        <v>1296</v>
      </c>
      <c r="D43" s="1318"/>
      <c r="E43" s="2145" t="s">
        <v>589</v>
      </c>
      <c r="F43" s="59" t="s">
        <v>285</v>
      </c>
      <c r="G43" s="1303" t="s">
        <v>670</v>
      </c>
      <c r="H43" s="1264"/>
    </row>
    <row r="44" spans="2:8" ht="33.75" customHeight="1">
      <c r="B44" s="1316"/>
      <c r="C44" s="1319"/>
      <c r="D44" s="1314" t="s">
        <v>705</v>
      </c>
      <c r="E44" s="2151"/>
      <c r="F44" s="1251" t="s">
        <v>285</v>
      </c>
      <c r="G44" s="1320" t="s">
        <v>706</v>
      </c>
      <c r="H44" s="1266"/>
    </row>
    <row r="45" spans="2:8" ht="26.25" customHeight="1">
      <c r="B45" s="1316"/>
      <c r="C45" s="1319"/>
      <c r="D45" s="1315"/>
      <c r="E45" s="2151"/>
      <c r="F45" s="1253"/>
      <c r="G45" s="1319" t="s">
        <v>1895</v>
      </c>
      <c r="H45" s="1267"/>
    </row>
    <row r="46" spans="2:8" ht="33.75" customHeight="1">
      <c r="B46" s="1316"/>
      <c r="C46" s="1319"/>
      <c r="D46" s="1321"/>
      <c r="E46" s="2151"/>
      <c r="F46" s="1252"/>
      <c r="G46" s="1305" t="s">
        <v>1297</v>
      </c>
      <c r="H46" s="1263"/>
    </row>
    <row r="47" spans="2:8" ht="26.25" customHeight="1">
      <c r="B47" s="1316"/>
      <c r="C47" s="1319"/>
      <c r="D47" s="1314" t="s">
        <v>1298</v>
      </c>
      <c r="E47" s="2151"/>
      <c r="F47" s="1251" t="s">
        <v>285</v>
      </c>
      <c r="G47" s="1320" t="s">
        <v>693</v>
      </c>
      <c r="H47" s="1266"/>
    </row>
    <row r="48" spans="2:8" ht="26.25" customHeight="1">
      <c r="B48" s="1322"/>
      <c r="C48" s="1299"/>
      <c r="D48" s="1321"/>
      <c r="E48" s="2146"/>
      <c r="F48" s="1252"/>
      <c r="G48" s="1305" t="s">
        <v>1299</v>
      </c>
      <c r="H48" s="1263"/>
    </row>
    <row r="49" spans="1:8" ht="26.25" customHeight="1" thickBot="1">
      <c r="A49" s="1282"/>
      <c r="B49" s="1323" t="s">
        <v>681</v>
      </c>
      <c r="C49" s="1324" t="s">
        <v>1283</v>
      </c>
      <c r="D49" s="1325" t="s">
        <v>312</v>
      </c>
      <c r="E49" s="1326" t="s">
        <v>313</v>
      </c>
      <c r="F49" s="1326" t="s">
        <v>314</v>
      </c>
      <c r="G49" s="1326" t="s">
        <v>1284</v>
      </c>
      <c r="H49" s="1327" t="s">
        <v>311</v>
      </c>
    </row>
    <row r="50" spans="1:8" ht="33.75" customHeight="1" thickTop="1">
      <c r="B50" s="2150" t="s">
        <v>1295</v>
      </c>
      <c r="C50" s="1317" t="s">
        <v>1296</v>
      </c>
      <c r="D50" s="1321" t="s">
        <v>1300</v>
      </c>
      <c r="E50" s="1254"/>
      <c r="F50" s="1328" t="s">
        <v>322</v>
      </c>
      <c r="G50" s="1303" t="s">
        <v>791</v>
      </c>
      <c r="H50" s="1264"/>
    </row>
    <row r="51" spans="1:8" ht="26.25" customHeight="1">
      <c r="B51" s="2150"/>
      <c r="C51" s="1319"/>
      <c r="D51" s="1315" t="s">
        <v>1301</v>
      </c>
      <c r="E51" s="1254"/>
      <c r="F51" s="59" t="s">
        <v>285</v>
      </c>
      <c r="G51" s="1319" t="s">
        <v>761</v>
      </c>
      <c r="H51" s="1267"/>
    </row>
    <row r="52" spans="1:8" ht="26.25" customHeight="1">
      <c r="B52" s="2150"/>
      <c r="C52" s="1319"/>
      <c r="D52" s="1311" t="s">
        <v>662</v>
      </c>
      <c r="E52" s="1254"/>
      <c r="F52" s="59" t="s">
        <v>285</v>
      </c>
      <c r="G52" s="1301" t="s">
        <v>1081</v>
      </c>
      <c r="H52" s="1262"/>
    </row>
    <row r="53" spans="1:8" ht="26.25" customHeight="1">
      <c r="B53" s="2150"/>
      <c r="C53" s="1319"/>
      <c r="D53" s="1329" t="s">
        <v>762</v>
      </c>
      <c r="E53" s="1254"/>
      <c r="F53" s="138" t="s">
        <v>285</v>
      </c>
      <c r="G53" s="1330" t="s">
        <v>1896</v>
      </c>
      <c r="H53" s="1262"/>
    </row>
    <row r="54" spans="1:8" ht="26.25" customHeight="1">
      <c r="B54" s="1331"/>
      <c r="C54" s="1319"/>
      <c r="D54" s="1332"/>
      <c r="E54" s="1254"/>
      <c r="F54" s="128" t="s">
        <v>322</v>
      </c>
      <c r="G54" s="1333" t="s">
        <v>707</v>
      </c>
      <c r="H54" s="1268"/>
    </row>
    <row r="55" spans="1:8" ht="26.25" customHeight="1">
      <c r="B55" s="1316"/>
      <c r="C55" s="2160" t="s">
        <v>1302</v>
      </c>
      <c r="D55" s="2161"/>
      <c r="E55" s="2164" t="s">
        <v>589</v>
      </c>
      <c r="F55" s="2167" t="s">
        <v>285</v>
      </c>
      <c r="G55" s="1317" t="s">
        <v>1303</v>
      </c>
      <c r="H55" s="1265"/>
    </row>
    <row r="56" spans="1:8" ht="26.25" customHeight="1">
      <c r="B56" s="1316"/>
      <c r="C56" s="2162"/>
      <c r="D56" s="2163"/>
      <c r="E56" s="2165"/>
      <c r="F56" s="2168"/>
      <c r="G56" s="1305" t="s">
        <v>1304</v>
      </c>
      <c r="H56" s="1268"/>
    </row>
    <row r="57" spans="1:8" ht="26.25" customHeight="1">
      <c r="B57" s="1316"/>
      <c r="C57" s="1334"/>
      <c r="D57" s="2170" t="s">
        <v>671</v>
      </c>
      <c r="E57" s="2165"/>
      <c r="F57" s="2168"/>
      <c r="G57" s="1320" t="s">
        <v>763</v>
      </c>
      <c r="H57" s="1262"/>
    </row>
    <row r="58" spans="1:8" ht="26.25" customHeight="1">
      <c r="B58" s="1316"/>
      <c r="C58" s="1334"/>
      <c r="D58" s="2171"/>
      <c r="E58" s="2165"/>
      <c r="F58" s="2168"/>
      <c r="G58" s="1335" t="s">
        <v>1082</v>
      </c>
      <c r="H58" s="1268"/>
    </row>
    <row r="59" spans="1:8" ht="26.25" customHeight="1">
      <c r="B59" s="1316"/>
      <c r="C59" s="1336"/>
      <c r="D59" s="1255" t="s">
        <v>1083</v>
      </c>
      <c r="E59" s="2165"/>
      <c r="F59" s="2168"/>
      <c r="G59" s="1335" t="s">
        <v>1084</v>
      </c>
      <c r="H59" s="1260"/>
    </row>
    <row r="60" spans="1:8" ht="26.25" customHeight="1">
      <c r="B60" s="1316"/>
      <c r="C60" s="1336"/>
      <c r="D60" s="741" t="s">
        <v>1305</v>
      </c>
      <c r="E60" s="2165"/>
      <c r="F60" s="2168"/>
      <c r="G60" s="1337" t="s">
        <v>1897</v>
      </c>
      <c r="H60" s="1261"/>
    </row>
    <row r="61" spans="1:8" ht="26.25" customHeight="1">
      <c r="B61" s="1316"/>
      <c r="C61" s="1336"/>
      <c r="D61" s="741" t="s">
        <v>1306</v>
      </c>
      <c r="E61" s="2165"/>
      <c r="F61" s="2168"/>
      <c r="G61" s="1337" t="s">
        <v>1085</v>
      </c>
      <c r="H61" s="1269"/>
    </row>
    <row r="62" spans="1:8" ht="33.75" customHeight="1">
      <c r="B62" s="1316"/>
      <c r="C62" s="1336"/>
      <c r="D62" s="741" t="s">
        <v>999</v>
      </c>
      <c r="E62" s="2165"/>
      <c r="F62" s="2168"/>
      <c r="G62" s="1312" t="s">
        <v>1898</v>
      </c>
      <c r="H62" s="1261"/>
    </row>
    <row r="63" spans="1:8" ht="33.75" customHeight="1">
      <c r="B63" s="1316"/>
      <c r="C63" s="1336"/>
      <c r="D63" s="741" t="s">
        <v>1665</v>
      </c>
      <c r="E63" s="2166"/>
      <c r="F63" s="2169"/>
      <c r="G63" s="1312" t="s">
        <v>1899</v>
      </c>
      <c r="H63" s="1269"/>
    </row>
    <row r="64" spans="1:8" ht="26.25" customHeight="1">
      <c r="A64" s="1282"/>
      <c r="B64" s="1316"/>
      <c r="C64" s="2182" t="s">
        <v>1307</v>
      </c>
      <c r="D64" s="2183"/>
      <c r="E64" s="2145" t="s">
        <v>589</v>
      </c>
      <c r="F64" s="2147" t="s">
        <v>285</v>
      </c>
      <c r="G64" s="1320" t="s">
        <v>1303</v>
      </c>
      <c r="H64" s="1262"/>
    </row>
    <row r="65" spans="1:8" ht="26.25" customHeight="1">
      <c r="A65" s="1282"/>
      <c r="B65" s="1316"/>
      <c r="C65" s="2184"/>
      <c r="D65" s="2185"/>
      <c r="E65" s="2151"/>
      <c r="F65" s="2173"/>
      <c r="G65" s="1338" t="s">
        <v>694</v>
      </c>
      <c r="H65" s="1270"/>
    </row>
    <row r="66" spans="1:8" ht="26.25" customHeight="1">
      <c r="A66" s="1282"/>
      <c r="B66" s="1316"/>
      <c r="C66" s="2184"/>
      <c r="D66" s="2185"/>
      <c r="E66" s="2151"/>
      <c r="F66" s="2173"/>
      <c r="G66" s="1338" t="s">
        <v>1086</v>
      </c>
      <c r="H66" s="1269"/>
    </row>
    <row r="67" spans="1:8" ht="26.25" customHeight="1">
      <c r="B67" s="1316"/>
      <c r="C67" s="2184"/>
      <c r="D67" s="2185"/>
      <c r="E67" s="2151"/>
      <c r="F67" s="2173"/>
      <c r="G67" s="163" t="s">
        <v>1087</v>
      </c>
      <c r="H67" s="1270"/>
    </row>
    <row r="68" spans="1:8" ht="26.25" customHeight="1">
      <c r="B68" s="1316"/>
      <c r="C68" s="2184"/>
      <c r="D68" s="2185"/>
      <c r="E68" s="2151"/>
      <c r="F68" s="2173"/>
      <c r="G68" s="1339" t="s">
        <v>1900</v>
      </c>
      <c r="H68" s="1270"/>
    </row>
    <row r="69" spans="1:8" ht="33.75" customHeight="1">
      <c r="B69" s="1302"/>
      <c r="C69" s="2186"/>
      <c r="D69" s="2187"/>
      <c r="E69" s="2146"/>
      <c r="F69" s="2148"/>
      <c r="G69" s="60" t="s">
        <v>1308</v>
      </c>
      <c r="H69" s="1260"/>
    </row>
    <row r="70" spans="1:8" ht="26.25" customHeight="1">
      <c r="B70" s="1331"/>
      <c r="C70" s="2143" t="s">
        <v>1088</v>
      </c>
      <c r="D70" s="2176" t="s">
        <v>13</v>
      </c>
      <c r="E70" s="2178" t="s">
        <v>589</v>
      </c>
      <c r="F70" s="2140" t="s">
        <v>285</v>
      </c>
      <c r="G70" s="1335" t="s">
        <v>1222</v>
      </c>
      <c r="H70" s="1265"/>
    </row>
    <row r="71" spans="1:8" ht="26.25" customHeight="1">
      <c r="B71" s="1331"/>
      <c r="C71" s="2172"/>
      <c r="D71" s="2177"/>
      <c r="E71" s="2181"/>
      <c r="F71" s="2141"/>
      <c r="G71" s="1335" t="s">
        <v>1089</v>
      </c>
      <c r="H71" s="1265"/>
    </row>
    <row r="72" spans="1:8" ht="26.25" customHeight="1">
      <c r="B72" s="1331"/>
      <c r="C72" s="2172"/>
      <c r="D72" s="1340" t="s">
        <v>1901</v>
      </c>
      <c r="E72" s="2181"/>
      <c r="F72" s="2141"/>
      <c r="G72" s="1335" t="s">
        <v>1902</v>
      </c>
      <c r="H72" s="1265"/>
    </row>
    <row r="73" spans="1:8" ht="26.25" customHeight="1">
      <c r="B73" s="1331"/>
      <c r="C73" s="2172"/>
      <c r="D73" s="1329" t="s">
        <v>333</v>
      </c>
      <c r="E73" s="2179"/>
      <c r="F73" s="2142"/>
      <c r="G73" s="1335" t="s">
        <v>334</v>
      </c>
      <c r="H73" s="1265"/>
    </row>
    <row r="74" spans="1:8" ht="26.25" customHeight="1">
      <c r="B74" s="1331"/>
      <c r="C74" s="2143" t="s">
        <v>1903</v>
      </c>
      <c r="D74" s="2176" t="s">
        <v>13</v>
      </c>
      <c r="E74" s="2178" t="s">
        <v>589</v>
      </c>
      <c r="F74" s="2140" t="s">
        <v>1659</v>
      </c>
      <c r="G74" s="1335" t="s">
        <v>1904</v>
      </c>
      <c r="H74" s="1265"/>
    </row>
    <row r="75" spans="1:8" ht="26.25" customHeight="1">
      <c r="B75" s="1331"/>
      <c r="C75" s="2144"/>
      <c r="D75" s="2177"/>
      <c r="E75" s="2179"/>
      <c r="F75" s="2142"/>
      <c r="G75" s="1335" t="s">
        <v>1089</v>
      </c>
      <c r="H75" s="1265"/>
    </row>
    <row r="76" spans="1:8" ht="26.25" customHeight="1">
      <c r="B76" s="1331"/>
      <c r="C76" s="2174" t="s">
        <v>1309</v>
      </c>
      <c r="D76" s="2158"/>
      <c r="E76" s="2178" t="s">
        <v>589</v>
      </c>
      <c r="F76" s="2140" t="s">
        <v>285</v>
      </c>
      <c r="G76" s="1335" t="s">
        <v>695</v>
      </c>
      <c r="H76" s="1265"/>
    </row>
    <row r="77" spans="1:8" ht="26.25" customHeight="1">
      <c r="B77" s="1331"/>
      <c r="C77" s="2175"/>
      <c r="D77" s="2180"/>
      <c r="E77" s="2181"/>
      <c r="F77" s="2141"/>
      <c r="G77" s="1299" t="s">
        <v>1310</v>
      </c>
      <c r="H77" s="1265"/>
    </row>
    <row r="78" spans="1:8" ht="26.25" customHeight="1">
      <c r="B78" s="1331"/>
      <c r="C78" s="2175"/>
      <c r="D78" s="2180"/>
      <c r="E78" s="2181"/>
      <c r="F78" s="2141"/>
      <c r="G78" s="1299" t="s">
        <v>1090</v>
      </c>
      <c r="H78" s="1265"/>
    </row>
    <row r="79" spans="1:8" ht="26.25" customHeight="1">
      <c r="B79" s="1331"/>
      <c r="C79" s="2175"/>
      <c r="D79" s="2180"/>
      <c r="E79" s="2179"/>
      <c r="F79" s="2141"/>
      <c r="G79" s="1303" t="s">
        <v>1311</v>
      </c>
      <c r="H79" s="1261"/>
    </row>
    <row r="80" spans="1:8" ht="26.25" customHeight="1">
      <c r="B80" s="1331"/>
      <c r="C80" s="1341"/>
      <c r="D80" s="1311" t="s">
        <v>1312</v>
      </c>
      <c r="E80" s="1342" t="s">
        <v>590</v>
      </c>
      <c r="F80" s="2141"/>
      <c r="G80" s="1319" t="s">
        <v>704</v>
      </c>
      <c r="H80" s="1269"/>
    </row>
    <row r="81" spans="1:8" ht="26.25" customHeight="1">
      <c r="B81" s="1331"/>
      <c r="C81" s="2174" t="s">
        <v>1313</v>
      </c>
      <c r="D81" s="2158"/>
      <c r="E81" s="2189" t="s">
        <v>589</v>
      </c>
      <c r="F81" s="2192" t="s">
        <v>285</v>
      </c>
      <c r="G81" s="1301" t="s">
        <v>1314</v>
      </c>
      <c r="H81" s="1262"/>
    </row>
    <row r="82" spans="1:8" ht="26.25" customHeight="1">
      <c r="B82" s="1331"/>
      <c r="C82" s="2188"/>
      <c r="D82" s="2159"/>
      <c r="E82" s="2191"/>
      <c r="F82" s="2194"/>
      <c r="G82" s="1335" t="s">
        <v>1315</v>
      </c>
      <c r="H82" s="1268"/>
    </row>
    <row r="83" spans="1:8" ht="26.25" customHeight="1">
      <c r="B83" s="1331"/>
      <c r="C83" s="2174" t="s">
        <v>1906</v>
      </c>
      <c r="D83" s="2158"/>
      <c r="E83" s="2189" t="s">
        <v>589</v>
      </c>
      <c r="F83" s="2192" t="s">
        <v>1659</v>
      </c>
      <c r="G83" s="1301" t="s">
        <v>1314</v>
      </c>
      <c r="H83" s="1262"/>
    </row>
    <row r="84" spans="1:8" ht="26.25" customHeight="1">
      <c r="B84" s="1331"/>
      <c r="C84" s="2175"/>
      <c r="D84" s="2180"/>
      <c r="E84" s="2190"/>
      <c r="F84" s="2193"/>
      <c r="G84" s="1343" t="s">
        <v>1315</v>
      </c>
      <c r="H84" s="1270"/>
    </row>
    <row r="85" spans="1:8" ht="33.75" customHeight="1">
      <c r="B85" s="1331"/>
      <c r="C85" s="2175"/>
      <c r="D85" s="2180"/>
      <c r="E85" s="2190"/>
      <c r="F85" s="2193"/>
      <c r="G85" s="1338" t="s">
        <v>1316</v>
      </c>
      <c r="H85" s="1270"/>
    </row>
    <row r="86" spans="1:8" ht="26.25" customHeight="1">
      <c r="B86" s="1331"/>
      <c r="C86" s="2188"/>
      <c r="D86" s="2159"/>
      <c r="E86" s="2191"/>
      <c r="F86" s="2194"/>
      <c r="G86" s="1319" t="s">
        <v>1091</v>
      </c>
      <c r="H86" s="1268"/>
    </row>
    <row r="87" spans="1:8" ht="26.25" customHeight="1">
      <c r="B87" s="1331"/>
      <c r="C87" s="2174" t="s">
        <v>1317</v>
      </c>
      <c r="D87" s="2158"/>
      <c r="E87" s="2189" t="s">
        <v>589</v>
      </c>
      <c r="F87" s="2192" t="s">
        <v>285</v>
      </c>
      <c r="G87" s="1301" t="s">
        <v>1318</v>
      </c>
      <c r="H87" s="1262"/>
    </row>
    <row r="88" spans="1:8" ht="26.25" customHeight="1">
      <c r="B88" s="1331"/>
      <c r="C88" s="2175"/>
      <c r="D88" s="2180"/>
      <c r="E88" s="2190"/>
      <c r="F88" s="2193"/>
      <c r="G88" s="1343" t="s">
        <v>696</v>
      </c>
      <c r="H88" s="1273"/>
    </row>
    <row r="89" spans="1:8" ht="26.25" customHeight="1">
      <c r="B89" s="1331"/>
      <c r="C89" s="2175"/>
      <c r="D89" s="2180"/>
      <c r="E89" s="2190"/>
      <c r="F89" s="2193"/>
      <c r="G89" s="1344" t="s">
        <v>697</v>
      </c>
      <c r="H89" s="1270"/>
    </row>
    <row r="90" spans="1:8" ht="26.25" customHeight="1">
      <c r="B90" s="1345"/>
      <c r="C90" s="2175"/>
      <c r="D90" s="2180"/>
      <c r="E90" s="2190"/>
      <c r="F90" s="2193"/>
      <c r="G90" s="1343" t="s">
        <v>1319</v>
      </c>
      <c r="H90" s="1273"/>
    </row>
    <row r="91" spans="1:8" ht="26.25" customHeight="1">
      <c r="B91" s="1346"/>
      <c r="C91" s="2188"/>
      <c r="D91" s="2159"/>
      <c r="E91" s="2191"/>
      <c r="F91" s="2194"/>
      <c r="G91" s="1335" t="s">
        <v>1320</v>
      </c>
      <c r="H91" s="1260"/>
    </row>
    <row r="92" spans="1:8" ht="26.25" customHeight="1" thickBot="1">
      <c r="A92" s="1282"/>
      <c r="B92" s="1323" t="s">
        <v>681</v>
      </c>
      <c r="C92" s="1324" t="s">
        <v>1283</v>
      </c>
      <c r="D92" s="1325" t="s">
        <v>312</v>
      </c>
      <c r="E92" s="1326" t="s">
        <v>313</v>
      </c>
      <c r="F92" s="1326" t="s">
        <v>314</v>
      </c>
      <c r="G92" s="1326" t="s">
        <v>1284</v>
      </c>
      <c r="H92" s="1327" t="s">
        <v>311</v>
      </c>
    </row>
    <row r="93" spans="1:8" ht="26.25" customHeight="1" thickTop="1">
      <c r="B93" s="2150" t="s">
        <v>651</v>
      </c>
      <c r="C93" s="2196" t="s">
        <v>287</v>
      </c>
      <c r="D93" s="2197"/>
      <c r="E93" s="2199" t="s">
        <v>1321</v>
      </c>
      <c r="F93" s="2173" t="s">
        <v>285</v>
      </c>
      <c r="G93" s="1347" t="s">
        <v>698</v>
      </c>
      <c r="H93" s="1273"/>
    </row>
    <row r="94" spans="1:8" ht="26.25" customHeight="1">
      <c r="B94" s="2195"/>
      <c r="C94" s="2198"/>
      <c r="D94" s="2155"/>
      <c r="E94" s="2200"/>
      <c r="F94" s="2148"/>
      <c r="G94" s="1333" t="s">
        <v>335</v>
      </c>
      <c r="H94" s="1268"/>
    </row>
    <row r="95" spans="1:8" ht="26.25" customHeight="1">
      <c r="B95" s="2149" t="s">
        <v>765</v>
      </c>
      <c r="C95" s="2202" t="s">
        <v>766</v>
      </c>
      <c r="D95" s="1301" t="s">
        <v>336</v>
      </c>
      <c r="E95" s="2203" t="s">
        <v>410</v>
      </c>
      <c r="F95" s="2192" t="s">
        <v>285</v>
      </c>
      <c r="G95" s="1301" t="s">
        <v>767</v>
      </c>
      <c r="H95" s="1262"/>
    </row>
    <row r="96" spans="1:8" ht="26.25" customHeight="1">
      <c r="B96" s="2150"/>
      <c r="C96" s="2202"/>
      <c r="D96" s="1299" t="s">
        <v>1322</v>
      </c>
      <c r="E96" s="2204"/>
      <c r="F96" s="2193"/>
      <c r="G96" s="1299" t="s">
        <v>335</v>
      </c>
      <c r="H96" s="1260"/>
    </row>
    <row r="97" spans="1:8" ht="26.25" customHeight="1">
      <c r="B97" s="2201"/>
      <c r="C97" s="1348" t="s">
        <v>1323</v>
      </c>
      <c r="D97" s="1349" t="s">
        <v>1324</v>
      </c>
      <c r="E97" s="2205"/>
      <c r="F97" s="2194"/>
      <c r="G97" s="1303" t="s">
        <v>701</v>
      </c>
      <c r="H97" s="1261"/>
    </row>
    <row r="98" spans="1:8" ht="26.25" customHeight="1">
      <c r="B98" s="2149" t="s">
        <v>288</v>
      </c>
      <c r="C98" s="2132" t="s">
        <v>1325</v>
      </c>
      <c r="D98" s="2132" t="s">
        <v>420</v>
      </c>
      <c r="E98" s="2206" t="s">
        <v>410</v>
      </c>
      <c r="F98" s="2140" t="s">
        <v>285</v>
      </c>
      <c r="G98" s="1347" t="s">
        <v>421</v>
      </c>
      <c r="H98" s="1273"/>
    </row>
    <row r="99" spans="1:8" ht="26.25" customHeight="1">
      <c r="B99" s="2150"/>
      <c r="C99" s="2133"/>
      <c r="D99" s="2134"/>
      <c r="E99" s="2207"/>
      <c r="F99" s="2141"/>
      <c r="G99" s="1350" t="s">
        <v>335</v>
      </c>
      <c r="H99" s="1268"/>
    </row>
    <row r="100" spans="1:8" ht="33.75" customHeight="1">
      <c r="B100" s="2201"/>
      <c r="C100" s="2134"/>
      <c r="D100" s="1351" t="s">
        <v>699</v>
      </c>
      <c r="E100" s="2208"/>
      <c r="F100" s="2142"/>
      <c r="G100" s="1317" t="s">
        <v>700</v>
      </c>
      <c r="H100" s="1261"/>
    </row>
    <row r="101" spans="1:8" ht="26.25" customHeight="1">
      <c r="B101" s="2149" t="s">
        <v>768</v>
      </c>
      <c r="C101" s="1348" t="s">
        <v>769</v>
      </c>
      <c r="D101" s="1349" t="s">
        <v>336</v>
      </c>
      <c r="E101" s="1352" t="s">
        <v>410</v>
      </c>
      <c r="F101" s="61" t="s">
        <v>285</v>
      </c>
      <c r="G101" s="1303" t="s">
        <v>770</v>
      </c>
      <c r="H101" s="1261"/>
    </row>
    <row r="102" spans="1:8" ht="26.25" customHeight="1">
      <c r="B102" s="2150"/>
      <c r="C102" s="2209" t="s">
        <v>337</v>
      </c>
      <c r="D102" s="2154"/>
      <c r="E102" s="2206" t="s">
        <v>410</v>
      </c>
      <c r="F102" s="2147" t="s">
        <v>285</v>
      </c>
      <c r="G102" s="1301" t="s">
        <v>1092</v>
      </c>
      <c r="H102" s="1262"/>
    </row>
    <row r="103" spans="1:8" ht="33.75" customHeight="1">
      <c r="B103" s="2201"/>
      <c r="C103" s="2198"/>
      <c r="D103" s="2155"/>
      <c r="E103" s="2208"/>
      <c r="F103" s="2148"/>
      <c r="G103" s="1305" t="s">
        <v>1093</v>
      </c>
      <c r="H103" s="1268"/>
    </row>
    <row r="104" spans="1:8" ht="26.25" customHeight="1">
      <c r="B104" s="2149" t="s">
        <v>771</v>
      </c>
      <c r="C104" s="1310" t="s">
        <v>772</v>
      </c>
      <c r="D104" s="1308" t="s">
        <v>336</v>
      </c>
      <c r="E104" s="1353" t="s">
        <v>410</v>
      </c>
      <c r="F104" s="61" t="s">
        <v>285</v>
      </c>
      <c r="G104" s="1337" t="s">
        <v>773</v>
      </c>
      <c r="H104" s="1261"/>
    </row>
    <row r="105" spans="1:8" ht="33.75" customHeight="1">
      <c r="B105" s="2150"/>
      <c r="C105" s="2176" t="s">
        <v>338</v>
      </c>
      <c r="D105" s="2176" t="s">
        <v>339</v>
      </c>
      <c r="E105" s="2206" t="s">
        <v>410</v>
      </c>
      <c r="F105" s="2206" t="s">
        <v>322</v>
      </c>
      <c r="G105" s="1320" t="s">
        <v>1326</v>
      </c>
      <c r="H105" s="1262"/>
    </row>
    <row r="106" spans="1:8" ht="33.75" customHeight="1">
      <c r="B106" s="2201"/>
      <c r="C106" s="2177"/>
      <c r="D106" s="2177"/>
      <c r="E106" s="2208"/>
      <c r="F106" s="2208"/>
      <c r="G106" s="1335" t="s">
        <v>1094</v>
      </c>
      <c r="H106" s="1268"/>
    </row>
    <row r="107" spans="1:8" ht="26.25" customHeight="1">
      <c r="B107" s="2210" t="s">
        <v>340</v>
      </c>
      <c r="C107" s="2219" t="s">
        <v>1327</v>
      </c>
      <c r="D107" s="2220"/>
      <c r="E107" s="2225" t="s">
        <v>590</v>
      </c>
      <c r="F107" s="2228" t="s">
        <v>322</v>
      </c>
      <c r="G107" s="1354" t="s">
        <v>1223</v>
      </c>
      <c r="H107" s="1261"/>
    </row>
    <row r="108" spans="1:8" ht="26.25" customHeight="1">
      <c r="A108" s="1282"/>
      <c r="B108" s="2211"/>
      <c r="C108" s="2221"/>
      <c r="D108" s="2222"/>
      <c r="E108" s="2226"/>
      <c r="F108" s="2229"/>
      <c r="G108" s="1344" t="s">
        <v>342</v>
      </c>
      <c r="H108" s="1261"/>
    </row>
    <row r="109" spans="1:8" ht="26.25" customHeight="1">
      <c r="B109" s="2211"/>
      <c r="C109" s="2221"/>
      <c r="D109" s="2222"/>
      <c r="E109" s="2226"/>
      <c r="F109" s="2229"/>
      <c r="G109" s="1344" t="s">
        <v>1328</v>
      </c>
      <c r="H109" s="1261"/>
    </row>
    <row r="110" spans="1:8" ht="26.25" customHeight="1">
      <c r="B110" s="2211"/>
      <c r="C110" s="2221"/>
      <c r="D110" s="2222"/>
      <c r="E110" s="2226"/>
      <c r="F110" s="2229"/>
      <c r="G110" s="1344" t="s">
        <v>1329</v>
      </c>
      <c r="H110" s="1261"/>
    </row>
    <row r="111" spans="1:8" ht="26.25" customHeight="1">
      <c r="B111" s="2211"/>
      <c r="C111" s="2223"/>
      <c r="D111" s="2224"/>
      <c r="E111" s="2227"/>
      <c r="F111" s="2230"/>
      <c r="G111" s="1344" t="s">
        <v>1330</v>
      </c>
      <c r="H111" s="1261"/>
    </row>
    <row r="112" spans="1:8" ht="56.25" customHeight="1">
      <c r="B112" s="2218"/>
      <c r="C112" s="2231" t="s">
        <v>1331</v>
      </c>
      <c r="D112" s="2232"/>
      <c r="E112" s="1355" t="s">
        <v>590</v>
      </c>
      <c r="F112" s="1356" t="s">
        <v>322</v>
      </c>
      <c r="G112" s="1303" t="s">
        <v>343</v>
      </c>
      <c r="H112" s="1261"/>
    </row>
    <row r="113" spans="1:8" ht="26.25" customHeight="1">
      <c r="B113" s="2210" t="s">
        <v>344</v>
      </c>
      <c r="C113" s="2219" t="s">
        <v>1332</v>
      </c>
      <c r="D113" s="2220"/>
      <c r="E113" s="2225" t="s">
        <v>590</v>
      </c>
      <c r="F113" s="2228" t="s">
        <v>322</v>
      </c>
      <c r="G113" s="1301" t="s">
        <v>341</v>
      </c>
      <c r="H113" s="1261"/>
    </row>
    <row r="114" spans="1:8" ht="26.25" customHeight="1">
      <c r="B114" s="2211"/>
      <c r="C114" s="2221"/>
      <c r="D114" s="2222"/>
      <c r="E114" s="2226"/>
      <c r="F114" s="2229"/>
      <c r="G114" s="1344" t="s">
        <v>342</v>
      </c>
      <c r="H114" s="1261"/>
    </row>
    <row r="115" spans="1:8" ht="26.25" customHeight="1">
      <c r="B115" s="2211"/>
      <c r="C115" s="2221"/>
      <c r="D115" s="2222"/>
      <c r="E115" s="2226"/>
      <c r="F115" s="2229"/>
      <c r="G115" s="1344" t="s">
        <v>1329</v>
      </c>
      <c r="H115" s="1261"/>
    </row>
    <row r="116" spans="1:8" ht="26.25" customHeight="1">
      <c r="B116" s="2211"/>
      <c r="C116" s="2223"/>
      <c r="D116" s="2224"/>
      <c r="E116" s="2227"/>
      <c r="F116" s="2230"/>
      <c r="G116" s="1344" t="s">
        <v>1395</v>
      </c>
      <c r="H116" s="1261"/>
    </row>
    <row r="117" spans="1:8" ht="43.5" customHeight="1">
      <c r="B117" s="2218"/>
      <c r="C117" s="2231" t="s">
        <v>1333</v>
      </c>
      <c r="D117" s="2232"/>
      <c r="E117" s="1357" t="s">
        <v>590</v>
      </c>
      <c r="F117" s="1258" t="s">
        <v>322</v>
      </c>
      <c r="G117" s="1303" t="s">
        <v>345</v>
      </c>
      <c r="H117" s="1261"/>
    </row>
    <row r="118" spans="1:8" ht="26.25" customHeight="1">
      <c r="B118" s="2210" t="s">
        <v>774</v>
      </c>
      <c r="C118" s="2212" t="s">
        <v>722</v>
      </c>
      <c r="D118" s="2213"/>
      <c r="E118" s="1355" t="s">
        <v>410</v>
      </c>
      <c r="F118" s="1356" t="s">
        <v>322</v>
      </c>
      <c r="G118" s="1303" t="s">
        <v>775</v>
      </c>
      <c r="H118" s="1261"/>
    </row>
    <row r="119" spans="1:8" ht="26.25" customHeight="1" thickBot="1">
      <c r="B119" s="2211"/>
      <c r="C119" s="2214" t="s">
        <v>1334</v>
      </c>
      <c r="D119" s="2215"/>
      <c r="E119" s="1358" t="s">
        <v>410</v>
      </c>
      <c r="F119" s="1359" t="s">
        <v>322</v>
      </c>
      <c r="G119" s="1301" t="s">
        <v>1335</v>
      </c>
      <c r="H119" s="1262"/>
    </row>
    <row r="120" spans="1:8" ht="15" customHeight="1">
      <c r="B120" s="1360"/>
      <c r="C120" s="1361"/>
      <c r="D120" s="1361"/>
      <c r="E120" s="1360"/>
      <c r="F120" s="1362"/>
      <c r="G120" s="1363"/>
      <c r="H120" s="1364"/>
    </row>
    <row r="121" spans="1:8" ht="15" customHeight="1">
      <c r="B121" s="2216" t="s">
        <v>703</v>
      </c>
      <c r="C121" s="2216"/>
      <c r="D121" s="2216"/>
      <c r="E121" s="2216"/>
      <c r="F121" s="2216"/>
      <c r="G121" s="2216"/>
      <c r="H121" s="1365"/>
    </row>
    <row r="122" spans="1:8" ht="15" customHeight="1">
      <c r="B122" s="2216" t="s">
        <v>346</v>
      </c>
      <c r="C122" s="2216"/>
      <c r="D122" s="2217" t="s">
        <v>347</v>
      </c>
      <c r="E122" s="2217"/>
      <c r="F122" s="2217"/>
      <c r="G122" s="2217"/>
      <c r="H122" s="1365"/>
    </row>
    <row r="123" spans="1:8" ht="15" customHeight="1" thickBot="1">
      <c r="B123" s="2249" t="s">
        <v>348</v>
      </c>
      <c r="C123" s="2249"/>
      <c r="D123" s="2250" t="s">
        <v>1336</v>
      </c>
      <c r="E123" s="2250"/>
      <c r="F123" s="2250"/>
      <c r="G123" s="2250"/>
      <c r="H123" s="1365"/>
    </row>
    <row r="124" spans="1:8" ht="26.25" customHeight="1" thickBot="1">
      <c r="B124" s="1286" t="s">
        <v>681</v>
      </c>
      <c r="C124" s="2251" t="s">
        <v>1283</v>
      </c>
      <c r="D124" s="2251"/>
      <c r="E124" s="2251"/>
      <c r="F124" s="1289" t="s">
        <v>1337</v>
      </c>
      <c r="G124" s="1289" t="s">
        <v>1284</v>
      </c>
      <c r="H124" s="1290" t="s">
        <v>311</v>
      </c>
    </row>
    <row r="125" spans="1:8" ht="33.75" customHeight="1" thickTop="1">
      <c r="B125" s="2240" t="s">
        <v>349</v>
      </c>
      <c r="C125" s="2252" t="s">
        <v>350</v>
      </c>
      <c r="D125" s="2253"/>
      <c r="E125" s="2254"/>
      <c r="F125" s="1250" t="s">
        <v>285</v>
      </c>
      <c r="G125" s="1366" t="s">
        <v>702</v>
      </c>
      <c r="H125" s="1271"/>
    </row>
    <row r="126" spans="1:8" ht="26.25" customHeight="1">
      <c r="B126" s="2241"/>
      <c r="C126" s="2255" t="s">
        <v>351</v>
      </c>
      <c r="D126" s="2122"/>
      <c r="E126" s="2256"/>
      <c r="F126" s="2167" t="s">
        <v>285</v>
      </c>
      <c r="G126" s="1320" t="s">
        <v>352</v>
      </c>
      <c r="H126" s="1262"/>
    </row>
    <row r="127" spans="1:8" ht="33.75" customHeight="1">
      <c r="A127" s="1282"/>
      <c r="B127" s="2241"/>
      <c r="C127" s="2236"/>
      <c r="D127" s="2237"/>
      <c r="E127" s="2238"/>
      <c r="F127" s="2169"/>
      <c r="G127" s="1335" t="s">
        <v>1224</v>
      </c>
      <c r="H127" s="1260"/>
    </row>
    <row r="128" spans="1:8" ht="26.25" customHeight="1">
      <c r="A128" s="1282"/>
      <c r="B128" s="2241"/>
      <c r="C128" s="2255" t="s">
        <v>353</v>
      </c>
      <c r="D128" s="2122"/>
      <c r="E128" s="2256"/>
      <c r="F128" s="2167" t="s">
        <v>285</v>
      </c>
      <c r="G128" s="1320" t="s">
        <v>1225</v>
      </c>
      <c r="H128" s="1262"/>
    </row>
    <row r="129" spans="1:8" ht="26.25" customHeight="1">
      <c r="A129" s="1282"/>
      <c r="B129" s="2241"/>
      <c r="C129" s="2236"/>
      <c r="D129" s="2237"/>
      <c r="E129" s="2238"/>
      <c r="F129" s="2169"/>
      <c r="G129" s="1335" t="s">
        <v>354</v>
      </c>
      <c r="H129" s="1260"/>
    </row>
    <row r="130" spans="1:8" ht="26.25" customHeight="1">
      <c r="A130" s="1282"/>
      <c r="B130" s="2241"/>
      <c r="C130" s="2255" t="s">
        <v>1338</v>
      </c>
      <c r="D130" s="2122"/>
      <c r="E130" s="2256"/>
      <c r="F130" s="1248" t="s">
        <v>285</v>
      </c>
      <c r="G130" s="1320" t="s">
        <v>1226</v>
      </c>
      <c r="H130" s="1262"/>
    </row>
    <row r="131" spans="1:8" ht="26.25" customHeight="1">
      <c r="A131" s="1282"/>
      <c r="B131" s="2241"/>
      <c r="C131" s="2233" t="s">
        <v>355</v>
      </c>
      <c r="D131" s="2234"/>
      <c r="E131" s="2235"/>
      <c r="F131" s="79" t="s">
        <v>285</v>
      </c>
      <c r="G131" s="1303" t="s">
        <v>356</v>
      </c>
      <c r="H131" s="1261"/>
    </row>
    <row r="132" spans="1:8" ht="26.25" customHeight="1">
      <c r="A132" s="1282"/>
      <c r="B132" s="2242"/>
      <c r="C132" s="2236" t="s">
        <v>1339</v>
      </c>
      <c r="D132" s="2237"/>
      <c r="E132" s="2238"/>
      <c r="F132" s="1249" t="s">
        <v>285</v>
      </c>
      <c r="G132" s="1247" t="s">
        <v>1095</v>
      </c>
      <c r="H132" s="1260"/>
    </row>
    <row r="133" spans="1:8" ht="26.25" customHeight="1" thickBot="1">
      <c r="B133" s="1323" t="s">
        <v>681</v>
      </c>
      <c r="C133" s="2239" t="s">
        <v>1283</v>
      </c>
      <c r="D133" s="2239"/>
      <c r="E133" s="2239"/>
      <c r="F133" s="1326" t="s">
        <v>1337</v>
      </c>
      <c r="G133" s="1326" t="s">
        <v>1284</v>
      </c>
      <c r="H133" s="1327" t="s">
        <v>311</v>
      </c>
    </row>
    <row r="134" spans="1:8" ht="33.75" customHeight="1" thickTop="1">
      <c r="B134" s="2240" t="s">
        <v>357</v>
      </c>
      <c r="C134" s="2243" t="s">
        <v>359</v>
      </c>
      <c r="D134" s="2246" t="s">
        <v>1096</v>
      </c>
      <c r="E134" s="1367"/>
      <c r="F134" s="2257" t="s">
        <v>285</v>
      </c>
      <c r="G134" s="1368" t="s">
        <v>1097</v>
      </c>
      <c r="H134" s="1272"/>
    </row>
    <row r="135" spans="1:8" ht="26.25" customHeight="1">
      <c r="B135" s="2241"/>
      <c r="C135" s="2244"/>
      <c r="D135" s="2247"/>
      <c r="E135" s="1369"/>
      <c r="F135" s="2193"/>
      <c r="G135" s="1343" t="s">
        <v>358</v>
      </c>
      <c r="H135" s="1270"/>
    </row>
    <row r="136" spans="1:8" ht="37.5" customHeight="1">
      <c r="B136" s="2241"/>
      <c r="C136" s="2244"/>
      <c r="D136" s="2247"/>
      <c r="E136" s="1370"/>
      <c r="F136" s="2193"/>
      <c r="G136" s="2259" t="s">
        <v>776</v>
      </c>
      <c r="H136" s="2260"/>
    </row>
    <row r="137" spans="1:8" ht="13.5" customHeight="1">
      <c r="B137" s="2241"/>
      <c r="C137" s="2244"/>
      <c r="D137" s="2247"/>
      <c r="E137" s="1371"/>
      <c r="F137" s="2193"/>
      <c r="G137" s="2259"/>
      <c r="H137" s="2261"/>
    </row>
    <row r="138" spans="1:8" ht="26.25" customHeight="1">
      <c r="B138" s="2241"/>
      <c r="C138" s="2244"/>
      <c r="D138" s="2247"/>
      <c r="E138" s="1371"/>
      <c r="F138" s="2193"/>
      <c r="G138" s="1343" t="s">
        <v>1098</v>
      </c>
      <c r="H138" s="1270"/>
    </row>
    <row r="139" spans="1:8" ht="33.75" customHeight="1">
      <c r="B139" s="2241"/>
      <c r="C139" s="2244"/>
      <c r="D139" s="2247"/>
      <c r="E139" s="1371"/>
      <c r="F139" s="2193"/>
      <c r="G139" s="1343" t="s">
        <v>1099</v>
      </c>
      <c r="H139" s="1270"/>
    </row>
    <row r="140" spans="1:8" ht="33.75" customHeight="1">
      <c r="B140" s="2241"/>
      <c r="C140" s="2244"/>
      <c r="D140" s="2247"/>
      <c r="E140" s="1371"/>
      <c r="F140" s="2193"/>
      <c r="G140" s="1343" t="s">
        <v>1100</v>
      </c>
      <c r="H140" s="1270"/>
    </row>
    <row r="141" spans="1:8" ht="26.25" customHeight="1">
      <c r="B141" s="2241"/>
      <c r="C141" s="2244"/>
      <c r="D141" s="2247"/>
      <c r="E141" s="1371"/>
      <c r="F141" s="2193"/>
      <c r="G141" s="1372" t="s">
        <v>1340</v>
      </c>
      <c r="H141" s="1274"/>
    </row>
    <row r="142" spans="1:8" ht="33.75" customHeight="1">
      <c r="B142" s="2241"/>
      <c r="C142" s="2245"/>
      <c r="D142" s="2248"/>
      <c r="E142" s="1373"/>
      <c r="F142" s="2258"/>
      <c r="G142" s="1374" t="s">
        <v>1905</v>
      </c>
      <c r="H142" s="1274"/>
    </row>
    <row r="143" spans="1:8" ht="26.25" customHeight="1">
      <c r="B143" s="2241"/>
      <c r="C143" s="1375" t="s">
        <v>360</v>
      </c>
      <c r="D143" s="1376"/>
      <c r="E143" s="1377"/>
      <c r="F143" s="164" t="s">
        <v>285</v>
      </c>
      <c r="G143" s="1372" t="s">
        <v>1101</v>
      </c>
      <c r="H143" s="1274"/>
    </row>
    <row r="144" spans="1:8" ht="26.25" customHeight="1">
      <c r="A144" s="1282"/>
      <c r="B144" s="2241"/>
      <c r="C144" s="1375" t="s">
        <v>361</v>
      </c>
      <c r="D144" s="1376"/>
      <c r="E144" s="1377"/>
      <c r="F144" s="1378" t="s">
        <v>322</v>
      </c>
      <c r="G144" s="1379" t="s">
        <v>1102</v>
      </c>
      <c r="H144" s="1274"/>
    </row>
    <row r="145" spans="1:8" ht="26.25" customHeight="1">
      <c r="B145" s="2242"/>
      <c r="C145" s="1380" t="s">
        <v>362</v>
      </c>
      <c r="D145" s="1381"/>
      <c r="E145" s="1382"/>
      <c r="F145" s="139" t="s">
        <v>285</v>
      </c>
      <c r="G145" s="1383" t="s">
        <v>1103</v>
      </c>
      <c r="H145" s="1275"/>
    </row>
    <row r="146" spans="1:8" ht="33.75" customHeight="1">
      <c r="B146" s="1384"/>
      <c r="C146" s="1385"/>
      <c r="D146" s="1257"/>
      <c r="E146" s="1333"/>
      <c r="F146" s="1386" t="s">
        <v>322</v>
      </c>
      <c r="G146" s="1387" t="s">
        <v>1247</v>
      </c>
      <c r="H146" s="1276"/>
    </row>
    <row r="147" spans="1:8" ht="26.25" customHeight="1">
      <c r="A147" s="1388"/>
      <c r="B147" s="2241" t="s">
        <v>298</v>
      </c>
      <c r="C147" s="2262" t="s">
        <v>1341</v>
      </c>
      <c r="D147" s="2263"/>
      <c r="E147" s="2264"/>
      <c r="F147" s="164" t="s">
        <v>285</v>
      </c>
      <c r="G147" s="1379" t="s">
        <v>363</v>
      </c>
      <c r="H147" s="1270"/>
    </row>
    <row r="148" spans="1:8" ht="26.25" customHeight="1">
      <c r="A148" s="1388"/>
      <c r="B148" s="2241"/>
      <c r="C148" s="2262" t="s">
        <v>1342</v>
      </c>
      <c r="D148" s="2263"/>
      <c r="E148" s="2264"/>
      <c r="F148" s="164" t="s">
        <v>285</v>
      </c>
      <c r="G148" s="1379" t="s">
        <v>364</v>
      </c>
      <c r="H148" s="1274"/>
    </row>
    <row r="149" spans="1:8" ht="26.25" customHeight="1">
      <c r="A149" s="1388"/>
      <c r="B149" s="2241"/>
      <c r="C149" s="2262" t="s">
        <v>1343</v>
      </c>
      <c r="D149" s="2263"/>
      <c r="E149" s="2264"/>
      <c r="F149" s="1386" t="s">
        <v>322</v>
      </c>
      <c r="G149" s="1379" t="s">
        <v>365</v>
      </c>
      <c r="H149" s="1274"/>
    </row>
    <row r="150" spans="1:8" ht="26.25" customHeight="1">
      <c r="A150" s="1388"/>
      <c r="B150" s="2241"/>
      <c r="C150" s="2262" t="s">
        <v>366</v>
      </c>
      <c r="D150" s="2263"/>
      <c r="E150" s="2264"/>
      <c r="F150" s="1386" t="s">
        <v>322</v>
      </c>
      <c r="G150" s="1379" t="s">
        <v>367</v>
      </c>
      <c r="H150" s="1274"/>
    </row>
    <row r="151" spans="1:8" ht="26.25" customHeight="1">
      <c r="A151" s="1282"/>
      <c r="B151" s="2241"/>
      <c r="C151" s="2262" t="s">
        <v>368</v>
      </c>
      <c r="D151" s="2263"/>
      <c r="E151" s="2264"/>
      <c r="F151" s="1386" t="s">
        <v>322</v>
      </c>
      <c r="G151" s="1379" t="s">
        <v>369</v>
      </c>
      <c r="H151" s="1274"/>
    </row>
    <row r="152" spans="1:8" ht="26.25" customHeight="1">
      <c r="A152" s="1282"/>
      <c r="B152" s="2241"/>
      <c r="C152" s="2262" t="s">
        <v>370</v>
      </c>
      <c r="D152" s="2263"/>
      <c r="E152" s="2264"/>
      <c r="F152" s="1386" t="s">
        <v>322</v>
      </c>
      <c r="G152" s="1379" t="s">
        <v>371</v>
      </c>
      <c r="H152" s="1274"/>
    </row>
    <row r="153" spans="1:8" ht="26.25" customHeight="1">
      <c r="A153" s="1282"/>
      <c r="B153" s="2241"/>
      <c r="C153" s="2262" t="s">
        <v>372</v>
      </c>
      <c r="D153" s="2263"/>
      <c r="E153" s="2264"/>
      <c r="F153" s="1386" t="s">
        <v>322</v>
      </c>
      <c r="G153" s="1379" t="s">
        <v>373</v>
      </c>
      <c r="H153" s="1274"/>
    </row>
    <row r="154" spans="1:8" ht="26.25" customHeight="1">
      <c r="A154" s="1282"/>
      <c r="B154" s="2241"/>
      <c r="C154" s="2262" t="s">
        <v>374</v>
      </c>
      <c r="D154" s="2263"/>
      <c r="E154" s="2264"/>
      <c r="F154" s="1386" t="s">
        <v>322</v>
      </c>
      <c r="G154" s="1379" t="s">
        <v>784</v>
      </c>
      <c r="H154" s="1274"/>
    </row>
    <row r="155" spans="1:8" ht="26.25" customHeight="1">
      <c r="A155" s="1282"/>
      <c r="B155" s="2241"/>
      <c r="C155" s="2262" t="s">
        <v>375</v>
      </c>
      <c r="D155" s="2263"/>
      <c r="E155" s="2264"/>
      <c r="F155" s="1386" t="s">
        <v>322</v>
      </c>
      <c r="G155" s="1379" t="s">
        <v>376</v>
      </c>
      <c r="H155" s="1274"/>
    </row>
    <row r="156" spans="1:8" ht="26.25" customHeight="1">
      <c r="A156" s="1282"/>
      <c r="B156" s="2241"/>
      <c r="C156" s="2262" t="s">
        <v>1344</v>
      </c>
      <c r="D156" s="2263"/>
      <c r="E156" s="2264"/>
      <c r="F156" s="1386" t="s">
        <v>322</v>
      </c>
      <c r="G156" s="1379" t="s">
        <v>377</v>
      </c>
      <c r="H156" s="1274"/>
    </row>
    <row r="157" spans="1:8" ht="26.25" customHeight="1">
      <c r="A157" s="1282"/>
      <c r="B157" s="2241"/>
      <c r="C157" s="2262" t="s">
        <v>1345</v>
      </c>
      <c r="D157" s="2263"/>
      <c r="E157" s="2264"/>
      <c r="F157" s="1386" t="s">
        <v>322</v>
      </c>
      <c r="G157" s="1379" t="s">
        <v>378</v>
      </c>
      <c r="H157" s="1274"/>
    </row>
    <row r="158" spans="1:8" ht="26.25" customHeight="1">
      <c r="A158" s="1282"/>
      <c r="B158" s="2241"/>
      <c r="C158" s="2262" t="s">
        <v>1346</v>
      </c>
      <c r="D158" s="2263"/>
      <c r="E158" s="2264"/>
      <c r="F158" s="1386" t="s">
        <v>322</v>
      </c>
      <c r="G158" s="1379" t="s">
        <v>379</v>
      </c>
      <c r="H158" s="1274"/>
    </row>
    <row r="159" spans="1:8" ht="26.25" customHeight="1">
      <c r="A159" s="1282"/>
      <c r="B159" s="2241"/>
      <c r="C159" s="2262" t="s">
        <v>380</v>
      </c>
      <c r="D159" s="2263"/>
      <c r="E159" s="2264"/>
      <c r="F159" s="1386" t="s">
        <v>322</v>
      </c>
      <c r="G159" s="1379" t="s">
        <v>381</v>
      </c>
      <c r="H159" s="1274"/>
    </row>
    <row r="160" spans="1:8" ht="26.25" customHeight="1">
      <c r="A160" s="1282"/>
      <c r="B160" s="2241"/>
      <c r="C160" s="2262" t="s">
        <v>1347</v>
      </c>
      <c r="D160" s="2263"/>
      <c r="E160" s="2264"/>
      <c r="F160" s="1386" t="s">
        <v>322</v>
      </c>
      <c r="G160" s="1379" t="s">
        <v>382</v>
      </c>
      <c r="H160" s="1274"/>
    </row>
    <row r="161" spans="1:8" ht="26.25" customHeight="1">
      <c r="A161" s="1282"/>
      <c r="B161" s="2241"/>
      <c r="C161" s="2262" t="s">
        <v>1348</v>
      </c>
      <c r="D161" s="2263"/>
      <c r="E161" s="2264"/>
      <c r="F161" s="1386" t="s">
        <v>322</v>
      </c>
      <c r="G161" s="1379" t="s">
        <v>383</v>
      </c>
      <c r="H161" s="1274"/>
    </row>
    <row r="162" spans="1:8" ht="26.25" customHeight="1">
      <c r="A162" s="1282"/>
      <c r="B162" s="2241"/>
      <c r="C162" s="2262" t="s">
        <v>384</v>
      </c>
      <c r="D162" s="2263"/>
      <c r="E162" s="2264"/>
      <c r="F162" s="1386" t="s">
        <v>322</v>
      </c>
      <c r="G162" s="1379" t="s">
        <v>385</v>
      </c>
      <c r="H162" s="1274"/>
    </row>
    <row r="163" spans="1:8" ht="26.25" customHeight="1">
      <c r="A163" s="1282"/>
      <c r="B163" s="2241"/>
      <c r="C163" s="2262" t="s">
        <v>1349</v>
      </c>
      <c r="D163" s="2263"/>
      <c r="E163" s="2264"/>
      <c r="F163" s="1386" t="s">
        <v>322</v>
      </c>
      <c r="G163" s="1379" t="s">
        <v>386</v>
      </c>
      <c r="H163" s="1274"/>
    </row>
    <row r="164" spans="1:8" ht="26.25" customHeight="1">
      <c r="A164" s="1282"/>
      <c r="B164" s="2241"/>
      <c r="C164" s="2262" t="s">
        <v>1350</v>
      </c>
      <c r="D164" s="2263"/>
      <c r="E164" s="2264"/>
      <c r="F164" s="1386" t="s">
        <v>322</v>
      </c>
      <c r="G164" s="1379" t="s">
        <v>387</v>
      </c>
      <c r="H164" s="1274"/>
    </row>
    <row r="165" spans="1:8" ht="26.25" customHeight="1">
      <c r="A165" s="1282"/>
      <c r="B165" s="2241"/>
      <c r="C165" s="2265" t="s">
        <v>388</v>
      </c>
      <c r="D165" s="2266"/>
      <c r="E165" s="2267"/>
      <c r="F165" s="1389" t="s">
        <v>322</v>
      </c>
      <c r="G165" s="1390" t="s">
        <v>389</v>
      </c>
      <c r="H165" s="1277"/>
    </row>
    <row r="166" spans="1:8" ht="33.75" customHeight="1">
      <c r="B166" s="2268" t="s">
        <v>299</v>
      </c>
      <c r="C166" s="2255" t="s">
        <v>390</v>
      </c>
      <c r="D166" s="2122"/>
      <c r="E166" s="2256"/>
      <c r="F166" s="1391" t="s">
        <v>322</v>
      </c>
      <c r="G166" s="1297" t="s">
        <v>1248</v>
      </c>
      <c r="H166" s="1278"/>
    </row>
    <row r="167" spans="1:8" ht="26.25" customHeight="1">
      <c r="A167" s="1282"/>
      <c r="B167" s="2241"/>
      <c r="C167" s="2269"/>
      <c r="D167" s="2270"/>
      <c r="E167" s="2271"/>
      <c r="F167" s="774" t="s">
        <v>285</v>
      </c>
      <c r="G167" s="1392" t="s">
        <v>391</v>
      </c>
      <c r="H167" s="1279"/>
    </row>
    <row r="168" spans="1:8" ht="26.25" customHeight="1">
      <c r="A168" s="1282"/>
      <c r="B168" s="2241"/>
      <c r="C168" s="2269"/>
      <c r="D168" s="2270"/>
      <c r="E168" s="2271"/>
      <c r="F168" s="62" t="s">
        <v>285</v>
      </c>
      <c r="G168" s="1379" t="s">
        <v>392</v>
      </c>
      <c r="H168" s="1274"/>
    </row>
    <row r="169" spans="1:8" ht="26.25" customHeight="1">
      <c r="A169" s="1282"/>
      <c r="B169" s="2241"/>
      <c r="C169" s="2269"/>
      <c r="D169" s="2270"/>
      <c r="E169" s="2271"/>
      <c r="F169" s="62" t="s">
        <v>285</v>
      </c>
      <c r="G169" s="1379" t="s">
        <v>393</v>
      </c>
      <c r="H169" s="1274"/>
    </row>
    <row r="170" spans="1:8" ht="26.25" customHeight="1">
      <c r="A170" s="1282"/>
      <c r="B170" s="2241"/>
      <c r="C170" s="2269"/>
      <c r="D170" s="2270"/>
      <c r="E170" s="2271"/>
      <c r="F170" s="2272" t="s">
        <v>322</v>
      </c>
      <c r="G170" s="1379" t="s">
        <v>394</v>
      </c>
      <c r="H170" s="1274"/>
    </row>
    <row r="171" spans="1:8" ht="26.25" customHeight="1">
      <c r="A171" s="1282"/>
      <c r="B171" s="2241"/>
      <c r="C171" s="2269"/>
      <c r="D171" s="2270"/>
      <c r="E171" s="2271"/>
      <c r="F171" s="2273"/>
      <c r="G171" s="1379" t="s">
        <v>395</v>
      </c>
      <c r="H171" s="1274"/>
    </row>
    <row r="172" spans="1:8" ht="26.25" customHeight="1">
      <c r="A172" s="1282"/>
      <c r="B172" s="2241"/>
      <c r="C172" s="2269"/>
      <c r="D172" s="2270"/>
      <c r="E172" s="2271"/>
      <c r="F172" s="2273"/>
      <c r="G172" s="1379" t="s">
        <v>396</v>
      </c>
      <c r="H172" s="1274"/>
    </row>
    <row r="173" spans="1:8" ht="26.25" customHeight="1">
      <c r="A173" s="1282"/>
      <c r="B173" s="2241"/>
      <c r="C173" s="2269"/>
      <c r="D173" s="2270"/>
      <c r="E173" s="2271"/>
      <c r="F173" s="2273"/>
      <c r="G173" s="1379" t="s">
        <v>397</v>
      </c>
      <c r="H173" s="1274"/>
    </row>
    <row r="174" spans="1:8" ht="26.25" customHeight="1">
      <c r="A174" s="1282"/>
      <c r="B174" s="2241"/>
      <c r="C174" s="2269"/>
      <c r="D174" s="2270"/>
      <c r="E174" s="2271"/>
      <c r="F174" s="2273"/>
      <c r="G174" s="1379" t="s">
        <v>398</v>
      </c>
      <c r="H174" s="1274"/>
    </row>
    <row r="175" spans="1:8" ht="26.25" customHeight="1">
      <c r="A175" s="1282"/>
      <c r="B175" s="2241"/>
      <c r="C175" s="2269"/>
      <c r="D175" s="2270"/>
      <c r="E175" s="2271"/>
      <c r="F175" s="2273"/>
      <c r="G175" s="1379" t="s">
        <v>399</v>
      </c>
      <c r="H175" s="1274"/>
    </row>
    <row r="176" spans="1:8" ht="26.25" customHeight="1">
      <c r="A176" s="1282"/>
      <c r="B176" s="2242"/>
      <c r="C176" s="2236"/>
      <c r="D176" s="2237"/>
      <c r="E176" s="2238"/>
      <c r="F176" s="2274"/>
      <c r="G176" s="1383" t="s">
        <v>400</v>
      </c>
      <c r="H176" s="1275"/>
    </row>
    <row r="177" spans="1:8" ht="26.25" customHeight="1">
      <c r="A177" s="1282"/>
      <c r="B177" s="2275" t="s">
        <v>401</v>
      </c>
      <c r="C177" s="2276"/>
      <c r="D177" s="2276"/>
      <c r="E177" s="2277"/>
      <c r="F177" s="1258" t="s">
        <v>322</v>
      </c>
      <c r="G177" s="1303" t="s">
        <v>1104</v>
      </c>
      <c r="H177" s="1280"/>
    </row>
    <row r="178" spans="1:8" ht="33.75" customHeight="1">
      <c r="A178" s="1282"/>
      <c r="B178" s="2278" t="s">
        <v>1351</v>
      </c>
      <c r="C178" s="2279"/>
      <c r="D178" s="2279"/>
      <c r="E178" s="2280"/>
      <c r="F178" s="2192" t="s">
        <v>285</v>
      </c>
      <c r="G178" s="1317" t="s">
        <v>1352</v>
      </c>
      <c r="H178" s="1276"/>
    </row>
    <row r="179" spans="1:8" ht="26.25" customHeight="1" thickBot="1">
      <c r="A179" s="1282"/>
      <c r="B179" s="2281"/>
      <c r="C179" s="2282"/>
      <c r="D179" s="2282"/>
      <c r="E179" s="2283"/>
      <c r="F179" s="2284"/>
      <c r="G179" s="1393" t="s">
        <v>1105</v>
      </c>
      <c r="H179" s="1281"/>
    </row>
    <row r="180" spans="1:8" ht="6.75" customHeight="1"/>
  </sheetData>
  <sheetProtection sheet="1"/>
  <mergeCells count="148">
    <mergeCell ref="B177:E177"/>
    <mergeCell ref="B178:E179"/>
    <mergeCell ref="F178:F179"/>
    <mergeCell ref="C159:E159"/>
    <mergeCell ref="C160:E160"/>
    <mergeCell ref="C161:E161"/>
    <mergeCell ref="C162:E162"/>
    <mergeCell ref="C163:E163"/>
    <mergeCell ref="C164:E164"/>
    <mergeCell ref="B147:B165"/>
    <mergeCell ref="C153:E153"/>
    <mergeCell ref="C154:E154"/>
    <mergeCell ref="C155:E155"/>
    <mergeCell ref="C156:E156"/>
    <mergeCell ref="C157:E157"/>
    <mergeCell ref="C158:E158"/>
    <mergeCell ref="H136:H137"/>
    <mergeCell ref="C147:E147"/>
    <mergeCell ref="C148:E148"/>
    <mergeCell ref="C149:E149"/>
    <mergeCell ref="C150:E150"/>
    <mergeCell ref="C151:E151"/>
    <mergeCell ref="C152:E152"/>
    <mergeCell ref="C165:E165"/>
    <mergeCell ref="B166:B176"/>
    <mergeCell ref="C166:E176"/>
    <mergeCell ref="F170:F176"/>
    <mergeCell ref="C131:E131"/>
    <mergeCell ref="C132:E132"/>
    <mergeCell ref="C133:E133"/>
    <mergeCell ref="B134:B145"/>
    <mergeCell ref="C134:C142"/>
    <mergeCell ref="D134:D142"/>
    <mergeCell ref="B123:C123"/>
    <mergeCell ref="D123:G123"/>
    <mergeCell ref="C124:E124"/>
    <mergeCell ref="B125:B132"/>
    <mergeCell ref="C125:E125"/>
    <mergeCell ref="C126:E127"/>
    <mergeCell ref="F126:F127"/>
    <mergeCell ref="C128:E129"/>
    <mergeCell ref="F128:F129"/>
    <mergeCell ref="C130:E130"/>
    <mergeCell ref="F134:F142"/>
    <mergeCell ref="G136:G137"/>
    <mergeCell ref="B118:B119"/>
    <mergeCell ref="C118:D118"/>
    <mergeCell ref="C119:D119"/>
    <mergeCell ref="B121:G121"/>
    <mergeCell ref="B122:C122"/>
    <mergeCell ref="D122:G122"/>
    <mergeCell ref="B107:B112"/>
    <mergeCell ref="C107:D111"/>
    <mergeCell ref="E107:E111"/>
    <mergeCell ref="F107:F111"/>
    <mergeCell ref="C112:D112"/>
    <mergeCell ref="B113:B117"/>
    <mergeCell ref="C113:D116"/>
    <mergeCell ref="E113:E116"/>
    <mergeCell ref="F113:F116"/>
    <mergeCell ref="C117:D117"/>
    <mergeCell ref="B101:B103"/>
    <mergeCell ref="C102:D103"/>
    <mergeCell ref="E102:E103"/>
    <mergeCell ref="F102:F103"/>
    <mergeCell ref="B104:B106"/>
    <mergeCell ref="C105:C106"/>
    <mergeCell ref="D105:D106"/>
    <mergeCell ref="E105:E106"/>
    <mergeCell ref="F105:F106"/>
    <mergeCell ref="B95:B97"/>
    <mergeCell ref="C95:C96"/>
    <mergeCell ref="E95:E97"/>
    <mergeCell ref="F95:F97"/>
    <mergeCell ref="B98:B100"/>
    <mergeCell ref="C98:C100"/>
    <mergeCell ref="D98:D99"/>
    <mergeCell ref="E98:E100"/>
    <mergeCell ref="F98:F100"/>
    <mergeCell ref="C87:D91"/>
    <mergeCell ref="E87:E91"/>
    <mergeCell ref="F87:F91"/>
    <mergeCell ref="B93:B94"/>
    <mergeCell ref="C93:D94"/>
    <mergeCell ref="E93:E94"/>
    <mergeCell ref="F93:F94"/>
    <mergeCell ref="C81:D82"/>
    <mergeCell ref="E81:E82"/>
    <mergeCell ref="F81:F82"/>
    <mergeCell ref="C83:D86"/>
    <mergeCell ref="E83:E86"/>
    <mergeCell ref="F83:F86"/>
    <mergeCell ref="C74:C75"/>
    <mergeCell ref="D74:D75"/>
    <mergeCell ref="E74:E75"/>
    <mergeCell ref="F74:F75"/>
    <mergeCell ref="C76:D79"/>
    <mergeCell ref="E76:E79"/>
    <mergeCell ref="F76:F80"/>
    <mergeCell ref="C64:D69"/>
    <mergeCell ref="E64:E69"/>
    <mergeCell ref="F64:F69"/>
    <mergeCell ref="C70:C73"/>
    <mergeCell ref="D70:D71"/>
    <mergeCell ref="E70:E73"/>
    <mergeCell ref="F70:F73"/>
    <mergeCell ref="E43:E48"/>
    <mergeCell ref="B50:B53"/>
    <mergeCell ref="C55:D56"/>
    <mergeCell ref="E55:E63"/>
    <mergeCell ref="F55:F63"/>
    <mergeCell ref="D57:D58"/>
    <mergeCell ref="C36:C38"/>
    <mergeCell ref="E36:E38"/>
    <mergeCell ref="F36:F38"/>
    <mergeCell ref="B39:B42"/>
    <mergeCell ref="C39:C42"/>
    <mergeCell ref="E39:E42"/>
    <mergeCell ref="F39:F42"/>
    <mergeCell ref="C26:C31"/>
    <mergeCell ref="D26:D27"/>
    <mergeCell ref="E26:E31"/>
    <mergeCell ref="F28:F31"/>
    <mergeCell ref="C34:C35"/>
    <mergeCell ref="D34:D35"/>
    <mergeCell ref="E34:E35"/>
    <mergeCell ref="F34:F35"/>
    <mergeCell ref="B15:B18"/>
    <mergeCell ref="C15:C25"/>
    <mergeCell ref="E15:E25"/>
    <mergeCell ref="F15:F16"/>
    <mergeCell ref="D17:D18"/>
    <mergeCell ref="D19:D20"/>
    <mergeCell ref="F19:F25"/>
    <mergeCell ref="D21:D22"/>
    <mergeCell ref="D23:D24"/>
    <mergeCell ref="B7:G7"/>
    <mergeCell ref="B8:G8"/>
    <mergeCell ref="B9:G9"/>
    <mergeCell ref="B10:G10"/>
    <mergeCell ref="B11:G11"/>
    <mergeCell ref="B12:H12"/>
    <mergeCell ref="B1:G1"/>
    <mergeCell ref="B2:G2"/>
    <mergeCell ref="B3:G3"/>
    <mergeCell ref="B4:G4"/>
    <mergeCell ref="B5:G5"/>
    <mergeCell ref="B6:G6"/>
  </mergeCells>
  <phoneticPr fontId="19"/>
  <pageMargins left="0.59055118110236227" right="0" top="0.27559055118110237" bottom="0" header="0.31496062992125984" footer="0.31496062992125984"/>
  <pageSetup paperSize="9" scale="65" fitToHeight="0" orientation="portrait" r:id="rId1"/>
  <rowBreaks count="3" manualBreakCount="3">
    <brk id="48" max="7" man="1"/>
    <brk id="91" max="16383" man="1"/>
    <brk id="132" max="7" man="1"/>
  </rowBreaks>
  <colBreaks count="1" manualBreakCount="1">
    <brk id="8" max="17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34AC8-2925-4F8D-BC78-F2074E331876}">
  <sheetPr>
    <tabColor rgb="FFFFFF99"/>
  </sheetPr>
  <dimension ref="A1:BG280"/>
  <sheetViews>
    <sheetView showGridLines="0" view="pageBreakPreview" zoomScaleNormal="130" zoomScaleSheetLayoutView="100" workbookViewId="0"/>
  </sheetViews>
  <sheetFormatPr defaultColWidth="3.625" defaultRowHeight="17.100000000000001" customHeight="1"/>
  <cols>
    <col min="1" max="1" width="9" style="1116" customWidth="1"/>
    <col min="2" max="18" width="3.625" style="1116"/>
    <col min="19" max="19" width="3.625" style="1116" customWidth="1"/>
    <col min="20" max="16384" width="3.625" style="1116"/>
  </cols>
  <sheetData>
    <row r="1" spans="1:34" ht="17.100000000000001" customHeight="1">
      <c r="A1" s="1115" t="s">
        <v>170</v>
      </c>
      <c r="B1" s="1228"/>
      <c r="C1" s="1228"/>
      <c r="D1" s="1228"/>
      <c r="E1" s="1228"/>
      <c r="F1" s="1228"/>
      <c r="G1" s="1228"/>
      <c r="H1" s="1228"/>
      <c r="I1" s="1228"/>
      <c r="J1" s="1234"/>
      <c r="K1" s="1234"/>
      <c r="L1" s="1234"/>
      <c r="M1" s="1234"/>
      <c r="N1" s="1234"/>
      <c r="O1" s="1234"/>
      <c r="P1" s="1234"/>
      <c r="Q1" s="1234"/>
      <c r="R1" s="1234"/>
      <c r="S1" s="1234"/>
      <c r="T1" s="1234"/>
      <c r="U1" s="1234"/>
      <c r="V1" s="1234"/>
      <c r="W1" s="1234"/>
      <c r="X1" s="1234"/>
    </row>
    <row r="2" spans="1:34" ht="17.100000000000001" customHeight="1">
      <c r="A2" s="1228"/>
      <c r="B2" s="1228"/>
      <c r="C2" s="1228"/>
      <c r="D2" s="1228"/>
      <c r="E2" s="1228"/>
      <c r="F2" s="1228"/>
      <c r="G2" s="1234"/>
      <c r="H2" s="1234"/>
      <c r="I2" s="1234"/>
      <c r="J2" s="1234"/>
      <c r="K2" s="1234"/>
      <c r="L2" s="1234"/>
      <c r="M2" s="1234"/>
      <c r="N2" s="1234"/>
      <c r="O2" s="1234"/>
      <c r="P2" s="1234"/>
      <c r="Q2" s="2285" t="s">
        <v>479</v>
      </c>
      <c r="R2" s="2285"/>
      <c r="S2" s="2285"/>
      <c r="T2" s="2285"/>
      <c r="U2" s="2285"/>
      <c r="V2" s="2285"/>
      <c r="W2" s="2285"/>
      <c r="X2" s="2285"/>
    </row>
    <row r="3" spans="1:34" ht="17.100000000000001" customHeight="1">
      <c r="A3" s="1228"/>
      <c r="B3" s="1228"/>
      <c r="C3" s="1228"/>
      <c r="D3" s="1228"/>
      <c r="E3" s="1228"/>
      <c r="F3" s="1228"/>
      <c r="G3" s="1234"/>
      <c r="H3" s="1117"/>
      <c r="I3" s="1117"/>
      <c r="J3" s="1234"/>
      <c r="K3" s="1234"/>
      <c r="L3" s="1234"/>
      <c r="M3" s="1234"/>
      <c r="N3" s="1234"/>
      <c r="O3" s="1234"/>
      <c r="P3" s="1234"/>
      <c r="Q3" s="1234"/>
      <c r="R3" s="2286" t="str">
        <f>IF(入力シート!K10&lt;&gt;"",TEXT(入力シート!K10,"ｙｙｙｙ"),"")</f>
        <v/>
      </c>
      <c r="S3" s="2286"/>
      <c r="T3" s="1234" t="s">
        <v>171</v>
      </c>
      <c r="U3" s="1234" t="str">
        <f>IF(入力シート!K10&lt;&gt;"",TEXT(入力シート!K10,"m"),"")</f>
        <v/>
      </c>
      <c r="V3" s="1234" t="s">
        <v>172</v>
      </c>
      <c r="W3" s="1234" t="str">
        <f>IF(入力シート!K10&lt;&gt;"",TEXT(入力シート!K10,"d"),"")</f>
        <v/>
      </c>
      <c r="X3" s="1234" t="s">
        <v>3</v>
      </c>
    </row>
    <row r="4" spans="1:34" ht="17.100000000000001" customHeight="1">
      <c r="A4" s="1228"/>
      <c r="B4" s="1228"/>
      <c r="C4" s="1228"/>
      <c r="D4" s="1228"/>
      <c r="E4" s="1228"/>
      <c r="F4" s="1228"/>
      <c r="G4" s="1228"/>
      <c r="H4" s="1228"/>
      <c r="I4" s="1228"/>
      <c r="J4" s="1234"/>
      <c r="K4" s="1234"/>
      <c r="L4" s="1234"/>
      <c r="M4" s="1234"/>
      <c r="N4" s="1234"/>
      <c r="O4" s="1234"/>
      <c r="P4" s="1234"/>
      <c r="Q4" s="1234"/>
      <c r="R4" s="1234"/>
      <c r="S4" s="1234"/>
      <c r="T4" s="1234"/>
      <c r="U4" s="1234"/>
      <c r="V4" s="1234"/>
      <c r="W4" s="1234"/>
      <c r="X4" s="1234"/>
    </row>
    <row r="5" spans="1:34" ht="17.100000000000001" customHeight="1">
      <c r="A5" s="1115" t="s">
        <v>173</v>
      </c>
      <c r="B5" s="1228"/>
      <c r="C5" s="1228"/>
      <c r="D5" s="1228"/>
      <c r="E5" s="1228"/>
      <c r="F5" s="1228"/>
      <c r="G5" s="1228"/>
      <c r="H5" s="1228"/>
      <c r="I5" s="1228"/>
      <c r="J5" s="1234"/>
      <c r="K5" s="1234"/>
      <c r="L5" s="1234"/>
      <c r="M5" s="1234"/>
      <c r="N5" s="1234"/>
      <c r="O5" s="1234"/>
      <c r="P5" s="1234"/>
      <c r="Q5" s="1234"/>
      <c r="R5" s="1234"/>
      <c r="S5" s="1234"/>
      <c r="T5" s="1234"/>
      <c r="U5" s="1234"/>
      <c r="V5" s="1234"/>
      <c r="W5" s="1234"/>
      <c r="X5" s="1234"/>
    </row>
    <row r="6" spans="1:34" ht="17.100000000000001" customHeight="1">
      <c r="A6" s="1115" t="s">
        <v>174</v>
      </c>
      <c r="B6" s="1228"/>
      <c r="C6" s="1228"/>
      <c r="D6" s="1228"/>
      <c r="E6" s="1228"/>
      <c r="F6" s="1228"/>
      <c r="G6" s="1228"/>
      <c r="H6" s="1228"/>
      <c r="I6" s="1228"/>
      <c r="J6" s="1234"/>
      <c r="K6" s="1234"/>
      <c r="L6" s="1234"/>
      <c r="M6" s="1234"/>
      <c r="N6" s="1234"/>
      <c r="O6" s="1234"/>
      <c r="P6" s="1234"/>
      <c r="Q6" s="1234"/>
      <c r="R6" s="1234"/>
      <c r="S6" s="1234"/>
      <c r="T6" s="1234"/>
      <c r="U6" s="1234"/>
      <c r="V6" s="1234"/>
      <c r="W6" s="1234"/>
      <c r="X6" s="1234"/>
    </row>
    <row r="7" spans="1:34" ht="17.100000000000001" customHeight="1">
      <c r="A7" s="1228"/>
      <c r="B7" s="1228"/>
      <c r="C7" s="1228"/>
      <c r="D7" s="1228"/>
      <c r="E7" s="1234"/>
      <c r="F7" s="1234"/>
      <c r="G7" s="1234"/>
      <c r="H7" s="1234"/>
      <c r="I7" s="1228"/>
      <c r="J7" s="1234"/>
      <c r="K7" s="1234"/>
      <c r="L7" s="1234"/>
      <c r="M7" s="1234"/>
      <c r="N7" s="1234"/>
      <c r="O7" s="1234"/>
      <c r="P7" s="1234"/>
      <c r="Q7" s="1234"/>
      <c r="R7" s="1234"/>
      <c r="S7" s="1234"/>
      <c r="T7" s="1234"/>
      <c r="U7" s="1234"/>
      <c r="V7" s="1234"/>
      <c r="W7" s="1234"/>
      <c r="X7" s="1234"/>
    </row>
    <row r="8" spans="1:34" ht="17.100000000000001" customHeight="1">
      <c r="A8" s="1228"/>
      <c r="B8" s="1228"/>
      <c r="C8" s="1228"/>
      <c r="D8" s="1228"/>
      <c r="E8" s="1234"/>
      <c r="F8" s="1234"/>
      <c r="G8" s="1234"/>
      <c r="H8" s="1234"/>
      <c r="I8" s="1228"/>
      <c r="J8" s="1234"/>
      <c r="K8" s="1234"/>
      <c r="L8" s="1234"/>
      <c r="M8" s="1234"/>
      <c r="N8" s="1234"/>
      <c r="O8" s="1234"/>
      <c r="P8" s="1234"/>
      <c r="Q8" s="1234"/>
      <c r="R8" s="1234"/>
      <c r="S8" s="1234"/>
      <c r="T8" s="1234"/>
      <c r="U8" s="1234"/>
      <c r="V8" s="1234"/>
      <c r="W8" s="1234"/>
      <c r="X8" s="1234"/>
    </row>
    <row r="9" spans="1:34" ht="17.100000000000001" customHeight="1">
      <c r="A9" s="1228"/>
      <c r="B9" s="1228"/>
      <c r="C9" s="1228"/>
      <c r="D9" s="1228"/>
      <c r="E9" s="1234"/>
      <c r="F9" s="1234"/>
      <c r="G9" s="1234"/>
      <c r="H9" s="1234"/>
      <c r="I9" s="1228"/>
      <c r="J9" s="1234"/>
      <c r="K9" s="1234"/>
      <c r="L9" s="1234"/>
      <c r="M9" s="1234"/>
      <c r="N9" s="1234"/>
      <c r="O9" s="1234"/>
      <c r="P9" s="1234"/>
      <c r="Q9" s="1234"/>
      <c r="R9" s="1234"/>
      <c r="S9" s="1234"/>
      <c r="T9" s="1234"/>
      <c r="U9" s="1234"/>
      <c r="V9" s="1234"/>
      <c r="W9" s="1234"/>
      <c r="X9" s="1234"/>
    </row>
    <row r="10" spans="1:34" ht="16.5" customHeight="1">
      <c r="A10" s="1228"/>
      <c r="B10" s="1228"/>
      <c r="C10" s="1234"/>
      <c r="D10" s="1234"/>
      <c r="E10" s="1234"/>
      <c r="F10" s="2287" t="s">
        <v>175</v>
      </c>
      <c r="G10" s="2287"/>
      <c r="H10" s="2287"/>
      <c r="I10" s="1234"/>
      <c r="J10" s="2288" t="str">
        <f>IF(AND(入力シート!K25&lt;&gt;"",入力シート!K26&lt;&gt;"",入力シート!K27&lt;&gt;""),入力シート!K25&amp;入力シート!K26&amp;入力シート!K27&amp;IF(入力シート!K28="－","","　"&amp;入力シート!K28),"")</f>
        <v/>
      </c>
      <c r="K10" s="2288"/>
      <c r="L10" s="2288"/>
      <c r="M10" s="2288"/>
      <c r="N10" s="2288"/>
      <c r="O10" s="2288"/>
      <c r="P10" s="2288"/>
      <c r="Q10" s="2288"/>
      <c r="R10" s="2288"/>
      <c r="S10" s="2288"/>
      <c r="T10" s="2288"/>
      <c r="U10" s="2288"/>
      <c r="V10" s="2288"/>
      <c r="W10" s="2288"/>
      <c r="X10" s="2288"/>
    </row>
    <row r="11" spans="1:34" ht="17.100000000000001" customHeight="1">
      <c r="A11" s="1228"/>
      <c r="B11" s="1228"/>
      <c r="C11" s="1234"/>
      <c r="D11" s="1234"/>
      <c r="E11" s="1234"/>
      <c r="F11" s="2287"/>
      <c r="G11" s="2287"/>
      <c r="H11" s="2287"/>
      <c r="I11" s="1234"/>
      <c r="J11" s="2288"/>
      <c r="K11" s="2288"/>
      <c r="L11" s="2288"/>
      <c r="M11" s="2288"/>
      <c r="N11" s="2288"/>
      <c r="O11" s="2288"/>
      <c r="P11" s="2288"/>
      <c r="Q11" s="2288"/>
      <c r="R11" s="2288"/>
      <c r="S11" s="2288"/>
      <c r="T11" s="2288"/>
      <c r="U11" s="2288"/>
      <c r="V11" s="2288"/>
      <c r="W11" s="2288"/>
      <c r="X11" s="2288"/>
      <c r="AF11" s="2289"/>
      <c r="AG11" s="2289"/>
      <c r="AH11" s="2289"/>
    </row>
    <row r="12" spans="1:34" ht="17.100000000000001" customHeight="1">
      <c r="A12" s="1228"/>
      <c r="B12" s="1228"/>
      <c r="C12" s="2290" t="s">
        <v>246</v>
      </c>
      <c r="D12" s="2290"/>
      <c r="E12" s="2290"/>
      <c r="F12" s="2287" t="s">
        <v>176</v>
      </c>
      <c r="G12" s="2287"/>
      <c r="H12" s="2287"/>
      <c r="I12" s="1234"/>
      <c r="J12" s="2288" t="str">
        <f>IF(入力シート!K17&lt;&gt;"",入力シート!K17,"")</f>
        <v/>
      </c>
      <c r="K12" s="2288"/>
      <c r="L12" s="2288"/>
      <c r="M12" s="2288"/>
      <c r="N12" s="2288"/>
      <c r="O12" s="2288"/>
      <c r="P12" s="2288"/>
      <c r="Q12" s="2288"/>
      <c r="R12" s="2288"/>
      <c r="S12" s="2288"/>
      <c r="T12" s="2288"/>
      <c r="U12" s="2288"/>
      <c r="V12" s="2288"/>
      <c r="W12" s="2288"/>
      <c r="X12" s="2288"/>
      <c r="AF12" s="2289"/>
      <c r="AG12" s="2289"/>
      <c r="AH12" s="2289"/>
    </row>
    <row r="13" spans="1:34" ht="17.100000000000001" customHeight="1">
      <c r="A13" s="1228"/>
      <c r="B13" s="1228"/>
      <c r="C13" s="1234"/>
      <c r="D13" s="1234"/>
      <c r="E13" s="1118"/>
      <c r="F13" s="2287"/>
      <c r="G13" s="2287"/>
      <c r="H13" s="2287"/>
      <c r="I13" s="1234"/>
      <c r="J13" s="2288"/>
      <c r="K13" s="2288"/>
      <c r="L13" s="2288"/>
      <c r="M13" s="2288"/>
      <c r="N13" s="2288"/>
      <c r="O13" s="2288"/>
      <c r="P13" s="2288"/>
      <c r="Q13" s="2288"/>
      <c r="R13" s="2288"/>
      <c r="S13" s="2288"/>
      <c r="T13" s="2288"/>
      <c r="U13" s="2288"/>
      <c r="V13" s="2288"/>
      <c r="W13" s="2288"/>
      <c r="X13" s="2288"/>
      <c r="AC13" s="2286"/>
      <c r="AD13" s="2286"/>
      <c r="AE13" s="2286"/>
      <c r="AF13" s="2289"/>
      <c r="AG13" s="2289"/>
      <c r="AH13" s="2289"/>
    </row>
    <row r="14" spans="1:34" ht="17.100000000000001" customHeight="1">
      <c r="A14" s="1228"/>
      <c r="B14" s="1228"/>
      <c r="C14" s="1234"/>
      <c r="D14" s="1118"/>
      <c r="E14" s="1234"/>
      <c r="F14" s="2289" t="s">
        <v>177</v>
      </c>
      <c r="G14" s="2289"/>
      <c r="H14" s="2289"/>
      <c r="I14" s="1234"/>
      <c r="J14" s="2291" t="str">
        <f>IF(AND(入力シート!K22&lt;&gt;"",入力シート!K23&lt;&gt;""),入力シート!K19&amp;"　"&amp;入力シート!K22&amp;"　"&amp;入力シート!K23,"")</f>
        <v/>
      </c>
      <c r="K14" s="2291"/>
      <c r="L14" s="2291"/>
      <c r="M14" s="2291"/>
      <c r="N14" s="2291"/>
      <c r="O14" s="2291"/>
      <c r="P14" s="2291"/>
      <c r="Q14" s="2291"/>
      <c r="R14" s="2291"/>
      <c r="S14" s="2291"/>
      <c r="T14" s="2291"/>
      <c r="U14" s="2291"/>
      <c r="V14" s="2291"/>
      <c r="W14" s="1229" t="s">
        <v>41</v>
      </c>
      <c r="X14" s="1235"/>
      <c r="AE14" s="1118"/>
      <c r="AF14" s="2289"/>
      <c r="AG14" s="2289"/>
      <c r="AH14" s="2289"/>
    </row>
    <row r="15" spans="1:34" ht="17.100000000000001" customHeight="1">
      <c r="A15" s="1228"/>
      <c r="B15" s="1228"/>
      <c r="C15" s="1228"/>
      <c r="D15" s="1228"/>
      <c r="E15" s="1234"/>
      <c r="F15" s="1234"/>
      <c r="G15" s="1118"/>
      <c r="H15" s="1118"/>
      <c r="I15" s="1120"/>
      <c r="J15" s="1234"/>
      <c r="K15" s="1234"/>
      <c r="L15" s="1234"/>
      <c r="M15" s="1235"/>
      <c r="N15" s="1235"/>
      <c r="O15" s="1235"/>
      <c r="P15" s="1235"/>
      <c r="Q15" s="1235"/>
      <c r="R15" s="1235"/>
      <c r="S15" s="1235"/>
      <c r="T15" s="1235"/>
      <c r="U15" s="1235"/>
      <c r="V15" s="1235"/>
      <c r="W15" s="1235"/>
      <c r="X15" s="1235"/>
      <c r="AD15" s="1118"/>
      <c r="AF15" s="2289"/>
      <c r="AG15" s="2289"/>
      <c r="AH15" s="2289"/>
    </row>
    <row r="16" spans="1:34" ht="16.5" customHeight="1">
      <c r="A16" s="1228"/>
      <c r="B16" s="1228"/>
      <c r="C16" s="1234"/>
      <c r="D16" s="1234"/>
      <c r="E16" s="1234"/>
      <c r="F16" s="2287" t="s">
        <v>175</v>
      </c>
      <c r="G16" s="2287"/>
      <c r="H16" s="2287"/>
      <c r="I16" s="1234"/>
      <c r="J16" s="2288" t="str">
        <f>IF(入力シート!B47,入力シート!K57&amp;入力シート!K58&amp;入力シート!K59&amp;IF(入力シート!K60="－","","　"&amp;入力シート!K60),IF(AND(入力シート!B47=FALSE,入力シート!K49&lt;&gt;""),"&lt;&lt;入力シートを確認してください&gt;&gt;",""))</f>
        <v/>
      </c>
      <c r="K16" s="2288"/>
      <c r="L16" s="2288"/>
      <c r="M16" s="2288"/>
      <c r="N16" s="2288"/>
      <c r="O16" s="2288"/>
      <c r="P16" s="2288"/>
      <c r="Q16" s="2288"/>
      <c r="R16" s="2288"/>
      <c r="S16" s="2288"/>
      <c r="T16" s="2288"/>
      <c r="U16" s="2288"/>
      <c r="V16" s="2288"/>
      <c r="W16" s="2288"/>
      <c r="X16" s="2288"/>
    </row>
    <row r="17" spans="1:34" ht="17.100000000000001" customHeight="1">
      <c r="A17" s="1228"/>
      <c r="B17" s="1228"/>
      <c r="C17" s="1234"/>
      <c r="D17" s="1234"/>
      <c r="E17" s="1234"/>
      <c r="F17" s="2287"/>
      <c r="G17" s="2287"/>
      <c r="H17" s="2287"/>
      <c r="I17" s="1234"/>
      <c r="J17" s="2288"/>
      <c r="K17" s="2288"/>
      <c r="L17" s="2288"/>
      <c r="M17" s="2288"/>
      <c r="N17" s="2288"/>
      <c r="O17" s="2288"/>
      <c r="P17" s="2288"/>
      <c r="Q17" s="2288"/>
      <c r="R17" s="2288"/>
      <c r="S17" s="2288"/>
      <c r="T17" s="2288"/>
      <c r="U17" s="2288"/>
      <c r="V17" s="2288"/>
      <c r="W17" s="2288"/>
      <c r="X17" s="2288"/>
      <c r="AF17" s="2289"/>
      <c r="AG17" s="2289"/>
      <c r="AH17" s="2289"/>
    </row>
    <row r="18" spans="1:34" ht="17.100000000000001" customHeight="1">
      <c r="A18" s="1228"/>
      <c r="B18" s="1228"/>
      <c r="C18" s="2290" t="s">
        <v>247</v>
      </c>
      <c r="D18" s="2290"/>
      <c r="E18" s="2290"/>
      <c r="F18" s="2287" t="s">
        <v>176</v>
      </c>
      <c r="G18" s="2287"/>
      <c r="H18" s="2287"/>
      <c r="I18" s="1234"/>
      <c r="J18" s="2288" t="str">
        <f>IF(AND(入力シート!$B$47,入力シート!K49&lt;&gt;""),入力シート!K49,"")</f>
        <v/>
      </c>
      <c r="K18" s="2288"/>
      <c r="L18" s="2288"/>
      <c r="M18" s="2288"/>
      <c r="N18" s="2288"/>
      <c r="O18" s="2288"/>
      <c r="P18" s="2288"/>
      <c r="Q18" s="2288"/>
      <c r="R18" s="2288"/>
      <c r="S18" s="2288"/>
      <c r="T18" s="2288"/>
      <c r="U18" s="2288"/>
      <c r="V18" s="2288"/>
      <c r="W18" s="2288"/>
      <c r="X18" s="2288"/>
      <c r="AF18" s="2289"/>
      <c r="AG18" s="2289"/>
      <c r="AH18" s="2289"/>
    </row>
    <row r="19" spans="1:34" ht="17.100000000000001" customHeight="1">
      <c r="A19" s="1228"/>
      <c r="B19" s="1228"/>
      <c r="C19" s="1234"/>
      <c r="D19" s="1234"/>
      <c r="E19" s="1118"/>
      <c r="F19" s="2287"/>
      <c r="G19" s="2287"/>
      <c r="H19" s="2287"/>
      <c r="I19" s="1234"/>
      <c r="J19" s="2288"/>
      <c r="K19" s="2288"/>
      <c r="L19" s="2288"/>
      <c r="M19" s="2288"/>
      <c r="N19" s="2288"/>
      <c r="O19" s="2288"/>
      <c r="P19" s="2288"/>
      <c r="Q19" s="2288"/>
      <c r="R19" s="2288"/>
      <c r="S19" s="2288"/>
      <c r="T19" s="2288"/>
      <c r="U19" s="2288"/>
      <c r="V19" s="2288"/>
      <c r="W19" s="2288"/>
      <c r="X19" s="2288"/>
      <c r="AC19" s="2286"/>
      <c r="AD19" s="2286"/>
      <c r="AE19" s="2286"/>
      <c r="AF19" s="2289"/>
      <c r="AG19" s="2289"/>
      <c r="AH19" s="2289"/>
    </row>
    <row r="20" spans="1:34" ht="17.100000000000001" customHeight="1">
      <c r="A20" s="1228"/>
      <c r="B20" s="1228"/>
      <c r="C20" s="1234"/>
      <c r="D20" s="1118"/>
      <c r="E20" s="1234"/>
      <c r="F20" s="2289" t="s">
        <v>177</v>
      </c>
      <c r="G20" s="2289"/>
      <c r="H20" s="2289"/>
      <c r="I20" s="1234"/>
      <c r="J20" s="2291" t="str">
        <f>IF(AND(入力シート!B47,入力シート!K51&lt;&gt;""),入力シート!K51&amp;"　"&amp;入力シート!K54&amp;"　"&amp;入力シート!K55,"")</f>
        <v/>
      </c>
      <c r="K20" s="2291"/>
      <c r="L20" s="2291"/>
      <c r="M20" s="2291"/>
      <c r="N20" s="2291"/>
      <c r="O20" s="2291"/>
      <c r="P20" s="2291"/>
      <c r="Q20" s="2291"/>
      <c r="R20" s="2291"/>
      <c r="S20" s="2291"/>
      <c r="T20" s="2291"/>
      <c r="U20" s="2291"/>
      <c r="V20" s="2291"/>
      <c r="W20" s="1229" t="s">
        <v>41</v>
      </c>
      <c r="X20" s="1235"/>
      <c r="AE20" s="1118"/>
      <c r="AF20" s="2289"/>
      <c r="AG20" s="2289"/>
      <c r="AH20" s="2289"/>
    </row>
    <row r="21" spans="1:34" ht="17.100000000000001" customHeight="1">
      <c r="A21" s="1228"/>
      <c r="B21" s="1228"/>
      <c r="C21" s="1228"/>
      <c r="D21" s="1228"/>
      <c r="E21" s="1234"/>
      <c r="F21" s="1234"/>
      <c r="G21" s="1234"/>
      <c r="H21" s="1234"/>
      <c r="I21" s="1228"/>
      <c r="J21" s="1234"/>
      <c r="K21" s="1234"/>
      <c r="L21" s="1234"/>
      <c r="M21" s="1235"/>
      <c r="N21" s="1235"/>
      <c r="O21" s="1235"/>
      <c r="P21" s="1235"/>
      <c r="Q21" s="1235"/>
      <c r="R21" s="1235"/>
      <c r="S21" s="1235"/>
      <c r="T21" s="1235"/>
      <c r="U21" s="1235"/>
      <c r="V21" s="1235"/>
      <c r="W21" s="1235"/>
      <c r="X21" s="1235"/>
    </row>
    <row r="22" spans="1:34" ht="16.5" customHeight="1">
      <c r="A22" s="1228"/>
      <c r="B22" s="1228"/>
      <c r="C22" s="1234"/>
      <c r="D22" s="1234"/>
      <c r="E22" s="1234"/>
      <c r="F22" s="2287" t="s">
        <v>175</v>
      </c>
      <c r="G22" s="2287"/>
      <c r="H22" s="2287"/>
      <c r="I22" s="1234"/>
      <c r="J22" s="2288" t="str">
        <f>IF(入力シート!B79,入力シート!K89&amp;入力シート!K90&amp;入力シート!K91&amp;IF(入力シート!K92="－","","　"&amp;入力シート!K92),IF(AND(入力シート!B79=FALSE,入力シート!K81&lt;&gt;""),"&lt;&lt;入力シートを確認してください&gt;&gt;",""))</f>
        <v/>
      </c>
      <c r="K22" s="2288"/>
      <c r="L22" s="2288"/>
      <c r="M22" s="2288"/>
      <c r="N22" s="2288"/>
      <c r="O22" s="2288"/>
      <c r="P22" s="2288"/>
      <c r="Q22" s="2288"/>
      <c r="R22" s="2288"/>
      <c r="S22" s="2288"/>
      <c r="T22" s="2288"/>
      <c r="U22" s="2288"/>
      <c r="V22" s="2288"/>
      <c r="W22" s="2288"/>
      <c r="X22" s="2288"/>
    </row>
    <row r="23" spans="1:34" ht="17.100000000000001" customHeight="1">
      <c r="A23" s="1228"/>
      <c r="B23" s="1228"/>
      <c r="C23" s="1234"/>
      <c r="D23" s="1234"/>
      <c r="E23" s="1234"/>
      <c r="F23" s="2287"/>
      <c r="G23" s="2287"/>
      <c r="H23" s="2287"/>
      <c r="I23" s="1234"/>
      <c r="J23" s="2288"/>
      <c r="K23" s="2288"/>
      <c r="L23" s="2288"/>
      <c r="M23" s="2288"/>
      <c r="N23" s="2288"/>
      <c r="O23" s="2288"/>
      <c r="P23" s="2288"/>
      <c r="Q23" s="2288"/>
      <c r="R23" s="2288"/>
      <c r="S23" s="2288"/>
      <c r="T23" s="2288"/>
      <c r="U23" s="2288"/>
      <c r="V23" s="2288"/>
      <c r="W23" s="2288"/>
      <c r="X23" s="2288"/>
      <c r="AF23" s="2289"/>
      <c r="AG23" s="2289"/>
      <c r="AH23" s="2289"/>
    </row>
    <row r="24" spans="1:34" ht="17.100000000000001" customHeight="1">
      <c r="A24" s="1228"/>
      <c r="B24" s="1228"/>
      <c r="C24" s="2290" t="s">
        <v>248</v>
      </c>
      <c r="D24" s="2290"/>
      <c r="E24" s="2290"/>
      <c r="F24" s="2287" t="s">
        <v>176</v>
      </c>
      <c r="G24" s="2287"/>
      <c r="H24" s="2287"/>
      <c r="I24" s="1234"/>
      <c r="J24" s="2288" t="str">
        <f>IF(AND(入力シート!$B$47,入力シート!$B$79,入力シート!K81&lt;&gt;""),入力シート!K81,"")</f>
        <v/>
      </c>
      <c r="K24" s="2288"/>
      <c r="L24" s="2288"/>
      <c r="M24" s="2288"/>
      <c r="N24" s="2288"/>
      <c r="O24" s="2288"/>
      <c r="P24" s="2288"/>
      <c r="Q24" s="2288"/>
      <c r="R24" s="2288"/>
      <c r="S24" s="2288"/>
      <c r="T24" s="2288"/>
      <c r="U24" s="2288"/>
      <c r="V24" s="2288"/>
      <c r="W24" s="2288"/>
      <c r="X24" s="2288"/>
      <c r="AF24" s="2289"/>
      <c r="AG24" s="2289"/>
      <c r="AH24" s="2289"/>
    </row>
    <row r="25" spans="1:34" ht="17.100000000000001" customHeight="1">
      <c r="A25" s="1228"/>
      <c r="B25" s="1228"/>
      <c r="C25" s="1234"/>
      <c r="D25" s="1234"/>
      <c r="E25" s="1118"/>
      <c r="F25" s="2287"/>
      <c r="G25" s="2287"/>
      <c r="H25" s="2287"/>
      <c r="I25" s="1234"/>
      <c r="J25" s="2288"/>
      <c r="K25" s="2288"/>
      <c r="L25" s="2288"/>
      <c r="M25" s="2288"/>
      <c r="N25" s="2288"/>
      <c r="O25" s="2288"/>
      <c r="P25" s="2288"/>
      <c r="Q25" s="2288"/>
      <c r="R25" s="2288"/>
      <c r="S25" s="2288"/>
      <c r="T25" s="2288"/>
      <c r="U25" s="2288"/>
      <c r="V25" s="2288"/>
      <c r="W25" s="2288"/>
      <c r="X25" s="2288"/>
      <c r="AC25" s="2286"/>
      <c r="AD25" s="2286"/>
      <c r="AE25" s="2286"/>
      <c r="AF25" s="2289"/>
      <c r="AG25" s="2289"/>
      <c r="AH25" s="2289"/>
    </row>
    <row r="26" spans="1:34" ht="17.100000000000001" customHeight="1">
      <c r="A26" s="1228"/>
      <c r="B26" s="1228"/>
      <c r="C26" s="1234"/>
      <c r="D26" s="1118"/>
      <c r="E26" s="1234"/>
      <c r="F26" s="2289" t="s">
        <v>177</v>
      </c>
      <c r="G26" s="2289"/>
      <c r="H26" s="2289"/>
      <c r="I26" s="1234"/>
      <c r="J26" s="2291" t="str">
        <f>IF(AND(入力シート!$B$47,入力シート!$B$79,入力シート!K83&lt;&gt;""),入力シート!K83&amp;"　"&amp;入力シート!K86&amp;"　"&amp;入力シート!K87,"")</f>
        <v/>
      </c>
      <c r="K26" s="2291"/>
      <c r="L26" s="2291"/>
      <c r="M26" s="2291"/>
      <c r="N26" s="2291"/>
      <c r="O26" s="2291"/>
      <c r="P26" s="2291"/>
      <c r="Q26" s="2291"/>
      <c r="R26" s="2291"/>
      <c r="S26" s="2291"/>
      <c r="T26" s="2291"/>
      <c r="U26" s="2291"/>
      <c r="V26" s="2291"/>
      <c r="W26" s="1229" t="s">
        <v>41</v>
      </c>
      <c r="X26" s="1235"/>
      <c r="AE26" s="1118"/>
      <c r="AF26" s="2289"/>
      <c r="AG26" s="2289"/>
      <c r="AH26" s="2289"/>
    </row>
    <row r="27" spans="1:34" ht="17.100000000000001" customHeight="1">
      <c r="A27" s="1228"/>
      <c r="B27" s="1228"/>
      <c r="C27" s="1228"/>
      <c r="D27" s="1228"/>
      <c r="E27" s="1228"/>
      <c r="F27" s="1228"/>
      <c r="G27" s="1228"/>
      <c r="H27" s="1228"/>
      <c r="I27" s="1228"/>
      <c r="J27" s="1234"/>
      <c r="K27" s="1234"/>
      <c r="L27" s="1234"/>
      <c r="M27" s="1234"/>
      <c r="N27" s="1234"/>
      <c r="O27" s="1234"/>
      <c r="P27" s="1234"/>
      <c r="Q27" s="1234"/>
      <c r="R27" s="1234"/>
      <c r="S27" s="1234"/>
      <c r="T27" s="1234"/>
      <c r="U27" s="1234"/>
      <c r="V27" s="1234"/>
      <c r="W27" s="1234"/>
      <c r="X27" s="1234"/>
    </row>
    <row r="28" spans="1:34" ht="17.100000000000001" customHeight="1">
      <c r="A28" s="1228"/>
      <c r="B28" s="1228"/>
      <c r="C28" s="1228"/>
      <c r="D28" s="1228"/>
      <c r="E28" s="1228"/>
      <c r="F28" s="1228"/>
      <c r="G28" s="1228"/>
      <c r="H28" s="1228"/>
      <c r="I28" s="1228"/>
      <c r="J28" s="1234"/>
      <c r="K28" s="1234"/>
      <c r="L28" s="1234"/>
      <c r="M28" s="1234"/>
      <c r="N28" s="1234"/>
      <c r="O28" s="1234"/>
      <c r="P28" s="1234"/>
      <c r="Q28" s="1234"/>
      <c r="R28" s="1234"/>
      <c r="S28" s="1234"/>
      <c r="T28" s="1234"/>
      <c r="U28" s="1234"/>
      <c r="V28" s="1234"/>
      <c r="W28" s="1234"/>
      <c r="X28" s="1234"/>
    </row>
    <row r="29" spans="1:34" ht="17.100000000000001" customHeight="1">
      <c r="A29" s="1234"/>
      <c r="B29" s="1228"/>
      <c r="C29" s="1228"/>
      <c r="D29" s="1228"/>
      <c r="E29" s="1228"/>
      <c r="F29" s="1228"/>
      <c r="G29" s="1228"/>
      <c r="H29" s="1228"/>
      <c r="I29" s="1228"/>
      <c r="J29" s="1234"/>
      <c r="K29" s="1234"/>
      <c r="L29" s="1234"/>
      <c r="M29" s="1234"/>
      <c r="N29" s="1234"/>
      <c r="O29" s="1234"/>
      <c r="P29" s="1234"/>
      <c r="Q29" s="1234"/>
      <c r="R29" s="1234"/>
      <c r="S29" s="1234"/>
      <c r="T29" s="1234"/>
      <c r="U29" s="1234"/>
      <c r="V29" s="1234"/>
      <c r="W29" s="1234"/>
      <c r="X29" s="1234"/>
    </row>
    <row r="30" spans="1:34" ht="17.100000000000001" customHeight="1">
      <c r="A30" s="2290" t="s">
        <v>1790</v>
      </c>
      <c r="B30" s="2290"/>
      <c r="C30" s="2290"/>
      <c r="D30" s="2290"/>
      <c r="E30" s="2290"/>
      <c r="F30" s="2290"/>
      <c r="G30" s="2290"/>
      <c r="H30" s="2290"/>
      <c r="I30" s="2290"/>
      <c r="J30" s="2290"/>
      <c r="K30" s="2290"/>
      <c r="L30" s="2290"/>
      <c r="M30" s="2290"/>
      <c r="N30" s="2290"/>
      <c r="O30" s="2290"/>
      <c r="P30" s="2290"/>
      <c r="Q30" s="2290"/>
      <c r="R30" s="2290"/>
      <c r="S30" s="2290"/>
      <c r="T30" s="2290"/>
      <c r="U30" s="2290"/>
      <c r="V30" s="2290"/>
      <c r="W30" s="2290"/>
      <c r="X30" s="2290"/>
    </row>
    <row r="31" spans="1:34" ht="17.100000000000001" customHeight="1">
      <c r="A31" s="2290" t="s">
        <v>679</v>
      </c>
      <c r="B31" s="2290"/>
      <c r="C31" s="2290"/>
      <c r="D31" s="2290"/>
      <c r="E31" s="2290"/>
      <c r="F31" s="2290"/>
      <c r="G31" s="2290"/>
      <c r="H31" s="2290"/>
      <c r="I31" s="2290"/>
      <c r="J31" s="2290"/>
      <c r="K31" s="2290"/>
      <c r="L31" s="2290"/>
      <c r="M31" s="2290"/>
      <c r="N31" s="2290"/>
      <c r="O31" s="2290"/>
      <c r="P31" s="2290"/>
      <c r="Q31" s="2290"/>
      <c r="R31" s="2290"/>
      <c r="S31" s="2290"/>
      <c r="T31" s="2290"/>
      <c r="U31" s="2290"/>
      <c r="V31" s="2290"/>
      <c r="W31" s="2290"/>
      <c r="X31" s="2290"/>
    </row>
    <row r="32" spans="1:34" ht="17.100000000000001" customHeight="1">
      <c r="A32" s="2290" t="s">
        <v>21</v>
      </c>
      <c r="B32" s="2290"/>
      <c r="C32" s="2290"/>
      <c r="D32" s="2290"/>
      <c r="E32" s="2290"/>
      <c r="F32" s="2290"/>
      <c r="G32" s="2290"/>
      <c r="H32" s="2290"/>
      <c r="I32" s="2290"/>
      <c r="J32" s="2290"/>
      <c r="K32" s="2290"/>
      <c r="L32" s="2290"/>
      <c r="M32" s="2290"/>
      <c r="N32" s="2290"/>
      <c r="O32" s="2290"/>
      <c r="P32" s="2290"/>
      <c r="Q32" s="2290"/>
      <c r="R32" s="2290"/>
      <c r="S32" s="2290"/>
      <c r="T32" s="2290"/>
      <c r="U32" s="2290"/>
      <c r="V32" s="2290"/>
      <c r="W32" s="2290"/>
      <c r="X32" s="2290"/>
    </row>
    <row r="33" spans="1:24" ht="17.100000000000001" customHeight="1">
      <c r="A33" s="2290" t="s">
        <v>178</v>
      </c>
      <c r="B33" s="2290"/>
      <c r="C33" s="2290"/>
      <c r="D33" s="2290"/>
      <c r="E33" s="2290"/>
      <c r="F33" s="2290"/>
      <c r="G33" s="2290"/>
      <c r="H33" s="2290"/>
      <c r="I33" s="2290"/>
      <c r="J33" s="2290"/>
      <c r="K33" s="2290"/>
      <c r="L33" s="2290"/>
      <c r="M33" s="2290"/>
      <c r="N33" s="2290"/>
      <c r="O33" s="2290"/>
      <c r="P33" s="2290"/>
      <c r="Q33" s="2290"/>
      <c r="R33" s="2290"/>
      <c r="S33" s="2290"/>
      <c r="T33" s="2290"/>
      <c r="U33" s="2290"/>
      <c r="V33" s="2290"/>
      <c r="W33" s="2290"/>
      <c r="X33" s="2290"/>
    </row>
    <row r="34" spans="1:24" ht="17.100000000000001" customHeight="1">
      <c r="A34" s="1228"/>
      <c r="B34" s="1228"/>
      <c r="C34" s="1228"/>
      <c r="D34" s="1228"/>
      <c r="E34" s="1228"/>
      <c r="F34" s="1228"/>
      <c r="G34" s="1228"/>
      <c r="H34" s="1228"/>
      <c r="I34" s="1228"/>
      <c r="J34" s="1234"/>
      <c r="K34" s="1234"/>
      <c r="L34" s="1234"/>
      <c r="M34" s="1234"/>
      <c r="N34" s="1234"/>
      <c r="O34" s="1234"/>
      <c r="P34" s="1234"/>
      <c r="Q34" s="1234"/>
      <c r="R34" s="1234"/>
      <c r="S34" s="1234"/>
      <c r="T34" s="1234"/>
      <c r="U34" s="1234"/>
      <c r="V34" s="1234"/>
      <c r="W34" s="1234"/>
      <c r="X34" s="1234"/>
    </row>
    <row r="35" spans="1:24" ht="17.100000000000001" customHeight="1">
      <c r="A35" s="1234"/>
      <c r="B35" s="1234"/>
      <c r="C35" s="1234"/>
      <c r="D35" s="1234"/>
      <c r="E35" s="1234"/>
      <c r="F35" s="1234"/>
      <c r="G35" s="1234"/>
      <c r="H35" s="1234"/>
      <c r="I35" s="1234"/>
      <c r="J35" s="1234"/>
      <c r="K35" s="1234"/>
      <c r="L35" s="1234"/>
      <c r="M35" s="1234"/>
      <c r="N35" s="1234"/>
      <c r="O35" s="1234"/>
      <c r="P35" s="1234"/>
      <c r="Q35" s="1234"/>
      <c r="R35" s="1234"/>
      <c r="S35" s="1234"/>
      <c r="T35" s="1234"/>
      <c r="U35" s="1234"/>
      <c r="V35" s="1234"/>
      <c r="W35" s="1234"/>
      <c r="X35" s="1234"/>
    </row>
    <row r="36" spans="1:24" ht="123.75" customHeight="1">
      <c r="A36" s="2292" t="s">
        <v>1601</v>
      </c>
      <c r="B36" s="2292"/>
      <c r="C36" s="2292"/>
      <c r="D36" s="2292"/>
      <c r="E36" s="2292"/>
      <c r="F36" s="2292"/>
      <c r="G36" s="2292"/>
      <c r="H36" s="2292"/>
      <c r="I36" s="2292"/>
      <c r="J36" s="2292"/>
      <c r="K36" s="2292"/>
      <c r="L36" s="2292"/>
      <c r="M36" s="2292"/>
      <c r="N36" s="2292"/>
      <c r="O36" s="2292"/>
      <c r="P36" s="2292"/>
      <c r="Q36" s="2292"/>
      <c r="R36" s="2292"/>
      <c r="S36" s="2292"/>
      <c r="T36" s="2292"/>
      <c r="U36" s="2292"/>
      <c r="V36" s="2292"/>
      <c r="W36" s="2292"/>
      <c r="X36" s="2292"/>
    </row>
    <row r="37" spans="1:24" ht="17.100000000000001" customHeight="1">
      <c r="A37" s="1120"/>
      <c r="B37" s="1120"/>
      <c r="C37" s="1120"/>
      <c r="D37" s="1120"/>
      <c r="E37" s="1120"/>
      <c r="F37" s="1120"/>
      <c r="G37" s="1120"/>
      <c r="H37" s="1120"/>
      <c r="I37" s="1120"/>
      <c r="J37" s="1234"/>
      <c r="K37" s="1234"/>
      <c r="L37" s="1234"/>
      <c r="M37" s="1234"/>
      <c r="N37" s="1234"/>
      <c r="O37" s="1234"/>
      <c r="P37" s="1234"/>
      <c r="Q37" s="1234"/>
      <c r="R37" s="1234"/>
      <c r="S37" s="1234"/>
      <c r="T37" s="1234"/>
      <c r="U37" s="1234"/>
      <c r="V37" s="1234"/>
      <c r="W37" s="1234"/>
      <c r="X37" s="1234"/>
    </row>
    <row r="38" spans="1:24" ht="17.100000000000001" customHeight="1">
      <c r="A38" s="1234"/>
      <c r="B38" s="1234"/>
      <c r="C38" s="1234"/>
      <c r="D38" s="1234"/>
      <c r="E38" s="1234"/>
      <c r="F38" s="1234"/>
      <c r="G38" s="1234"/>
      <c r="H38" s="1234"/>
      <c r="I38" s="1234"/>
      <c r="J38" s="1234"/>
      <c r="K38" s="1234"/>
      <c r="L38" s="1234"/>
      <c r="M38" s="1234"/>
      <c r="N38" s="1234"/>
      <c r="O38" s="1234"/>
      <c r="P38" s="1234"/>
      <c r="Q38" s="1234"/>
      <c r="R38" s="1234"/>
      <c r="S38" s="1234"/>
      <c r="T38" s="1234"/>
      <c r="U38" s="1234"/>
      <c r="V38" s="1234"/>
      <c r="W38" s="1234"/>
      <c r="X38" s="1234"/>
    </row>
    <row r="39" spans="1:24" ht="17.100000000000001" customHeight="1">
      <c r="A39" s="2286" t="s">
        <v>2</v>
      </c>
      <c r="B39" s="2286"/>
      <c r="C39" s="2286"/>
      <c r="D39" s="2286"/>
      <c r="E39" s="2286"/>
      <c r="F39" s="2286"/>
      <c r="G39" s="2286"/>
      <c r="H39" s="2286"/>
      <c r="I39" s="2286"/>
      <c r="J39" s="2286"/>
      <c r="K39" s="2286"/>
      <c r="L39" s="2286"/>
      <c r="M39" s="2286"/>
      <c r="N39" s="2286"/>
      <c r="O39" s="2286"/>
      <c r="P39" s="2286"/>
      <c r="Q39" s="2286"/>
      <c r="R39" s="2286"/>
      <c r="S39" s="2286"/>
      <c r="T39" s="2286"/>
      <c r="U39" s="2286"/>
      <c r="V39" s="2286"/>
      <c r="W39" s="2286"/>
      <c r="X39" s="2286"/>
    </row>
    <row r="40" spans="1:24" ht="16.5" customHeight="1">
      <c r="A40" s="1234"/>
      <c r="B40" s="1234"/>
      <c r="C40" s="1234"/>
      <c r="D40" s="1234"/>
      <c r="E40" s="1234"/>
      <c r="F40" s="1234"/>
      <c r="G40" s="1234"/>
      <c r="H40" s="1234"/>
      <c r="I40" s="1234"/>
      <c r="J40" s="1234"/>
      <c r="K40" s="1234"/>
      <c r="L40" s="1234"/>
      <c r="M40" s="1234"/>
      <c r="N40" s="1234"/>
      <c r="O40" s="1234"/>
      <c r="P40" s="1234"/>
      <c r="Q40" s="1234"/>
      <c r="R40" s="1234"/>
      <c r="S40" s="1234"/>
      <c r="T40" s="1234"/>
      <c r="U40" s="1234"/>
      <c r="V40" s="1234"/>
      <c r="W40" s="1234"/>
      <c r="X40" s="1234"/>
    </row>
    <row r="41" spans="1:24" ht="17.100000000000001" customHeight="1">
      <c r="A41" s="1234"/>
      <c r="B41" s="1234"/>
      <c r="C41" s="1234"/>
      <c r="D41" s="1234"/>
      <c r="E41" s="1234"/>
      <c r="F41" s="1234"/>
      <c r="G41" s="1234"/>
      <c r="H41" s="1234"/>
      <c r="I41" s="1234"/>
      <c r="J41" s="1234"/>
      <c r="K41" s="1234"/>
      <c r="L41" s="1234"/>
      <c r="M41" s="1234"/>
      <c r="N41" s="1234"/>
      <c r="O41" s="1234"/>
      <c r="P41" s="1234"/>
      <c r="Q41" s="1234"/>
      <c r="R41" s="1234"/>
      <c r="S41" s="1234"/>
      <c r="T41" s="1234"/>
      <c r="U41" s="1234"/>
      <c r="V41" s="1234"/>
      <c r="W41" s="1234"/>
      <c r="X41" s="1234"/>
    </row>
    <row r="42" spans="1:24" ht="17.100000000000001" customHeight="1">
      <c r="A42" s="1235"/>
      <c r="B42" s="1115" t="s">
        <v>42</v>
      </c>
      <c r="C42" s="1234"/>
      <c r="D42" s="1234"/>
      <c r="E42" s="1234"/>
      <c r="F42" s="1234"/>
      <c r="G42" s="1234"/>
      <c r="H42" s="1234"/>
      <c r="I42" s="1234"/>
      <c r="J42" s="1234"/>
      <c r="K42" s="1234"/>
      <c r="L42" s="1234"/>
      <c r="M42" s="1234"/>
      <c r="N42" s="1234"/>
      <c r="O42" s="1234"/>
      <c r="P42" s="1234"/>
      <c r="Q42" s="1234"/>
      <c r="R42" s="1234"/>
      <c r="S42" s="1234"/>
      <c r="T42" s="1234"/>
      <c r="U42" s="1234"/>
      <c r="V42" s="1234"/>
      <c r="W42" s="1234"/>
      <c r="X42" s="1234"/>
    </row>
    <row r="43" spans="1:24" ht="16.5" customHeight="1">
      <c r="A43" s="1234"/>
      <c r="B43" s="1228"/>
      <c r="C43" s="1234"/>
      <c r="D43" s="2291" t="str">
        <f>IF(入力シート!K8="","",入力シート!K8)</f>
        <v/>
      </c>
      <c r="E43" s="2291"/>
      <c r="F43" s="2291"/>
      <c r="G43" s="2291"/>
      <c r="H43" s="2291"/>
      <c r="I43" s="2291"/>
      <c r="J43" s="2291"/>
      <c r="K43" s="2291"/>
      <c r="L43" s="2291"/>
      <c r="M43" s="2291"/>
      <c r="N43" s="2291"/>
      <c r="O43" s="2291"/>
      <c r="P43" s="2291"/>
      <c r="Q43" s="2291"/>
      <c r="R43" s="2291"/>
      <c r="S43" s="2291"/>
      <c r="T43" s="2291"/>
      <c r="U43" s="2291"/>
      <c r="V43" s="2291"/>
      <c r="W43" s="2291"/>
      <c r="X43" s="2291"/>
    </row>
    <row r="44" spans="1:24" ht="17.100000000000001" customHeight="1">
      <c r="A44" s="1234"/>
      <c r="B44" s="1228"/>
      <c r="C44" s="1234"/>
      <c r="D44" s="1234"/>
      <c r="E44" s="1234"/>
      <c r="F44" s="1234"/>
      <c r="G44" s="1234"/>
      <c r="H44" s="1234"/>
      <c r="I44" s="1234"/>
      <c r="J44" s="1234"/>
      <c r="K44" s="1234"/>
      <c r="L44" s="1234"/>
      <c r="M44" s="1234"/>
      <c r="N44" s="1234"/>
      <c r="O44" s="1234"/>
      <c r="P44" s="1234"/>
      <c r="Q44" s="1234"/>
      <c r="R44" s="1234"/>
      <c r="S44" s="1234"/>
      <c r="T44" s="1234"/>
      <c r="U44" s="1234"/>
      <c r="V44" s="1234"/>
      <c r="W44" s="1234"/>
      <c r="X44" s="1234"/>
    </row>
    <row r="45" spans="1:24" ht="17.100000000000001" customHeight="1">
      <c r="A45" s="1234"/>
      <c r="B45" s="1115" t="s">
        <v>1255</v>
      </c>
      <c r="C45" s="1234"/>
      <c r="D45" s="1234"/>
      <c r="E45" s="1234"/>
      <c r="F45" s="1234"/>
      <c r="G45" s="1234"/>
      <c r="H45" s="1234"/>
      <c r="I45" s="1234"/>
      <c r="J45" s="1234"/>
      <c r="K45" s="1234"/>
      <c r="L45" s="1234"/>
      <c r="M45" s="1234"/>
      <c r="N45" s="1234"/>
      <c r="O45" s="1234"/>
      <c r="P45" s="1234"/>
      <c r="Q45" s="1234"/>
      <c r="R45" s="1234"/>
      <c r="S45" s="1234"/>
      <c r="T45" s="1234"/>
      <c r="U45" s="1234"/>
      <c r="V45" s="1234"/>
      <c r="W45" s="1234"/>
      <c r="X45" s="1234"/>
    </row>
    <row r="46" spans="1:24" ht="16.5" customHeight="1">
      <c r="A46" s="1234"/>
      <c r="B46" s="1228"/>
      <c r="C46" s="1234"/>
      <c r="D46" s="2297"/>
      <c r="E46" s="2297"/>
      <c r="F46" s="2297"/>
      <c r="G46" s="2297"/>
      <c r="H46" s="2297"/>
      <c r="I46" s="2297"/>
      <c r="J46" s="2297"/>
      <c r="K46" s="2297"/>
      <c r="L46" s="2297"/>
      <c r="M46" s="2297"/>
      <c r="N46" s="2297"/>
      <c r="O46" s="2297"/>
      <c r="P46" s="2297"/>
      <c r="Q46" s="2297"/>
      <c r="R46" s="2297"/>
      <c r="S46" s="2297"/>
      <c r="T46" s="2297"/>
      <c r="U46" s="2297"/>
      <c r="V46" s="2297"/>
      <c r="W46" s="2297"/>
      <c r="X46" s="2297"/>
    </row>
    <row r="47" spans="1:24" ht="17.100000000000001" customHeight="1">
      <c r="A47" s="1234"/>
      <c r="B47" s="1228"/>
      <c r="C47" s="1234"/>
      <c r="D47" s="2297"/>
      <c r="E47" s="2297"/>
      <c r="F47" s="2297"/>
      <c r="G47" s="2297"/>
      <c r="H47" s="2297"/>
      <c r="I47" s="2297"/>
      <c r="J47" s="2297"/>
      <c r="K47" s="2297"/>
      <c r="L47" s="2297"/>
      <c r="M47" s="2297"/>
      <c r="N47" s="2297"/>
      <c r="O47" s="2297"/>
      <c r="P47" s="2297"/>
      <c r="Q47" s="2297"/>
      <c r="R47" s="2297"/>
      <c r="S47" s="2297"/>
      <c r="T47" s="2297"/>
      <c r="U47" s="2297"/>
      <c r="V47" s="2297"/>
      <c r="W47" s="2297"/>
      <c r="X47" s="2297"/>
    </row>
    <row r="48" spans="1:24" ht="17.100000000000001" customHeight="1">
      <c r="A48" s="1234"/>
      <c r="B48" s="1228"/>
      <c r="C48" s="1234"/>
      <c r="D48" s="2297"/>
      <c r="E48" s="2297"/>
      <c r="F48" s="2297"/>
      <c r="G48" s="2297"/>
      <c r="H48" s="2297"/>
      <c r="I48" s="2297"/>
      <c r="J48" s="2297"/>
      <c r="K48" s="2297"/>
      <c r="L48" s="2297"/>
      <c r="M48" s="2297"/>
      <c r="N48" s="2297"/>
      <c r="O48" s="2297"/>
      <c r="P48" s="2297"/>
      <c r="Q48" s="2297"/>
      <c r="R48" s="2297"/>
      <c r="S48" s="2297"/>
      <c r="T48" s="2297"/>
      <c r="U48" s="2297"/>
      <c r="V48" s="2297"/>
      <c r="W48" s="2297"/>
      <c r="X48" s="2297"/>
    </row>
    <row r="49" spans="1:24" ht="17.100000000000001" customHeight="1">
      <c r="A49" s="1234"/>
      <c r="B49" s="1228"/>
      <c r="C49" s="1234"/>
      <c r="D49" s="2297"/>
      <c r="E49" s="2297"/>
      <c r="F49" s="2297"/>
      <c r="G49" s="2297"/>
      <c r="H49" s="2297"/>
      <c r="I49" s="2297"/>
      <c r="J49" s="2297"/>
      <c r="K49" s="2297"/>
      <c r="L49" s="2297"/>
      <c r="M49" s="2297"/>
      <c r="N49" s="2297"/>
      <c r="O49" s="2297"/>
      <c r="P49" s="2297"/>
      <c r="Q49" s="2297"/>
      <c r="R49" s="2297"/>
      <c r="S49" s="2297"/>
      <c r="T49" s="2297"/>
      <c r="U49" s="2297"/>
      <c r="V49" s="2297"/>
      <c r="W49" s="2297"/>
      <c r="X49" s="2297"/>
    </row>
    <row r="50" spans="1:24" ht="17.100000000000001" customHeight="1">
      <c r="A50" s="1234"/>
      <c r="B50" s="1228"/>
      <c r="C50" s="1234"/>
      <c r="D50" s="2297"/>
      <c r="E50" s="2297"/>
      <c r="F50" s="2297"/>
      <c r="G50" s="2297"/>
      <c r="H50" s="2297"/>
      <c r="I50" s="2297"/>
      <c r="J50" s="2297"/>
      <c r="K50" s="2297"/>
      <c r="L50" s="2297"/>
      <c r="M50" s="2297"/>
      <c r="N50" s="2297"/>
      <c r="O50" s="2297"/>
      <c r="P50" s="2297"/>
      <c r="Q50" s="2297"/>
      <c r="R50" s="2297"/>
      <c r="S50" s="2297"/>
      <c r="T50" s="2297"/>
      <c r="U50" s="2297"/>
      <c r="V50" s="2297"/>
      <c r="W50" s="2297"/>
      <c r="X50" s="2297"/>
    </row>
    <row r="51" spans="1:24" ht="17.100000000000001" customHeight="1">
      <c r="A51" s="1234"/>
      <c r="B51" s="1228"/>
      <c r="C51" s="1234"/>
      <c r="D51" s="1234"/>
      <c r="E51" s="1234"/>
      <c r="F51" s="1234"/>
      <c r="G51" s="1234"/>
      <c r="H51" s="1234"/>
      <c r="I51" s="1234"/>
      <c r="J51" s="1234"/>
      <c r="K51" s="1234"/>
      <c r="L51" s="1234"/>
      <c r="M51" s="1234"/>
      <c r="N51" s="1234"/>
      <c r="O51" s="1234"/>
      <c r="P51" s="1234"/>
      <c r="Q51" s="1234"/>
      <c r="R51" s="1234"/>
      <c r="S51" s="1234"/>
      <c r="T51" s="1234"/>
      <c r="U51" s="1234"/>
      <c r="V51" s="1234"/>
      <c r="W51" s="1234"/>
      <c r="X51" s="1234"/>
    </row>
    <row r="52" spans="1:24" ht="17.100000000000001" customHeight="1">
      <c r="A52" s="1234"/>
      <c r="B52" s="1115" t="s">
        <v>179</v>
      </c>
      <c r="C52" s="1234"/>
      <c r="D52" s="1234"/>
      <c r="E52" s="1234"/>
      <c r="F52" s="1234"/>
      <c r="G52" s="1234"/>
      <c r="H52" s="1234"/>
      <c r="I52" s="1234"/>
      <c r="J52" s="1234"/>
      <c r="K52" s="1234"/>
      <c r="L52" s="1234"/>
      <c r="M52" s="1234"/>
      <c r="N52" s="1234"/>
      <c r="O52" s="1234"/>
      <c r="P52" s="1234"/>
      <c r="Q52" s="1234"/>
      <c r="R52" s="1234"/>
      <c r="S52" s="1234"/>
      <c r="T52" s="1234"/>
      <c r="U52" s="1234"/>
      <c r="V52" s="1234"/>
      <c r="W52" s="1234"/>
      <c r="X52" s="1234"/>
    </row>
    <row r="53" spans="1:24" ht="17.100000000000001" customHeight="1">
      <c r="A53" s="1234"/>
      <c r="B53" s="1228"/>
      <c r="C53" s="1234"/>
      <c r="D53" s="1121" t="s">
        <v>180</v>
      </c>
      <c r="E53" s="1234"/>
      <c r="F53" s="1234"/>
      <c r="G53" s="1234"/>
      <c r="H53" s="1234"/>
      <c r="I53" s="1234"/>
      <c r="J53" s="1234"/>
      <c r="K53" s="1234"/>
      <c r="L53" s="1234"/>
      <c r="M53" s="1234"/>
      <c r="N53" s="1234"/>
      <c r="O53" s="1234"/>
      <c r="P53" s="1234"/>
      <c r="Q53" s="1234"/>
      <c r="R53" s="1234"/>
      <c r="S53" s="1234"/>
      <c r="T53" s="1234"/>
      <c r="U53" s="1234"/>
      <c r="V53" s="1234"/>
      <c r="W53" s="1234"/>
      <c r="X53" s="1234"/>
    </row>
    <row r="54" spans="1:24" ht="17.100000000000001" customHeight="1">
      <c r="A54" s="1234"/>
      <c r="B54" s="1228"/>
      <c r="C54" s="1234"/>
      <c r="D54" s="1234"/>
      <c r="E54" s="1234"/>
      <c r="F54" s="1234"/>
      <c r="G54" s="1234"/>
      <c r="H54" s="1234"/>
      <c r="I54" s="1234"/>
      <c r="J54" s="1234"/>
      <c r="K54" s="1234"/>
      <c r="L54" s="1234"/>
      <c r="M54" s="1234"/>
      <c r="N54" s="1234"/>
      <c r="O54" s="1234"/>
      <c r="P54" s="1234"/>
      <c r="Q54" s="1234"/>
      <c r="R54" s="1234"/>
      <c r="S54" s="1234"/>
      <c r="T54" s="1234"/>
      <c r="U54" s="1234"/>
      <c r="V54" s="1234"/>
      <c r="W54" s="1234"/>
      <c r="X54" s="1234"/>
    </row>
    <row r="55" spans="1:24" ht="17.100000000000001" customHeight="1">
      <c r="A55" s="1234"/>
      <c r="B55" s="1115" t="s">
        <v>181</v>
      </c>
      <c r="C55" s="1234"/>
      <c r="D55" s="1234"/>
      <c r="E55" s="1234"/>
      <c r="F55" s="1234"/>
      <c r="G55" s="1234"/>
      <c r="H55" s="1234"/>
      <c r="I55" s="1234"/>
      <c r="J55" s="1234"/>
      <c r="K55" s="1234"/>
      <c r="L55" s="1234"/>
      <c r="M55" s="1234"/>
      <c r="N55" s="1234"/>
      <c r="O55" s="1234"/>
      <c r="P55" s="1234"/>
      <c r="Q55" s="1234"/>
      <c r="R55" s="1234"/>
      <c r="S55" s="1234"/>
      <c r="T55" s="1234"/>
      <c r="U55" s="1234"/>
      <c r="V55" s="1234"/>
      <c r="W55" s="1234"/>
      <c r="X55" s="1234"/>
    </row>
    <row r="56" spans="1:24" ht="17.100000000000001" customHeight="1">
      <c r="A56" s="1234"/>
      <c r="B56" s="1228"/>
      <c r="C56" s="1234"/>
      <c r="D56" s="1234"/>
      <c r="E56" s="1234"/>
      <c r="F56" s="1234"/>
      <c r="G56" s="1234"/>
      <c r="H56" s="1234"/>
      <c r="I56" s="1234"/>
      <c r="J56" s="1234"/>
      <c r="K56" s="1234"/>
      <c r="L56" s="1234"/>
      <c r="M56" s="1234"/>
      <c r="N56" s="1234"/>
      <c r="O56" s="1234"/>
      <c r="P56" s="1234"/>
      <c r="Q56" s="1234"/>
      <c r="R56" s="1234"/>
      <c r="S56" s="1234"/>
      <c r="T56" s="1234"/>
      <c r="U56" s="1234"/>
      <c r="V56" s="1234"/>
      <c r="W56" s="1234"/>
      <c r="X56" s="1234"/>
    </row>
    <row r="57" spans="1:24" ht="17.100000000000001" customHeight="1">
      <c r="A57" s="1234"/>
      <c r="B57" s="1228"/>
      <c r="C57" s="1235"/>
      <c r="D57" s="1115" t="s">
        <v>182</v>
      </c>
      <c r="E57" s="1234"/>
      <c r="F57" s="1234"/>
      <c r="G57" s="1234"/>
      <c r="H57" s="1234"/>
      <c r="I57" s="1234"/>
      <c r="J57" s="1234"/>
      <c r="K57" s="1234"/>
      <c r="L57" s="1234"/>
      <c r="M57" s="2298">
        <f>'４-１．概略予算書（まとめ）'!C25</f>
        <v>0</v>
      </c>
      <c r="N57" s="2298"/>
      <c r="O57" s="2298"/>
      <c r="P57" s="2298"/>
      <c r="Q57" s="1236" t="s">
        <v>43</v>
      </c>
      <c r="R57" s="1234"/>
      <c r="S57" s="1234"/>
      <c r="T57" s="1234"/>
      <c r="U57" s="1234"/>
      <c r="V57" s="1234"/>
      <c r="W57" s="1234"/>
      <c r="X57" s="1234"/>
    </row>
    <row r="58" spans="1:24" ht="17.100000000000001" customHeight="1">
      <c r="A58" s="1234"/>
      <c r="B58" s="1228"/>
      <c r="C58" s="1234"/>
      <c r="D58" s="1228"/>
      <c r="E58" s="1234"/>
      <c r="F58" s="1234"/>
      <c r="G58" s="1234"/>
      <c r="H58" s="1234"/>
      <c r="I58" s="1234"/>
      <c r="J58" s="1234"/>
      <c r="K58" s="1234"/>
      <c r="L58" s="1234"/>
      <c r="M58" s="1234"/>
      <c r="N58" s="1234"/>
      <c r="O58" s="1234"/>
      <c r="P58" s="1234"/>
      <c r="Q58" s="1228"/>
      <c r="R58" s="1234"/>
      <c r="S58" s="1234"/>
      <c r="T58" s="1234"/>
      <c r="U58" s="1234"/>
      <c r="V58" s="1234"/>
      <c r="W58" s="1234"/>
      <c r="X58" s="1234"/>
    </row>
    <row r="59" spans="1:24" ht="17.100000000000001" customHeight="1">
      <c r="A59" s="1234"/>
      <c r="B59" s="1228"/>
      <c r="C59" s="1234"/>
      <c r="D59" s="1115" t="s">
        <v>183</v>
      </c>
      <c r="E59" s="1234"/>
      <c r="F59" s="1234"/>
      <c r="G59" s="1234"/>
      <c r="H59" s="1234"/>
      <c r="I59" s="1234"/>
      <c r="J59" s="1234"/>
      <c r="K59" s="1234"/>
      <c r="L59" s="1234"/>
      <c r="M59" s="2298">
        <f>'４-１．概略予算書（まとめ）'!D25</f>
        <v>0</v>
      </c>
      <c r="N59" s="2298"/>
      <c r="O59" s="2298"/>
      <c r="P59" s="2298"/>
      <c r="Q59" s="1115" t="s">
        <v>43</v>
      </c>
      <c r="R59" s="1234"/>
      <c r="S59" s="1234"/>
      <c r="T59" s="1234"/>
      <c r="U59" s="1234"/>
      <c r="V59" s="1234"/>
      <c r="W59" s="1234"/>
      <c r="X59" s="1234"/>
    </row>
    <row r="60" spans="1:24" ht="16.5" customHeight="1">
      <c r="A60" s="1234"/>
      <c r="B60" s="1228"/>
      <c r="C60" s="1234"/>
      <c r="D60" s="1234"/>
      <c r="E60" s="1234"/>
      <c r="F60" s="1234"/>
      <c r="G60" s="1234"/>
      <c r="H60" s="1234"/>
      <c r="I60" s="1234"/>
      <c r="J60" s="1234"/>
      <c r="K60" s="1234"/>
      <c r="L60" s="1234"/>
      <c r="M60" s="1234"/>
      <c r="N60" s="1234"/>
      <c r="O60" s="1234"/>
      <c r="P60" s="1234"/>
      <c r="Q60" s="1234"/>
      <c r="R60" s="1234"/>
      <c r="S60" s="1234"/>
      <c r="T60" s="1234"/>
      <c r="U60" s="1234"/>
      <c r="V60" s="1234"/>
      <c r="W60" s="1234"/>
      <c r="X60" s="1234"/>
    </row>
    <row r="61" spans="1:24" ht="17.100000000000001" customHeight="1">
      <c r="A61" s="1234"/>
      <c r="B61" s="1228"/>
      <c r="C61" s="1234"/>
      <c r="D61" s="1234"/>
      <c r="E61" s="1234"/>
      <c r="F61" s="1234"/>
      <c r="G61" s="1234"/>
      <c r="H61" s="1234"/>
      <c r="I61" s="1234"/>
      <c r="J61" s="1234"/>
      <c r="K61" s="1234"/>
      <c r="L61" s="1234"/>
      <c r="M61" s="1234"/>
      <c r="N61" s="1234"/>
      <c r="O61" s="1234"/>
      <c r="P61" s="1234"/>
      <c r="Q61" s="1234"/>
      <c r="R61" s="1234"/>
      <c r="S61" s="1234"/>
      <c r="T61" s="1234"/>
      <c r="U61" s="1234"/>
      <c r="V61" s="1234"/>
      <c r="W61" s="1234"/>
      <c r="X61" s="1234"/>
    </row>
    <row r="62" spans="1:24" ht="17.100000000000001" customHeight="1">
      <c r="A62" s="1234"/>
      <c r="B62" s="1115" t="s">
        <v>184</v>
      </c>
      <c r="C62" s="1234"/>
      <c r="D62" s="1234"/>
      <c r="E62" s="1234"/>
      <c r="F62" s="1234"/>
      <c r="G62" s="1234"/>
      <c r="H62" s="1234"/>
      <c r="I62" s="1234"/>
      <c r="J62" s="1234"/>
      <c r="K62" s="1234"/>
      <c r="L62" s="1234"/>
      <c r="M62" s="1234"/>
      <c r="N62" s="1234"/>
      <c r="O62" s="1234"/>
      <c r="P62" s="1234"/>
      <c r="Q62" s="1234"/>
      <c r="R62" s="1234"/>
      <c r="S62" s="1234"/>
      <c r="T62" s="1234"/>
      <c r="U62" s="1234"/>
      <c r="V62" s="1234"/>
      <c r="W62" s="1234"/>
      <c r="X62" s="1234"/>
    </row>
    <row r="63" spans="1:24" ht="16.5" customHeight="1">
      <c r="A63" s="1234"/>
      <c r="B63" s="1228"/>
      <c r="C63" s="1234"/>
      <c r="D63" s="1234"/>
      <c r="E63" s="1234"/>
      <c r="F63" s="1234"/>
      <c r="G63" s="1234"/>
      <c r="H63" s="1234"/>
      <c r="I63" s="1234"/>
      <c r="J63" s="1234"/>
      <c r="K63" s="1234"/>
      <c r="L63" s="1234"/>
      <c r="M63" s="1234"/>
      <c r="N63" s="1234"/>
      <c r="O63" s="1234"/>
      <c r="P63" s="1234"/>
      <c r="Q63" s="1234"/>
      <c r="R63" s="1234"/>
      <c r="S63" s="1234"/>
      <c r="T63" s="1234"/>
      <c r="U63" s="1234"/>
      <c r="V63" s="1234"/>
      <c r="W63" s="1234"/>
      <c r="X63" s="1234"/>
    </row>
    <row r="64" spans="1:24" ht="17.100000000000001" customHeight="1">
      <c r="A64" s="1234"/>
      <c r="B64" s="1228"/>
      <c r="C64" s="1234"/>
      <c r="D64" s="1234"/>
      <c r="E64" s="1234"/>
      <c r="F64" s="1234"/>
      <c r="G64" s="1234"/>
      <c r="H64" s="1234"/>
      <c r="I64" s="1234"/>
      <c r="J64" s="1234"/>
      <c r="K64" s="1234"/>
      <c r="L64" s="1234"/>
      <c r="M64" s="1234"/>
      <c r="N64" s="1234"/>
      <c r="O64" s="1234"/>
      <c r="P64" s="1234"/>
      <c r="Q64" s="1234"/>
      <c r="R64" s="1234"/>
      <c r="S64" s="1234"/>
      <c r="T64" s="1234"/>
      <c r="U64" s="1234"/>
      <c r="V64" s="1234"/>
      <c r="W64" s="1234"/>
      <c r="X64" s="1234"/>
    </row>
    <row r="65" spans="1:24" ht="17.100000000000001" customHeight="1">
      <c r="A65" s="1234"/>
      <c r="B65" s="1115" t="s">
        <v>404</v>
      </c>
      <c r="C65" s="1234"/>
      <c r="D65" s="1234"/>
      <c r="E65" s="1234"/>
      <c r="F65" s="1234"/>
      <c r="G65" s="1234"/>
      <c r="H65" s="1234"/>
      <c r="I65" s="1234"/>
      <c r="J65" s="1234"/>
      <c r="K65" s="1234"/>
      <c r="L65" s="1234"/>
      <c r="M65" s="1234"/>
      <c r="N65" s="1234"/>
      <c r="O65" s="1234"/>
      <c r="P65" s="1234"/>
      <c r="Q65" s="1234"/>
      <c r="R65" s="1234"/>
      <c r="S65" s="1234"/>
      <c r="T65" s="1234"/>
      <c r="U65" s="1234"/>
      <c r="V65" s="1234"/>
      <c r="W65" s="1234"/>
      <c r="X65" s="1234"/>
    </row>
    <row r="66" spans="1:24" ht="17.100000000000001" customHeight="1">
      <c r="A66" s="1234"/>
      <c r="B66" s="1228"/>
      <c r="C66" s="1234"/>
      <c r="D66" s="1234"/>
      <c r="E66" s="1234"/>
      <c r="F66" s="1234"/>
      <c r="G66" s="1234"/>
      <c r="H66" s="1234"/>
      <c r="I66" s="1234"/>
      <c r="J66" s="1234"/>
      <c r="K66" s="1234"/>
      <c r="L66" s="1234"/>
      <c r="M66" s="1234"/>
      <c r="N66" s="1234"/>
      <c r="O66" s="1234"/>
      <c r="P66" s="1234"/>
      <c r="Q66" s="1234"/>
      <c r="R66" s="1234"/>
      <c r="S66" s="1234"/>
      <c r="T66" s="1234"/>
      <c r="U66" s="1234"/>
      <c r="V66" s="1234"/>
      <c r="W66" s="1234"/>
      <c r="X66" s="1234"/>
    </row>
    <row r="67" spans="1:24" ht="17.100000000000001" customHeight="1">
      <c r="A67" s="1234"/>
      <c r="B67" s="1228"/>
      <c r="C67" s="1234"/>
      <c r="D67" s="1115" t="s">
        <v>185</v>
      </c>
      <c r="E67" s="1234"/>
      <c r="F67" s="1234"/>
      <c r="G67" s="1234"/>
      <c r="H67" s="1234"/>
      <c r="I67" s="1228" t="s">
        <v>186</v>
      </c>
      <c r="J67" s="1235" t="s">
        <v>4</v>
      </c>
      <c r="K67" s="1234"/>
      <c r="L67" s="1234"/>
      <c r="M67" s="1234"/>
      <c r="N67" s="1234"/>
      <c r="O67" s="1234"/>
      <c r="P67" s="1234"/>
      <c r="Q67" s="1234"/>
      <c r="R67" s="1234"/>
      <c r="S67" s="1234"/>
      <c r="T67" s="1234"/>
      <c r="U67" s="1234"/>
      <c r="V67" s="1234"/>
      <c r="W67" s="1234"/>
      <c r="X67" s="1234"/>
    </row>
    <row r="68" spans="1:24" ht="17.100000000000001" customHeight="1">
      <c r="A68" s="1234"/>
      <c r="B68" s="1228"/>
      <c r="C68" s="1234"/>
      <c r="D68" s="1228"/>
      <c r="E68" s="1234"/>
      <c r="F68" s="1234"/>
      <c r="G68" s="1234"/>
      <c r="H68" s="1234"/>
      <c r="I68" s="1228"/>
      <c r="J68" s="1234"/>
      <c r="K68" s="1234"/>
      <c r="L68" s="1234"/>
      <c r="M68" s="1234"/>
      <c r="N68" s="1234"/>
      <c r="O68" s="1234"/>
      <c r="P68" s="1234"/>
      <c r="Q68" s="1234"/>
      <c r="R68" s="1234"/>
      <c r="S68" s="1234"/>
      <c r="T68" s="1234"/>
      <c r="U68" s="1234"/>
      <c r="V68" s="1234"/>
      <c r="W68" s="1234"/>
      <c r="X68" s="1234"/>
    </row>
    <row r="69" spans="1:24" ht="17.100000000000001" customHeight="1">
      <c r="A69" s="1234"/>
      <c r="B69" s="1228"/>
      <c r="C69" s="1234"/>
      <c r="D69" s="1115" t="s">
        <v>187</v>
      </c>
      <c r="E69" s="1234"/>
      <c r="F69" s="1234"/>
      <c r="G69" s="1234"/>
      <c r="H69" s="1234"/>
      <c r="I69" s="1228" t="s">
        <v>186</v>
      </c>
      <c r="J69" s="2299" t="str">
        <f>IF(入力シート!K11="","",入力シート!K11)</f>
        <v/>
      </c>
      <c r="K69" s="2299"/>
      <c r="L69" s="2299"/>
      <c r="M69" s="2299"/>
      <c r="N69" s="2299"/>
      <c r="O69" s="1122"/>
      <c r="P69" s="1234"/>
      <c r="Q69" s="1234"/>
      <c r="R69" s="1234"/>
      <c r="S69" s="1234"/>
      <c r="T69" s="1234"/>
      <c r="U69" s="1234"/>
      <c r="V69" s="1234"/>
      <c r="W69" s="1234"/>
      <c r="X69" s="1234"/>
    </row>
    <row r="70" spans="1:24" ht="11.25" customHeight="1">
      <c r="A70" s="1234"/>
      <c r="B70" s="1228"/>
      <c r="C70" s="1234"/>
      <c r="D70" s="1228"/>
      <c r="E70" s="1234"/>
      <c r="F70" s="1234"/>
      <c r="G70" s="1234"/>
      <c r="H70" s="1234"/>
      <c r="I70" s="1228"/>
      <c r="J70" s="1234"/>
      <c r="K70" s="1234"/>
      <c r="L70" s="1234"/>
      <c r="M70" s="1234"/>
      <c r="N70" s="1234"/>
      <c r="O70" s="1234"/>
      <c r="P70" s="1234"/>
      <c r="Q70" s="1234"/>
      <c r="R70" s="1234"/>
      <c r="S70" s="1234"/>
      <c r="T70" s="1234"/>
      <c r="U70" s="1234"/>
      <c r="V70" s="1234"/>
      <c r="W70" s="1234"/>
      <c r="X70" s="1234"/>
    </row>
    <row r="71" spans="1:24" ht="17.100000000000001" customHeight="1">
      <c r="A71" s="1234"/>
      <c r="B71" s="1228"/>
      <c r="C71" s="1115" t="s">
        <v>405</v>
      </c>
      <c r="D71" s="1234"/>
      <c r="E71" s="1234"/>
      <c r="F71" s="1234"/>
      <c r="G71" s="1234"/>
      <c r="H71" s="1234"/>
      <c r="I71" s="1228" t="s">
        <v>186</v>
      </c>
      <c r="J71" s="2300" t="str">
        <f>IF(入力シート!K12="","",DBCS(TEXT(入力シート!K12,"ｙｙｙｙ年m月d日"))&amp;"）")</f>
        <v/>
      </c>
      <c r="K71" s="2300"/>
      <c r="L71" s="2300"/>
      <c r="M71" s="2300"/>
      <c r="N71" s="2300"/>
      <c r="O71" s="1234"/>
      <c r="P71" s="1234"/>
      <c r="Q71" s="1234"/>
      <c r="R71" s="1234"/>
      <c r="S71" s="1234"/>
      <c r="T71" s="1234"/>
      <c r="U71" s="1234"/>
      <c r="V71" s="1234"/>
      <c r="W71" s="1234"/>
      <c r="X71" s="1234"/>
    </row>
    <row r="72" spans="1:24" ht="17.100000000000001" customHeight="1">
      <c r="A72" s="1234"/>
      <c r="B72" s="1228"/>
      <c r="C72" s="1234"/>
      <c r="D72" s="1234"/>
      <c r="E72" s="1234"/>
      <c r="F72" s="1234"/>
      <c r="G72" s="1234"/>
      <c r="H72" s="1234"/>
      <c r="I72" s="1234"/>
      <c r="J72" s="1234"/>
      <c r="K72" s="1234"/>
      <c r="L72" s="1234"/>
      <c r="M72" s="1234"/>
      <c r="N72" s="1234"/>
      <c r="O72" s="1234"/>
      <c r="P72" s="1234"/>
      <c r="Q72" s="1234"/>
      <c r="R72" s="1234"/>
      <c r="S72" s="1234"/>
      <c r="T72" s="1234"/>
      <c r="U72" s="1234"/>
      <c r="V72" s="1234"/>
      <c r="W72" s="1234"/>
      <c r="X72" s="1234"/>
    </row>
    <row r="73" spans="1:24" ht="17.100000000000001" customHeight="1">
      <c r="A73" s="1234"/>
      <c r="B73" s="1228"/>
      <c r="C73" s="1234"/>
      <c r="D73" s="1234"/>
      <c r="E73" s="1234"/>
      <c r="F73" s="1234"/>
      <c r="G73" s="1234"/>
      <c r="H73" s="1234"/>
      <c r="I73" s="1234"/>
      <c r="J73" s="1234"/>
      <c r="K73" s="1234"/>
      <c r="L73" s="1234"/>
      <c r="M73" s="1234"/>
      <c r="N73" s="1234"/>
      <c r="O73" s="1234"/>
      <c r="P73" s="1234"/>
      <c r="Q73" s="1234"/>
      <c r="R73" s="1234"/>
      <c r="S73" s="1234"/>
      <c r="T73" s="1234"/>
      <c r="U73" s="1234"/>
      <c r="V73" s="1234"/>
      <c r="W73" s="1234"/>
      <c r="X73" s="1234"/>
    </row>
    <row r="74" spans="1:24" ht="17.100000000000001" customHeight="1">
      <c r="A74" s="1234"/>
      <c r="B74" s="1115" t="s">
        <v>1602</v>
      </c>
      <c r="C74" s="1234"/>
      <c r="D74" s="1234"/>
      <c r="E74" s="1234"/>
      <c r="F74" s="1234"/>
      <c r="G74" s="1234"/>
      <c r="H74" s="1234"/>
      <c r="I74" s="1234"/>
      <c r="J74" s="1234"/>
      <c r="K74" s="1234"/>
      <c r="L74" s="1234"/>
      <c r="M74" s="1234"/>
      <c r="N74" s="1234"/>
      <c r="O74" s="1234"/>
      <c r="P74" s="1234"/>
      <c r="Q74" s="1234"/>
      <c r="R74" s="1234"/>
      <c r="S74" s="1234"/>
      <c r="T74" s="1234"/>
      <c r="U74" s="1234"/>
      <c r="V74" s="1234"/>
      <c r="W74" s="1234"/>
      <c r="X74" s="1234"/>
    </row>
    <row r="75" spans="1:24" ht="17.100000000000001" customHeight="1">
      <c r="A75" s="1234"/>
      <c r="B75" s="1115" t="s">
        <v>1603</v>
      </c>
      <c r="C75" s="1234"/>
      <c r="D75" s="1234"/>
      <c r="E75" s="1234"/>
      <c r="F75" s="1234"/>
      <c r="G75" s="1234"/>
      <c r="H75" s="1234"/>
      <c r="I75" s="1234"/>
      <c r="J75" s="1234"/>
      <c r="K75" s="1234"/>
      <c r="L75" s="1234"/>
      <c r="M75" s="1234"/>
      <c r="N75" s="1234"/>
      <c r="O75" s="1234"/>
      <c r="P75" s="1234"/>
      <c r="Q75" s="1234"/>
      <c r="R75" s="1234"/>
      <c r="S75" s="1234"/>
      <c r="T75" s="1234"/>
      <c r="U75" s="1234"/>
      <c r="V75" s="1234"/>
      <c r="W75" s="1234"/>
      <c r="X75" s="1234"/>
    </row>
    <row r="76" spans="1:24" ht="17.100000000000001" customHeight="1">
      <c r="A76" s="1234"/>
      <c r="B76" s="1115" t="s">
        <v>189</v>
      </c>
      <c r="C76" s="1234"/>
      <c r="D76" s="1234"/>
      <c r="E76" s="1234"/>
      <c r="F76" s="1234"/>
      <c r="G76" s="1234"/>
      <c r="H76" s="1234"/>
      <c r="I76" s="1234"/>
      <c r="J76" s="1234"/>
      <c r="K76" s="1234"/>
      <c r="L76" s="1234"/>
      <c r="M76" s="1234"/>
      <c r="N76" s="1234"/>
      <c r="O76" s="1234"/>
      <c r="P76" s="1234"/>
      <c r="Q76" s="1234"/>
      <c r="R76" s="1234"/>
      <c r="S76" s="1234"/>
      <c r="T76" s="1234"/>
      <c r="U76" s="1234"/>
      <c r="V76" s="1234"/>
      <c r="W76" s="1234"/>
      <c r="X76" s="1234"/>
    </row>
    <row r="77" spans="1:24" ht="17.100000000000001" customHeight="1">
      <c r="A77" s="1234"/>
      <c r="B77" s="1115" t="s">
        <v>190</v>
      </c>
      <c r="C77" s="1234"/>
      <c r="D77" s="1234"/>
      <c r="E77" s="1234"/>
      <c r="F77" s="1234"/>
      <c r="G77" s="1234"/>
      <c r="H77" s="1234"/>
      <c r="I77" s="1234"/>
      <c r="J77" s="1234"/>
      <c r="K77" s="1234"/>
      <c r="L77" s="1234"/>
      <c r="M77" s="1234"/>
      <c r="N77" s="1234"/>
      <c r="O77" s="1234"/>
      <c r="P77" s="1234"/>
      <c r="Q77" s="1234"/>
      <c r="R77" s="1234"/>
      <c r="S77" s="1234"/>
      <c r="T77" s="1234"/>
      <c r="U77" s="1234"/>
      <c r="V77" s="1234"/>
      <c r="W77" s="1234"/>
      <c r="X77" s="1234"/>
    </row>
    <row r="78" spans="1:24" ht="17.100000000000001" customHeight="1">
      <c r="A78" s="1234"/>
      <c r="B78" s="1115" t="s">
        <v>1667</v>
      </c>
      <c r="C78" s="1234"/>
      <c r="D78" s="1234"/>
      <c r="E78" s="1234"/>
      <c r="F78" s="1234"/>
      <c r="G78" s="1234"/>
      <c r="H78" s="1234"/>
      <c r="I78" s="1234"/>
      <c r="J78" s="1234"/>
      <c r="K78" s="1234"/>
      <c r="L78" s="1234"/>
      <c r="M78" s="1234"/>
      <c r="N78" s="1234"/>
      <c r="O78" s="1234"/>
      <c r="P78" s="1234"/>
      <c r="Q78" s="1234"/>
      <c r="R78" s="1234"/>
      <c r="S78" s="1234"/>
      <c r="T78" s="1234"/>
      <c r="U78" s="1234"/>
      <c r="V78" s="1234"/>
      <c r="W78" s="1234"/>
      <c r="X78" s="1234"/>
    </row>
    <row r="79" spans="1:24" ht="17.100000000000001" customHeight="1">
      <c r="A79" s="1234"/>
      <c r="B79" s="1115" t="s">
        <v>1604</v>
      </c>
      <c r="C79" s="1234"/>
      <c r="D79" s="1234"/>
      <c r="E79" s="1234"/>
      <c r="F79" s="1234"/>
      <c r="G79" s="1234"/>
      <c r="H79" s="1234"/>
      <c r="I79" s="1234"/>
      <c r="J79" s="1234"/>
      <c r="K79" s="1234"/>
      <c r="L79" s="1234"/>
      <c r="M79" s="1234"/>
      <c r="N79" s="1234"/>
      <c r="O79" s="1234"/>
      <c r="P79" s="1234"/>
      <c r="Q79" s="1234"/>
      <c r="R79" s="1234"/>
      <c r="S79" s="1234"/>
      <c r="T79" s="1234"/>
      <c r="U79" s="1234"/>
      <c r="V79" s="1234"/>
      <c r="W79" s="1234"/>
      <c r="X79" s="1234"/>
    </row>
    <row r="80" spans="1:24" ht="17.100000000000001" customHeight="1">
      <c r="A80" s="1234"/>
      <c r="B80" s="1115" t="s">
        <v>1605</v>
      </c>
      <c r="C80" s="1234"/>
      <c r="D80" s="1234"/>
      <c r="E80" s="1234"/>
      <c r="F80" s="1234"/>
      <c r="G80" s="1234"/>
      <c r="H80" s="1234"/>
      <c r="I80" s="1234"/>
      <c r="J80" s="1234"/>
      <c r="K80" s="1234"/>
      <c r="L80" s="1234"/>
      <c r="M80" s="1234"/>
      <c r="N80" s="1234"/>
      <c r="O80" s="1234"/>
      <c r="P80" s="1234"/>
      <c r="Q80" s="1234"/>
      <c r="R80" s="1234"/>
      <c r="S80" s="1234"/>
      <c r="T80" s="1234"/>
      <c r="U80" s="1234"/>
      <c r="V80" s="1234"/>
      <c r="W80" s="1234"/>
      <c r="X80" s="1234"/>
    </row>
    <row r="81" spans="1:24" ht="17.100000000000001" customHeight="1">
      <c r="A81" s="1234"/>
      <c r="B81" s="1115"/>
      <c r="C81" s="1234"/>
      <c r="D81" s="1234"/>
      <c r="E81" s="1234"/>
      <c r="F81" s="1234"/>
      <c r="G81" s="1234"/>
      <c r="H81" s="1234"/>
      <c r="I81" s="1234"/>
      <c r="J81" s="1234"/>
      <c r="K81" s="1234"/>
      <c r="L81" s="1234"/>
      <c r="M81" s="1234"/>
      <c r="N81" s="1234"/>
      <c r="O81" s="1234"/>
      <c r="P81" s="1234"/>
      <c r="Q81" s="1234"/>
      <c r="R81" s="1234"/>
      <c r="S81" s="1234"/>
      <c r="T81" s="1234"/>
      <c r="U81" s="1234"/>
      <c r="V81" s="1234"/>
      <c r="W81" s="1234"/>
      <c r="X81" s="1234"/>
    </row>
    <row r="82" spans="1:24" ht="17.100000000000001" customHeight="1">
      <c r="A82" s="1234"/>
      <c r="B82" s="1115"/>
      <c r="C82" s="1234"/>
      <c r="D82" s="1234"/>
      <c r="E82" s="1234"/>
      <c r="F82" s="1234"/>
      <c r="G82" s="1234"/>
      <c r="H82" s="1234"/>
      <c r="I82" s="1234"/>
      <c r="J82" s="1234"/>
      <c r="K82" s="1234"/>
      <c r="L82" s="1234"/>
      <c r="M82" s="1234"/>
      <c r="N82" s="1234"/>
      <c r="O82" s="1234"/>
      <c r="P82" s="1234"/>
      <c r="Q82" s="1234"/>
      <c r="R82" s="1234"/>
      <c r="S82" s="1234"/>
      <c r="T82" s="1234"/>
      <c r="U82" s="1234"/>
      <c r="V82" s="1234"/>
      <c r="W82" s="1234"/>
      <c r="X82" s="1234"/>
    </row>
    <row r="83" spans="1:24" ht="17.100000000000001" customHeight="1">
      <c r="A83" s="1234"/>
      <c r="B83" s="1115"/>
      <c r="C83" s="1234"/>
      <c r="D83" s="1234"/>
      <c r="E83" s="1234"/>
      <c r="F83" s="1234"/>
      <c r="G83" s="1234"/>
      <c r="H83" s="1234"/>
      <c r="I83" s="1234"/>
      <c r="J83" s="1234"/>
      <c r="K83" s="1234"/>
      <c r="L83" s="1234"/>
      <c r="M83" s="1234"/>
      <c r="N83" s="1234"/>
      <c r="O83" s="1234"/>
      <c r="P83" s="1234"/>
      <c r="Q83" s="1234"/>
      <c r="R83" s="1234"/>
      <c r="S83" s="1234"/>
      <c r="T83" s="1234"/>
      <c r="U83" s="1234"/>
      <c r="V83" s="1234"/>
      <c r="W83" s="1234"/>
      <c r="X83" s="1234"/>
    </row>
    <row r="84" spans="1:24" ht="17.100000000000001" customHeight="1">
      <c r="A84" s="1234"/>
      <c r="B84" s="1115"/>
      <c r="C84" s="1234"/>
      <c r="D84" s="1234"/>
      <c r="E84" s="1234"/>
      <c r="F84" s="1234"/>
      <c r="G84" s="1234"/>
      <c r="H84" s="1234"/>
      <c r="I84" s="1234"/>
      <c r="J84" s="1234"/>
      <c r="K84" s="1234"/>
      <c r="L84" s="1234"/>
      <c r="M84" s="1234"/>
      <c r="N84" s="1234"/>
      <c r="O84" s="1234"/>
      <c r="P84" s="1234"/>
      <c r="Q84" s="1234"/>
      <c r="R84" s="1234"/>
      <c r="S84" s="1234"/>
      <c r="T84" s="1234"/>
      <c r="U84" s="1234"/>
      <c r="V84" s="1234"/>
      <c r="W84" s="1234"/>
      <c r="X84" s="1234"/>
    </row>
    <row r="85" spans="1:24" ht="17.100000000000001" customHeight="1">
      <c r="A85" s="1234"/>
      <c r="B85" s="1115"/>
      <c r="C85" s="1234"/>
      <c r="D85" s="1234"/>
      <c r="E85" s="1234"/>
      <c r="F85" s="1234"/>
      <c r="G85" s="1234"/>
      <c r="H85" s="1234"/>
      <c r="I85" s="1234"/>
      <c r="J85" s="1234"/>
      <c r="K85" s="1234"/>
      <c r="L85" s="1234"/>
      <c r="M85" s="1234"/>
      <c r="N85" s="1234"/>
      <c r="O85" s="1234"/>
      <c r="P85" s="1234"/>
      <c r="Q85" s="1234"/>
      <c r="R85" s="1234"/>
      <c r="S85" s="1234"/>
      <c r="T85" s="1234"/>
      <c r="U85" s="1234"/>
      <c r="V85" s="1234"/>
      <c r="W85" s="1234"/>
      <c r="X85" s="1234"/>
    </row>
    <row r="86" spans="1:24" ht="17.100000000000001" customHeight="1">
      <c r="A86" s="1234"/>
      <c r="B86" s="1115"/>
      <c r="C86" s="1234"/>
      <c r="D86" s="1234"/>
      <c r="E86" s="1234"/>
      <c r="F86" s="1234"/>
      <c r="G86" s="1234"/>
      <c r="H86" s="1234"/>
      <c r="I86" s="1234"/>
      <c r="J86" s="1234"/>
      <c r="K86" s="1234"/>
      <c r="L86" s="1234"/>
      <c r="M86" s="1234"/>
      <c r="N86" s="1234"/>
      <c r="O86" s="1234"/>
      <c r="P86" s="1234"/>
      <c r="Q86" s="1234"/>
      <c r="R86" s="1234"/>
      <c r="S86" s="1234"/>
      <c r="T86" s="1234"/>
      <c r="U86" s="1234"/>
      <c r="V86" s="1234"/>
      <c r="W86" s="1234"/>
      <c r="X86" s="1234"/>
    </row>
    <row r="87" spans="1:24" ht="17.100000000000001" customHeight="1">
      <c r="A87" s="1234"/>
      <c r="B87" s="1115"/>
      <c r="C87" s="1234"/>
      <c r="D87" s="1234"/>
      <c r="E87" s="1234"/>
      <c r="F87" s="1234"/>
      <c r="G87" s="1234"/>
      <c r="H87" s="1234"/>
      <c r="I87" s="1234"/>
      <c r="J87" s="1234"/>
      <c r="K87" s="1234"/>
      <c r="L87" s="1234"/>
      <c r="M87" s="1234"/>
      <c r="N87" s="1234"/>
      <c r="O87" s="1234"/>
      <c r="P87" s="1234"/>
      <c r="Q87" s="1234"/>
      <c r="R87" s="1234"/>
      <c r="S87" s="1234"/>
      <c r="T87" s="1234"/>
      <c r="U87" s="1234"/>
      <c r="V87" s="1234"/>
      <c r="W87" s="1234"/>
      <c r="X87" s="1234"/>
    </row>
    <row r="88" spans="1:24" ht="17.100000000000001" customHeight="1">
      <c r="A88" s="1234"/>
      <c r="B88" s="1115"/>
      <c r="C88" s="1234"/>
      <c r="D88" s="1234"/>
      <c r="E88" s="1234"/>
      <c r="F88" s="1234"/>
      <c r="G88" s="1234"/>
      <c r="H88" s="1234"/>
      <c r="I88" s="1234"/>
      <c r="J88" s="1234"/>
      <c r="K88" s="1234"/>
      <c r="L88" s="1234"/>
      <c r="M88" s="1234"/>
      <c r="N88" s="1234"/>
      <c r="O88" s="1234"/>
      <c r="P88" s="1234"/>
      <c r="Q88" s="1234"/>
      <c r="R88" s="1234"/>
      <c r="S88" s="1234"/>
      <c r="T88" s="1234"/>
      <c r="U88" s="1234"/>
      <c r="V88" s="1234"/>
      <c r="W88" s="1234"/>
      <c r="X88" s="1234"/>
    </row>
    <row r="89" spans="1:24" ht="17.100000000000001" customHeight="1">
      <c r="A89" s="1123"/>
      <c r="B89" s="1123"/>
      <c r="C89" s="1123"/>
      <c r="D89" s="1123"/>
      <c r="E89" s="1123"/>
      <c r="F89" s="1123"/>
      <c r="G89" s="1123"/>
      <c r="H89" s="1123"/>
      <c r="I89" s="1123"/>
      <c r="J89" s="1123"/>
      <c r="K89" s="1123"/>
      <c r="L89" s="1123"/>
      <c r="M89" s="1123"/>
      <c r="N89" s="1123"/>
      <c r="O89" s="1123"/>
      <c r="P89" s="1123"/>
      <c r="Q89" s="1123"/>
      <c r="R89" s="1123"/>
      <c r="S89" s="1123"/>
      <c r="T89" s="1123"/>
      <c r="U89" s="1123"/>
      <c r="V89" s="1123"/>
      <c r="W89" s="1123"/>
      <c r="X89" s="1123"/>
    </row>
    <row r="90" spans="1:24" ht="17.100000000000001" customHeight="1">
      <c r="A90" s="1115"/>
      <c r="B90" s="1115" t="s">
        <v>191</v>
      </c>
      <c r="C90" s="1123"/>
      <c r="D90" s="1123"/>
      <c r="E90" s="1123"/>
      <c r="F90" s="1123"/>
      <c r="G90" s="1123"/>
      <c r="H90" s="1123"/>
      <c r="I90" s="1123"/>
      <c r="J90" s="1123"/>
      <c r="K90" s="1123"/>
      <c r="L90" s="1123"/>
      <c r="M90" s="1123"/>
      <c r="N90" s="1123"/>
      <c r="O90" s="1123"/>
      <c r="P90" s="1123"/>
      <c r="Q90" s="1123"/>
      <c r="R90" s="1123"/>
      <c r="S90" s="1123"/>
      <c r="T90" s="1123"/>
      <c r="U90" s="1123"/>
      <c r="V90" s="1123"/>
      <c r="W90" s="1123"/>
      <c r="X90" s="1123"/>
    </row>
    <row r="91" spans="1:24" ht="17.100000000000001" customHeight="1">
      <c r="A91" s="1115" t="s">
        <v>192</v>
      </c>
      <c r="B91" s="1234"/>
      <c r="C91" s="1234"/>
      <c r="D91" s="1234"/>
      <c r="E91" s="1234"/>
      <c r="F91" s="1234"/>
      <c r="G91" s="1234"/>
      <c r="H91" s="1234"/>
      <c r="I91" s="1234"/>
      <c r="J91" s="1234"/>
      <c r="K91" s="1234"/>
      <c r="L91" s="1234"/>
      <c r="M91" s="1234"/>
      <c r="N91" s="1234"/>
      <c r="O91" s="1234"/>
      <c r="P91" s="1234"/>
      <c r="Q91" s="1234"/>
      <c r="R91" s="1234"/>
      <c r="S91" s="1234"/>
      <c r="T91" s="1234"/>
      <c r="U91" s="1234"/>
      <c r="V91" s="1234"/>
      <c r="W91" s="1234"/>
      <c r="X91" s="1234"/>
    </row>
    <row r="92" spans="1:24" ht="17.100000000000001" customHeight="1">
      <c r="A92" s="2286" t="s">
        <v>193</v>
      </c>
      <c r="B92" s="2286"/>
      <c r="C92" s="2286"/>
      <c r="D92" s="2286"/>
      <c r="E92" s="2286"/>
      <c r="F92" s="2286"/>
      <c r="G92" s="2286"/>
      <c r="H92" s="2286"/>
      <c r="I92" s="2286"/>
      <c r="J92" s="2286"/>
      <c r="K92" s="2286"/>
      <c r="L92" s="2286"/>
      <c r="M92" s="2286"/>
      <c r="N92" s="2286"/>
      <c r="O92" s="2286"/>
      <c r="P92" s="2286"/>
      <c r="Q92" s="2286"/>
      <c r="R92" s="2286"/>
      <c r="S92" s="2286"/>
      <c r="T92" s="2286"/>
      <c r="U92" s="2286"/>
      <c r="V92" s="2286"/>
      <c r="W92" s="2286"/>
      <c r="X92" s="2286"/>
    </row>
    <row r="93" spans="1:24" ht="17.100000000000001" customHeight="1">
      <c r="A93" s="1234"/>
      <c r="B93" s="1234"/>
      <c r="C93" s="1234"/>
      <c r="D93" s="1234"/>
      <c r="E93" s="1234"/>
      <c r="F93" s="1234"/>
      <c r="G93" s="1234"/>
      <c r="H93" s="1234"/>
      <c r="I93" s="1234"/>
      <c r="J93" s="1234"/>
      <c r="K93" s="1234"/>
      <c r="L93" s="1234"/>
      <c r="M93" s="1234"/>
      <c r="N93" s="1234"/>
      <c r="O93" s="1234"/>
      <c r="P93" s="1234"/>
      <c r="Q93" s="1234"/>
      <c r="R93" s="1234"/>
      <c r="S93" s="2293" t="s">
        <v>49</v>
      </c>
      <c r="T93" s="2293"/>
      <c r="U93" s="2293"/>
      <c r="V93" s="2293"/>
      <c r="W93" s="2293"/>
      <c r="X93" s="2293"/>
    </row>
    <row r="94" spans="1:24" ht="39.950000000000003" customHeight="1">
      <c r="A94" s="2294" t="s">
        <v>276</v>
      </c>
      <c r="B94" s="2294"/>
      <c r="C94" s="2294"/>
      <c r="D94" s="2295" t="s">
        <v>194</v>
      </c>
      <c r="E94" s="2295"/>
      <c r="F94" s="2295"/>
      <c r="G94" s="2295"/>
      <c r="H94" s="2295"/>
      <c r="I94" s="2295"/>
      <c r="J94" s="2295" t="s">
        <v>195</v>
      </c>
      <c r="K94" s="2295"/>
      <c r="L94" s="2295"/>
      <c r="M94" s="2295"/>
      <c r="N94" s="2295"/>
      <c r="O94" s="2295"/>
      <c r="P94" s="2296" t="s">
        <v>196</v>
      </c>
      <c r="Q94" s="2296"/>
      <c r="R94" s="2296"/>
      <c r="S94" s="2294" t="s">
        <v>197</v>
      </c>
      <c r="T94" s="2294"/>
      <c r="U94" s="2294"/>
      <c r="V94" s="2294"/>
      <c r="W94" s="2294"/>
      <c r="X94" s="2294"/>
    </row>
    <row r="95" spans="1:24" ht="39.950000000000003" customHeight="1">
      <c r="A95" s="2310" t="s">
        <v>50</v>
      </c>
      <c r="B95" s="2311"/>
      <c r="C95" s="2312"/>
      <c r="D95" s="2313">
        <f>'４-１．概略予算書（まとめ）'!C22</f>
        <v>0</v>
      </c>
      <c r="E95" s="2313"/>
      <c r="F95" s="2313"/>
      <c r="G95" s="2313"/>
      <c r="H95" s="2313"/>
      <c r="I95" s="2314"/>
      <c r="J95" s="2315">
        <f>'４-１．概略予算書（まとめ）'!D22</f>
        <v>0</v>
      </c>
      <c r="K95" s="2313"/>
      <c r="L95" s="2313"/>
      <c r="M95" s="2313"/>
      <c r="N95" s="2313"/>
      <c r="O95" s="2314"/>
      <c r="P95" s="2316">
        <v>0.66666666666666663</v>
      </c>
      <c r="Q95" s="2317"/>
      <c r="R95" s="2318"/>
      <c r="S95" s="2322">
        <f>ROUNDDOWN(J95*2/3,0)</f>
        <v>0</v>
      </c>
      <c r="T95" s="2323"/>
      <c r="U95" s="2323"/>
      <c r="V95" s="2323"/>
      <c r="W95" s="2323"/>
      <c r="X95" s="2324"/>
    </row>
    <row r="96" spans="1:24" ht="39.950000000000003" customHeight="1">
      <c r="A96" s="2325" t="s">
        <v>198</v>
      </c>
      <c r="B96" s="2326"/>
      <c r="C96" s="2327"/>
      <c r="D96" s="2328">
        <f>'４-１．概略予算書（まとめ）'!C23</f>
        <v>0</v>
      </c>
      <c r="E96" s="2329"/>
      <c r="F96" s="2329"/>
      <c r="G96" s="2329"/>
      <c r="H96" s="2329"/>
      <c r="I96" s="2330"/>
      <c r="J96" s="2328">
        <f>'４-１．概略予算書（まとめ）'!D23</f>
        <v>0</v>
      </c>
      <c r="K96" s="2331"/>
      <c r="L96" s="2331"/>
      <c r="M96" s="2331"/>
      <c r="N96" s="2331"/>
      <c r="O96" s="2330"/>
      <c r="P96" s="2316"/>
      <c r="Q96" s="2317"/>
      <c r="R96" s="2318"/>
      <c r="S96" s="2332">
        <f>ROUNDDOWN(J96*2/3,0)</f>
        <v>0</v>
      </c>
      <c r="T96" s="2333"/>
      <c r="U96" s="2333"/>
      <c r="V96" s="2333"/>
      <c r="W96" s="2333"/>
      <c r="X96" s="2334"/>
    </row>
    <row r="97" spans="1:24" ht="39.950000000000003" customHeight="1">
      <c r="A97" s="2335" t="s">
        <v>199</v>
      </c>
      <c r="B97" s="2336"/>
      <c r="C97" s="2337"/>
      <c r="D97" s="2301">
        <f>'４-１．概略予算書（まとめ）'!C24</f>
        <v>0</v>
      </c>
      <c r="E97" s="2302"/>
      <c r="F97" s="2302"/>
      <c r="G97" s="2302"/>
      <c r="H97" s="2302"/>
      <c r="I97" s="2303"/>
      <c r="J97" s="2301">
        <f>'４-１．概略予算書（まとめ）'!D24</f>
        <v>0</v>
      </c>
      <c r="K97" s="2302"/>
      <c r="L97" s="2302"/>
      <c r="M97" s="2302"/>
      <c r="N97" s="2302"/>
      <c r="O97" s="2303"/>
      <c r="P97" s="2319"/>
      <c r="Q97" s="2320"/>
      <c r="R97" s="2321"/>
      <c r="S97" s="2304">
        <f>ROUNDDOWN(J97*2/3,0)</f>
        <v>0</v>
      </c>
      <c r="T97" s="2305"/>
      <c r="U97" s="2305"/>
      <c r="V97" s="2305"/>
      <c r="W97" s="2305"/>
      <c r="X97" s="2306"/>
    </row>
    <row r="98" spans="1:24" ht="39.950000000000003" customHeight="1">
      <c r="A98" s="2307" t="s">
        <v>51</v>
      </c>
      <c r="B98" s="2307"/>
      <c r="C98" s="2307"/>
      <c r="D98" s="2308">
        <f>'４-１．概略予算書（まとめ）'!C25</f>
        <v>0</v>
      </c>
      <c r="E98" s="2308"/>
      <c r="F98" s="2308"/>
      <c r="G98" s="2308"/>
      <c r="H98" s="2308"/>
      <c r="I98" s="2308"/>
      <c r="J98" s="2308">
        <f>'４-１．概略予算書（まとめ）'!D25</f>
        <v>0</v>
      </c>
      <c r="K98" s="2308"/>
      <c r="L98" s="2308"/>
      <c r="M98" s="2308"/>
      <c r="N98" s="2308"/>
      <c r="O98" s="2308"/>
      <c r="P98" s="1233"/>
      <c r="Q98" s="1124"/>
      <c r="R98" s="1232"/>
      <c r="S98" s="2306">
        <f>ROUNDDOWN(S95+S96+S97,0)</f>
        <v>0</v>
      </c>
      <c r="T98" s="2309"/>
      <c r="U98" s="2309"/>
      <c r="V98" s="2309"/>
      <c r="W98" s="2309"/>
      <c r="X98" s="2309"/>
    </row>
    <row r="99" spans="1:24" ht="17.100000000000001" customHeight="1">
      <c r="A99" s="1234"/>
      <c r="B99" s="1234"/>
      <c r="C99" s="1234"/>
      <c r="D99" s="1234"/>
      <c r="E99" s="1234"/>
      <c r="F99" s="1234"/>
      <c r="G99" s="1234"/>
      <c r="H99" s="1234"/>
      <c r="I99" s="1234"/>
      <c r="J99" s="1234"/>
      <c r="K99" s="1234"/>
      <c r="L99" s="1234"/>
      <c r="M99" s="1234"/>
      <c r="N99" s="1234"/>
      <c r="O99" s="1234"/>
      <c r="P99" s="1234"/>
      <c r="Q99" s="1234"/>
      <c r="R99" s="1234"/>
      <c r="S99" s="1234"/>
      <c r="T99" s="1234"/>
      <c r="U99" s="1234"/>
      <c r="V99" s="1234"/>
      <c r="W99" s="1234"/>
      <c r="X99" s="1234"/>
    </row>
    <row r="100" spans="1:24" ht="17.100000000000001" customHeight="1">
      <c r="A100" s="1125" t="s">
        <v>52</v>
      </c>
      <c r="B100" s="1234"/>
      <c r="C100" s="1234"/>
      <c r="D100" s="1234"/>
      <c r="E100" s="1234"/>
      <c r="F100" s="1234"/>
      <c r="G100" s="1234"/>
      <c r="H100" s="1234"/>
      <c r="I100" s="1234"/>
      <c r="J100" s="1234"/>
      <c r="K100" s="1234"/>
      <c r="L100" s="1234"/>
      <c r="M100" s="1234"/>
      <c r="N100" s="1234"/>
      <c r="O100" s="1234"/>
      <c r="P100" s="1234"/>
      <c r="Q100" s="1234"/>
      <c r="R100" s="1234"/>
      <c r="S100" s="1234"/>
      <c r="T100" s="1234"/>
      <c r="U100" s="1234"/>
      <c r="V100" s="1234"/>
      <c r="W100" s="1234"/>
      <c r="X100" s="1234"/>
    </row>
    <row r="101" spans="1:24" ht="17.100000000000001" customHeight="1">
      <c r="A101" s="1234"/>
      <c r="B101" s="1234"/>
      <c r="C101" s="1234"/>
      <c r="D101" s="1234"/>
      <c r="E101" s="1234"/>
      <c r="F101" s="1234"/>
      <c r="G101" s="1234"/>
      <c r="H101" s="1234"/>
      <c r="I101" s="1234"/>
      <c r="J101" s="1234"/>
      <c r="K101" s="1234"/>
      <c r="L101" s="1234"/>
      <c r="M101" s="1234"/>
      <c r="N101" s="1234"/>
      <c r="O101" s="1234"/>
      <c r="P101" s="1234"/>
      <c r="Q101" s="1234"/>
      <c r="R101" s="1234"/>
      <c r="S101" s="1234"/>
      <c r="T101" s="1234"/>
      <c r="U101" s="1234"/>
      <c r="V101" s="1234"/>
      <c r="W101" s="1234"/>
      <c r="X101" s="1234"/>
    </row>
    <row r="102" spans="1:24" ht="17.100000000000001" customHeight="1">
      <c r="A102" s="1234"/>
      <c r="B102" s="1234"/>
      <c r="C102" s="1234"/>
      <c r="D102" s="1234"/>
      <c r="E102" s="1234"/>
      <c r="F102" s="1234"/>
      <c r="G102" s="1234"/>
      <c r="H102" s="1234"/>
      <c r="I102" s="1234"/>
      <c r="J102" s="1234"/>
      <c r="K102" s="1234"/>
      <c r="L102" s="1234"/>
      <c r="M102" s="1234"/>
      <c r="N102" s="1234"/>
      <c r="O102" s="1234"/>
      <c r="P102" s="1234"/>
      <c r="Q102" s="1234"/>
      <c r="R102" s="1234"/>
      <c r="S102" s="1234"/>
      <c r="T102" s="1234"/>
      <c r="U102" s="1234"/>
      <c r="V102" s="1234"/>
      <c r="W102" s="1234"/>
      <c r="X102" s="1234"/>
    </row>
    <row r="103" spans="1:24" ht="17.100000000000001" customHeight="1">
      <c r="A103" s="1234"/>
      <c r="B103" s="1234"/>
      <c r="C103" s="1234"/>
      <c r="D103" s="1234"/>
      <c r="E103" s="1234"/>
      <c r="F103" s="1234"/>
      <c r="G103" s="1234"/>
      <c r="H103" s="1234"/>
      <c r="I103" s="1234"/>
      <c r="J103" s="1234"/>
      <c r="K103" s="1234"/>
      <c r="L103" s="1234"/>
      <c r="M103" s="1234"/>
      <c r="N103" s="1234"/>
      <c r="O103" s="1234"/>
      <c r="P103" s="1234"/>
      <c r="Q103" s="1234"/>
      <c r="R103" s="1234"/>
      <c r="S103" s="1234"/>
      <c r="T103" s="1234"/>
      <c r="U103" s="1234"/>
      <c r="V103" s="1234"/>
      <c r="W103" s="1234"/>
      <c r="X103" s="1234"/>
    </row>
    <row r="104" spans="1:24" ht="17.100000000000001" customHeight="1">
      <c r="A104" s="1234"/>
      <c r="B104" s="1234"/>
      <c r="C104" s="1234"/>
      <c r="D104" s="1234"/>
      <c r="E104" s="1234"/>
      <c r="F104" s="1234"/>
      <c r="G104" s="1234"/>
      <c r="H104" s="1234"/>
      <c r="I104" s="1234"/>
      <c r="J104" s="1234"/>
      <c r="K104" s="1234"/>
      <c r="L104" s="1234"/>
      <c r="M104" s="1234"/>
      <c r="N104" s="1234"/>
      <c r="O104" s="1234"/>
      <c r="P104" s="1234"/>
      <c r="Q104" s="1234"/>
      <c r="R104" s="1234"/>
      <c r="S104" s="1234"/>
      <c r="T104" s="1234"/>
      <c r="U104" s="1234"/>
      <c r="V104" s="1234"/>
      <c r="W104" s="1234"/>
      <c r="X104" s="1234"/>
    </row>
    <row r="105" spans="1:24" ht="17.100000000000001" customHeight="1">
      <c r="A105" s="1234"/>
      <c r="B105" s="1234"/>
      <c r="C105" s="1234"/>
      <c r="D105" s="1234"/>
      <c r="E105" s="1234"/>
      <c r="F105" s="1234"/>
      <c r="G105" s="1234"/>
      <c r="H105" s="1234"/>
      <c r="I105" s="1234"/>
      <c r="J105" s="1234"/>
      <c r="K105" s="1234"/>
      <c r="L105" s="1234"/>
      <c r="M105" s="1234"/>
      <c r="N105" s="1234"/>
      <c r="O105" s="1234"/>
      <c r="P105" s="1234"/>
      <c r="Q105" s="1234"/>
      <c r="R105" s="1234"/>
      <c r="S105" s="1234"/>
      <c r="T105" s="1234"/>
      <c r="U105" s="1234"/>
      <c r="V105" s="1234"/>
      <c r="W105" s="1234"/>
      <c r="X105" s="1234"/>
    </row>
    <row r="106" spans="1:24" ht="17.100000000000001" customHeight="1">
      <c r="A106" s="1234"/>
      <c r="B106" s="1234"/>
      <c r="C106" s="1234"/>
      <c r="D106" s="1234"/>
      <c r="E106" s="1234"/>
      <c r="F106" s="1234"/>
      <c r="G106" s="1234"/>
      <c r="H106" s="1234"/>
      <c r="I106" s="1234"/>
      <c r="J106" s="1234"/>
      <c r="K106" s="1234"/>
      <c r="L106" s="1234"/>
      <c r="M106" s="1234"/>
      <c r="N106" s="1234"/>
      <c r="O106" s="1234"/>
      <c r="P106" s="1234"/>
      <c r="Q106" s="1234"/>
      <c r="R106" s="1234"/>
      <c r="S106" s="1234"/>
      <c r="T106" s="1234"/>
      <c r="U106" s="1234"/>
      <c r="V106" s="1234"/>
      <c r="W106" s="1234"/>
      <c r="X106" s="1234"/>
    </row>
    <row r="107" spans="1:24" ht="17.100000000000001" customHeight="1">
      <c r="A107" s="1234"/>
      <c r="B107" s="1234"/>
      <c r="C107" s="1234"/>
      <c r="D107" s="1234"/>
      <c r="E107" s="1234"/>
      <c r="F107" s="1234"/>
      <c r="G107" s="1234"/>
      <c r="H107" s="1234"/>
      <c r="I107" s="1234"/>
      <c r="J107" s="1234"/>
      <c r="K107" s="1234"/>
      <c r="L107" s="1234"/>
      <c r="M107" s="1234"/>
      <c r="N107" s="1234"/>
      <c r="O107" s="1234"/>
      <c r="P107" s="1234"/>
      <c r="Q107" s="1234"/>
      <c r="R107" s="1234"/>
      <c r="S107" s="1234"/>
      <c r="T107" s="1234"/>
      <c r="U107" s="1234"/>
      <c r="V107" s="1234"/>
      <c r="W107" s="1234"/>
      <c r="X107" s="1234"/>
    </row>
    <row r="108" spans="1:24" ht="17.100000000000001" customHeight="1">
      <c r="A108" s="1234"/>
      <c r="B108" s="1234"/>
      <c r="C108" s="1234"/>
      <c r="D108" s="1234"/>
      <c r="E108" s="1234"/>
      <c r="F108" s="1234"/>
      <c r="G108" s="1234"/>
      <c r="H108" s="1234"/>
      <c r="I108" s="1234"/>
      <c r="J108" s="1234"/>
      <c r="K108" s="1234"/>
      <c r="L108" s="1234"/>
      <c r="M108" s="1234"/>
      <c r="N108" s="1234"/>
      <c r="O108" s="1234"/>
      <c r="P108" s="1234"/>
      <c r="Q108" s="1234"/>
      <c r="R108" s="1234"/>
      <c r="S108" s="1234"/>
      <c r="T108" s="1234"/>
      <c r="U108" s="1234"/>
      <c r="V108" s="1234"/>
      <c r="W108" s="1234"/>
      <c r="X108" s="1234"/>
    </row>
    <row r="109" spans="1:24" ht="17.100000000000001" customHeight="1">
      <c r="A109" s="1234"/>
      <c r="B109" s="1234"/>
      <c r="C109" s="1234"/>
      <c r="D109" s="1234"/>
      <c r="E109" s="1234"/>
      <c r="F109" s="1234"/>
      <c r="G109" s="1234"/>
      <c r="H109" s="1234"/>
      <c r="I109" s="1234"/>
      <c r="J109" s="1234"/>
      <c r="K109" s="1234"/>
      <c r="L109" s="1234"/>
      <c r="M109" s="1234"/>
      <c r="N109" s="1234"/>
      <c r="O109" s="1234"/>
      <c r="P109" s="1234"/>
      <c r="Q109" s="1234"/>
      <c r="R109" s="1234"/>
      <c r="S109" s="1234"/>
      <c r="T109" s="1234"/>
      <c r="U109" s="1234"/>
      <c r="V109" s="1234"/>
      <c r="W109" s="1234"/>
      <c r="X109" s="1234"/>
    </row>
    <row r="110" spans="1:24" ht="17.100000000000001" customHeight="1">
      <c r="A110" s="1234"/>
      <c r="B110" s="1234"/>
      <c r="C110" s="1234"/>
      <c r="D110" s="1234"/>
      <c r="E110" s="1234"/>
      <c r="F110" s="1234"/>
      <c r="G110" s="1234"/>
      <c r="H110" s="1234"/>
      <c r="I110" s="1234"/>
      <c r="J110" s="1234"/>
      <c r="K110" s="1234"/>
      <c r="L110" s="1234"/>
      <c r="M110" s="1234"/>
      <c r="N110" s="1234"/>
      <c r="O110" s="1234"/>
      <c r="P110" s="1234"/>
      <c r="Q110" s="1234"/>
      <c r="R110" s="1234"/>
      <c r="S110" s="1234"/>
      <c r="T110" s="1234"/>
      <c r="U110" s="1234"/>
      <c r="V110" s="1234"/>
      <c r="W110" s="1234"/>
      <c r="X110" s="1234"/>
    </row>
    <row r="111" spans="1:24" ht="17.100000000000001" customHeight="1">
      <c r="A111" s="1234"/>
      <c r="B111" s="1234"/>
      <c r="C111" s="1234"/>
      <c r="D111" s="1234"/>
      <c r="E111" s="1234"/>
      <c r="F111" s="1234"/>
      <c r="G111" s="1234"/>
      <c r="H111" s="1234"/>
      <c r="I111" s="1234"/>
      <c r="J111" s="1234"/>
      <c r="K111" s="1234"/>
      <c r="L111" s="1234"/>
      <c r="M111" s="1234"/>
      <c r="N111" s="1234"/>
      <c r="O111" s="1234"/>
      <c r="P111" s="1234"/>
      <c r="Q111" s="1234"/>
      <c r="R111" s="1234"/>
      <c r="S111" s="1234"/>
      <c r="T111" s="1234"/>
      <c r="U111" s="1234"/>
      <c r="V111" s="1234"/>
      <c r="W111" s="1234"/>
      <c r="X111" s="1234"/>
    </row>
    <row r="112" spans="1:24" ht="17.100000000000001" customHeight="1">
      <c r="A112" s="1234"/>
      <c r="B112" s="1234"/>
      <c r="C112" s="1234"/>
      <c r="D112" s="1234"/>
      <c r="E112" s="1234"/>
      <c r="F112" s="1234"/>
      <c r="G112" s="1234"/>
      <c r="H112" s="1234"/>
      <c r="I112" s="1234"/>
      <c r="J112" s="1234"/>
      <c r="K112" s="1234"/>
      <c r="L112" s="1234"/>
      <c r="M112" s="1234"/>
      <c r="N112" s="1234"/>
      <c r="O112" s="1234"/>
      <c r="P112" s="1234"/>
      <c r="Q112" s="1234"/>
      <c r="R112" s="1234"/>
      <c r="S112" s="1234"/>
      <c r="T112" s="1234"/>
      <c r="U112" s="1234"/>
      <c r="V112" s="1234"/>
      <c r="W112" s="1234"/>
      <c r="X112" s="1234"/>
    </row>
    <row r="113" spans="1:24" ht="17.100000000000001" customHeight="1">
      <c r="A113" s="1234"/>
      <c r="B113" s="1234"/>
      <c r="C113" s="1234"/>
      <c r="D113" s="1234"/>
      <c r="E113" s="1234"/>
      <c r="F113" s="1234"/>
      <c r="G113" s="1234"/>
      <c r="H113" s="1234"/>
      <c r="I113" s="1234"/>
      <c r="J113" s="1234"/>
      <c r="K113" s="1234"/>
      <c r="L113" s="1234"/>
      <c r="M113" s="1234"/>
      <c r="N113" s="1234"/>
      <c r="O113" s="1234"/>
      <c r="P113" s="1234"/>
      <c r="Q113" s="1234"/>
      <c r="R113" s="1234"/>
      <c r="S113" s="1234"/>
      <c r="T113" s="1234"/>
      <c r="U113" s="1234"/>
      <c r="V113" s="1234"/>
      <c r="W113" s="1234"/>
      <c r="X113" s="1234"/>
    </row>
    <row r="114" spans="1:24" ht="17.100000000000001" customHeight="1">
      <c r="A114" s="1234"/>
      <c r="B114" s="1234"/>
      <c r="C114" s="1234"/>
      <c r="D114" s="1234"/>
      <c r="E114" s="1234"/>
      <c r="F114" s="1234"/>
      <c r="G114" s="1234"/>
      <c r="H114" s="1234"/>
      <c r="I114" s="1234"/>
      <c r="J114" s="1234"/>
      <c r="K114" s="1234"/>
      <c r="L114" s="1234"/>
      <c r="M114" s="1234"/>
      <c r="N114" s="1234"/>
      <c r="O114" s="1234"/>
      <c r="P114" s="1234"/>
      <c r="Q114" s="1234"/>
      <c r="R114" s="1234"/>
      <c r="S114" s="1234"/>
      <c r="T114" s="1234"/>
      <c r="U114" s="1234"/>
      <c r="V114" s="1234"/>
      <c r="W114" s="1234"/>
      <c r="X114" s="1234"/>
    </row>
    <row r="115" spans="1:24" ht="17.100000000000001" customHeight="1">
      <c r="A115" s="1234"/>
      <c r="B115" s="1234"/>
      <c r="C115" s="1234"/>
      <c r="D115" s="1234"/>
      <c r="E115" s="1234"/>
      <c r="F115" s="1234"/>
      <c r="G115" s="1234"/>
      <c r="H115" s="1234"/>
      <c r="I115" s="1234"/>
      <c r="J115" s="1234"/>
      <c r="K115" s="1234"/>
      <c r="L115" s="1234"/>
      <c r="M115" s="1234"/>
      <c r="N115" s="1234"/>
      <c r="O115" s="1234"/>
      <c r="P115" s="1234"/>
      <c r="Q115" s="1234"/>
      <c r="R115" s="1234"/>
      <c r="S115" s="1234"/>
      <c r="T115" s="1234"/>
      <c r="U115" s="1234"/>
      <c r="V115" s="1234"/>
      <c r="W115" s="1234"/>
      <c r="X115" s="1234"/>
    </row>
    <row r="116" spans="1:24" ht="17.100000000000001" customHeight="1">
      <c r="A116" s="1234"/>
      <c r="B116" s="1234"/>
      <c r="C116" s="1234"/>
      <c r="D116" s="1234"/>
      <c r="E116" s="1234"/>
      <c r="F116" s="1234"/>
      <c r="G116" s="1234"/>
      <c r="H116" s="1234"/>
      <c r="I116" s="1234"/>
      <c r="J116" s="1234"/>
      <c r="K116" s="1234"/>
      <c r="L116" s="1234"/>
      <c r="M116" s="1234"/>
      <c r="N116" s="1234"/>
      <c r="O116" s="1234"/>
      <c r="P116" s="1234"/>
      <c r="Q116" s="1234"/>
      <c r="R116" s="1234"/>
      <c r="S116" s="1234"/>
      <c r="T116" s="1234"/>
      <c r="U116" s="1234"/>
      <c r="V116" s="1234"/>
      <c r="W116" s="1234"/>
      <c r="X116" s="1234"/>
    </row>
    <row r="117" spans="1:24" ht="17.100000000000001" customHeight="1">
      <c r="A117" s="1234"/>
      <c r="B117" s="1234"/>
      <c r="C117" s="1234"/>
      <c r="D117" s="1234"/>
      <c r="E117" s="1234"/>
      <c r="F117" s="1234"/>
      <c r="G117" s="1234"/>
      <c r="H117" s="1234"/>
      <c r="I117" s="1234"/>
      <c r="J117" s="1234"/>
      <c r="K117" s="1234"/>
      <c r="L117" s="1234"/>
      <c r="M117" s="1234"/>
      <c r="N117" s="1234"/>
      <c r="O117" s="1234"/>
      <c r="P117" s="1234"/>
      <c r="Q117" s="1234"/>
      <c r="R117" s="1234"/>
      <c r="S117" s="1234"/>
      <c r="T117" s="1234"/>
      <c r="U117" s="1234"/>
      <c r="V117" s="1234"/>
      <c r="W117" s="1234"/>
      <c r="X117" s="1234"/>
    </row>
    <row r="118" spans="1:24" ht="17.100000000000001" customHeight="1">
      <c r="A118" s="1234"/>
      <c r="B118" s="1234"/>
      <c r="C118" s="1234"/>
      <c r="D118" s="1234"/>
      <c r="E118" s="1234"/>
      <c r="F118" s="1234"/>
      <c r="G118" s="1234"/>
      <c r="H118" s="1234"/>
      <c r="I118" s="1234"/>
      <c r="J118" s="1234"/>
      <c r="K118" s="1234"/>
      <c r="L118" s="1234"/>
      <c r="M118" s="1234"/>
      <c r="N118" s="1234"/>
      <c r="O118" s="1234"/>
      <c r="P118" s="1234"/>
      <c r="Q118" s="1234"/>
      <c r="R118" s="1234"/>
      <c r="S118" s="1234"/>
      <c r="T118" s="1234"/>
      <c r="U118" s="1234"/>
      <c r="V118" s="1234"/>
      <c r="W118" s="1234"/>
      <c r="X118" s="1234"/>
    </row>
    <row r="119" spans="1:24" ht="17.100000000000001" customHeight="1">
      <c r="A119" s="1234"/>
      <c r="B119" s="1234"/>
      <c r="C119" s="1234"/>
      <c r="D119" s="1234"/>
      <c r="E119" s="1234"/>
      <c r="F119" s="1234"/>
      <c r="G119" s="1234"/>
      <c r="H119" s="1234"/>
      <c r="I119" s="1234"/>
      <c r="J119" s="1234"/>
      <c r="K119" s="1234"/>
      <c r="L119" s="1234"/>
      <c r="M119" s="1234"/>
      <c r="N119" s="1234"/>
      <c r="O119" s="1234"/>
      <c r="P119" s="1234"/>
      <c r="Q119" s="1234"/>
      <c r="R119" s="1234"/>
      <c r="S119" s="1234"/>
      <c r="T119" s="1234"/>
      <c r="U119" s="1234"/>
      <c r="V119" s="1234"/>
      <c r="W119" s="1234"/>
      <c r="X119" s="1234"/>
    </row>
    <row r="120" spans="1:24" ht="17.100000000000001" customHeight="1">
      <c r="A120" s="1234"/>
      <c r="B120" s="1234"/>
      <c r="C120" s="1234"/>
      <c r="D120" s="1234"/>
      <c r="E120" s="1234"/>
      <c r="F120" s="1234"/>
      <c r="G120" s="1234"/>
      <c r="H120" s="1234"/>
      <c r="I120" s="1234"/>
      <c r="J120" s="1234"/>
      <c r="K120" s="1234"/>
      <c r="L120" s="1234"/>
      <c r="M120" s="1234"/>
      <c r="N120" s="1234"/>
      <c r="O120" s="1234"/>
      <c r="P120" s="1234"/>
      <c r="Q120" s="1234"/>
      <c r="R120" s="1234"/>
      <c r="S120" s="1234"/>
      <c r="T120" s="1234"/>
      <c r="U120" s="1234"/>
      <c r="V120" s="1234"/>
      <c r="W120" s="1234"/>
      <c r="X120" s="1234"/>
    </row>
    <row r="121" spans="1:24" ht="17.100000000000001" customHeight="1">
      <c r="A121" s="1234"/>
      <c r="B121" s="1234"/>
      <c r="C121" s="1234"/>
      <c r="D121" s="1234"/>
      <c r="E121" s="1234"/>
      <c r="F121" s="1234"/>
      <c r="G121" s="1234"/>
      <c r="H121" s="1234"/>
      <c r="I121" s="1234"/>
      <c r="J121" s="1234"/>
      <c r="K121" s="1234"/>
      <c r="L121" s="1234"/>
      <c r="M121" s="1234"/>
      <c r="N121" s="1234"/>
      <c r="O121" s="1234"/>
      <c r="P121" s="1234"/>
      <c r="Q121" s="1234"/>
      <c r="R121" s="1234"/>
      <c r="S121" s="1234"/>
      <c r="T121" s="1234"/>
      <c r="U121" s="1234"/>
      <c r="V121" s="1234"/>
      <c r="W121" s="1234"/>
      <c r="X121" s="1234"/>
    </row>
    <row r="122" spans="1:24" ht="17.100000000000001" customHeight="1">
      <c r="A122" s="1234"/>
      <c r="B122" s="1234"/>
      <c r="C122" s="1234"/>
      <c r="D122" s="1234"/>
      <c r="E122" s="1234"/>
      <c r="F122" s="1234"/>
      <c r="G122" s="1234"/>
      <c r="H122" s="1234"/>
      <c r="I122" s="1234"/>
      <c r="J122" s="1234"/>
      <c r="K122" s="1234"/>
      <c r="L122" s="1234"/>
      <c r="M122" s="1234"/>
      <c r="N122" s="1234"/>
      <c r="O122" s="1234"/>
      <c r="P122" s="1234"/>
      <c r="Q122" s="1234"/>
      <c r="R122" s="1234"/>
      <c r="S122" s="1234"/>
      <c r="T122" s="1234"/>
      <c r="U122" s="1234"/>
      <c r="V122" s="1234"/>
      <c r="W122" s="1234"/>
      <c r="X122" s="1234"/>
    </row>
    <row r="123" spans="1:24" ht="17.100000000000001" customHeight="1">
      <c r="A123" s="1234"/>
      <c r="B123" s="1234"/>
      <c r="C123" s="1234"/>
      <c r="D123" s="1234"/>
      <c r="E123" s="1234"/>
      <c r="F123" s="1234"/>
      <c r="G123" s="1234"/>
      <c r="H123" s="1234"/>
      <c r="I123" s="1234"/>
      <c r="J123" s="1234"/>
      <c r="K123" s="1234"/>
      <c r="L123" s="1234"/>
      <c r="M123" s="1234"/>
      <c r="N123" s="1234"/>
      <c r="O123" s="1234"/>
      <c r="P123" s="1234"/>
      <c r="Q123" s="1234"/>
      <c r="R123" s="1234"/>
      <c r="S123" s="1234"/>
      <c r="T123" s="1234"/>
      <c r="U123" s="1234"/>
      <c r="V123" s="1234"/>
      <c r="W123" s="1234"/>
      <c r="X123" s="1234"/>
    </row>
    <row r="124" spans="1:24" ht="17.100000000000001" customHeight="1">
      <c r="A124" s="1234"/>
      <c r="B124" s="1234"/>
      <c r="C124" s="1234"/>
      <c r="D124" s="1234"/>
      <c r="E124" s="1234"/>
      <c r="F124" s="1234"/>
      <c r="G124" s="1234"/>
      <c r="H124" s="1234"/>
      <c r="I124" s="1234"/>
      <c r="J124" s="1234"/>
      <c r="K124" s="1234"/>
      <c r="L124" s="1234"/>
      <c r="M124" s="1234"/>
      <c r="N124" s="1234"/>
      <c r="O124" s="1234"/>
      <c r="P124" s="1234"/>
      <c r="Q124" s="1234"/>
      <c r="R124" s="1234"/>
      <c r="S124" s="1234"/>
      <c r="T124" s="1234"/>
      <c r="U124" s="1234"/>
      <c r="V124" s="1234"/>
      <c r="W124" s="1234"/>
      <c r="X124" s="1234"/>
    </row>
    <row r="125" spans="1:24" ht="17.100000000000001" customHeight="1">
      <c r="A125" s="1234"/>
      <c r="B125" s="1234"/>
      <c r="C125" s="1234"/>
      <c r="D125" s="1234"/>
      <c r="E125" s="1234"/>
      <c r="F125" s="1234"/>
      <c r="G125" s="1234"/>
      <c r="H125" s="1234"/>
      <c r="I125" s="1234"/>
      <c r="J125" s="1234"/>
      <c r="K125" s="1234"/>
      <c r="L125" s="1234"/>
      <c r="M125" s="1234"/>
      <c r="N125" s="1234"/>
      <c r="O125" s="1234"/>
      <c r="P125" s="1234"/>
      <c r="Q125" s="1234"/>
      <c r="R125" s="1234"/>
      <c r="S125" s="1234"/>
      <c r="T125" s="1234"/>
      <c r="U125" s="1234"/>
      <c r="V125" s="1234"/>
      <c r="W125" s="1234"/>
      <c r="X125" s="1234"/>
    </row>
    <row r="126" spans="1:24" ht="17.100000000000001" customHeight="1">
      <c r="A126" s="1234"/>
      <c r="B126" s="1234"/>
      <c r="C126" s="1234"/>
      <c r="D126" s="1234"/>
      <c r="E126" s="1234"/>
      <c r="F126" s="1234"/>
      <c r="G126" s="1234"/>
      <c r="H126" s="1234"/>
      <c r="I126" s="1234"/>
      <c r="J126" s="1234"/>
      <c r="K126" s="1234"/>
      <c r="L126" s="1234"/>
      <c r="M126" s="1234"/>
      <c r="N126" s="1234"/>
      <c r="O126" s="1234"/>
      <c r="P126" s="1234"/>
      <c r="Q126" s="1234"/>
      <c r="R126" s="1234"/>
      <c r="S126" s="1234"/>
      <c r="T126" s="1234"/>
      <c r="U126" s="1234"/>
      <c r="V126" s="1234"/>
      <c r="W126" s="1234"/>
      <c r="X126" s="1234"/>
    </row>
    <row r="127" spans="1:24" ht="17.100000000000001" customHeight="1">
      <c r="A127" s="1234"/>
      <c r="B127" s="1234"/>
      <c r="C127" s="1234"/>
      <c r="D127" s="1234"/>
      <c r="E127" s="1234"/>
      <c r="F127" s="1234"/>
      <c r="G127" s="1234"/>
      <c r="H127" s="1234"/>
      <c r="I127" s="1234"/>
      <c r="J127" s="1234"/>
      <c r="K127" s="1234"/>
      <c r="L127" s="1234"/>
      <c r="M127" s="1234"/>
      <c r="N127" s="1234"/>
      <c r="O127" s="1234"/>
      <c r="P127" s="1234"/>
      <c r="Q127" s="1234"/>
      <c r="R127" s="1234"/>
      <c r="S127" s="1234"/>
      <c r="T127" s="1234"/>
      <c r="U127" s="1234"/>
      <c r="V127" s="1234"/>
      <c r="W127" s="1234"/>
      <c r="X127" s="1234"/>
    </row>
    <row r="128" spans="1:24" ht="17.100000000000001" customHeight="1">
      <c r="A128" s="1234"/>
      <c r="B128" s="1234"/>
      <c r="C128" s="1234"/>
      <c r="D128" s="1234"/>
      <c r="E128" s="1234"/>
      <c r="F128" s="1234"/>
      <c r="G128" s="1234"/>
      <c r="H128" s="1234"/>
      <c r="I128" s="1234"/>
      <c r="J128" s="1234"/>
      <c r="K128" s="1234"/>
      <c r="L128" s="1234"/>
      <c r="M128" s="1234"/>
      <c r="N128" s="1234"/>
      <c r="O128" s="1234"/>
      <c r="P128" s="1234"/>
      <c r="Q128" s="1234"/>
      <c r="R128" s="1234"/>
      <c r="S128" s="1234"/>
      <c r="T128" s="1234"/>
      <c r="U128" s="1234"/>
      <c r="V128" s="1234"/>
      <c r="W128" s="1234"/>
      <c r="X128" s="1234"/>
    </row>
    <row r="129" spans="1:40" ht="17.100000000000001" customHeight="1">
      <c r="A129" s="1234"/>
      <c r="B129" s="1234"/>
      <c r="C129" s="1234"/>
      <c r="D129" s="1234"/>
      <c r="E129" s="1234"/>
      <c r="F129" s="1234"/>
      <c r="G129" s="1234"/>
      <c r="H129" s="1234"/>
      <c r="I129" s="1234"/>
      <c r="J129" s="1234"/>
      <c r="K129" s="1234"/>
      <c r="L129" s="1234"/>
      <c r="M129" s="1234"/>
      <c r="N129" s="1234"/>
      <c r="O129" s="1234"/>
      <c r="P129" s="1234"/>
      <c r="Q129" s="1234"/>
      <c r="R129" s="1234"/>
      <c r="S129" s="1234"/>
      <c r="T129" s="1234"/>
      <c r="U129" s="1234"/>
      <c r="V129" s="1234"/>
      <c r="W129" s="1234"/>
      <c r="X129" s="1234"/>
    </row>
    <row r="130" spans="1:40" ht="17.100000000000001" customHeight="1">
      <c r="A130" s="1234"/>
      <c r="B130" s="1234"/>
      <c r="C130" s="1234"/>
      <c r="D130" s="1234"/>
      <c r="E130" s="1234"/>
      <c r="F130" s="1234"/>
      <c r="G130" s="1234"/>
      <c r="H130" s="1234"/>
      <c r="I130" s="1234"/>
      <c r="J130" s="1234"/>
      <c r="K130" s="1234"/>
      <c r="L130" s="1234"/>
      <c r="M130" s="1234"/>
      <c r="N130" s="1234"/>
      <c r="O130" s="1234"/>
      <c r="P130" s="1234"/>
      <c r="Q130" s="1234"/>
      <c r="R130" s="1234"/>
      <c r="S130" s="1234"/>
      <c r="T130" s="1234"/>
      <c r="U130" s="1234"/>
      <c r="V130" s="1234"/>
      <c r="W130" s="1234"/>
      <c r="X130" s="1234"/>
    </row>
    <row r="131" spans="1:40" ht="17.100000000000001" customHeight="1">
      <c r="A131" s="1234"/>
      <c r="B131" s="1234"/>
      <c r="C131" s="1234"/>
      <c r="D131" s="1234"/>
      <c r="E131" s="1234"/>
      <c r="F131" s="1234"/>
      <c r="G131" s="1234"/>
      <c r="H131" s="1234"/>
      <c r="I131" s="1234"/>
      <c r="J131" s="1234"/>
      <c r="K131" s="1234"/>
      <c r="L131" s="1234"/>
      <c r="M131" s="1234"/>
      <c r="N131" s="1234"/>
      <c r="O131" s="1234"/>
      <c r="P131" s="1234"/>
      <c r="Q131" s="1234"/>
      <c r="R131" s="1234"/>
      <c r="S131" s="1234"/>
      <c r="T131" s="1234"/>
      <c r="U131" s="1234"/>
      <c r="V131" s="1234"/>
      <c r="W131" s="1234"/>
      <c r="X131" s="1234"/>
    </row>
    <row r="132" spans="1:40" ht="17.100000000000001" customHeight="1">
      <c r="A132" s="1234"/>
      <c r="B132" s="1234"/>
      <c r="C132" s="1234"/>
      <c r="D132" s="1234"/>
      <c r="E132" s="1234"/>
      <c r="F132" s="1234"/>
      <c r="G132" s="1234"/>
      <c r="H132" s="1234"/>
      <c r="I132" s="1234"/>
      <c r="J132" s="1234"/>
      <c r="K132" s="1234"/>
      <c r="L132" s="1234"/>
      <c r="M132" s="1234"/>
      <c r="N132" s="1234"/>
      <c r="O132" s="1234"/>
      <c r="P132" s="1234"/>
      <c r="Q132" s="1234"/>
      <c r="R132" s="1234"/>
      <c r="S132" s="1234"/>
      <c r="T132" s="1234"/>
      <c r="U132" s="1234"/>
      <c r="V132" s="1234"/>
      <c r="W132" s="1234"/>
      <c r="X132" s="1234"/>
    </row>
    <row r="133" spans="1:40" ht="17.100000000000001" customHeight="1">
      <c r="A133" s="1234"/>
      <c r="B133" s="1234"/>
      <c r="C133" s="1234"/>
      <c r="D133" s="1234"/>
      <c r="E133" s="1234"/>
      <c r="F133" s="1234"/>
      <c r="G133" s="1234"/>
      <c r="H133" s="1234"/>
      <c r="I133" s="1234"/>
      <c r="J133" s="1234"/>
      <c r="K133" s="1234"/>
      <c r="L133" s="1234"/>
      <c r="M133" s="1234"/>
      <c r="N133" s="1234"/>
      <c r="O133" s="1234"/>
      <c r="P133" s="1234"/>
      <c r="Q133" s="1234"/>
      <c r="R133" s="1234"/>
      <c r="S133" s="1234"/>
      <c r="T133" s="1234"/>
      <c r="U133" s="1234"/>
      <c r="V133" s="1234"/>
      <c r="W133" s="1234"/>
      <c r="X133" s="1234"/>
    </row>
    <row r="134" spans="1:40" ht="17.100000000000001" customHeight="1">
      <c r="A134" s="1234"/>
      <c r="B134" s="1234"/>
      <c r="C134" s="1234"/>
      <c r="D134" s="1234"/>
      <c r="E134" s="1234"/>
      <c r="F134" s="1234"/>
      <c r="G134" s="1234"/>
      <c r="H134" s="1234"/>
      <c r="I134" s="1234"/>
      <c r="J134" s="1234"/>
      <c r="K134" s="1234"/>
      <c r="L134" s="1234"/>
      <c r="M134" s="1234"/>
      <c r="N134" s="1234"/>
      <c r="O134" s="1234"/>
      <c r="P134" s="1234"/>
      <c r="Q134" s="1234"/>
      <c r="R134" s="1234"/>
      <c r="S134" s="1234"/>
      <c r="T134" s="1234"/>
      <c r="U134" s="1234"/>
      <c r="V134" s="1234"/>
      <c r="W134" s="1234"/>
      <c r="X134" s="1234"/>
    </row>
    <row r="135" spans="1:40" ht="17.100000000000001" customHeight="1">
      <c r="A135" s="1235" t="s">
        <v>1606</v>
      </c>
      <c r="B135" s="1234"/>
      <c r="C135" s="1234"/>
      <c r="D135" s="1234"/>
      <c r="E135" s="1234"/>
      <c r="F135" s="1234"/>
      <c r="G135" s="1234"/>
      <c r="H135" s="1234"/>
      <c r="I135" s="1234"/>
      <c r="J135" s="1234"/>
      <c r="K135" s="1234"/>
      <c r="L135" s="1234"/>
      <c r="M135" s="1234"/>
      <c r="N135" s="1234"/>
      <c r="O135" s="1234"/>
      <c r="P135" s="1234"/>
      <c r="Q135" s="1234"/>
      <c r="R135" s="1234"/>
      <c r="S135" s="1234"/>
      <c r="T135" s="1234"/>
      <c r="U135" s="1234"/>
      <c r="V135" s="1234"/>
      <c r="W135" s="1234"/>
      <c r="X135" s="1234"/>
    </row>
    <row r="136" spans="1:40" ht="17.100000000000001" customHeight="1">
      <c r="A136" s="1235" t="s">
        <v>200</v>
      </c>
      <c r="B136" s="1234"/>
      <c r="C136" s="1234"/>
      <c r="D136" s="1234"/>
      <c r="E136" s="1234"/>
      <c r="F136" s="1234"/>
      <c r="G136" s="1234"/>
      <c r="H136" s="1234"/>
      <c r="I136" s="1234"/>
      <c r="J136" s="1234"/>
      <c r="K136" s="1234"/>
      <c r="L136" s="1234"/>
      <c r="M136" s="1234"/>
      <c r="N136" s="1234"/>
      <c r="O136" s="1234"/>
      <c r="P136" s="1234"/>
      <c r="Q136" s="1234"/>
      <c r="R136" s="1234"/>
      <c r="S136" s="1234"/>
      <c r="T136" s="1234"/>
      <c r="U136" s="1234"/>
      <c r="V136" s="1234"/>
      <c r="W136" s="1234"/>
      <c r="X136" s="1234"/>
    </row>
    <row r="137" spans="1:40" ht="17.100000000000001" customHeight="1">
      <c r="A137" s="2290" t="s">
        <v>1607</v>
      </c>
      <c r="B137" s="2290"/>
      <c r="C137" s="2290"/>
      <c r="D137" s="2290"/>
      <c r="E137" s="2290"/>
      <c r="F137" s="2290"/>
      <c r="G137" s="2290"/>
      <c r="H137" s="2290"/>
      <c r="I137" s="2290"/>
      <c r="J137" s="2290"/>
      <c r="K137" s="2290"/>
      <c r="L137" s="2290"/>
      <c r="M137" s="2290"/>
      <c r="N137" s="2290"/>
      <c r="O137" s="2290"/>
      <c r="P137" s="2290"/>
      <c r="Q137" s="2290"/>
      <c r="R137" s="2290"/>
      <c r="S137" s="2290"/>
      <c r="T137" s="2290"/>
      <c r="U137" s="2290"/>
      <c r="V137" s="2290"/>
      <c r="W137" s="2290"/>
      <c r="X137" s="2290"/>
    </row>
    <row r="138" spans="1:40" ht="17.100000000000001" customHeight="1">
      <c r="A138" s="1126"/>
      <c r="B138" s="1234"/>
      <c r="C138" s="1234"/>
      <c r="D138" s="1234"/>
      <c r="E138" s="1234"/>
      <c r="F138" s="1234"/>
      <c r="G138" s="1234"/>
      <c r="H138" s="1234"/>
      <c r="I138" s="1234"/>
      <c r="J138" s="1234"/>
      <c r="K138" s="1234"/>
      <c r="L138" s="1234"/>
      <c r="M138" s="1234"/>
      <c r="N138" s="1234"/>
      <c r="O138" s="1234"/>
      <c r="P138" s="1234"/>
      <c r="Q138" s="1234"/>
      <c r="R138" s="1234"/>
      <c r="S138" s="1234"/>
      <c r="T138" s="1234"/>
      <c r="U138" s="1234"/>
      <c r="V138" s="1234"/>
      <c r="W138" s="1234"/>
      <c r="X138" s="1234"/>
    </row>
    <row r="139" spans="1:40" ht="17.100000000000001" customHeight="1">
      <c r="A139" s="1127"/>
      <c r="B139" s="1127"/>
      <c r="C139" s="1127"/>
      <c r="D139" s="1127"/>
      <c r="E139" s="1127"/>
      <c r="F139" s="1127"/>
      <c r="G139" s="1127"/>
      <c r="H139" s="1127"/>
      <c r="I139" s="1127"/>
      <c r="J139" s="1127"/>
      <c r="K139" s="1127"/>
      <c r="L139" s="1127"/>
      <c r="M139" s="1127"/>
      <c r="N139" s="1127"/>
      <c r="O139" s="1127"/>
      <c r="P139" s="1127"/>
      <c r="Q139" s="1127"/>
      <c r="R139" s="1127"/>
      <c r="S139" s="1127"/>
      <c r="T139" s="1127"/>
      <c r="U139" s="1127"/>
      <c r="V139" s="1127"/>
      <c r="W139" s="1127"/>
      <c r="X139" s="1127"/>
    </row>
    <row r="140" spans="1:40" ht="17.100000000000001" customHeight="1">
      <c r="A140" s="2288" t="s">
        <v>1608</v>
      </c>
      <c r="B140" s="2288"/>
      <c r="C140" s="2288"/>
      <c r="D140" s="2288"/>
      <c r="E140" s="2288"/>
      <c r="F140" s="2288"/>
      <c r="G140" s="2288"/>
      <c r="H140" s="2288"/>
      <c r="I140" s="2288"/>
      <c r="J140" s="2288"/>
      <c r="K140" s="2288"/>
      <c r="L140" s="2288"/>
      <c r="M140" s="2288"/>
      <c r="N140" s="2288"/>
      <c r="O140" s="2288"/>
      <c r="P140" s="2288"/>
      <c r="Q140" s="2288"/>
      <c r="R140" s="2288"/>
      <c r="S140" s="2288"/>
      <c r="T140" s="2288"/>
      <c r="U140" s="2288"/>
      <c r="V140" s="2288"/>
      <c r="W140" s="2288"/>
      <c r="X140" s="2288"/>
    </row>
    <row r="141" spans="1:40" ht="17.100000000000001" customHeight="1">
      <c r="A141" s="2288"/>
      <c r="B141" s="2288"/>
      <c r="C141" s="2288"/>
      <c r="D141" s="2288"/>
      <c r="E141" s="2288"/>
      <c r="F141" s="2288"/>
      <c r="G141" s="2288"/>
      <c r="H141" s="2288"/>
      <c r="I141" s="2288"/>
      <c r="J141" s="2288"/>
      <c r="K141" s="2288"/>
      <c r="L141" s="2288"/>
      <c r="M141" s="2288"/>
      <c r="N141" s="2288"/>
      <c r="O141" s="2288"/>
      <c r="P141" s="2288"/>
      <c r="Q141" s="2288"/>
      <c r="R141" s="2288"/>
      <c r="S141" s="2288"/>
      <c r="T141" s="2288"/>
      <c r="U141" s="2288"/>
      <c r="V141" s="2288"/>
      <c r="W141" s="2288"/>
      <c r="X141" s="2288"/>
      <c r="Y141" s="1128"/>
      <c r="Z141" s="1129"/>
      <c r="AA141" s="1128"/>
      <c r="AB141" s="1128"/>
      <c r="AC141" s="1128"/>
      <c r="AD141" s="1128"/>
      <c r="AE141" s="1128"/>
      <c r="AF141" s="1128"/>
      <c r="AG141" s="1128"/>
      <c r="AH141" s="1128"/>
      <c r="AI141" s="1128"/>
      <c r="AJ141" s="1128"/>
      <c r="AK141" s="1128"/>
      <c r="AL141" s="1128"/>
      <c r="AM141" s="1128"/>
      <c r="AN141" s="1128"/>
    </row>
    <row r="142" spans="1:40" ht="17.100000000000001" customHeight="1">
      <c r="A142" s="2288"/>
      <c r="B142" s="2288"/>
      <c r="C142" s="2288"/>
      <c r="D142" s="2288"/>
      <c r="E142" s="2288"/>
      <c r="F142" s="2288"/>
      <c r="G142" s="2288"/>
      <c r="H142" s="2288"/>
      <c r="I142" s="2288"/>
      <c r="J142" s="2288"/>
      <c r="K142" s="2288"/>
      <c r="L142" s="2288"/>
      <c r="M142" s="2288"/>
      <c r="N142" s="2288"/>
      <c r="O142" s="2288"/>
      <c r="P142" s="2288"/>
      <c r="Q142" s="2288"/>
      <c r="R142" s="2288"/>
      <c r="S142" s="2288"/>
      <c r="T142" s="2288"/>
      <c r="U142" s="2288"/>
      <c r="V142" s="2288"/>
      <c r="W142" s="2288"/>
      <c r="X142" s="2288"/>
    </row>
    <row r="143" spans="1:40" ht="17.100000000000001" customHeight="1">
      <c r="A143" s="1130"/>
      <c r="B143" s="1130"/>
      <c r="C143" s="1130"/>
      <c r="D143" s="1130"/>
      <c r="E143" s="1130"/>
      <c r="F143" s="1130"/>
      <c r="G143" s="1130"/>
      <c r="H143" s="1130"/>
      <c r="I143" s="1130"/>
      <c r="J143" s="1230"/>
      <c r="K143" s="1131"/>
      <c r="L143" s="1131"/>
      <c r="M143" s="1131"/>
      <c r="N143" s="1230"/>
      <c r="O143" s="1130"/>
      <c r="P143" s="1130"/>
      <c r="Q143" s="1130"/>
      <c r="R143" s="1130"/>
      <c r="S143" s="1130"/>
      <c r="T143" s="1130"/>
      <c r="U143" s="1130"/>
      <c r="V143" s="1130"/>
      <c r="W143" s="1130"/>
      <c r="X143" s="1130"/>
    </row>
    <row r="144" spans="1:40" ht="17.100000000000001" customHeight="1">
      <c r="A144" s="1130"/>
      <c r="B144" s="1130"/>
      <c r="C144" s="1130"/>
      <c r="D144" s="1130"/>
      <c r="E144" s="1130"/>
      <c r="F144" s="1130"/>
      <c r="G144" s="1130"/>
      <c r="H144" s="1130"/>
      <c r="I144" s="1130"/>
      <c r="J144" s="1230"/>
      <c r="K144" s="1131"/>
      <c r="L144" s="1131"/>
      <c r="M144" s="1131"/>
      <c r="N144" s="1230"/>
      <c r="O144" s="1130"/>
      <c r="P144" s="1130"/>
      <c r="Q144" s="1130"/>
      <c r="R144" s="1130"/>
      <c r="S144" s="1130"/>
      <c r="T144" s="1130"/>
      <c r="U144" s="1130"/>
      <c r="V144" s="1130"/>
      <c r="W144" s="1130"/>
      <c r="X144" s="1130"/>
    </row>
    <row r="145" spans="1:24" ht="17.100000000000001" customHeight="1">
      <c r="A145" s="2338" t="s">
        <v>2</v>
      </c>
      <c r="B145" s="2338"/>
      <c r="C145" s="2338"/>
      <c r="D145" s="2338"/>
      <c r="E145" s="2338"/>
      <c r="F145" s="2338"/>
      <c r="G145" s="2338"/>
      <c r="H145" s="2338"/>
      <c r="I145" s="2338"/>
      <c r="J145" s="2338"/>
      <c r="K145" s="2338"/>
      <c r="L145" s="2338"/>
      <c r="M145" s="2338"/>
      <c r="N145" s="2338"/>
      <c r="O145" s="2338"/>
      <c r="P145" s="2338"/>
      <c r="Q145" s="2338"/>
      <c r="R145" s="2338"/>
      <c r="S145" s="2338"/>
      <c r="T145" s="2338"/>
      <c r="U145" s="2338"/>
      <c r="V145" s="2338"/>
      <c r="W145" s="2338"/>
      <c r="X145" s="2338"/>
    </row>
    <row r="146" spans="1:24" ht="17.100000000000001" customHeight="1">
      <c r="A146" s="1130"/>
      <c r="B146" s="1130"/>
      <c r="C146" s="1130"/>
      <c r="D146" s="1130"/>
      <c r="E146" s="1130"/>
      <c r="F146" s="1130"/>
      <c r="G146" s="1130"/>
      <c r="H146" s="1130"/>
      <c r="I146" s="1130"/>
      <c r="J146" s="1230"/>
      <c r="K146" s="1131"/>
      <c r="L146" s="1131"/>
      <c r="M146" s="1131"/>
      <c r="N146" s="1230"/>
      <c r="O146" s="1130"/>
      <c r="P146" s="1130"/>
      <c r="Q146" s="1130"/>
      <c r="R146" s="1130"/>
      <c r="S146" s="1130"/>
      <c r="T146" s="1130"/>
      <c r="U146" s="1130"/>
      <c r="V146" s="1130"/>
      <c r="W146" s="1130"/>
      <c r="X146" s="1130"/>
    </row>
    <row r="147" spans="1:24" ht="16.5" customHeight="1">
      <c r="A147" s="2288" t="s">
        <v>1609</v>
      </c>
      <c r="B147" s="2288"/>
      <c r="C147" s="2288"/>
      <c r="D147" s="2288"/>
      <c r="E147" s="2288"/>
      <c r="F147" s="2288"/>
      <c r="G147" s="2288"/>
      <c r="H147" s="2288"/>
      <c r="I147" s="2288"/>
      <c r="J147" s="2288"/>
      <c r="K147" s="2288"/>
      <c r="L147" s="2288"/>
      <c r="M147" s="2288"/>
      <c r="N147" s="2288"/>
      <c r="O147" s="2288"/>
      <c r="P147" s="2288"/>
      <c r="Q147" s="2288"/>
      <c r="R147" s="2288"/>
      <c r="S147" s="2288"/>
      <c r="T147" s="2288"/>
      <c r="U147" s="2288"/>
      <c r="V147" s="2288"/>
      <c r="W147" s="2288"/>
      <c r="X147" s="2288"/>
    </row>
    <row r="148" spans="1:24" ht="17.100000000000001" customHeight="1">
      <c r="A148" s="2288"/>
      <c r="B148" s="2288"/>
      <c r="C148" s="2288"/>
      <c r="D148" s="2288"/>
      <c r="E148" s="2288"/>
      <c r="F148" s="2288"/>
      <c r="G148" s="2288"/>
      <c r="H148" s="2288"/>
      <c r="I148" s="2288"/>
      <c r="J148" s="2288"/>
      <c r="K148" s="2288"/>
      <c r="L148" s="2288"/>
      <c r="M148" s="2288"/>
      <c r="N148" s="2288"/>
      <c r="O148" s="2288"/>
      <c r="P148" s="2288"/>
      <c r="Q148" s="2288"/>
      <c r="R148" s="2288"/>
      <c r="S148" s="2288"/>
      <c r="T148" s="2288"/>
      <c r="U148" s="2288"/>
      <c r="V148" s="2288"/>
      <c r="W148" s="2288"/>
      <c r="X148" s="2288"/>
    </row>
    <row r="149" spans="1:24" ht="17.100000000000001" customHeight="1">
      <c r="A149" s="2288"/>
      <c r="B149" s="2288"/>
      <c r="C149" s="2288"/>
      <c r="D149" s="2288"/>
      <c r="E149" s="2288"/>
      <c r="F149" s="2288"/>
      <c r="G149" s="2288"/>
      <c r="H149" s="2288"/>
      <c r="I149" s="2288"/>
      <c r="J149" s="2288"/>
      <c r="K149" s="2288"/>
      <c r="L149" s="2288"/>
      <c r="M149" s="2288"/>
      <c r="N149" s="2288"/>
      <c r="O149" s="2288"/>
      <c r="P149" s="2288"/>
      <c r="Q149" s="2288"/>
      <c r="R149" s="2288"/>
      <c r="S149" s="2288"/>
      <c r="T149" s="2288"/>
      <c r="U149" s="2288"/>
      <c r="V149" s="2288"/>
      <c r="W149" s="2288"/>
      <c r="X149" s="2288"/>
    </row>
    <row r="150" spans="1:24" ht="17.100000000000001" customHeight="1">
      <c r="A150" s="2288"/>
      <c r="B150" s="2288"/>
      <c r="C150" s="2288"/>
      <c r="D150" s="2288"/>
      <c r="E150" s="2288"/>
      <c r="F150" s="2288"/>
      <c r="G150" s="2288"/>
      <c r="H150" s="2288"/>
      <c r="I150" s="2288"/>
      <c r="J150" s="2288"/>
      <c r="K150" s="2288"/>
      <c r="L150" s="2288"/>
      <c r="M150" s="2288"/>
      <c r="N150" s="2288"/>
      <c r="O150" s="2288"/>
      <c r="P150" s="2288"/>
      <c r="Q150" s="2288"/>
      <c r="R150" s="2288"/>
      <c r="S150" s="2288"/>
      <c r="T150" s="2288"/>
      <c r="U150" s="2288"/>
      <c r="V150" s="2288"/>
      <c r="W150" s="2288"/>
      <c r="X150" s="2288"/>
    </row>
    <row r="151" spans="1:24" ht="17.100000000000001" customHeight="1">
      <c r="A151" s="2288"/>
      <c r="B151" s="2288"/>
      <c r="C151" s="2288"/>
      <c r="D151" s="2288"/>
      <c r="E151" s="2288"/>
      <c r="F151" s="2288"/>
      <c r="G151" s="2288"/>
      <c r="H151" s="2288"/>
      <c r="I151" s="2288"/>
      <c r="J151" s="2288"/>
      <c r="K151" s="2288"/>
      <c r="L151" s="2288"/>
      <c r="M151" s="2288"/>
      <c r="N151" s="2288"/>
      <c r="O151" s="2288"/>
      <c r="P151" s="2288"/>
      <c r="Q151" s="2288"/>
      <c r="R151" s="2288"/>
      <c r="S151" s="2288"/>
      <c r="T151" s="2288"/>
      <c r="U151" s="2288"/>
      <c r="V151" s="2288"/>
      <c r="W151" s="2288"/>
      <c r="X151" s="2288"/>
    </row>
    <row r="152" spans="1:24" ht="17.100000000000001" customHeight="1">
      <c r="A152" s="2288"/>
      <c r="B152" s="2288"/>
      <c r="C152" s="2288"/>
      <c r="D152" s="2288"/>
      <c r="E152" s="2288"/>
      <c r="F152" s="2288"/>
      <c r="G152" s="2288"/>
      <c r="H152" s="2288"/>
      <c r="I152" s="2288"/>
      <c r="J152" s="2288"/>
      <c r="K152" s="2288"/>
      <c r="L152" s="2288"/>
      <c r="M152" s="2288"/>
      <c r="N152" s="2288"/>
      <c r="O152" s="2288"/>
      <c r="P152" s="2288"/>
      <c r="Q152" s="2288"/>
      <c r="R152" s="2288"/>
      <c r="S152" s="2288"/>
      <c r="T152" s="2288"/>
      <c r="U152" s="2288"/>
      <c r="V152" s="2288"/>
      <c r="W152" s="2288"/>
      <c r="X152" s="2288"/>
    </row>
    <row r="153" spans="1:24" ht="17.100000000000001" customHeight="1">
      <c r="A153" s="2288"/>
      <c r="B153" s="2288"/>
      <c r="C153" s="2288"/>
      <c r="D153" s="2288"/>
      <c r="E153" s="2288"/>
      <c r="F153" s="2288"/>
      <c r="G153" s="2288"/>
      <c r="H153" s="2288"/>
      <c r="I153" s="2288"/>
      <c r="J153" s="2288"/>
      <c r="K153" s="2288"/>
      <c r="L153" s="2288"/>
      <c r="M153" s="2288"/>
      <c r="N153" s="2288"/>
      <c r="O153" s="2288"/>
      <c r="P153" s="2288"/>
      <c r="Q153" s="2288"/>
      <c r="R153" s="2288"/>
      <c r="S153" s="2288"/>
      <c r="T153" s="2288"/>
      <c r="U153" s="2288"/>
      <c r="V153" s="2288"/>
      <c r="W153" s="2288"/>
      <c r="X153" s="2288"/>
    </row>
    <row r="154" spans="1:24" ht="17.100000000000001" customHeight="1">
      <c r="A154" s="2288"/>
      <c r="B154" s="2288"/>
      <c r="C154" s="2288"/>
      <c r="D154" s="2288"/>
      <c r="E154" s="2288"/>
      <c r="F154" s="2288"/>
      <c r="G154" s="2288"/>
      <c r="H154" s="2288"/>
      <c r="I154" s="2288"/>
      <c r="J154" s="2288"/>
      <c r="K154" s="2288"/>
      <c r="L154" s="2288"/>
      <c r="M154" s="2288"/>
      <c r="N154" s="2288"/>
      <c r="O154" s="2288"/>
      <c r="P154" s="2288"/>
      <c r="Q154" s="2288"/>
      <c r="R154" s="2288"/>
      <c r="S154" s="2288"/>
      <c r="T154" s="2288"/>
      <c r="U154" s="2288"/>
      <c r="V154" s="2288"/>
      <c r="W154" s="2288"/>
      <c r="X154" s="2288"/>
    </row>
    <row r="155" spans="1:24" ht="17.100000000000001" customHeight="1">
      <c r="A155" s="2288"/>
      <c r="B155" s="2288"/>
      <c r="C155" s="2288"/>
      <c r="D155" s="2288"/>
      <c r="E155" s="2288"/>
      <c r="F155" s="2288"/>
      <c r="G155" s="2288"/>
      <c r="H155" s="2288"/>
      <c r="I155" s="2288"/>
      <c r="J155" s="2288"/>
      <c r="K155" s="2288"/>
      <c r="L155" s="2288"/>
      <c r="M155" s="2288"/>
      <c r="N155" s="2288"/>
      <c r="O155" s="2288"/>
      <c r="P155" s="2288"/>
      <c r="Q155" s="2288"/>
      <c r="R155" s="2288"/>
      <c r="S155" s="2288"/>
      <c r="T155" s="2288"/>
      <c r="U155" s="2288"/>
      <c r="V155" s="2288"/>
      <c r="W155" s="2288"/>
      <c r="X155" s="2288"/>
    </row>
    <row r="156" spans="1:24" ht="17.100000000000001" customHeight="1">
      <c r="A156" s="2288"/>
      <c r="B156" s="2288"/>
      <c r="C156" s="2288"/>
      <c r="D156" s="2288"/>
      <c r="E156" s="2288"/>
      <c r="F156" s="2288"/>
      <c r="G156" s="2288"/>
      <c r="H156" s="2288"/>
      <c r="I156" s="2288"/>
      <c r="J156" s="2288"/>
      <c r="K156" s="2288"/>
      <c r="L156" s="2288"/>
      <c r="M156" s="2288"/>
      <c r="N156" s="2288"/>
      <c r="O156" s="2288"/>
      <c r="P156" s="2288"/>
      <c r="Q156" s="2288"/>
      <c r="R156" s="2288"/>
      <c r="S156" s="2288"/>
      <c r="T156" s="2288"/>
      <c r="U156" s="2288"/>
      <c r="V156" s="2288"/>
      <c r="W156" s="2288"/>
      <c r="X156" s="2288"/>
    </row>
    <row r="157" spans="1:24" ht="17.100000000000001" customHeight="1">
      <c r="A157" s="2288"/>
      <c r="B157" s="2288"/>
      <c r="C157" s="2288"/>
      <c r="D157" s="2288"/>
      <c r="E157" s="2288"/>
      <c r="F157" s="2288"/>
      <c r="G157" s="2288"/>
      <c r="H157" s="2288"/>
      <c r="I157" s="2288"/>
      <c r="J157" s="2288"/>
      <c r="K157" s="2288"/>
      <c r="L157" s="2288"/>
      <c r="M157" s="2288"/>
      <c r="N157" s="2288"/>
      <c r="O157" s="2288"/>
      <c r="P157" s="2288"/>
      <c r="Q157" s="2288"/>
      <c r="R157" s="2288"/>
      <c r="S157" s="2288"/>
      <c r="T157" s="2288"/>
      <c r="U157" s="2288"/>
      <c r="V157" s="2288"/>
      <c r="W157" s="2288"/>
      <c r="X157" s="2288"/>
    </row>
    <row r="158" spans="1:24" ht="17.100000000000001" customHeight="1">
      <c r="A158" s="1132"/>
      <c r="B158" s="1132"/>
      <c r="C158" s="1132"/>
      <c r="D158" s="1132"/>
      <c r="E158" s="1132"/>
      <c r="F158" s="1132"/>
      <c r="G158" s="1132"/>
      <c r="H158" s="1132"/>
      <c r="I158" s="1132"/>
      <c r="J158" s="1132"/>
      <c r="K158" s="1132"/>
      <c r="L158" s="1132"/>
      <c r="M158" s="1132"/>
      <c r="N158" s="1132"/>
      <c r="O158" s="1132"/>
      <c r="P158" s="1132"/>
      <c r="Q158" s="1132"/>
      <c r="R158" s="1132"/>
      <c r="S158" s="1132"/>
      <c r="T158" s="1132"/>
      <c r="U158" s="1132"/>
      <c r="V158" s="1132"/>
      <c r="W158" s="1132"/>
      <c r="X158" s="1132"/>
    </row>
    <row r="159" spans="1:24" ht="17.100000000000001" customHeight="1">
      <c r="A159" s="1132"/>
      <c r="B159" s="1132"/>
      <c r="C159" s="1132"/>
      <c r="D159" s="1132"/>
      <c r="E159" s="1132"/>
      <c r="F159" s="1132"/>
      <c r="G159" s="1132"/>
      <c r="H159" s="1132"/>
      <c r="I159" s="1132"/>
      <c r="J159" s="1132"/>
      <c r="K159" s="1132"/>
      <c r="L159" s="1132"/>
      <c r="M159" s="1132"/>
      <c r="N159" s="1132"/>
      <c r="O159" s="1132"/>
      <c r="P159" s="1132"/>
      <c r="Q159" s="1132"/>
      <c r="R159" s="1132"/>
      <c r="S159" s="1132"/>
      <c r="T159" s="1132"/>
      <c r="U159" s="1132"/>
      <c r="V159" s="1132"/>
      <c r="W159" s="1132"/>
      <c r="X159" s="1132"/>
    </row>
    <row r="160" spans="1:24" ht="17.100000000000001" customHeight="1">
      <c r="A160" s="1135"/>
      <c r="B160" s="1135"/>
      <c r="C160" s="1135"/>
      <c r="D160" s="1135"/>
      <c r="E160" s="1135"/>
      <c r="F160" s="1135"/>
      <c r="G160" s="1135"/>
      <c r="H160" s="1135"/>
      <c r="I160" s="1135"/>
      <c r="J160" s="1135"/>
      <c r="K160" s="1135"/>
      <c r="L160" s="1135"/>
      <c r="M160" s="1135"/>
      <c r="N160" s="1135"/>
      <c r="O160" s="1135"/>
      <c r="P160" s="1135"/>
      <c r="Q160" s="1135"/>
      <c r="R160" s="1135"/>
      <c r="S160" s="1135"/>
      <c r="T160" s="1135"/>
      <c r="U160" s="1135"/>
      <c r="V160" s="1135"/>
      <c r="W160" s="1135"/>
      <c r="X160" s="1135"/>
    </row>
    <row r="161" spans="1:24" ht="17.100000000000001" customHeight="1">
      <c r="A161" s="1135"/>
      <c r="B161" s="1135"/>
      <c r="C161" s="1135"/>
      <c r="D161" s="1135"/>
      <c r="E161" s="1135"/>
      <c r="F161" s="1135"/>
      <c r="G161" s="1135"/>
      <c r="H161" s="1135"/>
      <c r="I161" s="1135"/>
      <c r="J161" s="1135"/>
      <c r="K161" s="1135"/>
      <c r="L161" s="1135"/>
      <c r="M161" s="1135"/>
      <c r="N161" s="1135"/>
      <c r="O161" s="1135"/>
      <c r="P161" s="1135"/>
      <c r="Q161" s="1135"/>
      <c r="R161" s="1135"/>
      <c r="S161" s="1135"/>
      <c r="T161" s="1135"/>
      <c r="U161" s="1135"/>
      <c r="V161" s="1135"/>
      <c r="W161" s="1135"/>
      <c r="X161" s="1135"/>
    </row>
    <row r="162" spans="1:24" ht="17.100000000000001" customHeight="1">
      <c r="A162" s="1135"/>
      <c r="B162" s="1135"/>
      <c r="C162" s="1135"/>
      <c r="D162" s="1135"/>
      <c r="E162" s="1135"/>
      <c r="F162" s="1135"/>
      <c r="G162" s="1135"/>
      <c r="H162" s="1135"/>
      <c r="I162" s="1135"/>
      <c r="J162" s="1135"/>
      <c r="K162" s="1135"/>
      <c r="L162" s="1135"/>
      <c r="M162" s="1135"/>
      <c r="N162" s="1135"/>
      <c r="O162" s="1135"/>
      <c r="P162" s="1135"/>
      <c r="Q162" s="1135"/>
      <c r="R162" s="1135"/>
      <c r="S162" s="1135"/>
      <c r="T162" s="1135"/>
      <c r="U162" s="1135"/>
      <c r="V162" s="1135"/>
      <c r="W162" s="1135"/>
      <c r="X162" s="1135"/>
    </row>
    <row r="163" spans="1:24" ht="17.100000000000001" customHeight="1">
      <c r="A163" s="1127"/>
      <c r="B163" s="1127"/>
      <c r="C163" s="1127"/>
      <c r="D163" s="1127"/>
      <c r="E163" s="1127"/>
      <c r="F163" s="1127"/>
      <c r="G163" s="1127"/>
      <c r="H163" s="1127"/>
      <c r="I163" s="1127"/>
      <c r="J163" s="1234"/>
      <c r="K163" s="1133"/>
      <c r="L163" s="1133"/>
      <c r="M163" s="1133"/>
      <c r="N163" s="1234"/>
      <c r="O163" s="1127"/>
      <c r="P163" s="1127"/>
      <c r="Q163" s="1127"/>
      <c r="R163" s="1127"/>
      <c r="S163" s="1127"/>
      <c r="T163" s="1127"/>
      <c r="U163" s="1127"/>
      <c r="V163" s="1127"/>
      <c r="W163" s="1127"/>
      <c r="X163" s="1127"/>
    </row>
    <row r="164" spans="1:24" ht="17.100000000000001" customHeight="1">
      <c r="A164" s="1127"/>
      <c r="B164" s="1127"/>
      <c r="C164" s="1127"/>
      <c r="D164" s="1127"/>
      <c r="E164" s="1127"/>
      <c r="F164" s="1127"/>
      <c r="G164" s="1127"/>
      <c r="H164" s="1127"/>
      <c r="I164" s="1127"/>
      <c r="J164" s="1234"/>
      <c r="K164" s="1133"/>
      <c r="L164" s="1133"/>
      <c r="M164" s="1133"/>
      <c r="N164" s="1234"/>
      <c r="O164" s="1127"/>
      <c r="P164" s="1127"/>
      <c r="Q164" s="1127"/>
      <c r="R164" s="1127"/>
      <c r="S164" s="1127"/>
      <c r="T164" s="1127"/>
      <c r="U164" s="1127"/>
      <c r="V164" s="1127"/>
      <c r="W164" s="1127"/>
      <c r="X164" s="1127"/>
    </row>
    <row r="165" spans="1:24" ht="17.100000000000001" customHeight="1">
      <c r="A165" s="1127"/>
      <c r="B165" s="1127"/>
      <c r="C165" s="1127"/>
      <c r="D165" s="1127"/>
      <c r="E165" s="1127"/>
      <c r="F165" s="1127"/>
      <c r="G165" s="1127"/>
      <c r="H165" s="1127"/>
      <c r="I165" s="1127"/>
      <c r="J165" s="1234"/>
      <c r="K165" s="1133"/>
      <c r="L165" s="1133"/>
      <c r="M165" s="1133"/>
      <c r="N165" s="1234"/>
      <c r="O165" s="1127"/>
      <c r="P165" s="1127"/>
      <c r="Q165" s="1127"/>
      <c r="R165" s="1127"/>
      <c r="S165" s="1127"/>
      <c r="T165" s="1127"/>
      <c r="U165" s="1127"/>
      <c r="V165" s="1127"/>
      <c r="W165" s="1127"/>
      <c r="X165" s="1127"/>
    </row>
    <row r="166" spans="1:24" ht="17.100000000000001" customHeight="1">
      <c r="A166" s="1127"/>
      <c r="B166" s="1127"/>
      <c r="C166" s="1127"/>
      <c r="D166" s="1127"/>
      <c r="E166" s="1127"/>
      <c r="F166" s="1127"/>
      <c r="G166" s="1127"/>
      <c r="H166" s="1127"/>
      <c r="I166" s="1127"/>
      <c r="J166" s="1234"/>
      <c r="K166" s="1133"/>
      <c r="L166" s="1133"/>
      <c r="M166" s="1133"/>
      <c r="N166" s="1234"/>
      <c r="O166" s="1127"/>
      <c r="P166" s="1127"/>
      <c r="Q166" s="1127"/>
      <c r="R166" s="1127"/>
      <c r="S166" s="1127"/>
      <c r="T166" s="1127"/>
      <c r="U166" s="1127"/>
      <c r="V166" s="1127"/>
      <c r="W166" s="1127"/>
      <c r="X166" s="1127"/>
    </row>
    <row r="167" spans="1:24" ht="17.100000000000001" customHeight="1">
      <c r="A167" s="1127"/>
      <c r="B167" s="1127"/>
      <c r="C167" s="1127"/>
      <c r="D167" s="1127"/>
      <c r="E167" s="1127"/>
      <c r="F167" s="1127"/>
      <c r="G167" s="1127"/>
      <c r="H167" s="1127"/>
      <c r="I167" s="1127"/>
      <c r="J167" s="1234"/>
      <c r="K167" s="1133"/>
      <c r="L167" s="1133"/>
      <c r="M167" s="1133"/>
      <c r="N167" s="1234"/>
      <c r="O167" s="1127"/>
      <c r="P167" s="1127"/>
      <c r="Q167" s="1127"/>
      <c r="R167" s="1127"/>
      <c r="S167" s="1127"/>
      <c r="T167" s="1127"/>
      <c r="U167" s="1127"/>
      <c r="V167" s="1127"/>
      <c r="W167" s="1127"/>
      <c r="X167" s="1127"/>
    </row>
    <row r="168" spans="1:24" ht="17.100000000000001" customHeight="1">
      <c r="A168" s="1127"/>
      <c r="B168" s="1127"/>
      <c r="C168" s="1127"/>
      <c r="D168" s="1127"/>
      <c r="E168" s="1127"/>
      <c r="F168" s="1127"/>
      <c r="G168" s="1127"/>
      <c r="H168" s="1127"/>
      <c r="I168" s="1127"/>
      <c r="J168" s="1234"/>
      <c r="K168" s="1133"/>
      <c r="L168" s="1133"/>
      <c r="M168" s="1133"/>
      <c r="N168" s="1234"/>
      <c r="O168" s="1127"/>
      <c r="P168" s="1127"/>
      <c r="Q168" s="1127"/>
      <c r="R168" s="1127"/>
      <c r="S168" s="1127"/>
      <c r="T168" s="1127"/>
      <c r="U168" s="1127"/>
      <c r="V168" s="1127"/>
      <c r="W168" s="1127"/>
      <c r="X168" s="1127"/>
    </row>
    <row r="169" spans="1:24" ht="17.100000000000001" customHeight="1">
      <c r="A169" s="1127"/>
      <c r="B169" s="1127"/>
      <c r="C169" s="1127"/>
      <c r="D169" s="1127"/>
      <c r="E169" s="1127"/>
      <c r="F169" s="1127"/>
      <c r="G169" s="1127"/>
      <c r="H169" s="1127"/>
      <c r="I169" s="1127"/>
      <c r="J169" s="1234"/>
      <c r="K169" s="1133"/>
      <c r="L169" s="1133"/>
      <c r="M169" s="1133"/>
      <c r="N169" s="1234"/>
      <c r="O169" s="1127"/>
      <c r="P169" s="1127"/>
      <c r="Q169" s="1127"/>
      <c r="R169" s="1127"/>
      <c r="S169" s="1127"/>
      <c r="T169" s="1127"/>
      <c r="U169" s="1127"/>
      <c r="V169" s="1127"/>
      <c r="W169" s="1127"/>
      <c r="X169" s="1127"/>
    </row>
    <row r="170" spans="1:24" ht="17.100000000000001" customHeight="1">
      <c r="A170" s="1127"/>
      <c r="B170" s="1127"/>
      <c r="C170" s="1127"/>
      <c r="D170" s="1127"/>
      <c r="E170" s="1127"/>
      <c r="F170" s="1127"/>
      <c r="G170" s="1127"/>
      <c r="H170" s="1127"/>
      <c r="I170" s="1127"/>
      <c r="J170" s="1234"/>
      <c r="K170" s="1133"/>
      <c r="L170" s="1133"/>
      <c r="M170" s="1133"/>
      <c r="N170" s="1234"/>
      <c r="O170" s="1127"/>
      <c r="P170" s="1127"/>
      <c r="Q170" s="1127"/>
      <c r="R170" s="1127"/>
      <c r="S170" s="1127"/>
      <c r="T170" s="1127"/>
      <c r="U170" s="1127"/>
      <c r="V170" s="1127"/>
      <c r="W170" s="1127"/>
      <c r="X170" s="1127"/>
    </row>
    <row r="171" spans="1:24" ht="17.100000000000001" customHeight="1">
      <c r="A171" s="1127"/>
      <c r="B171" s="1127"/>
      <c r="C171" s="1127"/>
      <c r="D171" s="1127"/>
      <c r="E171" s="1127"/>
      <c r="F171" s="1127"/>
      <c r="G171" s="1127"/>
      <c r="H171" s="1127"/>
      <c r="I171" s="1127"/>
      <c r="J171" s="1234"/>
      <c r="K171" s="1133"/>
      <c r="L171" s="1133"/>
      <c r="M171" s="1133"/>
      <c r="N171" s="1234"/>
      <c r="O171" s="1127"/>
      <c r="P171" s="1127"/>
      <c r="Q171" s="1127"/>
      <c r="R171" s="1127"/>
      <c r="S171" s="1127"/>
      <c r="T171" s="1127"/>
      <c r="U171" s="1127"/>
      <c r="V171" s="1127"/>
      <c r="W171" s="1127"/>
      <c r="X171" s="1127"/>
    </row>
    <row r="172" spans="1:24" ht="17.100000000000001" customHeight="1">
      <c r="A172" s="1127"/>
      <c r="B172" s="1127"/>
      <c r="C172" s="1127"/>
      <c r="D172" s="1127"/>
      <c r="E172" s="1127"/>
      <c r="F172" s="1127"/>
      <c r="G172" s="1127"/>
      <c r="H172" s="1127"/>
      <c r="I172" s="1127"/>
      <c r="J172" s="1234"/>
      <c r="K172" s="1133"/>
      <c r="L172" s="1133"/>
      <c r="M172" s="1133"/>
      <c r="N172" s="1234"/>
      <c r="O172" s="1127"/>
      <c r="P172" s="1127"/>
      <c r="Q172" s="1127"/>
      <c r="R172" s="1127"/>
      <c r="S172" s="1127"/>
      <c r="T172" s="1127"/>
      <c r="U172" s="1127"/>
      <c r="V172" s="1127"/>
      <c r="W172" s="1127"/>
      <c r="X172" s="1127"/>
    </row>
    <row r="173" spans="1:24" ht="17.100000000000001" customHeight="1">
      <c r="A173" s="1127"/>
      <c r="B173" s="1127"/>
      <c r="C173" s="1127"/>
      <c r="D173" s="1127"/>
      <c r="E173" s="1127"/>
      <c r="F173" s="1127"/>
      <c r="G173" s="1127"/>
      <c r="H173" s="1127"/>
      <c r="I173" s="1127"/>
      <c r="J173" s="1234"/>
      <c r="K173" s="1133"/>
      <c r="L173" s="1133"/>
      <c r="M173" s="1133"/>
      <c r="N173" s="1234"/>
      <c r="O173" s="1127"/>
      <c r="P173" s="1127"/>
      <c r="Q173" s="1127"/>
      <c r="R173" s="1127"/>
      <c r="S173" s="1127"/>
      <c r="T173" s="1127"/>
      <c r="U173" s="1127"/>
      <c r="V173" s="1127"/>
      <c r="W173" s="1127"/>
      <c r="X173" s="1127"/>
    </row>
    <row r="174" spans="1:24" ht="17.100000000000001" customHeight="1">
      <c r="A174" s="1127"/>
      <c r="B174" s="1127"/>
      <c r="C174" s="1127"/>
      <c r="D174" s="1127"/>
      <c r="E174" s="1127"/>
      <c r="F174" s="1127"/>
      <c r="G174" s="1127"/>
      <c r="H174" s="1127"/>
      <c r="I174" s="1127"/>
      <c r="J174" s="1234"/>
      <c r="K174" s="1133"/>
      <c r="L174" s="1133"/>
      <c r="M174" s="1133"/>
      <c r="N174" s="1234"/>
      <c r="O174" s="1127"/>
      <c r="P174" s="1127"/>
      <c r="Q174" s="1127"/>
      <c r="R174" s="1127"/>
      <c r="S174" s="1127"/>
      <c r="T174" s="1127"/>
      <c r="U174" s="1127"/>
      <c r="V174" s="1127"/>
      <c r="W174" s="1127"/>
      <c r="X174" s="1127"/>
    </row>
    <row r="175" spans="1:24" ht="17.100000000000001" customHeight="1">
      <c r="A175" s="1127"/>
      <c r="B175" s="1127"/>
      <c r="C175" s="1127"/>
      <c r="D175" s="1127"/>
      <c r="E175" s="1127"/>
      <c r="F175" s="1127"/>
      <c r="G175" s="1127"/>
      <c r="H175" s="1127"/>
      <c r="I175" s="1127"/>
      <c r="J175" s="1234"/>
      <c r="K175" s="1133"/>
      <c r="L175" s="1133"/>
      <c r="M175" s="1133"/>
      <c r="N175" s="1234"/>
      <c r="O175" s="1127"/>
      <c r="P175" s="1127"/>
      <c r="Q175" s="1127"/>
      <c r="R175" s="1127"/>
      <c r="S175" s="1127"/>
      <c r="T175" s="1127"/>
      <c r="U175" s="1127"/>
      <c r="V175" s="1127"/>
      <c r="W175" s="1127"/>
      <c r="X175" s="1127"/>
    </row>
    <row r="176" spans="1:24" ht="17.100000000000001" customHeight="1">
      <c r="A176" s="1234"/>
      <c r="B176" s="1234"/>
      <c r="C176" s="1234"/>
      <c r="D176" s="1234"/>
      <c r="E176" s="1234"/>
      <c r="F176" s="1234"/>
      <c r="G176" s="1234"/>
      <c r="H176" s="1234"/>
      <c r="I176" s="1234"/>
      <c r="J176" s="1234"/>
      <c r="K176" s="1234"/>
      <c r="L176" s="1234"/>
      <c r="M176" s="1234"/>
      <c r="N176" s="1234"/>
      <c r="O176" s="1234"/>
      <c r="P176" s="1234"/>
      <c r="Q176" s="1234"/>
      <c r="R176" s="1234"/>
      <c r="S176" s="1234"/>
      <c r="T176" s="1234"/>
      <c r="U176" s="1234"/>
      <c r="V176" s="1234"/>
      <c r="W176" s="1234"/>
      <c r="X176" s="1234"/>
    </row>
    <row r="177" spans="1:40" ht="17.100000000000001" customHeight="1">
      <c r="A177" s="1134"/>
      <c r="B177" s="1234"/>
      <c r="C177" s="1234"/>
      <c r="D177" s="1234"/>
      <c r="E177" s="1234"/>
      <c r="F177" s="1234"/>
      <c r="G177" s="1234"/>
      <c r="H177" s="1234"/>
      <c r="I177" s="1234"/>
      <c r="J177" s="1234"/>
      <c r="K177" s="1234"/>
      <c r="L177" s="1234"/>
      <c r="M177" s="1234"/>
      <c r="N177" s="1234"/>
      <c r="O177" s="1234"/>
      <c r="P177" s="1234"/>
      <c r="Q177" s="1234"/>
      <c r="R177" s="1234"/>
      <c r="S177" s="1234"/>
      <c r="T177" s="1234"/>
      <c r="U177" s="1234"/>
      <c r="V177" s="1234"/>
      <c r="W177" s="1234"/>
      <c r="X177" s="1234"/>
    </row>
    <row r="178" spans="1:40" ht="17.100000000000001" customHeight="1">
      <c r="A178" s="1134"/>
      <c r="B178" s="1234"/>
      <c r="C178" s="1234"/>
      <c r="D178" s="1234"/>
      <c r="E178" s="1234"/>
      <c r="F178" s="1234"/>
      <c r="G178" s="1234"/>
      <c r="H178" s="1234"/>
      <c r="I178" s="1234"/>
      <c r="J178" s="1234"/>
      <c r="K178" s="1234"/>
      <c r="L178" s="1234"/>
      <c r="M178" s="1234"/>
      <c r="N178" s="1234"/>
      <c r="O178" s="1234"/>
      <c r="P178" s="1234"/>
      <c r="Q178" s="1234"/>
      <c r="R178" s="1234"/>
      <c r="S178" s="1234"/>
      <c r="T178" s="1234"/>
      <c r="U178" s="1234"/>
      <c r="V178" s="1234"/>
      <c r="W178" s="1234"/>
      <c r="X178" s="1234"/>
    </row>
    <row r="179" spans="1:40" ht="17.100000000000001" customHeight="1">
      <c r="A179" s="1134"/>
      <c r="B179" s="1234"/>
      <c r="C179" s="1234"/>
      <c r="D179" s="1234"/>
      <c r="E179" s="1234"/>
      <c r="F179" s="1234"/>
      <c r="G179" s="1234"/>
      <c r="H179" s="1234"/>
      <c r="I179" s="1234"/>
      <c r="J179" s="1234"/>
      <c r="K179" s="1234"/>
      <c r="L179" s="1234"/>
      <c r="M179" s="1234"/>
      <c r="N179" s="1234"/>
      <c r="O179" s="1234"/>
      <c r="P179" s="1234"/>
      <c r="Q179" s="1234"/>
      <c r="R179" s="1234"/>
      <c r="S179" s="1234"/>
      <c r="T179" s="1234"/>
      <c r="U179" s="1234"/>
      <c r="V179" s="1234"/>
      <c r="W179" s="1234"/>
      <c r="X179" s="1234"/>
    </row>
    <row r="180" spans="1:40" ht="17.100000000000001" customHeight="1">
      <c r="A180" s="1134"/>
      <c r="B180" s="1234"/>
      <c r="C180" s="1234"/>
      <c r="D180" s="1234"/>
      <c r="E180" s="1234"/>
      <c r="F180" s="1234"/>
      <c r="G180" s="1234"/>
      <c r="H180" s="1234"/>
      <c r="I180" s="1234"/>
      <c r="J180" s="1234"/>
      <c r="K180" s="1234"/>
      <c r="L180" s="1234"/>
      <c r="M180" s="1234"/>
      <c r="N180" s="1234"/>
      <c r="O180" s="1234"/>
      <c r="P180" s="1234"/>
      <c r="Q180" s="1234"/>
      <c r="R180" s="1234"/>
      <c r="S180" s="1234"/>
      <c r="T180" s="1234"/>
      <c r="U180" s="1234"/>
      <c r="V180" s="1234"/>
      <c r="W180" s="1234"/>
      <c r="X180" s="1234"/>
    </row>
    <row r="181" spans="1:40" ht="17.100000000000001" customHeight="1">
      <c r="A181" s="1135"/>
      <c r="B181" s="1135"/>
      <c r="C181" s="1135"/>
      <c r="D181" s="1135"/>
      <c r="E181" s="1135"/>
      <c r="F181" s="1135"/>
      <c r="G181" s="1135"/>
      <c r="H181" s="1135"/>
      <c r="I181" s="1135"/>
      <c r="J181" s="1135"/>
      <c r="K181" s="1135"/>
      <c r="L181" s="1135"/>
      <c r="M181" s="1135"/>
      <c r="N181" s="1135"/>
      <c r="O181" s="1135"/>
      <c r="P181" s="1135"/>
      <c r="Q181" s="1135"/>
      <c r="R181" s="1135"/>
      <c r="S181" s="1135"/>
      <c r="T181" s="1135"/>
      <c r="U181" s="1135"/>
      <c r="V181" s="1135"/>
      <c r="W181" s="1135"/>
      <c r="X181" s="1135"/>
    </row>
    <row r="182" spans="1:40" ht="17.100000000000001" customHeight="1">
      <c r="A182" s="1135"/>
      <c r="B182" s="1135"/>
      <c r="C182" s="1135"/>
      <c r="D182" s="1135"/>
      <c r="E182" s="1135"/>
      <c r="F182" s="1135"/>
      <c r="G182" s="1135"/>
      <c r="H182" s="1135"/>
      <c r="I182" s="1135"/>
      <c r="J182" s="1135"/>
      <c r="K182" s="1135"/>
      <c r="L182" s="1135"/>
      <c r="M182" s="1135"/>
      <c r="N182" s="1135"/>
      <c r="O182" s="1135"/>
      <c r="P182" s="1135"/>
      <c r="Q182" s="1135"/>
      <c r="R182" s="1135"/>
      <c r="S182" s="1135"/>
      <c r="T182" s="1135"/>
      <c r="U182" s="1135"/>
      <c r="V182" s="1135"/>
      <c r="W182" s="1135"/>
      <c r="X182" s="1135"/>
    </row>
    <row r="183" spans="1:40" ht="17.100000000000001" customHeight="1">
      <c r="A183" s="1135"/>
      <c r="B183" s="1135"/>
      <c r="C183" s="1135"/>
      <c r="D183" s="1135"/>
      <c r="E183" s="1135"/>
      <c r="F183" s="1135"/>
      <c r="G183" s="1135"/>
      <c r="H183" s="1135"/>
      <c r="I183" s="1135"/>
      <c r="J183" s="1135"/>
      <c r="K183" s="1135"/>
      <c r="L183" s="1135"/>
      <c r="M183" s="1135"/>
      <c r="N183" s="1135"/>
      <c r="O183" s="1135"/>
      <c r="P183" s="1135"/>
      <c r="Q183" s="1135"/>
      <c r="R183" s="1135"/>
      <c r="S183" s="1135"/>
      <c r="T183" s="1135"/>
      <c r="U183" s="1135"/>
      <c r="V183" s="1135"/>
      <c r="W183" s="1135"/>
      <c r="X183" s="1135"/>
    </row>
    <row r="184" spans="1:40" ht="17.100000000000001" customHeight="1">
      <c r="A184" s="1135"/>
      <c r="B184" s="1135"/>
      <c r="C184" s="1135"/>
      <c r="D184" s="1135"/>
      <c r="E184" s="1135"/>
      <c r="F184" s="1135"/>
      <c r="G184" s="1135"/>
      <c r="H184" s="1135"/>
      <c r="I184" s="1135"/>
      <c r="J184" s="1135"/>
      <c r="K184" s="1135"/>
      <c r="L184" s="1135"/>
      <c r="M184" s="1135"/>
      <c r="N184" s="1135"/>
      <c r="O184" s="1135"/>
      <c r="P184" s="1135"/>
      <c r="Q184" s="1135"/>
      <c r="R184" s="1135"/>
      <c r="S184" s="1135"/>
      <c r="T184" s="1135"/>
      <c r="U184" s="1135"/>
      <c r="V184" s="1135"/>
      <c r="W184" s="1135"/>
      <c r="X184" s="1135"/>
    </row>
    <row r="185" spans="1:40" ht="17.100000000000001" customHeight="1">
      <c r="A185" s="1135"/>
      <c r="B185" s="1135"/>
      <c r="C185" s="1135"/>
      <c r="D185" s="1135"/>
      <c r="E185" s="1135"/>
      <c r="F185" s="1135"/>
      <c r="G185" s="1135"/>
      <c r="H185" s="1135"/>
      <c r="I185" s="1135"/>
      <c r="J185" s="1135"/>
      <c r="K185" s="1135"/>
      <c r="L185" s="1135"/>
      <c r="M185" s="1135"/>
      <c r="N185" s="1135"/>
      <c r="O185" s="1135"/>
      <c r="P185" s="1135"/>
      <c r="Q185" s="1135"/>
      <c r="R185" s="1135"/>
      <c r="S185" s="1135"/>
      <c r="T185" s="1135"/>
      <c r="U185" s="1135"/>
      <c r="V185" s="1135"/>
      <c r="W185" s="1135"/>
      <c r="X185" s="1135"/>
    </row>
    <row r="186" spans="1:40" ht="17.100000000000001" customHeight="1">
      <c r="A186" s="1135" t="s">
        <v>1606</v>
      </c>
      <c r="B186" s="1135"/>
      <c r="C186" s="1135"/>
      <c r="D186" s="1135"/>
      <c r="E186" s="1135"/>
      <c r="F186" s="1135"/>
      <c r="G186" s="1135"/>
      <c r="H186" s="1135"/>
      <c r="I186" s="1135"/>
      <c r="J186" s="1135"/>
      <c r="K186" s="1135"/>
      <c r="L186" s="1135"/>
      <c r="M186" s="1135"/>
      <c r="N186" s="1135"/>
      <c r="O186" s="1135"/>
      <c r="P186" s="1135"/>
      <c r="Q186" s="1135"/>
      <c r="R186" s="1135"/>
      <c r="S186" s="1135"/>
      <c r="T186" s="1135"/>
      <c r="U186" s="1135"/>
      <c r="V186" s="1135"/>
      <c r="W186" s="1135"/>
      <c r="X186" s="1135"/>
    </row>
    <row r="187" spans="1:40" ht="17.100000000000001" customHeight="1">
      <c r="A187" s="1235" t="s">
        <v>406</v>
      </c>
      <c r="B187" s="1234"/>
      <c r="C187" s="1234"/>
      <c r="D187" s="1234"/>
      <c r="E187" s="1234"/>
      <c r="F187" s="1234"/>
      <c r="G187" s="1234"/>
      <c r="H187" s="1234"/>
      <c r="I187" s="1234"/>
      <c r="J187" s="1234"/>
      <c r="K187" s="1234"/>
      <c r="L187" s="1234"/>
      <c r="M187" s="1234"/>
      <c r="N187" s="1234"/>
      <c r="O187" s="1234"/>
      <c r="P187" s="1234"/>
      <c r="Q187" s="1234"/>
      <c r="R187" s="1234"/>
      <c r="S187" s="1234"/>
      <c r="T187" s="1234"/>
      <c r="U187" s="1234"/>
      <c r="V187" s="1234"/>
      <c r="W187" s="1234"/>
      <c r="X187" s="1234"/>
    </row>
    <row r="188" spans="1:40" ht="17.100000000000001" customHeight="1">
      <c r="A188" s="1228"/>
      <c r="B188" s="1228"/>
      <c r="C188" s="1228"/>
      <c r="D188" s="1228"/>
      <c r="E188" s="1228"/>
      <c r="F188" s="1228"/>
      <c r="G188" s="1234"/>
      <c r="H188" s="1117"/>
      <c r="I188" s="1117"/>
      <c r="J188" s="1234"/>
      <c r="K188" s="1234"/>
      <c r="L188" s="1234"/>
      <c r="M188" s="1234"/>
      <c r="N188" s="1234"/>
      <c r="O188" s="1234"/>
      <c r="P188" s="1234"/>
      <c r="Q188" s="1234"/>
      <c r="R188" s="2286" t="str">
        <f>IF(入力シート!K10&lt;&gt;"",TEXT(入力シート!K10,"ｙｙｙｙ"),"")</f>
        <v/>
      </c>
      <c r="S188" s="2286"/>
      <c r="T188" s="1234" t="s">
        <v>171</v>
      </c>
      <c r="U188" s="1234" t="str">
        <f>IF(入力シート!K10&lt;&gt;"",TEXT(入力シート!K10,"m"),"")</f>
        <v/>
      </c>
      <c r="V188" s="1234" t="s">
        <v>172</v>
      </c>
      <c r="W188" s="1234" t="str">
        <f>IF(入力シート!K10&lt;&gt;"",TEXT(入力シート!K10,"d"),"")</f>
        <v/>
      </c>
      <c r="X188" s="1234" t="s">
        <v>3</v>
      </c>
    </row>
    <row r="189" spans="1:40" ht="17.100000000000001" customHeight="1">
      <c r="A189" s="1235" t="s">
        <v>201</v>
      </c>
      <c r="B189" s="1234"/>
      <c r="C189" s="1234"/>
      <c r="D189" s="1234"/>
      <c r="E189" s="1234"/>
      <c r="F189" s="1234"/>
      <c r="G189" s="1234"/>
      <c r="H189" s="1234"/>
      <c r="I189" s="1234"/>
      <c r="J189" s="1234"/>
      <c r="K189" s="1234"/>
      <c r="L189" s="1234"/>
      <c r="M189" s="1234"/>
      <c r="N189" s="1234"/>
      <c r="O189" s="1234"/>
      <c r="P189" s="1234"/>
      <c r="Q189" s="1234"/>
      <c r="R189" s="1234"/>
      <c r="S189" s="1234"/>
      <c r="T189" s="1234"/>
      <c r="U189" s="1234"/>
      <c r="V189" s="1234"/>
      <c r="W189" s="1234"/>
      <c r="X189" s="1234"/>
    </row>
    <row r="190" spans="1:40" ht="17.100000000000001" customHeight="1">
      <c r="A190" s="2339" t="s">
        <v>202</v>
      </c>
      <c r="B190" s="2339"/>
      <c r="C190" s="2339"/>
      <c r="D190" s="2339"/>
      <c r="E190" s="2339"/>
      <c r="F190" s="2339" t="s">
        <v>203</v>
      </c>
      <c r="G190" s="2339"/>
      <c r="H190" s="2339"/>
      <c r="I190" s="2339"/>
      <c r="J190" s="2340" t="s">
        <v>204</v>
      </c>
      <c r="K190" s="2340"/>
      <c r="L190" s="2340"/>
      <c r="M190" s="2340"/>
      <c r="N190" s="2340" t="s">
        <v>205</v>
      </c>
      <c r="O190" s="2339" t="s">
        <v>206</v>
      </c>
      <c r="P190" s="2339"/>
      <c r="Q190" s="2339"/>
      <c r="R190" s="2339"/>
      <c r="S190" s="2339"/>
      <c r="T190" s="2339"/>
      <c r="U190" s="2339" t="s">
        <v>15</v>
      </c>
      <c r="V190" s="2339"/>
      <c r="W190" s="2339"/>
      <c r="X190" s="2339"/>
    </row>
    <row r="191" spans="1:40" ht="17.100000000000001" customHeight="1">
      <c r="A191" s="2339"/>
      <c r="B191" s="2339"/>
      <c r="C191" s="2339"/>
      <c r="D191" s="2339"/>
      <c r="E191" s="2339"/>
      <c r="F191" s="2339"/>
      <c r="G191" s="2339"/>
      <c r="H191" s="2339"/>
      <c r="I191" s="2339"/>
      <c r="J191" s="1231" t="s">
        <v>207</v>
      </c>
      <c r="K191" s="1231" t="s">
        <v>87</v>
      </c>
      <c r="L191" s="1231" t="s">
        <v>188</v>
      </c>
      <c r="M191" s="1231" t="s">
        <v>208</v>
      </c>
      <c r="N191" s="2340"/>
      <c r="O191" s="2339"/>
      <c r="P191" s="2339"/>
      <c r="Q191" s="2339"/>
      <c r="R191" s="2339"/>
      <c r="S191" s="2339"/>
      <c r="T191" s="2339"/>
      <c r="U191" s="2339"/>
      <c r="V191" s="2339"/>
      <c r="W191" s="2339"/>
      <c r="X191" s="2339"/>
    </row>
    <row r="192" spans="1:40" ht="17.100000000000001" customHeight="1">
      <c r="A192" s="2341"/>
      <c r="B192" s="2341"/>
      <c r="C192" s="2341"/>
      <c r="D192" s="2341"/>
      <c r="E192" s="2341"/>
      <c r="F192" s="2342"/>
      <c r="G192" s="2342"/>
      <c r="H192" s="2342"/>
      <c r="I192" s="2342"/>
      <c r="J192" s="864"/>
      <c r="K192" s="865"/>
      <c r="L192" s="865"/>
      <c r="M192" s="865"/>
      <c r="N192" s="864" t="s">
        <v>415</v>
      </c>
      <c r="O192" s="2342"/>
      <c r="P192" s="2342"/>
      <c r="Q192" s="2342"/>
      <c r="R192" s="2342"/>
      <c r="S192" s="2342"/>
      <c r="T192" s="2342"/>
      <c r="U192" s="2342"/>
      <c r="V192" s="2342"/>
      <c r="W192" s="2342"/>
      <c r="X192" s="2342"/>
      <c r="Y192" s="1128"/>
      <c r="Z192" s="1129" t="s">
        <v>649</v>
      </c>
      <c r="AA192" s="1128"/>
      <c r="AB192" s="1128"/>
      <c r="AC192" s="1128"/>
      <c r="AD192" s="1128"/>
      <c r="AE192" s="1128"/>
      <c r="AF192" s="1128"/>
      <c r="AG192" s="1128"/>
      <c r="AH192" s="1128"/>
      <c r="AI192" s="1128"/>
      <c r="AJ192" s="1128"/>
      <c r="AK192" s="1128"/>
      <c r="AL192" s="1128"/>
      <c r="AM192" s="1128"/>
      <c r="AN192" s="1128"/>
    </row>
    <row r="193" spans="1:24" ht="17.100000000000001" customHeight="1">
      <c r="A193" s="2341"/>
      <c r="B193" s="2341"/>
      <c r="C193" s="2341"/>
      <c r="D193" s="2341"/>
      <c r="E193" s="2341"/>
      <c r="F193" s="2342"/>
      <c r="G193" s="2342"/>
      <c r="H193" s="2342"/>
      <c r="I193" s="2342"/>
      <c r="J193" s="864"/>
      <c r="K193" s="865"/>
      <c r="L193" s="865"/>
      <c r="M193" s="865"/>
      <c r="N193" s="864" t="s">
        <v>415</v>
      </c>
      <c r="O193" s="2342"/>
      <c r="P193" s="2342"/>
      <c r="Q193" s="2342"/>
      <c r="R193" s="2342"/>
      <c r="S193" s="2342"/>
      <c r="T193" s="2342"/>
      <c r="U193" s="2342"/>
      <c r="V193" s="2342"/>
      <c r="W193" s="2342"/>
      <c r="X193" s="2342"/>
    </row>
    <row r="194" spans="1:24" ht="17.100000000000001" customHeight="1">
      <c r="A194" s="2341"/>
      <c r="B194" s="2341"/>
      <c r="C194" s="2341"/>
      <c r="D194" s="2341"/>
      <c r="E194" s="2341"/>
      <c r="F194" s="2342"/>
      <c r="G194" s="2342"/>
      <c r="H194" s="2342"/>
      <c r="I194" s="2342"/>
      <c r="J194" s="864"/>
      <c r="K194" s="865"/>
      <c r="L194" s="865"/>
      <c r="M194" s="865"/>
      <c r="N194" s="864" t="s">
        <v>415</v>
      </c>
      <c r="O194" s="2342"/>
      <c r="P194" s="2342"/>
      <c r="Q194" s="2342"/>
      <c r="R194" s="2342"/>
      <c r="S194" s="2342"/>
      <c r="T194" s="2342"/>
      <c r="U194" s="2342"/>
      <c r="V194" s="2342"/>
      <c r="W194" s="2342"/>
      <c r="X194" s="2342"/>
    </row>
    <row r="195" spans="1:24" ht="17.100000000000001" customHeight="1">
      <c r="A195" s="2341"/>
      <c r="B195" s="2341"/>
      <c r="C195" s="2341"/>
      <c r="D195" s="2341"/>
      <c r="E195" s="2341"/>
      <c r="F195" s="2342"/>
      <c r="G195" s="2342"/>
      <c r="H195" s="2342"/>
      <c r="I195" s="2342"/>
      <c r="J195" s="864"/>
      <c r="K195" s="865"/>
      <c r="L195" s="865"/>
      <c r="M195" s="865"/>
      <c r="N195" s="864" t="s">
        <v>415</v>
      </c>
      <c r="O195" s="2342"/>
      <c r="P195" s="2342"/>
      <c r="Q195" s="2342"/>
      <c r="R195" s="2342"/>
      <c r="S195" s="2342"/>
      <c r="T195" s="2342"/>
      <c r="U195" s="2342"/>
      <c r="V195" s="2342"/>
      <c r="W195" s="2342"/>
      <c r="X195" s="2342"/>
    </row>
    <row r="196" spans="1:24" ht="17.100000000000001" customHeight="1">
      <c r="A196" s="2341"/>
      <c r="B196" s="2341"/>
      <c r="C196" s="2341"/>
      <c r="D196" s="2341"/>
      <c r="E196" s="2341"/>
      <c r="F196" s="2342"/>
      <c r="G196" s="2342"/>
      <c r="H196" s="2342"/>
      <c r="I196" s="2342"/>
      <c r="J196" s="864"/>
      <c r="K196" s="865"/>
      <c r="L196" s="865"/>
      <c r="M196" s="865"/>
      <c r="N196" s="864" t="s">
        <v>415</v>
      </c>
      <c r="O196" s="2342"/>
      <c r="P196" s="2342"/>
      <c r="Q196" s="2342"/>
      <c r="R196" s="2342"/>
      <c r="S196" s="2342"/>
      <c r="T196" s="2342"/>
      <c r="U196" s="2342"/>
      <c r="V196" s="2342"/>
      <c r="W196" s="2342"/>
      <c r="X196" s="2342"/>
    </row>
    <row r="197" spans="1:24" ht="17.100000000000001" customHeight="1">
      <c r="A197" s="2341"/>
      <c r="B197" s="2341"/>
      <c r="C197" s="2341"/>
      <c r="D197" s="2341"/>
      <c r="E197" s="2341"/>
      <c r="F197" s="2342"/>
      <c r="G197" s="2342"/>
      <c r="H197" s="2342"/>
      <c r="I197" s="2342"/>
      <c r="J197" s="864"/>
      <c r="K197" s="865"/>
      <c r="L197" s="865"/>
      <c r="M197" s="865"/>
      <c r="N197" s="864" t="s">
        <v>415</v>
      </c>
      <c r="O197" s="2342"/>
      <c r="P197" s="2342"/>
      <c r="Q197" s="2342"/>
      <c r="R197" s="2342"/>
      <c r="S197" s="2342"/>
      <c r="T197" s="2342"/>
      <c r="U197" s="2342"/>
      <c r="V197" s="2342"/>
      <c r="W197" s="2342"/>
      <c r="X197" s="2342"/>
    </row>
    <row r="198" spans="1:24" ht="17.100000000000001" customHeight="1">
      <c r="A198" s="2341"/>
      <c r="B198" s="2341"/>
      <c r="C198" s="2341"/>
      <c r="D198" s="2341"/>
      <c r="E198" s="2341"/>
      <c r="F198" s="2342"/>
      <c r="G198" s="2342"/>
      <c r="H198" s="2342"/>
      <c r="I198" s="2342"/>
      <c r="J198" s="864"/>
      <c r="K198" s="865"/>
      <c r="L198" s="865"/>
      <c r="M198" s="865"/>
      <c r="N198" s="864" t="s">
        <v>415</v>
      </c>
      <c r="O198" s="2342"/>
      <c r="P198" s="2342"/>
      <c r="Q198" s="2342"/>
      <c r="R198" s="2342"/>
      <c r="S198" s="2342"/>
      <c r="T198" s="2342"/>
      <c r="U198" s="2342"/>
      <c r="V198" s="2342"/>
      <c r="W198" s="2342"/>
      <c r="X198" s="2342"/>
    </row>
    <row r="199" spans="1:24" ht="17.100000000000001" customHeight="1">
      <c r="A199" s="2341"/>
      <c r="B199" s="2341"/>
      <c r="C199" s="2341"/>
      <c r="D199" s="2341"/>
      <c r="E199" s="2341"/>
      <c r="F199" s="2342"/>
      <c r="G199" s="2342"/>
      <c r="H199" s="2342"/>
      <c r="I199" s="2342"/>
      <c r="J199" s="864"/>
      <c r="K199" s="865"/>
      <c r="L199" s="865"/>
      <c r="M199" s="865"/>
      <c r="N199" s="864" t="s">
        <v>415</v>
      </c>
      <c r="O199" s="2342"/>
      <c r="P199" s="2342"/>
      <c r="Q199" s="2342"/>
      <c r="R199" s="2342"/>
      <c r="S199" s="2342"/>
      <c r="T199" s="2342"/>
      <c r="U199" s="2342"/>
      <c r="V199" s="2342"/>
      <c r="W199" s="2342"/>
      <c r="X199" s="2342"/>
    </row>
    <row r="200" spans="1:24" ht="17.100000000000001" customHeight="1">
      <c r="A200" s="2341"/>
      <c r="B200" s="2341"/>
      <c r="C200" s="2341"/>
      <c r="D200" s="2341"/>
      <c r="E200" s="2341"/>
      <c r="F200" s="2342"/>
      <c r="G200" s="2342"/>
      <c r="H200" s="2342"/>
      <c r="I200" s="2342"/>
      <c r="J200" s="864"/>
      <c r="K200" s="865"/>
      <c r="L200" s="865"/>
      <c r="M200" s="865"/>
      <c r="N200" s="864" t="s">
        <v>415</v>
      </c>
      <c r="O200" s="2342"/>
      <c r="P200" s="2342"/>
      <c r="Q200" s="2342"/>
      <c r="R200" s="2342"/>
      <c r="S200" s="2342"/>
      <c r="T200" s="2342"/>
      <c r="U200" s="2342"/>
      <c r="V200" s="2342"/>
      <c r="W200" s="2342"/>
      <c r="X200" s="2342"/>
    </row>
    <row r="201" spans="1:24" ht="17.100000000000001" customHeight="1">
      <c r="A201" s="2341"/>
      <c r="B201" s="2341"/>
      <c r="C201" s="2341"/>
      <c r="D201" s="2341"/>
      <c r="E201" s="2341"/>
      <c r="F201" s="2342"/>
      <c r="G201" s="2342"/>
      <c r="H201" s="2342"/>
      <c r="I201" s="2342"/>
      <c r="J201" s="864"/>
      <c r="K201" s="865"/>
      <c r="L201" s="865"/>
      <c r="M201" s="865"/>
      <c r="N201" s="864" t="s">
        <v>415</v>
      </c>
      <c r="O201" s="2342"/>
      <c r="P201" s="2342"/>
      <c r="Q201" s="2342"/>
      <c r="R201" s="2342"/>
      <c r="S201" s="2342"/>
      <c r="T201" s="2342"/>
      <c r="U201" s="2342"/>
      <c r="V201" s="2342"/>
      <c r="W201" s="2342"/>
      <c r="X201" s="2342"/>
    </row>
    <row r="202" spans="1:24" ht="17.100000000000001" customHeight="1">
      <c r="A202" s="2341"/>
      <c r="B202" s="2341"/>
      <c r="C202" s="2341"/>
      <c r="D202" s="2341"/>
      <c r="E202" s="2341"/>
      <c r="F202" s="2342"/>
      <c r="G202" s="2342"/>
      <c r="H202" s="2342"/>
      <c r="I202" s="2342"/>
      <c r="J202" s="864"/>
      <c r="K202" s="865"/>
      <c r="L202" s="865"/>
      <c r="M202" s="865"/>
      <c r="N202" s="864" t="s">
        <v>415</v>
      </c>
      <c r="O202" s="2342"/>
      <c r="P202" s="2342"/>
      <c r="Q202" s="2342"/>
      <c r="R202" s="2342"/>
      <c r="S202" s="2342"/>
      <c r="T202" s="2342"/>
      <c r="U202" s="2342"/>
      <c r="V202" s="2342"/>
      <c r="W202" s="2342"/>
      <c r="X202" s="2342"/>
    </row>
    <row r="203" spans="1:24" ht="17.100000000000001" customHeight="1">
      <c r="A203" s="2341"/>
      <c r="B203" s="2341"/>
      <c r="C203" s="2341"/>
      <c r="D203" s="2341"/>
      <c r="E203" s="2341"/>
      <c r="F203" s="2342"/>
      <c r="G203" s="2342"/>
      <c r="H203" s="2342"/>
      <c r="I203" s="2342"/>
      <c r="J203" s="864"/>
      <c r="K203" s="865"/>
      <c r="L203" s="865"/>
      <c r="M203" s="865"/>
      <c r="N203" s="864" t="s">
        <v>415</v>
      </c>
      <c r="O203" s="2342"/>
      <c r="P203" s="2342"/>
      <c r="Q203" s="2342"/>
      <c r="R203" s="2342"/>
      <c r="S203" s="2342"/>
      <c r="T203" s="2342"/>
      <c r="U203" s="2342"/>
      <c r="V203" s="2342"/>
      <c r="W203" s="2342"/>
      <c r="X203" s="2342"/>
    </row>
    <row r="204" spans="1:24" ht="17.100000000000001" customHeight="1">
      <c r="A204" s="2341"/>
      <c r="B204" s="2341"/>
      <c r="C204" s="2341"/>
      <c r="D204" s="2341"/>
      <c r="E204" s="2341"/>
      <c r="F204" s="2342"/>
      <c r="G204" s="2342"/>
      <c r="H204" s="2342"/>
      <c r="I204" s="2342"/>
      <c r="J204" s="864"/>
      <c r="K204" s="865"/>
      <c r="L204" s="865"/>
      <c r="M204" s="865"/>
      <c r="N204" s="864" t="s">
        <v>415</v>
      </c>
      <c r="O204" s="2342"/>
      <c r="P204" s="2342"/>
      <c r="Q204" s="2342"/>
      <c r="R204" s="2342"/>
      <c r="S204" s="2342"/>
      <c r="T204" s="2342"/>
      <c r="U204" s="2342"/>
      <c r="V204" s="2342"/>
      <c r="W204" s="2342"/>
      <c r="X204" s="2342"/>
    </row>
    <row r="205" spans="1:24" ht="17.100000000000001" customHeight="1">
      <c r="A205" s="2341"/>
      <c r="B205" s="2341"/>
      <c r="C205" s="2341"/>
      <c r="D205" s="2341"/>
      <c r="E205" s="2341"/>
      <c r="F205" s="2342"/>
      <c r="G205" s="2342"/>
      <c r="H205" s="2342"/>
      <c r="I205" s="2342"/>
      <c r="J205" s="864"/>
      <c r="K205" s="865"/>
      <c r="L205" s="865"/>
      <c r="M205" s="865"/>
      <c r="N205" s="864" t="s">
        <v>415</v>
      </c>
      <c r="O205" s="2342"/>
      <c r="P205" s="2342"/>
      <c r="Q205" s="2342"/>
      <c r="R205" s="2342"/>
      <c r="S205" s="2342"/>
      <c r="T205" s="2342"/>
      <c r="U205" s="2342"/>
      <c r="V205" s="2342"/>
      <c r="W205" s="2342"/>
      <c r="X205" s="2342"/>
    </row>
    <row r="206" spans="1:24" ht="17.100000000000001" customHeight="1">
      <c r="A206" s="2341"/>
      <c r="B206" s="2341"/>
      <c r="C206" s="2341"/>
      <c r="D206" s="2341"/>
      <c r="E206" s="2341"/>
      <c r="F206" s="2342"/>
      <c r="G206" s="2342"/>
      <c r="H206" s="2342"/>
      <c r="I206" s="2342"/>
      <c r="J206" s="864"/>
      <c r="K206" s="865"/>
      <c r="L206" s="865"/>
      <c r="M206" s="865"/>
      <c r="N206" s="864" t="s">
        <v>415</v>
      </c>
      <c r="O206" s="2342"/>
      <c r="P206" s="2342"/>
      <c r="Q206" s="2342"/>
      <c r="R206" s="2342"/>
      <c r="S206" s="2342"/>
      <c r="T206" s="2342"/>
      <c r="U206" s="2342"/>
      <c r="V206" s="2342"/>
      <c r="W206" s="2342"/>
      <c r="X206" s="2342"/>
    </row>
    <row r="207" spans="1:24" ht="17.100000000000001" customHeight="1">
      <c r="A207" s="2341"/>
      <c r="B207" s="2341"/>
      <c r="C207" s="2341"/>
      <c r="D207" s="2341"/>
      <c r="E207" s="2341"/>
      <c r="F207" s="2342"/>
      <c r="G207" s="2342"/>
      <c r="H207" s="2342"/>
      <c r="I207" s="2342"/>
      <c r="J207" s="864"/>
      <c r="K207" s="865"/>
      <c r="L207" s="865"/>
      <c r="M207" s="865"/>
      <c r="N207" s="864" t="s">
        <v>415</v>
      </c>
      <c r="O207" s="2342"/>
      <c r="P207" s="2342"/>
      <c r="Q207" s="2342"/>
      <c r="R207" s="2342"/>
      <c r="S207" s="2342"/>
      <c r="T207" s="2342"/>
      <c r="U207" s="2342"/>
      <c r="V207" s="2342"/>
      <c r="W207" s="2342"/>
      <c r="X207" s="2342"/>
    </row>
    <row r="208" spans="1:24" ht="17.100000000000001" customHeight="1">
      <c r="A208" s="2341"/>
      <c r="B208" s="2341"/>
      <c r="C208" s="2341"/>
      <c r="D208" s="2341"/>
      <c r="E208" s="2341"/>
      <c r="F208" s="2342"/>
      <c r="G208" s="2342"/>
      <c r="H208" s="2342"/>
      <c r="I208" s="2342"/>
      <c r="J208" s="864"/>
      <c r="K208" s="865"/>
      <c r="L208" s="865"/>
      <c r="M208" s="865"/>
      <c r="N208" s="864" t="s">
        <v>415</v>
      </c>
      <c r="O208" s="2342"/>
      <c r="P208" s="2342"/>
      <c r="Q208" s="2342"/>
      <c r="R208" s="2342"/>
      <c r="S208" s="2342"/>
      <c r="T208" s="2342"/>
      <c r="U208" s="2342"/>
      <c r="V208" s="2342"/>
      <c r="W208" s="2342"/>
      <c r="X208" s="2342"/>
    </row>
    <row r="209" spans="1:24" ht="17.100000000000001" customHeight="1">
      <c r="A209" s="2341"/>
      <c r="B209" s="2341"/>
      <c r="C209" s="2341"/>
      <c r="D209" s="2341"/>
      <c r="E209" s="2341"/>
      <c r="F209" s="2342"/>
      <c r="G209" s="2342"/>
      <c r="H209" s="2342"/>
      <c r="I209" s="2342"/>
      <c r="J209" s="864"/>
      <c r="K209" s="865"/>
      <c r="L209" s="865"/>
      <c r="M209" s="865"/>
      <c r="N209" s="864" t="s">
        <v>415</v>
      </c>
      <c r="O209" s="2342"/>
      <c r="P209" s="2342"/>
      <c r="Q209" s="2342"/>
      <c r="R209" s="2342"/>
      <c r="S209" s="2342"/>
      <c r="T209" s="2342"/>
      <c r="U209" s="2342"/>
      <c r="V209" s="2342"/>
      <c r="W209" s="2342"/>
      <c r="X209" s="2342"/>
    </row>
    <row r="210" spans="1:24" ht="17.100000000000001" customHeight="1">
      <c r="A210" s="2341"/>
      <c r="B210" s="2341"/>
      <c r="C210" s="2341"/>
      <c r="D210" s="2341"/>
      <c r="E210" s="2341"/>
      <c r="F210" s="2342"/>
      <c r="G210" s="2342"/>
      <c r="H210" s="2342"/>
      <c r="I210" s="2342"/>
      <c r="J210" s="864"/>
      <c r="K210" s="865"/>
      <c r="L210" s="865"/>
      <c r="M210" s="865"/>
      <c r="N210" s="864" t="s">
        <v>415</v>
      </c>
      <c r="O210" s="2342"/>
      <c r="P210" s="2342"/>
      <c r="Q210" s="2342"/>
      <c r="R210" s="2342"/>
      <c r="S210" s="2342"/>
      <c r="T210" s="2342"/>
      <c r="U210" s="2342"/>
      <c r="V210" s="2342"/>
      <c r="W210" s="2342"/>
      <c r="X210" s="2342"/>
    </row>
    <row r="211" spans="1:24" ht="17.100000000000001" customHeight="1">
      <c r="A211" s="2341"/>
      <c r="B211" s="2341"/>
      <c r="C211" s="2341"/>
      <c r="D211" s="2341"/>
      <c r="E211" s="2341"/>
      <c r="F211" s="2342"/>
      <c r="G211" s="2342"/>
      <c r="H211" s="2342"/>
      <c r="I211" s="2342"/>
      <c r="J211" s="864"/>
      <c r="K211" s="865"/>
      <c r="L211" s="865"/>
      <c r="M211" s="865"/>
      <c r="N211" s="864" t="s">
        <v>415</v>
      </c>
      <c r="O211" s="2342"/>
      <c r="P211" s="2342"/>
      <c r="Q211" s="2342"/>
      <c r="R211" s="2342"/>
      <c r="S211" s="2342"/>
      <c r="T211" s="2342"/>
      <c r="U211" s="2342"/>
      <c r="V211" s="2342"/>
      <c r="W211" s="2342"/>
      <c r="X211" s="2342"/>
    </row>
    <row r="212" spans="1:24" ht="17.100000000000001" customHeight="1">
      <c r="A212" s="2341"/>
      <c r="B212" s="2341"/>
      <c r="C212" s="2341"/>
      <c r="D212" s="2341"/>
      <c r="E212" s="2341"/>
      <c r="F212" s="2342"/>
      <c r="G212" s="2342"/>
      <c r="H212" s="2342"/>
      <c r="I212" s="2342"/>
      <c r="J212" s="864"/>
      <c r="K212" s="865"/>
      <c r="L212" s="865"/>
      <c r="M212" s="865"/>
      <c r="N212" s="864" t="s">
        <v>415</v>
      </c>
      <c r="O212" s="2342"/>
      <c r="P212" s="2342"/>
      <c r="Q212" s="2342"/>
      <c r="R212" s="2342"/>
      <c r="S212" s="2342"/>
      <c r="T212" s="2342"/>
      <c r="U212" s="2342"/>
      <c r="V212" s="2342"/>
      <c r="W212" s="2342"/>
      <c r="X212" s="2342"/>
    </row>
    <row r="213" spans="1:24" ht="17.100000000000001" customHeight="1">
      <c r="A213" s="2341"/>
      <c r="B213" s="2341"/>
      <c r="C213" s="2341"/>
      <c r="D213" s="2341"/>
      <c r="E213" s="2341"/>
      <c r="F213" s="2342"/>
      <c r="G213" s="2342"/>
      <c r="H213" s="2342"/>
      <c r="I213" s="2342"/>
      <c r="J213" s="864"/>
      <c r="K213" s="865"/>
      <c r="L213" s="865"/>
      <c r="M213" s="865"/>
      <c r="N213" s="864" t="s">
        <v>415</v>
      </c>
      <c r="O213" s="2342"/>
      <c r="P213" s="2342"/>
      <c r="Q213" s="2342"/>
      <c r="R213" s="2342"/>
      <c r="S213" s="2342"/>
      <c r="T213" s="2342"/>
      <c r="U213" s="2342"/>
      <c r="V213" s="2342"/>
      <c r="W213" s="2342"/>
      <c r="X213" s="2342"/>
    </row>
    <row r="214" spans="1:24" ht="17.100000000000001" customHeight="1">
      <c r="A214" s="2341"/>
      <c r="B214" s="2341"/>
      <c r="C214" s="2341"/>
      <c r="D214" s="2341"/>
      <c r="E214" s="2341"/>
      <c r="F214" s="2342"/>
      <c r="G214" s="2342"/>
      <c r="H214" s="2342"/>
      <c r="I214" s="2342"/>
      <c r="J214" s="864"/>
      <c r="K214" s="865"/>
      <c r="L214" s="865"/>
      <c r="M214" s="865"/>
      <c r="N214" s="864" t="s">
        <v>415</v>
      </c>
      <c r="O214" s="2342"/>
      <c r="P214" s="2342"/>
      <c r="Q214" s="2342"/>
      <c r="R214" s="2342"/>
      <c r="S214" s="2342"/>
      <c r="T214" s="2342"/>
      <c r="U214" s="2342"/>
      <c r="V214" s="2342"/>
      <c r="W214" s="2342"/>
      <c r="X214" s="2342"/>
    </row>
    <row r="215" spans="1:24" ht="17.100000000000001" customHeight="1">
      <c r="A215" s="2341"/>
      <c r="B215" s="2341"/>
      <c r="C215" s="2341"/>
      <c r="D215" s="2341"/>
      <c r="E215" s="2341"/>
      <c r="F215" s="2342"/>
      <c r="G215" s="2342"/>
      <c r="H215" s="2342"/>
      <c r="I215" s="2342"/>
      <c r="J215" s="864"/>
      <c r="K215" s="865"/>
      <c r="L215" s="865"/>
      <c r="M215" s="865"/>
      <c r="N215" s="864" t="s">
        <v>415</v>
      </c>
      <c r="O215" s="2342"/>
      <c r="P215" s="2342"/>
      <c r="Q215" s="2342"/>
      <c r="R215" s="2342"/>
      <c r="S215" s="2342"/>
      <c r="T215" s="2342"/>
      <c r="U215" s="2342"/>
      <c r="V215" s="2342"/>
      <c r="W215" s="2342"/>
      <c r="X215" s="2342"/>
    </row>
    <row r="216" spans="1:24" ht="17.100000000000001" customHeight="1">
      <c r="A216" s="2341"/>
      <c r="B216" s="2341"/>
      <c r="C216" s="2341"/>
      <c r="D216" s="2341"/>
      <c r="E216" s="2341"/>
      <c r="F216" s="2342"/>
      <c r="G216" s="2342"/>
      <c r="H216" s="2342"/>
      <c r="I216" s="2342"/>
      <c r="J216" s="864"/>
      <c r="K216" s="865"/>
      <c r="L216" s="865"/>
      <c r="M216" s="865"/>
      <c r="N216" s="864" t="s">
        <v>415</v>
      </c>
      <c r="O216" s="2342"/>
      <c r="P216" s="2342"/>
      <c r="Q216" s="2342"/>
      <c r="R216" s="2342"/>
      <c r="S216" s="2342"/>
      <c r="T216" s="2342"/>
      <c r="U216" s="2342"/>
      <c r="V216" s="2342"/>
      <c r="W216" s="2342"/>
      <c r="X216" s="2342"/>
    </row>
    <row r="217" spans="1:24" ht="17.100000000000001" customHeight="1">
      <c r="A217" s="2341"/>
      <c r="B217" s="2341"/>
      <c r="C217" s="2341"/>
      <c r="D217" s="2341"/>
      <c r="E217" s="2341"/>
      <c r="F217" s="2342"/>
      <c r="G217" s="2342"/>
      <c r="H217" s="2342"/>
      <c r="I217" s="2342"/>
      <c r="J217" s="864"/>
      <c r="K217" s="865"/>
      <c r="L217" s="865"/>
      <c r="M217" s="865"/>
      <c r="N217" s="864" t="s">
        <v>415</v>
      </c>
      <c r="O217" s="2342"/>
      <c r="P217" s="2342"/>
      <c r="Q217" s="2342"/>
      <c r="R217" s="2342"/>
      <c r="S217" s="2342"/>
      <c r="T217" s="2342"/>
      <c r="U217" s="2342"/>
      <c r="V217" s="2342"/>
      <c r="W217" s="2342"/>
      <c r="X217" s="2342"/>
    </row>
    <row r="218" spans="1:24" ht="17.100000000000001" customHeight="1">
      <c r="A218" s="2341"/>
      <c r="B218" s="2341"/>
      <c r="C218" s="2341"/>
      <c r="D218" s="2341"/>
      <c r="E218" s="2341"/>
      <c r="F218" s="2342"/>
      <c r="G218" s="2342"/>
      <c r="H218" s="2342"/>
      <c r="I218" s="2342"/>
      <c r="J218" s="864"/>
      <c r="K218" s="865"/>
      <c r="L218" s="865"/>
      <c r="M218" s="865"/>
      <c r="N218" s="864" t="s">
        <v>415</v>
      </c>
      <c r="O218" s="2342"/>
      <c r="P218" s="2342"/>
      <c r="Q218" s="2342"/>
      <c r="R218" s="2342"/>
      <c r="S218" s="2342"/>
      <c r="T218" s="2342"/>
      <c r="U218" s="2342"/>
      <c r="V218" s="2342"/>
      <c r="W218" s="2342"/>
      <c r="X218" s="2342"/>
    </row>
    <row r="219" spans="1:24" ht="17.100000000000001" customHeight="1">
      <c r="A219" s="2341"/>
      <c r="B219" s="2341"/>
      <c r="C219" s="2341"/>
      <c r="D219" s="2341"/>
      <c r="E219" s="2341"/>
      <c r="F219" s="2342"/>
      <c r="G219" s="2342"/>
      <c r="H219" s="2342"/>
      <c r="I219" s="2342"/>
      <c r="J219" s="864"/>
      <c r="K219" s="865"/>
      <c r="L219" s="865"/>
      <c r="M219" s="865"/>
      <c r="N219" s="864" t="s">
        <v>415</v>
      </c>
      <c r="O219" s="2342"/>
      <c r="P219" s="2342"/>
      <c r="Q219" s="2342"/>
      <c r="R219" s="2342"/>
      <c r="S219" s="2342"/>
      <c r="T219" s="2342"/>
      <c r="U219" s="2342"/>
      <c r="V219" s="2342"/>
      <c r="W219" s="2342"/>
      <c r="X219" s="2342"/>
    </row>
    <row r="220" spans="1:24" ht="17.100000000000001" customHeight="1">
      <c r="A220" s="2341"/>
      <c r="B220" s="2341"/>
      <c r="C220" s="2341"/>
      <c r="D220" s="2341"/>
      <c r="E220" s="2341"/>
      <c r="F220" s="2342"/>
      <c r="G220" s="2342"/>
      <c r="H220" s="2342"/>
      <c r="I220" s="2342"/>
      <c r="J220" s="864"/>
      <c r="K220" s="865"/>
      <c r="L220" s="865"/>
      <c r="M220" s="865"/>
      <c r="N220" s="864" t="s">
        <v>415</v>
      </c>
      <c r="O220" s="2342"/>
      <c r="P220" s="2342"/>
      <c r="Q220" s="2342"/>
      <c r="R220" s="2342"/>
      <c r="S220" s="2342"/>
      <c r="T220" s="2342"/>
      <c r="U220" s="2342"/>
      <c r="V220" s="2342"/>
      <c r="W220" s="2342"/>
      <c r="X220" s="2342"/>
    </row>
    <row r="221" spans="1:24" ht="17.100000000000001" customHeight="1">
      <c r="A221" s="2341"/>
      <c r="B221" s="2341"/>
      <c r="C221" s="2341"/>
      <c r="D221" s="2341"/>
      <c r="E221" s="2341"/>
      <c r="F221" s="2342"/>
      <c r="G221" s="2342"/>
      <c r="H221" s="2342"/>
      <c r="I221" s="2342"/>
      <c r="J221" s="864"/>
      <c r="K221" s="865"/>
      <c r="L221" s="865"/>
      <c r="M221" s="865"/>
      <c r="N221" s="864" t="s">
        <v>415</v>
      </c>
      <c r="O221" s="2342"/>
      <c r="P221" s="2342"/>
      <c r="Q221" s="2342"/>
      <c r="R221" s="2342"/>
      <c r="S221" s="2342"/>
      <c r="T221" s="2342"/>
      <c r="U221" s="2342"/>
      <c r="V221" s="2342"/>
      <c r="W221" s="2342"/>
      <c r="X221" s="2342"/>
    </row>
    <row r="222" spans="1:24" ht="17.100000000000001" customHeight="1">
      <c r="A222" s="2341"/>
      <c r="B222" s="2341"/>
      <c r="C222" s="2341"/>
      <c r="D222" s="2341"/>
      <c r="E222" s="2341"/>
      <c r="F222" s="2342"/>
      <c r="G222" s="2342"/>
      <c r="H222" s="2342"/>
      <c r="I222" s="2342"/>
      <c r="J222" s="864"/>
      <c r="K222" s="865"/>
      <c r="L222" s="865"/>
      <c r="M222" s="865"/>
      <c r="N222" s="864" t="s">
        <v>415</v>
      </c>
      <c r="O222" s="2342"/>
      <c r="P222" s="2342"/>
      <c r="Q222" s="2342"/>
      <c r="R222" s="2342"/>
      <c r="S222" s="2342"/>
      <c r="T222" s="2342"/>
      <c r="U222" s="2342"/>
      <c r="V222" s="2342"/>
      <c r="W222" s="2342"/>
      <c r="X222" s="2342"/>
    </row>
    <row r="223" spans="1:24" ht="17.100000000000001" customHeight="1">
      <c r="A223" s="2341"/>
      <c r="B223" s="2341"/>
      <c r="C223" s="2341"/>
      <c r="D223" s="2341"/>
      <c r="E223" s="2341"/>
      <c r="F223" s="2342"/>
      <c r="G223" s="2342"/>
      <c r="H223" s="2342"/>
      <c r="I223" s="2342"/>
      <c r="J223" s="864"/>
      <c r="K223" s="865"/>
      <c r="L223" s="865"/>
      <c r="M223" s="865"/>
      <c r="N223" s="864" t="s">
        <v>415</v>
      </c>
      <c r="O223" s="2342"/>
      <c r="P223" s="2342"/>
      <c r="Q223" s="2342"/>
      <c r="R223" s="2342"/>
      <c r="S223" s="2342"/>
      <c r="T223" s="2342"/>
      <c r="U223" s="2342"/>
      <c r="V223" s="2342"/>
      <c r="W223" s="2342"/>
      <c r="X223" s="2342"/>
    </row>
    <row r="224" spans="1:24" ht="17.100000000000001" customHeight="1">
      <c r="A224" s="2341"/>
      <c r="B224" s="2341"/>
      <c r="C224" s="2341"/>
      <c r="D224" s="2341"/>
      <c r="E224" s="2341"/>
      <c r="F224" s="2342"/>
      <c r="G224" s="2342"/>
      <c r="H224" s="2342"/>
      <c r="I224" s="2342"/>
      <c r="J224" s="864"/>
      <c r="K224" s="865"/>
      <c r="L224" s="865"/>
      <c r="M224" s="865"/>
      <c r="N224" s="864" t="s">
        <v>415</v>
      </c>
      <c r="O224" s="2342"/>
      <c r="P224" s="2342"/>
      <c r="Q224" s="2342"/>
      <c r="R224" s="2342"/>
      <c r="S224" s="2342"/>
      <c r="T224" s="2342"/>
      <c r="U224" s="2342"/>
      <c r="V224" s="2342"/>
      <c r="W224" s="2342"/>
      <c r="X224" s="2342"/>
    </row>
    <row r="225" spans="1:59" ht="17.100000000000001" customHeight="1">
      <c r="A225" s="2341"/>
      <c r="B225" s="2341"/>
      <c r="C225" s="2341"/>
      <c r="D225" s="2341"/>
      <c r="E225" s="2341"/>
      <c r="F225" s="2342"/>
      <c r="G225" s="2342"/>
      <c r="H225" s="2342"/>
      <c r="I225" s="2342"/>
      <c r="J225" s="864"/>
      <c r="K225" s="865"/>
      <c r="L225" s="865"/>
      <c r="M225" s="865"/>
      <c r="N225" s="864" t="s">
        <v>415</v>
      </c>
      <c r="O225" s="2342"/>
      <c r="P225" s="2342"/>
      <c r="Q225" s="2342"/>
      <c r="R225" s="2342"/>
      <c r="S225" s="2342"/>
      <c r="T225" s="2342"/>
      <c r="U225" s="2342"/>
      <c r="V225" s="2342"/>
      <c r="W225" s="2342"/>
      <c r="X225" s="2342"/>
    </row>
    <row r="226" spans="1:59" ht="17.100000000000001" customHeight="1">
      <c r="A226" s="2341"/>
      <c r="B226" s="2341"/>
      <c r="C226" s="2341"/>
      <c r="D226" s="2341"/>
      <c r="E226" s="2341"/>
      <c r="F226" s="2342"/>
      <c r="G226" s="2342"/>
      <c r="H226" s="2342"/>
      <c r="I226" s="2342"/>
      <c r="J226" s="864"/>
      <c r="K226" s="865"/>
      <c r="L226" s="865"/>
      <c r="M226" s="865"/>
      <c r="N226" s="864" t="s">
        <v>415</v>
      </c>
      <c r="O226" s="2342"/>
      <c r="P226" s="2342"/>
      <c r="Q226" s="2342"/>
      <c r="R226" s="2342"/>
      <c r="S226" s="2342"/>
      <c r="T226" s="2342"/>
      <c r="U226" s="2342"/>
      <c r="V226" s="2342"/>
      <c r="W226" s="2342"/>
      <c r="X226" s="2342"/>
    </row>
    <row r="227" spans="1:59" ht="17.100000000000001" customHeight="1">
      <c r="A227" s="1234"/>
      <c r="B227" s="1234"/>
      <c r="C227" s="1234"/>
      <c r="D227" s="1234"/>
      <c r="E227" s="1234"/>
      <c r="F227" s="1234"/>
      <c r="G227" s="1234"/>
      <c r="H227" s="1234"/>
      <c r="I227" s="1234"/>
      <c r="J227" s="1234"/>
      <c r="K227" s="1234"/>
      <c r="L227" s="1234"/>
      <c r="M227" s="1234"/>
      <c r="N227" s="1234"/>
      <c r="O227" s="1234"/>
      <c r="P227" s="1234"/>
      <c r="Q227" s="1234"/>
      <c r="R227" s="1234"/>
      <c r="S227" s="1234"/>
      <c r="T227" s="1234"/>
      <c r="U227" s="1234"/>
      <c r="V227" s="1234"/>
      <c r="W227" s="1234"/>
      <c r="X227" s="1234"/>
    </row>
    <row r="228" spans="1:59" ht="17.100000000000001" customHeight="1">
      <c r="A228" s="1136" t="s">
        <v>209</v>
      </c>
      <c r="B228" s="1137"/>
      <c r="C228" s="1137"/>
      <c r="D228" s="1137"/>
      <c r="E228" s="1137"/>
      <c r="F228" s="1137"/>
      <c r="G228" s="1137"/>
      <c r="H228" s="1137"/>
      <c r="I228" s="1137"/>
      <c r="J228" s="1137"/>
      <c r="K228" s="1137"/>
      <c r="L228" s="1137"/>
      <c r="M228" s="1137"/>
      <c r="N228" s="1137"/>
      <c r="O228" s="1137"/>
      <c r="P228" s="1137"/>
      <c r="Q228" s="1137"/>
      <c r="R228" s="1137"/>
      <c r="S228" s="1137"/>
      <c r="T228" s="1137"/>
      <c r="U228" s="1137"/>
      <c r="V228" s="1137"/>
      <c r="W228" s="1137"/>
      <c r="X228" s="1137"/>
    </row>
    <row r="229" spans="1:59" ht="17.100000000000001" customHeight="1">
      <c r="A229" s="2249" t="s">
        <v>1610</v>
      </c>
      <c r="B229" s="2249"/>
      <c r="C229" s="2249"/>
      <c r="D229" s="2249"/>
      <c r="E229" s="2249"/>
      <c r="F229" s="2249"/>
      <c r="G229" s="2249"/>
      <c r="H229" s="2249"/>
      <c r="I229" s="2249"/>
      <c r="J229" s="2249"/>
      <c r="K229" s="2249"/>
      <c r="L229" s="2249"/>
      <c r="M229" s="2249"/>
      <c r="N229" s="2249"/>
      <c r="O229" s="2249"/>
      <c r="P229" s="2249"/>
      <c r="Q229" s="2249"/>
      <c r="R229" s="2249"/>
      <c r="S229" s="2249"/>
      <c r="T229" s="2249"/>
      <c r="U229" s="2249"/>
      <c r="V229" s="2249"/>
      <c r="W229" s="2249"/>
      <c r="X229" s="2249"/>
    </row>
    <row r="230" spans="1:59" ht="17.100000000000001" customHeight="1">
      <c r="A230" s="2249"/>
      <c r="B230" s="2249"/>
      <c r="C230" s="2249"/>
      <c r="D230" s="2249"/>
      <c r="E230" s="2249"/>
      <c r="F230" s="2249"/>
      <c r="G230" s="2249"/>
      <c r="H230" s="2249"/>
      <c r="I230" s="2249"/>
      <c r="J230" s="2249"/>
      <c r="K230" s="2249"/>
      <c r="L230" s="2249"/>
      <c r="M230" s="2249"/>
      <c r="N230" s="2249"/>
      <c r="O230" s="2249"/>
      <c r="P230" s="2249"/>
      <c r="Q230" s="2249"/>
      <c r="R230" s="2249"/>
      <c r="S230" s="2249"/>
      <c r="T230" s="2249"/>
      <c r="U230" s="2249"/>
      <c r="V230" s="2249"/>
      <c r="W230" s="2249"/>
      <c r="X230" s="2249"/>
    </row>
    <row r="231" spans="1:59" ht="17.100000000000001" customHeight="1">
      <c r="A231" s="2249"/>
      <c r="B231" s="2249"/>
      <c r="C231" s="2249"/>
      <c r="D231" s="2249"/>
      <c r="E231" s="2249"/>
      <c r="F231" s="2249"/>
      <c r="G231" s="2249"/>
      <c r="H231" s="2249"/>
      <c r="I231" s="2249"/>
      <c r="J231" s="2249"/>
      <c r="K231" s="2249"/>
      <c r="L231" s="2249"/>
      <c r="M231" s="2249"/>
      <c r="N231" s="2249"/>
      <c r="O231" s="2249"/>
      <c r="P231" s="2249"/>
      <c r="Q231" s="2249"/>
      <c r="R231" s="2249"/>
      <c r="S231" s="2249"/>
      <c r="T231" s="2249"/>
      <c r="U231" s="2249"/>
      <c r="V231" s="2249"/>
      <c r="W231" s="2249"/>
      <c r="X231" s="2249"/>
    </row>
    <row r="232" spans="1:59" ht="17.100000000000001" customHeight="1">
      <c r="A232" s="2249"/>
      <c r="B232" s="2249"/>
      <c r="C232" s="2249"/>
      <c r="D232" s="2249"/>
      <c r="E232" s="2249"/>
      <c r="F232" s="2249"/>
      <c r="G232" s="2249"/>
      <c r="H232" s="2249"/>
      <c r="I232" s="2249"/>
      <c r="J232" s="2249"/>
      <c r="K232" s="2249"/>
      <c r="L232" s="2249"/>
      <c r="M232" s="2249"/>
      <c r="N232" s="2249"/>
      <c r="O232" s="2249"/>
      <c r="P232" s="2249"/>
      <c r="Q232" s="2249"/>
      <c r="R232" s="2249"/>
      <c r="S232" s="2249"/>
      <c r="T232" s="2249"/>
      <c r="U232" s="2249"/>
      <c r="V232" s="2249"/>
      <c r="W232" s="2249"/>
      <c r="X232" s="2249"/>
    </row>
    <row r="233" spans="1:59" ht="17.100000000000001" customHeight="1">
      <c r="A233" s="2249"/>
      <c r="B233" s="2249"/>
      <c r="C233" s="2249"/>
      <c r="D233" s="2249"/>
      <c r="E233" s="2249"/>
      <c r="F233" s="2249"/>
      <c r="G233" s="2249"/>
      <c r="H233" s="2249"/>
      <c r="I233" s="2249"/>
      <c r="J233" s="2249"/>
      <c r="K233" s="2249"/>
      <c r="L233" s="2249"/>
      <c r="M233" s="2249"/>
      <c r="N233" s="2249"/>
      <c r="O233" s="2249"/>
      <c r="P233" s="2249"/>
      <c r="Q233" s="2249"/>
      <c r="R233" s="2249"/>
      <c r="S233" s="2249"/>
      <c r="T233" s="2249"/>
      <c r="U233" s="2249"/>
      <c r="V233" s="2249"/>
      <c r="W233" s="2249"/>
      <c r="X233" s="2249"/>
    </row>
    <row r="234" spans="1:59" ht="17.100000000000001" customHeight="1">
      <c r="A234" s="1137"/>
      <c r="B234" s="1137"/>
      <c r="C234" s="1137"/>
      <c r="D234" s="1137"/>
      <c r="E234" s="1137"/>
      <c r="F234" s="1137"/>
      <c r="G234" s="1137"/>
      <c r="H234" s="1137"/>
      <c r="I234" s="1137"/>
      <c r="J234" s="1137"/>
      <c r="K234" s="1137"/>
      <c r="L234" s="1137"/>
      <c r="M234" s="1137"/>
      <c r="N234" s="1137"/>
      <c r="O234" s="1137"/>
      <c r="P234" s="1137"/>
      <c r="Q234" s="1137"/>
      <c r="R234" s="1137"/>
      <c r="S234" s="1137"/>
      <c r="T234" s="1137"/>
      <c r="U234" s="1137"/>
      <c r="V234" s="1137"/>
      <c r="W234" s="1137"/>
      <c r="X234" s="1137"/>
    </row>
    <row r="235" spans="1:59" ht="17.100000000000001" customHeight="1">
      <c r="A235" s="1137"/>
      <c r="B235" s="1137"/>
      <c r="C235" s="1137"/>
      <c r="D235" s="1137"/>
      <c r="E235" s="1137"/>
      <c r="F235" s="1137"/>
      <c r="G235" s="1137"/>
      <c r="H235" s="1137"/>
      <c r="I235" s="1137"/>
      <c r="J235" s="1137"/>
      <c r="K235" s="1137"/>
      <c r="L235" s="1137"/>
      <c r="M235" s="1137"/>
      <c r="N235" s="1137"/>
      <c r="O235" s="1137"/>
      <c r="P235" s="1137"/>
      <c r="Q235" s="1137"/>
      <c r="R235" s="1137"/>
      <c r="S235" s="1137"/>
      <c r="T235" s="1137"/>
      <c r="U235" s="1137"/>
      <c r="V235" s="1137"/>
      <c r="W235" s="1137"/>
      <c r="X235" s="1137"/>
    </row>
    <row r="236" spans="1:59" ht="17.100000000000001" customHeight="1">
      <c r="A236" s="1137"/>
      <c r="B236" s="1137"/>
      <c r="C236" s="1137"/>
      <c r="D236" s="1137"/>
      <c r="E236" s="1137"/>
      <c r="F236" s="1137"/>
      <c r="G236" s="1137"/>
      <c r="H236" s="1137"/>
      <c r="I236" s="1137"/>
      <c r="J236" s="1137"/>
      <c r="K236" s="1137"/>
      <c r="L236" s="1137"/>
      <c r="M236" s="1137"/>
      <c r="N236" s="1137"/>
      <c r="O236" s="1137"/>
      <c r="P236" s="1137"/>
      <c r="Q236" s="1137"/>
      <c r="R236" s="1137"/>
      <c r="S236" s="1137"/>
      <c r="T236" s="1137"/>
      <c r="U236" s="1137"/>
      <c r="V236" s="1137"/>
      <c r="W236" s="1137"/>
      <c r="X236" s="1137"/>
    </row>
    <row r="237" spans="1:59" ht="17.100000000000001" customHeight="1">
      <c r="A237" s="1138" t="s">
        <v>1606</v>
      </c>
      <c r="B237" s="1139"/>
      <c r="C237" s="1139"/>
      <c r="D237" s="1139"/>
      <c r="E237" s="1139"/>
      <c r="F237" s="1139"/>
      <c r="G237" s="1139"/>
      <c r="H237" s="1139"/>
      <c r="I237" s="1139"/>
      <c r="J237" s="1139"/>
      <c r="K237" s="1139"/>
      <c r="L237" s="1139"/>
      <c r="M237" s="1139"/>
      <c r="N237" s="1139"/>
      <c r="O237" s="1139"/>
      <c r="P237" s="1139"/>
      <c r="Q237" s="1139"/>
      <c r="R237" s="1139"/>
      <c r="S237" s="1139"/>
      <c r="T237" s="1139"/>
      <c r="U237" s="1139"/>
      <c r="V237" s="1139"/>
      <c r="W237" s="1139"/>
      <c r="X237" s="1139"/>
    </row>
    <row r="238" spans="1:59" ht="17.100000000000001" customHeight="1">
      <c r="A238" s="1127" t="s">
        <v>1611</v>
      </c>
      <c r="B238" s="1234"/>
      <c r="C238" s="1234"/>
      <c r="D238" s="1234"/>
      <c r="E238" s="1234"/>
      <c r="F238" s="1234"/>
      <c r="G238" s="1234"/>
      <c r="H238" s="1234"/>
      <c r="I238" s="1234"/>
      <c r="J238" s="1234"/>
      <c r="K238" s="1234"/>
      <c r="L238" s="1234"/>
      <c r="M238" s="1234"/>
      <c r="N238" s="1234"/>
      <c r="O238" s="1234"/>
      <c r="P238" s="1234"/>
      <c r="Q238" s="1234"/>
      <c r="R238" s="1234"/>
      <c r="S238" s="1234"/>
      <c r="T238" s="1234"/>
      <c r="U238" s="1234"/>
      <c r="V238" s="1234"/>
      <c r="W238" s="1234"/>
      <c r="X238" s="1234"/>
    </row>
    <row r="239" spans="1:59" ht="17.100000000000001" customHeight="1">
      <c r="A239" s="2343" t="s">
        <v>227</v>
      </c>
      <c r="B239" s="2343"/>
      <c r="C239" s="2343"/>
      <c r="D239" s="2343"/>
      <c r="E239" s="2343"/>
      <c r="F239" s="2343"/>
      <c r="G239" s="2343"/>
      <c r="H239" s="2343"/>
      <c r="I239" s="2343"/>
      <c r="J239" s="2343"/>
      <c r="K239" s="2343"/>
      <c r="L239" s="2343"/>
      <c r="M239" s="2343"/>
      <c r="N239" s="2343"/>
      <c r="O239" s="2343"/>
      <c r="P239" s="2343"/>
      <c r="Q239" s="2343"/>
      <c r="R239" s="2343"/>
      <c r="S239" s="2343"/>
      <c r="T239" s="2343"/>
      <c r="U239" s="2343"/>
      <c r="V239" s="2343"/>
      <c r="W239" s="2343"/>
      <c r="X239" s="2343"/>
    </row>
    <row r="240" spans="1:59" s="18" customFormat="1" ht="15" customHeight="1">
      <c r="A240" s="769" t="s">
        <v>233</v>
      </c>
      <c r="B240" s="769"/>
      <c r="C240" s="769"/>
      <c r="D240" s="769"/>
      <c r="E240" s="769"/>
      <c r="F240" s="769"/>
      <c r="G240" s="769"/>
      <c r="H240" s="769"/>
      <c r="I240" s="769"/>
      <c r="J240" s="769"/>
      <c r="K240" s="769"/>
      <c r="L240" s="769"/>
      <c r="M240" s="769"/>
      <c r="N240" s="769"/>
      <c r="O240" s="769"/>
      <c r="P240" s="769"/>
      <c r="Q240" s="68"/>
      <c r="R240" s="68"/>
      <c r="S240" s="68"/>
      <c r="T240" s="68"/>
      <c r="U240" s="68"/>
      <c r="V240" s="770"/>
      <c r="W240" s="2347"/>
      <c r="X240" s="2347"/>
      <c r="Y240" s="779"/>
      <c r="Z240" s="779"/>
      <c r="AA240" s="779"/>
      <c r="AB240" s="779"/>
      <c r="AC240" s="779"/>
      <c r="AD240" s="779"/>
      <c r="AE240" s="779"/>
      <c r="AF240" s="779"/>
      <c r="AG240" s="779"/>
      <c r="AH240" s="779"/>
      <c r="AI240" s="779"/>
      <c r="AJ240" s="779"/>
      <c r="AK240" s="779"/>
      <c r="AL240" s="779"/>
      <c r="AM240" s="779"/>
      <c r="AN240" s="779"/>
      <c r="AO240" s="779"/>
      <c r="AP240" s="779"/>
      <c r="AQ240" s="779"/>
      <c r="AR240" s="779"/>
      <c r="AS240" s="779"/>
      <c r="AT240" s="779"/>
      <c r="AU240" s="779"/>
      <c r="AV240" s="779"/>
      <c r="AW240" s="779"/>
      <c r="AX240" s="779"/>
      <c r="AY240" s="779"/>
      <c r="AZ240" s="779"/>
      <c r="BA240" s="779"/>
      <c r="BB240" s="779"/>
      <c r="BC240" s="779"/>
      <c r="BD240" s="779"/>
      <c r="BE240" s="779"/>
      <c r="BF240" s="779"/>
      <c r="BG240" s="779"/>
    </row>
    <row r="241" spans="1:59" s="18" customFormat="1" ht="16.5" customHeight="1">
      <c r="A241" s="1237" t="s">
        <v>991</v>
      </c>
      <c r="B241" s="1237"/>
      <c r="C241" s="1237"/>
      <c r="D241" s="1237"/>
      <c r="E241" s="1237"/>
      <c r="F241" s="1237"/>
      <c r="G241" s="1237"/>
      <c r="H241" s="1237"/>
      <c r="I241" s="1237"/>
      <c r="J241" s="1237"/>
      <c r="K241" s="1237"/>
      <c r="L241" s="1237"/>
      <c r="M241" s="1237"/>
      <c r="N241" s="1237"/>
      <c r="O241" s="1237"/>
      <c r="P241" s="1237"/>
      <c r="Q241" s="69"/>
      <c r="R241" s="69"/>
      <c r="S241" s="69"/>
      <c r="T241" s="69"/>
      <c r="U241" s="69"/>
      <c r="V241" s="1238"/>
      <c r="W241" s="2348" t="s">
        <v>228</v>
      </c>
      <c r="X241" s="2348"/>
      <c r="Y241" s="779"/>
      <c r="Z241" s="779"/>
      <c r="AA241" s="779"/>
      <c r="AB241" s="779"/>
      <c r="AC241" s="779"/>
      <c r="AD241" s="779"/>
      <c r="AE241" s="779"/>
      <c r="AF241" s="779"/>
      <c r="AG241" s="779"/>
      <c r="AH241" s="779"/>
      <c r="AI241" s="779"/>
      <c r="AJ241" s="779"/>
      <c r="AK241" s="779"/>
      <c r="AL241" s="779"/>
      <c r="AM241" s="779"/>
      <c r="AN241" s="779"/>
      <c r="AO241" s="779"/>
      <c r="AP241" s="779"/>
      <c r="AQ241" s="779"/>
      <c r="AR241" s="779"/>
      <c r="AS241" s="779"/>
      <c r="AT241" s="779"/>
      <c r="AU241" s="779"/>
      <c r="AV241" s="779"/>
      <c r="AW241" s="779"/>
      <c r="AX241" s="779"/>
      <c r="AY241" s="779"/>
      <c r="AZ241" s="779"/>
      <c r="BA241" s="779"/>
      <c r="BB241" s="779"/>
      <c r="BC241" s="779"/>
      <c r="BD241" s="779"/>
      <c r="BE241" s="779"/>
      <c r="BF241" s="779"/>
      <c r="BG241" s="779"/>
    </row>
    <row r="242" spans="1:59" s="18" customFormat="1" ht="15" customHeight="1">
      <c r="A242" s="2344" t="s">
        <v>1227</v>
      </c>
      <c r="B242" s="2344"/>
      <c r="C242" s="2344"/>
      <c r="D242" s="2344"/>
      <c r="E242" s="2344"/>
      <c r="F242" s="2344"/>
      <c r="G242" s="2344"/>
      <c r="H242" s="2344"/>
      <c r="I242" s="2344"/>
      <c r="J242" s="2344"/>
      <c r="K242" s="2344"/>
      <c r="L242" s="2344"/>
      <c r="M242" s="2344"/>
      <c r="N242" s="2344"/>
      <c r="O242" s="2344"/>
      <c r="P242" s="2344"/>
      <c r="Q242" s="2344"/>
      <c r="R242" s="2344"/>
      <c r="S242" s="2344"/>
      <c r="T242" s="2344"/>
      <c r="U242" s="2344"/>
      <c r="V242" s="2344"/>
      <c r="W242" s="2345" t="s">
        <v>867</v>
      </c>
      <c r="X242" s="2346"/>
      <c r="Y242" s="779"/>
      <c r="Z242" s="779"/>
      <c r="AA242" s="779"/>
      <c r="AB242" s="779"/>
      <c r="AC242" s="779"/>
      <c r="AD242" s="779"/>
      <c r="AE242" s="779"/>
      <c r="AF242" s="779"/>
      <c r="AG242" s="779"/>
      <c r="AH242" s="779"/>
      <c r="AI242" s="779"/>
      <c r="AJ242" s="779"/>
      <c r="AK242" s="779"/>
      <c r="AL242" s="779"/>
      <c r="AM242" s="779"/>
      <c r="AN242" s="779"/>
      <c r="AO242" s="779"/>
      <c r="AP242" s="779"/>
      <c r="AQ242" s="779"/>
      <c r="AR242" s="779"/>
      <c r="AS242" s="779"/>
      <c r="AT242" s="779"/>
      <c r="AU242" s="779"/>
      <c r="AV242" s="779"/>
      <c r="AW242" s="779"/>
      <c r="AX242" s="779"/>
      <c r="AY242" s="779"/>
      <c r="AZ242" s="779"/>
      <c r="BA242" s="779"/>
      <c r="BB242" s="779"/>
      <c r="BC242" s="779"/>
      <c r="BD242" s="779"/>
      <c r="BE242" s="779"/>
      <c r="BF242" s="779"/>
      <c r="BG242" s="779"/>
    </row>
    <row r="243" spans="1:59" s="18" customFormat="1" ht="16.5" customHeight="1">
      <c r="A243" s="75" t="s">
        <v>237</v>
      </c>
      <c r="B243" s="75"/>
      <c r="C243" s="75"/>
      <c r="D243" s="75"/>
      <c r="E243" s="75"/>
      <c r="F243" s="75"/>
      <c r="G243" s="75"/>
      <c r="H243" s="75"/>
      <c r="I243" s="75"/>
      <c r="J243" s="75"/>
      <c r="K243" s="75"/>
      <c r="L243" s="75"/>
      <c r="M243" s="75"/>
      <c r="N243" s="75"/>
      <c r="O243" s="75"/>
      <c r="P243" s="75"/>
      <c r="Q243" s="69"/>
      <c r="R243" s="69"/>
      <c r="S243" s="69"/>
      <c r="T243" s="69"/>
      <c r="U243" s="69"/>
      <c r="V243" s="74"/>
      <c r="W243" s="1239"/>
      <c r="X243" s="1140"/>
      <c r="Y243" s="779"/>
      <c r="Z243" s="779"/>
      <c r="AA243" s="779"/>
      <c r="AB243" s="779"/>
      <c r="AC243" s="779"/>
      <c r="AD243" s="779"/>
      <c r="AE243" s="779"/>
      <c r="AF243" s="779"/>
      <c r="AG243" s="779"/>
      <c r="AH243" s="779"/>
      <c r="AI243" s="779"/>
      <c r="AJ243" s="779"/>
      <c r="AK243" s="779"/>
      <c r="AL243" s="779"/>
      <c r="AM243" s="779"/>
      <c r="AN243" s="779"/>
      <c r="AO243" s="779"/>
      <c r="AP243" s="779"/>
      <c r="AQ243" s="779"/>
      <c r="AR243" s="779"/>
      <c r="AS243" s="779"/>
      <c r="AT243" s="779"/>
      <c r="AU243" s="779"/>
      <c r="AV243" s="779"/>
      <c r="AW243" s="779"/>
      <c r="AX243" s="779"/>
      <c r="AY243" s="779"/>
      <c r="AZ243" s="779"/>
      <c r="BA243" s="779"/>
      <c r="BB243" s="779"/>
      <c r="BC243" s="779"/>
      <c r="BD243" s="779"/>
      <c r="BE243" s="779"/>
      <c r="BF243" s="779"/>
      <c r="BG243" s="779"/>
    </row>
    <row r="244" spans="1:59" s="18" customFormat="1" ht="15" customHeight="1">
      <c r="A244" s="2344" t="s">
        <v>1791</v>
      </c>
      <c r="B244" s="2344"/>
      <c r="C244" s="2344"/>
      <c r="D244" s="2344"/>
      <c r="E244" s="2344"/>
      <c r="F244" s="2344"/>
      <c r="G244" s="2344"/>
      <c r="H244" s="2344"/>
      <c r="I244" s="2344"/>
      <c r="J244" s="2344"/>
      <c r="K244" s="2344"/>
      <c r="L244" s="2344"/>
      <c r="M244" s="2344"/>
      <c r="N244" s="2344"/>
      <c r="O244" s="2344"/>
      <c r="P244" s="2344"/>
      <c r="Q244" s="2344"/>
      <c r="R244" s="2344"/>
      <c r="S244" s="2344"/>
      <c r="T244" s="2344"/>
      <c r="U244" s="2344"/>
      <c r="V244" s="2344"/>
      <c r="W244" s="2345" t="s">
        <v>867</v>
      </c>
      <c r="X244" s="2346"/>
      <c r="Y244" s="779"/>
      <c r="Z244" s="779"/>
      <c r="AA244" s="779"/>
      <c r="AB244" s="779"/>
      <c r="AC244" s="779"/>
      <c r="AD244" s="779"/>
      <c r="AE244" s="779"/>
      <c r="AF244" s="779"/>
      <c r="AG244" s="779"/>
      <c r="AH244" s="779"/>
      <c r="AI244" s="779"/>
      <c r="AJ244" s="779"/>
      <c r="AK244" s="779"/>
      <c r="AL244" s="779"/>
      <c r="AM244" s="779"/>
      <c r="AN244" s="779"/>
      <c r="AO244" s="779"/>
      <c r="AP244" s="779"/>
      <c r="AQ244" s="779"/>
      <c r="AR244" s="779"/>
      <c r="AS244" s="779"/>
      <c r="AT244" s="779"/>
      <c r="AU244" s="779"/>
      <c r="AV244" s="779"/>
      <c r="AW244" s="779"/>
      <c r="AX244" s="779"/>
      <c r="AY244" s="779"/>
      <c r="AZ244" s="779"/>
      <c r="BA244" s="779"/>
      <c r="BB244" s="779"/>
      <c r="BC244" s="779"/>
      <c r="BD244" s="779"/>
      <c r="BE244" s="779"/>
      <c r="BF244" s="779"/>
      <c r="BG244" s="779"/>
    </row>
    <row r="245" spans="1:59" s="18" customFormat="1" ht="16.5" customHeight="1">
      <c r="A245" s="75" t="s">
        <v>1228</v>
      </c>
      <c r="B245" s="75"/>
      <c r="C245" s="75"/>
      <c r="D245" s="75"/>
      <c r="E245" s="75"/>
      <c r="F245" s="75"/>
      <c r="G245" s="75"/>
      <c r="H245" s="75"/>
      <c r="I245" s="75"/>
      <c r="J245" s="75"/>
      <c r="K245" s="75"/>
      <c r="L245" s="75"/>
      <c r="M245" s="75"/>
      <c r="N245" s="75"/>
      <c r="O245" s="75"/>
      <c r="P245" s="75"/>
      <c r="Q245" s="69"/>
      <c r="R245" s="69"/>
      <c r="S245" s="69"/>
      <c r="T245" s="69"/>
      <c r="U245" s="69"/>
      <c r="V245" s="74"/>
      <c r="W245" s="1239"/>
      <c r="X245" s="1140"/>
      <c r="Y245" s="779"/>
      <c r="Z245" s="779"/>
      <c r="AA245" s="779"/>
      <c r="AB245" s="779"/>
      <c r="AC245" s="779"/>
      <c r="AD245" s="779"/>
      <c r="AE245" s="779"/>
      <c r="AF245" s="779"/>
      <c r="AG245" s="779"/>
      <c r="AH245" s="779"/>
      <c r="AI245" s="779"/>
      <c r="AJ245" s="779"/>
      <c r="AK245" s="779"/>
      <c r="AL245" s="779"/>
      <c r="AM245" s="779"/>
      <c r="AN245" s="779"/>
      <c r="AO245" s="779"/>
      <c r="AP245" s="779"/>
      <c r="AQ245" s="779"/>
      <c r="AR245" s="779"/>
      <c r="AS245" s="779"/>
      <c r="AT245" s="779"/>
      <c r="AU245" s="779"/>
      <c r="AV245" s="779"/>
      <c r="AW245" s="779"/>
      <c r="AX245" s="779"/>
      <c r="AY245" s="779"/>
      <c r="AZ245" s="779"/>
      <c r="BA245" s="779"/>
      <c r="BB245" s="779"/>
      <c r="BC245" s="779"/>
      <c r="BD245" s="779"/>
      <c r="BE245" s="779"/>
      <c r="BF245" s="779"/>
      <c r="BG245" s="779"/>
    </row>
    <row r="246" spans="1:59" s="18" customFormat="1" ht="15" customHeight="1">
      <c r="A246" s="2344" t="s">
        <v>44</v>
      </c>
      <c r="B246" s="2344"/>
      <c r="C246" s="2344"/>
      <c r="D246" s="2344"/>
      <c r="E246" s="2344"/>
      <c r="F246" s="2344"/>
      <c r="G246" s="2344"/>
      <c r="H246" s="2344"/>
      <c r="I246" s="2344"/>
      <c r="J246" s="2344"/>
      <c r="K246" s="2344"/>
      <c r="L246" s="2344"/>
      <c r="M246" s="2344"/>
      <c r="N246" s="2344"/>
      <c r="O246" s="2344"/>
      <c r="P246" s="2344"/>
      <c r="Q246" s="2344"/>
      <c r="R246" s="2344"/>
      <c r="S246" s="2344"/>
      <c r="T246" s="2344"/>
      <c r="U246" s="2344"/>
      <c r="V246" s="2344"/>
      <c r="W246" s="2345" t="s">
        <v>867</v>
      </c>
      <c r="X246" s="2346"/>
      <c r="Y246" s="779"/>
      <c r="Z246" s="779"/>
      <c r="AA246" s="779"/>
      <c r="AB246" s="779"/>
      <c r="AC246" s="779"/>
      <c r="AD246" s="779"/>
      <c r="AE246" s="779"/>
      <c r="AF246" s="779"/>
      <c r="AG246" s="779"/>
      <c r="AH246" s="779"/>
      <c r="AI246" s="779"/>
      <c r="AJ246" s="779"/>
      <c r="AK246" s="779"/>
      <c r="AL246" s="779"/>
      <c r="AM246" s="779"/>
      <c r="AN246" s="779"/>
      <c r="AO246" s="779"/>
      <c r="AP246" s="779"/>
      <c r="AQ246" s="779"/>
      <c r="AR246" s="779"/>
      <c r="AS246" s="779"/>
      <c r="AT246" s="779"/>
      <c r="AU246" s="779"/>
      <c r="AV246" s="779"/>
      <c r="AW246" s="779"/>
      <c r="AX246" s="779"/>
      <c r="AY246" s="779"/>
      <c r="AZ246" s="779"/>
      <c r="BA246" s="779"/>
      <c r="BB246" s="779"/>
      <c r="BC246" s="779"/>
      <c r="BD246" s="779"/>
      <c r="BE246" s="779"/>
      <c r="BF246" s="779"/>
      <c r="BG246" s="779"/>
    </row>
    <row r="247" spans="1:59" s="18" customFormat="1" ht="27" customHeight="1">
      <c r="A247" s="2344" t="s">
        <v>1881</v>
      </c>
      <c r="B247" s="2344"/>
      <c r="C247" s="2344"/>
      <c r="D247" s="2344"/>
      <c r="E247" s="2344"/>
      <c r="F247" s="2344"/>
      <c r="G247" s="2344"/>
      <c r="H247" s="2344"/>
      <c r="I247" s="2344"/>
      <c r="J247" s="2344"/>
      <c r="K247" s="2344"/>
      <c r="L247" s="2344"/>
      <c r="M247" s="2344"/>
      <c r="N247" s="2344"/>
      <c r="O247" s="2344"/>
      <c r="P247" s="2344"/>
      <c r="Q247" s="2344"/>
      <c r="R247" s="2344"/>
      <c r="S247" s="2344"/>
      <c r="T247" s="2344"/>
      <c r="U247" s="2344"/>
      <c r="V247" s="2344"/>
      <c r="W247" s="2345" t="s">
        <v>867</v>
      </c>
      <c r="X247" s="2346"/>
      <c r="Y247" s="779"/>
      <c r="Z247" s="779"/>
      <c r="AA247" s="779"/>
      <c r="AB247" s="779"/>
      <c r="AC247" s="779"/>
      <c r="AD247" s="779"/>
      <c r="AE247" s="779"/>
      <c r="AF247" s="779"/>
      <c r="AG247" s="779"/>
      <c r="AH247" s="779"/>
      <c r="AI247" s="779"/>
      <c r="AJ247" s="779"/>
      <c r="AK247" s="779"/>
      <c r="AL247" s="779"/>
      <c r="AM247" s="779"/>
      <c r="AN247" s="779"/>
      <c r="AO247" s="779"/>
      <c r="AP247" s="779"/>
      <c r="AQ247" s="779"/>
      <c r="AR247" s="779"/>
      <c r="AS247" s="779"/>
      <c r="AT247" s="779"/>
      <c r="AU247" s="779"/>
      <c r="AV247" s="779"/>
      <c r="AW247" s="779"/>
      <c r="AX247" s="779"/>
      <c r="AY247" s="779"/>
      <c r="AZ247" s="779"/>
      <c r="BA247" s="779"/>
      <c r="BB247" s="779"/>
      <c r="BC247" s="779"/>
      <c r="BD247" s="779"/>
      <c r="BE247" s="779"/>
      <c r="BF247" s="779"/>
      <c r="BG247" s="779"/>
    </row>
    <row r="248" spans="1:59" s="18" customFormat="1" ht="16.5" customHeight="1">
      <c r="A248" s="75" t="s">
        <v>1229</v>
      </c>
      <c r="B248" s="75"/>
      <c r="C248" s="75"/>
      <c r="D248" s="75"/>
      <c r="E248" s="75"/>
      <c r="F248" s="75"/>
      <c r="G248" s="75"/>
      <c r="H248" s="75"/>
      <c r="I248" s="75"/>
      <c r="J248" s="75"/>
      <c r="K248" s="75"/>
      <c r="L248" s="75"/>
      <c r="M248" s="75"/>
      <c r="N248" s="75"/>
      <c r="O248" s="75"/>
      <c r="P248" s="75"/>
      <c r="Q248" s="70"/>
      <c r="R248" s="70"/>
      <c r="S248" s="70"/>
      <c r="T248" s="70"/>
      <c r="U248" s="70"/>
      <c r="V248" s="74"/>
      <c r="W248" s="1239"/>
      <c r="X248" s="1141"/>
      <c r="Y248" s="779"/>
      <c r="Z248" s="779"/>
      <c r="AA248" s="779"/>
      <c r="AB248" s="779"/>
      <c r="AC248" s="779"/>
      <c r="AD248" s="779"/>
      <c r="AE248" s="779"/>
      <c r="AF248" s="779"/>
      <c r="AG248" s="779"/>
      <c r="AH248" s="779"/>
      <c r="AI248" s="779"/>
      <c r="AJ248" s="779"/>
      <c r="AK248" s="779"/>
      <c r="AL248" s="779"/>
      <c r="AM248" s="779"/>
      <c r="AN248" s="779"/>
      <c r="AO248" s="779"/>
      <c r="AP248" s="779"/>
      <c r="AQ248" s="779"/>
      <c r="AR248" s="779"/>
      <c r="AS248" s="779"/>
      <c r="AT248" s="779"/>
      <c r="AU248" s="779"/>
      <c r="AV248" s="779"/>
      <c r="AW248" s="779"/>
      <c r="AX248" s="779"/>
      <c r="AY248" s="779"/>
      <c r="AZ248" s="779"/>
      <c r="BA248" s="779"/>
      <c r="BB248" s="779"/>
      <c r="BC248" s="779"/>
      <c r="BD248" s="779"/>
      <c r="BE248" s="779"/>
      <c r="BF248" s="779"/>
      <c r="BG248" s="779"/>
    </row>
    <row r="249" spans="1:59" s="18" customFormat="1" ht="27" customHeight="1">
      <c r="A249" s="2344" t="s">
        <v>1266</v>
      </c>
      <c r="B249" s="2344"/>
      <c r="C249" s="2344"/>
      <c r="D249" s="2344"/>
      <c r="E249" s="2344"/>
      <c r="F249" s="2344"/>
      <c r="G249" s="2344"/>
      <c r="H249" s="2344"/>
      <c r="I249" s="2344"/>
      <c r="J249" s="2344"/>
      <c r="K249" s="2344"/>
      <c r="L249" s="2344"/>
      <c r="M249" s="2344"/>
      <c r="N249" s="2344"/>
      <c r="O249" s="2344"/>
      <c r="P249" s="2344"/>
      <c r="Q249" s="2344"/>
      <c r="R249" s="2344"/>
      <c r="S249" s="2344"/>
      <c r="T249" s="2344"/>
      <c r="U249" s="2344"/>
      <c r="V249" s="2344"/>
      <c r="W249" s="2345" t="s">
        <v>867</v>
      </c>
      <c r="X249" s="2346"/>
      <c r="Y249" s="779"/>
      <c r="Z249" s="779"/>
      <c r="AA249" s="779"/>
      <c r="AB249" s="779"/>
      <c r="AC249" s="779"/>
      <c r="AD249" s="779"/>
      <c r="AE249" s="779"/>
      <c r="AF249" s="779"/>
      <c r="AG249" s="779"/>
      <c r="AH249" s="779"/>
      <c r="AI249" s="779"/>
      <c r="AJ249" s="779"/>
      <c r="AK249" s="779"/>
      <c r="AL249" s="779"/>
      <c r="AM249" s="779"/>
      <c r="AN249" s="779"/>
      <c r="AO249" s="779"/>
      <c r="AP249" s="779"/>
      <c r="AQ249" s="779"/>
      <c r="AR249" s="779"/>
      <c r="AS249" s="779"/>
      <c r="AT249" s="779"/>
      <c r="AU249" s="779"/>
      <c r="AV249" s="779"/>
      <c r="AW249" s="779"/>
      <c r="AX249" s="779"/>
      <c r="AY249" s="779"/>
      <c r="AZ249" s="779"/>
      <c r="BA249" s="779"/>
      <c r="BB249" s="779"/>
      <c r="BC249" s="779"/>
      <c r="BD249" s="779"/>
      <c r="BE249" s="779"/>
      <c r="BF249" s="779"/>
      <c r="BG249" s="779"/>
    </row>
    <row r="250" spans="1:59" s="18" customFormat="1" ht="37.5" customHeight="1">
      <c r="A250" s="2344" t="s">
        <v>1792</v>
      </c>
      <c r="B250" s="2344"/>
      <c r="C250" s="2344"/>
      <c r="D250" s="2344"/>
      <c r="E250" s="2344"/>
      <c r="F250" s="2344"/>
      <c r="G250" s="2344"/>
      <c r="H250" s="2344"/>
      <c r="I250" s="2344"/>
      <c r="J250" s="2344"/>
      <c r="K250" s="2344"/>
      <c r="L250" s="2344"/>
      <c r="M250" s="2344"/>
      <c r="N250" s="2344"/>
      <c r="O250" s="2344"/>
      <c r="P250" s="2344"/>
      <c r="Q250" s="2344"/>
      <c r="R250" s="2344"/>
      <c r="S250" s="2344"/>
      <c r="T250" s="2344"/>
      <c r="U250" s="2344"/>
      <c r="V250" s="2344"/>
      <c r="W250" s="2345" t="s">
        <v>867</v>
      </c>
      <c r="X250" s="2346"/>
      <c r="Y250" s="779"/>
      <c r="Z250" s="779"/>
      <c r="AA250" s="779"/>
      <c r="AB250" s="779"/>
      <c r="AC250" s="779"/>
      <c r="AD250" s="779"/>
      <c r="AE250" s="779"/>
      <c r="AF250" s="779"/>
      <c r="AG250" s="779"/>
      <c r="AH250" s="779"/>
      <c r="AI250" s="779"/>
      <c r="AJ250" s="779"/>
      <c r="AK250" s="779"/>
      <c r="AL250" s="779"/>
      <c r="AM250" s="779"/>
      <c r="AN250" s="779"/>
      <c r="AO250" s="779"/>
      <c r="AP250" s="779"/>
      <c r="AQ250" s="779"/>
      <c r="AR250" s="779"/>
      <c r="AS250" s="779"/>
      <c r="AT250" s="779"/>
      <c r="AU250" s="779"/>
      <c r="AV250" s="779"/>
      <c r="AW250" s="779"/>
      <c r="AX250" s="779"/>
      <c r="AY250" s="779"/>
      <c r="AZ250" s="779"/>
      <c r="BA250" s="779"/>
      <c r="BB250" s="779"/>
      <c r="BC250" s="779"/>
      <c r="BD250" s="779"/>
      <c r="BE250" s="779"/>
      <c r="BF250" s="779"/>
      <c r="BG250" s="779"/>
    </row>
    <row r="251" spans="1:59" s="18" customFormat="1" ht="16.5" customHeight="1">
      <c r="A251" s="71" t="s">
        <v>992</v>
      </c>
      <c r="B251" s="72"/>
      <c r="C251" s="73"/>
      <c r="D251" s="73"/>
      <c r="E251" s="73"/>
      <c r="F251" s="73"/>
      <c r="G251" s="73"/>
      <c r="H251" s="73"/>
      <c r="I251" s="73"/>
      <c r="J251" s="73"/>
      <c r="K251" s="73"/>
      <c r="L251" s="73"/>
      <c r="M251" s="73"/>
      <c r="N251" s="73"/>
      <c r="O251" s="73"/>
      <c r="P251" s="73"/>
      <c r="Q251" s="70"/>
      <c r="R251" s="70"/>
      <c r="S251" s="70"/>
      <c r="T251" s="70"/>
      <c r="U251" s="70"/>
      <c r="V251" s="74"/>
      <c r="W251" s="1239"/>
      <c r="X251" s="1141"/>
      <c r="Y251" s="779"/>
      <c r="Z251" s="779"/>
      <c r="AA251" s="779"/>
      <c r="AB251" s="779"/>
      <c r="AC251" s="779"/>
      <c r="AD251" s="779"/>
      <c r="AE251" s="779"/>
      <c r="AF251" s="779"/>
      <c r="AG251" s="779"/>
      <c r="AH251" s="779"/>
      <c r="AI251" s="779"/>
      <c r="AJ251" s="779"/>
      <c r="AK251" s="779"/>
      <c r="AL251" s="779"/>
      <c r="AM251" s="779"/>
      <c r="AN251" s="779"/>
      <c r="AO251" s="779"/>
      <c r="AP251" s="779"/>
      <c r="AQ251" s="779"/>
      <c r="AR251" s="779"/>
      <c r="AS251" s="779"/>
      <c r="AT251" s="779"/>
      <c r="AU251" s="779"/>
      <c r="AV251" s="779"/>
      <c r="AW251" s="779"/>
      <c r="AX251" s="779"/>
      <c r="AY251" s="779"/>
      <c r="AZ251" s="779"/>
      <c r="BA251" s="779"/>
      <c r="BB251" s="779"/>
      <c r="BC251" s="779"/>
      <c r="BD251" s="779"/>
      <c r="BE251" s="779"/>
      <c r="BF251" s="779"/>
      <c r="BG251" s="779"/>
    </row>
    <row r="252" spans="1:59" s="18" customFormat="1" ht="30" customHeight="1">
      <c r="A252" s="2344" t="s">
        <v>993</v>
      </c>
      <c r="B252" s="2344"/>
      <c r="C252" s="2344"/>
      <c r="D252" s="2344"/>
      <c r="E252" s="2344"/>
      <c r="F252" s="2344"/>
      <c r="G252" s="2344"/>
      <c r="H252" s="2344"/>
      <c r="I252" s="2344"/>
      <c r="J252" s="2344"/>
      <c r="K252" s="2344"/>
      <c r="L252" s="2344"/>
      <c r="M252" s="2344"/>
      <c r="N252" s="2344"/>
      <c r="O252" s="2344"/>
      <c r="P252" s="2344"/>
      <c r="Q252" s="2344"/>
      <c r="R252" s="2344"/>
      <c r="S252" s="2344"/>
      <c r="T252" s="2344"/>
      <c r="U252" s="2344"/>
      <c r="V252" s="2344"/>
      <c r="W252" s="2345" t="s">
        <v>867</v>
      </c>
      <c r="X252" s="2346"/>
      <c r="Y252" s="779"/>
      <c r="Z252" s="779"/>
      <c r="AA252" s="779"/>
      <c r="AB252" s="779"/>
      <c r="AC252" s="779"/>
      <c r="AD252" s="779"/>
      <c r="AE252" s="779"/>
      <c r="AF252" s="779"/>
      <c r="AG252" s="779"/>
      <c r="AH252" s="779"/>
      <c r="AI252" s="779"/>
      <c r="AJ252" s="779"/>
      <c r="AK252" s="779"/>
      <c r="AL252" s="779"/>
      <c r="AM252" s="779"/>
      <c r="AN252" s="779"/>
      <c r="AO252" s="779"/>
      <c r="AP252" s="779"/>
      <c r="AQ252" s="779"/>
      <c r="AR252" s="779"/>
      <c r="AS252" s="779"/>
      <c r="AT252" s="779"/>
      <c r="AU252" s="779"/>
      <c r="AV252" s="779"/>
      <c r="AW252" s="779"/>
      <c r="AX252" s="779"/>
      <c r="AY252" s="779"/>
      <c r="AZ252" s="779"/>
      <c r="BA252" s="779"/>
      <c r="BB252" s="779"/>
      <c r="BC252" s="779"/>
      <c r="BD252" s="779"/>
      <c r="BE252" s="779"/>
      <c r="BF252" s="779"/>
      <c r="BG252" s="779"/>
    </row>
    <row r="253" spans="1:59" s="18" customFormat="1" ht="16.5" customHeight="1">
      <c r="A253" s="71" t="s">
        <v>994</v>
      </c>
      <c r="B253" s="71"/>
      <c r="C253" s="71"/>
      <c r="D253" s="71"/>
      <c r="E253" s="71"/>
      <c r="F253" s="71"/>
      <c r="G253" s="71"/>
      <c r="H253" s="71"/>
      <c r="I253" s="71"/>
      <c r="J253" s="71"/>
      <c r="K253" s="71"/>
      <c r="L253" s="71"/>
      <c r="M253" s="71"/>
      <c r="N253" s="71"/>
      <c r="O253" s="71"/>
      <c r="P253" s="71"/>
      <c r="Q253" s="70"/>
      <c r="R253" s="70"/>
      <c r="S253" s="70"/>
      <c r="T253" s="70"/>
      <c r="U253" s="70"/>
      <c r="V253" s="74"/>
      <c r="W253" s="1239"/>
      <c r="X253" s="1141"/>
      <c r="Y253" s="779"/>
      <c r="Z253" s="779"/>
      <c r="AA253" s="779"/>
      <c r="AB253" s="779"/>
      <c r="AC253" s="779"/>
      <c r="AD253" s="779"/>
      <c r="AE253" s="779"/>
      <c r="AF253" s="779"/>
      <c r="AG253" s="779"/>
      <c r="AH253" s="779"/>
      <c r="AI253" s="779"/>
      <c r="AJ253" s="779"/>
      <c r="AK253" s="779"/>
      <c r="AL253" s="779"/>
      <c r="AM253" s="779"/>
      <c r="AN253" s="779"/>
      <c r="AO253" s="779"/>
      <c r="AP253" s="779"/>
      <c r="AQ253" s="779"/>
      <c r="AR253" s="779"/>
      <c r="AS253" s="779"/>
      <c r="AT253" s="779"/>
      <c r="AU253" s="779"/>
      <c r="AV253" s="779"/>
      <c r="AW253" s="779"/>
      <c r="AX253" s="779"/>
      <c r="AY253" s="779"/>
      <c r="AZ253" s="779"/>
      <c r="BA253" s="779"/>
      <c r="BB253" s="779"/>
      <c r="BC253" s="779"/>
      <c r="BD253" s="779"/>
      <c r="BE253" s="779"/>
      <c r="BF253" s="779"/>
      <c r="BG253" s="779"/>
    </row>
    <row r="254" spans="1:59" s="18" customFormat="1" ht="30" customHeight="1">
      <c r="A254" s="2344" t="s">
        <v>236</v>
      </c>
      <c r="B254" s="2344"/>
      <c r="C254" s="2344"/>
      <c r="D254" s="2344"/>
      <c r="E254" s="2344"/>
      <c r="F254" s="2344"/>
      <c r="G254" s="2344"/>
      <c r="H254" s="2344"/>
      <c r="I254" s="2344"/>
      <c r="J254" s="2344"/>
      <c r="K254" s="2344"/>
      <c r="L254" s="2344"/>
      <c r="M254" s="2344"/>
      <c r="N254" s="2344"/>
      <c r="O254" s="2344"/>
      <c r="P254" s="2344"/>
      <c r="Q254" s="2344"/>
      <c r="R254" s="2344"/>
      <c r="S254" s="2344"/>
      <c r="T254" s="2344"/>
      <c r="U254" s="2344"/>
      <c r="V254" s="2344"/>
      <c r="W254" s="2345" t="s">
        <v>867</v>
      </c>
      <c r="X254" s="2346"/>
      <c r="Y254" s="779"/>
      <c r="Z254" s="779"/>
      <c r="AA254" s="779"/>
      <c r="AB254" s="779"/>
      <c r="AC254" s="779"/>
      <c r="AD254" s="779"/>
      <c r="AE254" s="779"/>
      <c r="AF254" s="779"/>
      <c r="AG254" s="779"/>
      <c r="AH254" s="779"/>
      <c r="AI254" s="779"/>
      <c r="AJ254" s="779"/>
      <c r="AK254" s="779"/>
      <c r="AL254" s="779"/>
      <c r="AM254" s="779"/>
      <c r="AN254" s="779"/>
      <c r="AO254" s="779"/>
      <c r="AP254" s="779"/>
      <c r="AQ254" s="779"/>
      <c r="AR254" s="779"/>
      <c r="AS254" s="779"/>
      <c r="AT254" s="779"/>
      <c r="AU254" s="779"/>
      <c r="AV254" s="779"/>
      <c r="AW254" s="779"/>
      <c r="AX254" s="779"/>
      <c r="AY254" s="779"/>
      <c r="AZ254" s="779"/>
      <c r="BA254" s="779"/>
      <c r="BB254" s="779"/>
      <c r="BC254" s="779"/>
      <c r="BD254" s="779"/>
      <c r="BE254" s="779"/>
      <c r="BF254" s="779"/>
      <c r="BG254" s="779"/>
    </row>
    <row r="255" spans="1:59" s="18" customFormat="1" ht="16.5" customHeight="1">
      <c r="A255" s="75" t="s">
        <v>238</v>
      </c>
      <c r="B255" s="75"/>
      <c r="C255" s="75"/>
      <c r="D255" s="75"/>
      <c r="E255" s="75"/>
      <c r="F255" s="75"/>
      <c r="G255" s="75"/>
      <c r="H255" s="75"/>
      <c r="I255" s="75"/>
      <c r="J255" s="75"/>
      <c r="K255" s="75"/>
      <c r="L255" s="75"/>
      <c r="M255" s="75"/>
      <c r="N255" s="75"/>
      <c r="O255" s="75"/>
      <c r="P255" s="75"/>
      <c r="Q255" s="69"/>
      <c r="R255" s="69"/>
      <c r="S255" s="69"/>
      <c r="T255" s="69"/>
      <c r="U255" s="69"/>
      <c r="V255" s="74"/>
      <c r="W255" s="1239"/>
      <c r="X255" s="1140"/>
      <c r="Y255" s="779"/>
      <c r="Z255" s="779"/>
      <c r="AA255" s="779"/>
      <c r="AB255" s="779"/>
      <c r="AC255" s="779"/>
      <c r="AD255" s="779"/>
      <c r="AE255" s="779"/>
      <c r="AF255" s="779"/>
      <c r="AG255" s="779"/>
      <c r="AH255" s="779"/>
      <c r="AI255" s="779"/>
      <c r="AJ255" s="779"/>
      <c r="AK255" s="779"/>
      <c r="AL255" s="779"/>
      <c r="AM255" s="779"/>
      <c r="AN255" s="779"/>
      <c r="AO255" s="779"/>
      <c r="AP255" s="779"/>
      <c r="AQ255" s="779"/>
      <c r="AR255" s="779"/>
      <c r="AS255" s="779"/>
      <c r="AT255" s="779"/>
      <c r="AU255" s="779"/>
      <c r="AV255" s="779"/>
      <c r="AW255" s="779"/>
      <c r="AX255" s="779"/>
      <c r="AY255" s="779"/>
      <c r="AZ255" s="779"/>
      <c r="BA255" s="779"/>
      <c r="BB255" s="779"/>
      <c r="BC255" s="779"/>
      <c r="BD255" s="779"/>
      <c r="BE255" s="779"/>
      <c r="BF255" s="779"/>
      <c r="BG255" s="779"/>
    </row>
    <row r="256" spans="1:59" s="18" customFormat="1" ht="30" customHeight="1">
      <c r="A256" s="2344" t="s">
        <v>1793</v>
      </c>
      <c r="B256" s="2344"/>
      <c r="C256" s="2344"/>
      <c r="D256" s="2344"/>
      <c r="E256" s="2344"/>
      <c r="F256" s="2344"/>
      <c r="G256" s="2344"/>
      <c r="H256" s="2344"/>
      <c r="I256" s="2344"/>
      <c r="J256" s="2344"/>
      <c r="K256" s="2344"/>
      <c r="L256" s="2344"/>
      <c r="M256" s="2344"/>
      <c r="N256" s="2344"/>
      <c r="O256" s="2344"/>
      <c r="P256" s="2344"/>
      <c r="Q256" s="2344"/>
      <c r="R256" s="2344"/>
      <c r="S256" s="2344"/>
      <c r="T256" s="2344"/>
      <c r="U256" s="2344"/>
      <c r="V256" s="2344"/>
      <c r="W256" s="2345" t="s">
        <v>867</v>
      </c>
      <c r="X256" s="2346"/>
      <c r="Y256" s="779"/>
      <c r="Z256" s="779"/>
      <c r="AA256" s="779"/>
      <c r="AB256" s="779"/>
      <c r="AC256" s="779"/>
      <c r="AD256" s="779"/>
      <c r="AE256" s="779"/>
      <c r="AF256" s="779"/>
      <c r="AG256" s="779"/>
      <c r="AH256" s="779"/>
      <c r="AI256" s="779"/>
      <c r="AJ256" s="779"/>
      <c r="AK256" s="779"/>
      <c r="AL256" s="779"/>
      <c r="AM256" s="779"/>
      <c r="AN256" s="779"/>
      <c r="AO256" s="779"/>
      <c r="AP256" s="779"/>
      <c r="AQ256" s="779"/>
      <c r="AR256" s="779"/>
      <c r="AS256" s="779"/>
      <c r="AT256" s="779"/>
      <c r="AU256" s="779"/>
      <c r="AV256" s="779"/>
      <c r="AW256" s="779"/>
      <c r="AX256" s="779"/>
      <c r="AY256" s="779"/>
      <c r="AZ256" s="779"/>
      <c r="BA256" s="779"/>
      <c r="BB256" s="779"/>
      <c r="BC256" s="779"/>
      <c r="BD256" s="779"/>
      <c r="BE256" s="779"/>
      <c r="BF256" s="779"/>
      <c r="BG256" s="779"/>
    </row>
    <row r="257" spans="1:59" s="18" customFormat="1" ht="16.5" customHeight="1">
      <c r="A257" s="75" t="s">
        <v>239</v>
      </c>
      <c r="B257" s="75"/>
      <c r="C257" s="75"/>
      <c r="D257" s="75"/>
      <c r="E257" s="75"/>
      <c r="F257" s="75"/>
      <c r="G257" s="75"/>
      <c r="H257" s="75"/>
      <c r="I257" s="75"/>
      <c r="J257" s="75"/>
      <c r="K257" s="75"/>
      <c r="L257" s="75"/>
      <c r="M257" s="75"/>
      <c r="N257" s="75"/>
      <c r="O257" s="75"/>
      <c r="P257" s="75"/>
      <c r="Q257" s="69"/>
      <c r="R257" s="69"/>
      <c r="S257" s="69"/>
      <c r="T257" s="69"/>
      <c r="U257" s="69"/>
      <c r="V257" s="74"/>
      <c r="W257" s="1239"/>
      <c r="X257" s="1140"/>
      <c r="Y257" s="779"/>
      <c r="Z257" s="779"/>
      <c r="AA257" s="779"/>
      <c r="AB257" s="779"/>
      <c r="AC257" s="779"/>
      <c r="AD257" s="779"/>
      <c r="AE257" s="779"/>
      <c r="AF257" s="779"/>
      <c r="AG257" s="779"/>
      <c r="AH257" s="779"/>
      <c r="AI257" s="779"/>
      <c r="AJ257" s="779"/>
      <c r="AK257" s="779"/>
      <c r="AL257" s="779"/>
      <c r="AM257" s="779"/>
      <c r="AN257" s="779"/>
      <c r="AO257" s="779"/>
      <c r="AP257" s="779"/>
      <c r="AQ257" s="779"/>
      <c r="AR257" s="779"/>
      <c r="AS257" s="779"/>
      <c r="AT257" s="779"/>
      <c r="AU257" s="779"/>
      <c r="AV257" s="779"/>
      <c r="AW257" s="779"/>
      <c r="AX257" s="779"/>
      <c r="AY257" s="779"/>
      <c r="AZ257" s="779"/>
      <c r="BA257" s="779"/>
      <c r="BB257" s="779"/>
      <c r="BC257" s="779"/>
      <c r="BD257" s="779"/>
      <c r="BE257" s="779"/>
      <c r="BF257" s="779"/>
      <c r="BG257" s="779"/>
    </row>
    <row r="258" spans="1:59" s="18" customFormat="1" ht="30" customHeight="1">
      <c r="A258" s="2344" t="s">
        <v>232</v>
      </c>
      <c r="B258" s="2344"/>
      <c r="C258" s="2344"/>
      <c r="D258" s="2344"/>
      <c r="E258" s="2344"/>
      <c r="F258" s="2344"/>
      <c r="G258" s="2344"/>
      <c r="H258" s="2344"/>
      <c r="I258" s="2344"/>
      <c r="J258" s="2344"/>
      <c r="K258" s="2344"/>
      <c r="L258" s="2344"/>
      <c r="M258" s="2344"/>
      <c r="N258" s="2344"/>
      <c r="O258" s="2344"/>
      <c r="P258" s="2344"/>
      <c r="Q258" s="2344"/>
      <c r="R258" s="2344"/>
      <c r="S258" s="2344"/>
      <c r="T258" s="2344"/>
      <c r="U258" s="2344"/>
      <c r="V258" s="2344"/>
      <c r="W258" s="2345" t="s">
        <v>867</v>
      </c>
      <c r="X258" s="2346"/>
      <c r="Y258" s="779"/>
      <c r="Z258" s="779"/>
      <c r="AA258" s="779"/>
      <c r="AB258" s="779"/>
      <c r="AC258" s="779"/>
      <c r="AD258" s="779"/>
      <c r="AE258" s="779"/>
      <c r="AF258" s="779"/>
      <c r="AG258" s="779"/>
      <c r="AH258" s="779"/>
      <c r="AI258" s="779"/>
      <c r="AJ258" s="779"/>
      <c r="AK258" s="779"/>
      <c r="AL258" s="779"/>
      <c r="AM258" s="779"/>
      <c r="AN258" s="779"/>
      <c r="AO258" s="779"/>
      <c r="AP258" s="779"/>
      <c r="AQ258" s="779"/>
      <c r="AR258" s="779"/>
      <c r="AS258" s="779"/>
      <c r="AT258" s="779"/>
      <c r="AU258" s="779"/>
      <c r="AV258" s="779"/>
      <c r="AW258" s="779"/>
      <c r="AX258" s="779"/>
      <c r="AY258" s="779"/>
      <c r="AZ258" s="779"/>
      <c r="BA258" s="779"/>
      <c r="BB258" s="779"/>
      <c r="BC258" s="779"/>
      <c r="BD258" s="779"/>
      <c r="BE258" s="779"/>
      <c r="BF258" s="779"/>
      <c r="BG258" s="779"/>
    </row>
    <row r="259" spans="1:59" s="18" customFormat="1" ht="16.5" customHeight="1">
      <c r="A259" s="73" t="s">
        <v>240</v>
      </c>
      <c r="B259" s="73"/>
      <c r="C259" s="73"/>
      <c r="D259" s="73"/>
      <c r="E259" s="73"/>
      <c r="F259" s="73"/>
      <c r="G259" s="73"/>
      <c r="H259" s="73"/>
      <c r="I259" s="73"/>
      <c r="J259" s="73"/>
      <c r="K259" s="73"/>
      <c r="L259" s="73"/>
      <c r="M259" s="73"/>
      <c r="N259" s="73"/>
      <c r="O259" s="73"/>
      <c r="P259" s="73"/>
      <c r="Q259" s="70"/>
      <c r="R259" s="70"/>
      <c r="S259" s="70"/>
      <c r="T259" s="70"/>
      <c r="U259" s="70"/>
      <c r="V259" s="74"/>
      <c r="W259" s="1239"/>
      <c r="X259" s="1141"/>
      <c r="Y259" s="779"/>
      <c r="Z259" s="779"/>
      <c r="AA259" s="779"/>
      <c r="AB259" s="779"/>
      <c r="AC259" s="779"/>
      <c r="AD259" s="779"/>
      <c r="AE259" s="779"/>
      <c r="AF259" s="779"/>
      <c r="AG259" s="779"/>
      <c r="AH259" s="779"/>
      <c r="AI259" s="779"/>
      <c r="AJ259" s="779"/>
      <c r="AK259" s="779"/>
      <c r="AL259" s="779"/>
      <c r="AM259" s="779"/>
      <c r="AN259" s="779"/>
      <c r="AO259" s="779"/>
      <c r="AP259" s="779"/>
      <c r="AQ259" s="779"/>
      <c r="AR259" s="779"/>
      <c r="AS259" s="779"/>
      <c r="AT259" s="779"/>
      <c r="AU259" s="779"/>
      <c r="AV259" s="779"/>
      <c r="AW259" s="779"/>
      <c r="AX259" s="779"/>
      <c r="AY259" s="779"/>
      <c r="AZ259" s="779"/>
      <c r="BA259" s="779"/>
      <c r="BB259" s="779"/>
      <c r="BC259" s="779"/>
      <c r="BD259" s="779"/>
      <c r="BE259" s="779"/>
      <c r="BF259" s="779"/>
      <c r="BG259" s="779"/>
    </row>
    <row r="260" spans="1:59" s="18" customFormat="1" ht="36.75" customHeight="1">
      <c r="A260" s="2344" t="s">
        <v>1794</v>
      </c>
      <c r="B260" s="2344"/>
      <c r="C260" s="2344"/>
      <c r="D260" s="2344"/>
      <c r="E260" s="2344"/>
      <c r="F260" s="2344"/>
      <c r="G260" s="2344"/>
      <c r="H260" s="2344"/>
      <c r="I260" s="2344"/>
      <c r="J260" s="2344"/>
      <c r="K260" s="2344"/>
      <c r="L260" s="2344"/>
      <c r="M260" s="2344"/>
      <c r="N260" s="2344"/>
      <c r="O260" s="2344"/>
      <c r="P260" s="2344"/>
      <c r="Q260" s="2344"/>
      <c r="R260" s="2344"/>
      <c r="S260" s="2344"/>
      <c r="T260" s="2344"/>
      <c r="U260" s="2344"/>
      <c r="V260" s="2344"/>
      <c r="W260" s="2345" t="s">
        <v>867</v>
      </c>
      <c r="X260" s="2346"/>
      <c r="Y260" s="779"/>
      <c r="Z260" s="779"/>
      <c r="AA260" s="779"/>
      <c r="AB260" s="779"/>
      <c r="AC260" s="779"/>
      <c r="AD260" s="779"/>
      <c r="AE260" s="779"/>
      <c r="AF260" s="779"/>
      <c r="AG260" s="779"/>
      <c r="AH260" s="779"/>
      <c r="AI260" s="779"/>
      <c r="AJ260" s="779"/>
      <c r="AK260" s="779"/>
      <c r="AL260" s="779"/>
      <c r="AM260" s="779"/>
      <c r="AN260" s="779"/>
      <c r="AO260" s="779"/>
      <c r="AP260" s="779"/>
      <c r="AQ260" s="779"/>
      <c r="AR260" s="779"/>
      <c r="AS260" s="779"/>
      <c r="AT260" s="779"/>
      <c r="AU260" s="779"/>
      <c r="AV260" s="779"/>
      <c r="AW260" s="779"/>
      <c r="AX260" s="779"/>
      <c r="AY260" s="779"/>
      <c r="AZ260" s="779"/>
      <c r="BA260" s="779"/>
      <c r="BB260" s="779"/>
      <c r="BC260" s="779"/>
      <c r="BD260" s="779"/>
      <c r="BE260" s="779"/>
      <c r="BF260" s="779"/>
      <c r="BG260" s="779"/>
    </row>
    <row r="261" spans="1:59" s="18" customFormat="1" ht="16.5" customHeight="1">
      <c r="A261" s="71" t="s">
        <v>1230</v>
      </c>
      <c r="B261" s="71"/>
      <c r="C261" s="71"/>
      <c r="D261" s="71"/>
      <c r="E261" s="71"/>
      <c r="F261" s="71"/>
      <c r="G261" s="71"/>
      <c r="H261" s="71"/>
      <c r="I261" s="71"/>
      <c r="J261" s="71"/>
      <c r="K261" s="71"/>
      <c r="L261" s="71"/>
      <c r="M261" s="71"/>
      <c r="N261" s="71"/>
      <c r="O261" s="71"/>
      <c r="P261" s="71"/>
      <c r="Q261" s="70"/>
      <c r="R261" s="70"/>
      <c r="S261" s="70"/>
      <c r="T261" s="70"/>
      <c r="U261" s="70"/>
      <c r="V261" s="74"/>
      <c r="W261" s="1239"/>
      <c r="X261" s="1141"/>
      <c r="Y261" s="779"/>
      <c r="Z261" s="779"/>
      <c r="AA261" s="779"/>
      <c r="AB261" s="779"/>
      <c r="AC261" s="779"/>
      <c r="AD261" s="779"/>
      <c r="AE261" s="779"/>
      <c r="AF261" s="779"/>
      <c r="AG261" s="779"/>
      <c r="AH261" s="779"/>
      <c r="AI261" s="779"/>
      <c r="AJ261" s="779"/>
      <c r="AK261" s="779"/>
      <c r="AL261" s="779"/>
      <c r="AM261" s="779"/>
      <c r="AN261" s="779"/>
      <c r="AO261" s="779"/>
      <c r="AP261" s="779"/>
      <c r="AQ261" s="779"/>
      <c r="AR261" s="779"/>
      <c r="AS261" s="779"/>
      <c r="AT261" s="779"/>
      <c r="AU261" s="779"/>
      <c r="AV261" s="779"/>
      <c r="AW261" s="779"/>
      <c r="AX261" s="779"/>
      <c r="AY261" s="779"/>
      <c r="AZ261" s="779"/>
      <c r="BA261" s="779"/>
      <c r="BB261" s="779"/>
      <c r="BC261" s="779"/>
      <c r="BD261" s="779"/>
      <c r="BE261" s="779"/>
      <c r="BF261" s="779"/>
      <c r="BG261" s="779"/>
    </row>
    <row r="262" spans="1:59" s="18" customFormat="1" ht="48.75" customHeight="1">
      <c r="A262" s="2344" t="s">
        <v>1231</v>
      </c>
      <c r="B262" s="2344"/>
      <c r="C262" s="2344"/>
      <c r="D262" s="2344"/>
      <c r="E262" s="2344"/>
      <c r="F262" s="2344"/>
      <c r="G262" s="2344"/>
      <c r="H262" s="2344"/>
      <c r="I262" s="2344"/>
      <c r="J262" s="2344"/>
      <c r="K262" s="2344"/>
      <c r="L262" s="2344"/>
      <c r="M262" s="2344"/>
      <c r="N262" s="2344"/>
      <c r="O262" s="2344"/>
      <c r="P262" s="2344"/>
      <c r="Q262" s="2344"/>
      <c r="R262" s="2344"/>
      <c r="S262" s="2344"/>
      <c r="T262" s="2344"/>
      <c r="U262" s="2344"/>
      <c r="V262" s="2344"/>
      <c r="W262" s="2345" t="s">
        <v>867</v>
      </c>
      <c r="X262" s="2346"/>
      <c r="Y262" s="779"/>
      <c r="Z262" s="779"/>
      <c r="AA262" s="779"/>
      <c r="AB262" s="779"/>
      <c r="AC262" s="779"/>
      <c r="AD262" s="779"/>
      <c r="AE262" s="779"/>
      <c r="AF262" s="779"/>
      <c r="AG262" s="779"/>
      <c r="AH262" s="779"/>
      <c r="AI262" s="779"/>
      <c r="AJ262" s="779"/>
      <c r="AK262" s="779"/>
      <c r="AL262" s="779"/>
      <c r="AM262" s="779"/>
      <c r="AN262" s="779"/>
      <c r="AO262" s="779"/>
      <c r="AP262" s="779"/>
      <c r="AQ262" s="779"/>
      <c r="AR262" s="779"/>
      <c r="AS262" s="779"/>
      <c r="AT262" s="779"/>
      <c r="AU262" s="779"/>
      <c r="AV262" s="779"/>
      <c r="AW262" s="779"/>
      <c r="AX262" s="779"/>
      <c r="AY262" s="779"/>
      <c r="AZ262" s="779"/>
      <c r="BA262" s="779"/>
      <c r="BB262" s="779"/>
      <c r="BC262" s="779"/>
      <c r="BD262" s="779"/>
      <c r="BE262" s="779"/>
      <c r="BF262" s="779"/>
      <c r="BG262" s="779"/>
    </row>
    <row r="263" spans="1:59" s="18" customFormat="1" ht="15" customHeight="1">
      <c r="A263" s="767"/>
      <c r="B263" s="767"/>
      <c r="C263" s="767"/>
      <c r="D263" s="767"/>
      <c r="E263" s="767"/>
      <c r="F263" s="767"/>
      <c r="G263" s="767"/>
      <c r="H263" s="767"/>
      <c r="I263" s="767"/>
      <c r="J263" s="767"/>
      <c r="K263" s="767"/>
      <c r="L263" s="767"/>
      <c r="M263" s="767"/>
      <c r="N263" s="767"/>
      <c r="O263" s="767"/>
      <c r="P263" s="767"/>
      <c r="Q263" s="76"/>
      <c r="R263" s="76"/>
      <c r="S263" s="76"/>
      <c r="T263" s="76"/>
      <c r="U263" s="76"/>
      <c r="V263" s="768"/>
      <c r="W263" s="1240"/>
      <c r="X263" s="1142"/>
      <c r="Y263" s="779"/>
      <c r="Z263" s="779"/>
      <c r="AA263" s="779"/>
      <c r="AB263" s="779"/>
      <c r="AC263" s="779"/>
      <c r="AD263" s="779"/>
      <c r="AE263" s="779"/>
      <c r="AF263" s="779"/>
      <c r="AG263" s="779"/>
      <c r="AH263" s="779"/>
      <c r="AI263" s="779"/>
      <c r="AJ263" s="779"/>
      <c r="AK263" s="779"/>
      <c r="AL263" s="779"/>
      <c r="AM263" s="779"/>
      <c r="AN263" s="779"/>
      <c r="AO263" s="779"/>
      <c r="AP263" s="779"/>
      <c r="AQ263" s="779"/>
      <c r="AR263" s="779"/>
      <c r="AS263" s="779"/>
      <c r="AT263" s="779"/>
      <c r="AU263" s="779"/>
      <c r="AV263" s="779"/>
      <c r="AW263" s="779"/>
      <c r="AX263" s="779"/>
      <c r="AY263" s="779"/>
      <c r="AZ263" s="779"/>
      <c r="BA263" s="779"/>
      <c r="BB263" s="779"/>
      <c r="BC263" s="779"/>
      <c r="BD263" s="779"/>
      <c r="BE263" s="779"/>
      <c r="BF263" s="779"/>
      <c r="BG263" s="779"/>
    </row>
    <row r="264" spans="1:59" s="18" customFormat="1" ht="16.5" customHeight="1">
      <c r="A264" s="769" t="s">
        <v>241</v>
      </c>
      <c r="B264" s="770"/>
      <c r="C264" s="770"/>
      <c r="D264" s="770"/>
      <c r="E264" s="770"/>
      <c r="F264" s="770"/>
      <c r="G264" s="770"/>
      <c r="H264" s="770"/>
      <c r="I264" s="771"/>
      <c r="J264" s="771"/>
      <c r="K264" s="770"/>
      <c r="L264" s="770"/>
      <c r="M264" s="770"/>
      <c r="N264" s="770"/>
      <c r="O264" s="770"/>
      <c r="P264" s="770"/>
      <c r="Q264" s="70"/>
      <c r="R264" s="70"/>
      <c r="S264" s="70"/>
      <c r="T264" s="70"/>
      <c r="U264" s="70"/>
      <c r="V264" s="74"/>
      <c r="W264" s="1239"/>
      <c r="X264" s="1143" t="s">
        <v>235</v>
      </c>
      <c r="Y264" s="779"/>
      <c r="Z264" s="779"/>
      <c r="AA264" s="779"/>
      <c r="AB264" s="779"/>
      <c r="AC264" s="779"/>
      <c r="AD264" s="779"/>
      <c r="AE264" s="779"/>
      <c r="AF264" s="779"/>
      <c r="AG264" s="779"/>
      <c r="AH264" s="779"/>
      <c r="AI264" s="779"/>
      <c r="AJ264" s="779"/>
      <c r="AK264" s="779"/>
      <c r="AL264" s="779"/>
      <c r="AM264" s="779"/>
      <c r="AN264" s="779"/>
      <c r="AO264" s="779"/>
      <c r="AP264" s="779"/>
      <c r="AQ264" s="779"/>
      <c r="AR264" s="779"/>
      <c r="AS264" s="779"/>
      <c r="AT264" s="779"/>
      <c r="AU264" s="779"/>
      <c r="AV264" s="779"/>
      <c r="AW264" s="779"/>
      <c r="AX264" s="779"/>
      <c r="AY264" s="779"/>
      <c r="AZ264" s="779"/>
      <c r="BA264" s="779"/>
      <c r="BB264" s="779"/>
      <c r="BC264" s="779"/>
      <c r="BD264" s="779"/>
      <c r="BE264" s="779"/>
      <c r="BF264" s="779"/>
      <c r="BG264" s="779"/>
    </row>
    <row r="265" spans="1:59" s="18" customFormat="1" ht="15" customHeight="1">
      <c r="A265" s="2344" t="s">
        <v>45</v>
      </c>
      <c r="B265" s="2344"/>
      <c r="C265" s="2344"/>
      <c r="D265" s="2344"/>
      <c r="E265" s="2344"/>
      <c r="F265" s="2344"/>
      <c r="G265" s="2344"/>
      <c r="H265" s="2344"/>
      <c r="I265" s="2344"/>
      <c r="J265" s="2344"/>
      <c r="K265" s="2344"/>
      <c r="L265" s="2344"/>
      <c r="M265" s="2344"/>
      <c r="N265" s="2344"/>
      <c r="O265" s="2344"/>
      <c r="P265" s="2344"/>
      <c r="Q265" s="2344"/>
      <c r="R265" s="2344"/>
      <c r="S265" s="2344"/>
      <c r="T265" s="2344"/>
      <c r="U265" s="2344"/>
      <c r="V265" s="2344"/>
      <c r="W265" s="2345" t="s">
        <v>867</v>
      </c>
      <c r="X265" s="2346"/>
      <c r="Y265" s="779"/>
      <c r="Z265" s="779"/>
      <c r="AA265" s="779"/>
      <c r="AB265" s="779"/>
      <c r="AC265" s="779"/>
      <c r="AD265" s="779"/>
      <c r="AE265" s="779"/>
      <c r="AF265" s="779"/>
      <c r="AG265" s="779"/>
      <c r="AH265" s="779"/>
      <c r="AI265" s="779"/>
      <c r="AJ265" s="779"/>
      <c r="AK265" s="779"/>
      <c r="AL265" s="779"/>
      <c r="AM265" s="779"/>
      <c r="AN265" s="779"/>
      <c r="AO265" s="779"/>
      <c r="AP265" s="779"/>
      <c r="AQ265" s="779"/>
      <c r="AR265" s="779"/>
      <c r="AS265" s="779"/>
      <c r="AT265" s="779"/>
      <c r="AU265" s="779"/>
      <c r="AV265" s="779"/>
      <c r="AW265" s="779"/>
      <c r="AX265" s="779"/>
      <c r="AY265" s="779"/>
      <c r="AZ265" s="779"/>
      <c r="BA265" s="779"/>
      <c r="BB265" s="779"/>
      <c r="BC265" s="779"/>
      <c r="BD265" s="779"/>
      <c r="BE265" s="779"/>
      <c r="BF265" s="779"/>
      <c r="BG265" s="779"/>
    </row>
    <row r="266" spans="1:59" s="18" customFormat="1" ht="37.5" customHeight="1">
      <c r="A266" s="2344" t="s">
        <v>708</v>
      </c>
      <c r="B266" s="2344"/>
      <c r="C266" s="2344"/>
      <c r="D266" s="2344"/>
      <c r="E266" s="2344"/>
      <c r="F266" s="2344"/>
      <c r="G266" s="2344"/>
      <c r="H266" s="2344"/>
      <c r="I266" s="2344"/>
      <c r="J266" s="2344"/>
      <c r="K266" s="2344"/>
      <c r="L266" s="2344"/>
      <c r="M266" s="2344"/>
      <c r="N266" s="2344"/>
      <c r="O266" s="2344"/>
      <c r="P266" s="2344"/>
      <c r="Q266" s="2344"/>
      <c r="R266" s="2344"/>
      <c r="S266" s="2344"/>
      <c r="T266" s="2344"/>
      <c r="U266" s="2344"/>
      <c r="V266" s="2344"/>
      <c r="W266" s="2345" t="s">
        <v>867</v>
      </c>
      <c r="X266" s="2346"/>
      <c r="Y266" s="779"/>
      <c r="Z266" s="779"/>
      <c r="AA266" s="779"/>
      <c r="AB266" s="779"/>
      <c r="AC266" s="779"/>
      <c r="AD266" s="779"/>
      <c r="AE266" s="779"/>
      <c r="AF266" s="779"/>
      <c r="AG266" s="779"/>
      <c r="AH266" s="779"/>
      <c r="AI266" s="779"/>
      <c r="AJ266" s="779"/>
      <c r="AK266" s="779"/>
      <c r="AL266" s="779"/>
      <c r="AM266" s="779"/>
      <c r="AN266" s="779"/>
      <c r="AO266" s="779"/>
      <c r="AP266" s="779"/>
      <c r="AQ266" s="779"/>
      <c r="AR266" s="779"/>
      <c r="AS266" s="779"/>
      <c r="AT266" s="779"/>
      <c r="AU266" s="779"/>
      <c r="AV266" s="779"/>
      <c r="AW266" s="779"/>
      <c r="AX266" s="779"/>
      <c r="AY266" s="779"/>
      <c r="AZ266" s="779"/>
      <c r="BA266" s="779"/>
      <c r="BB266" s="779"/>
      <c r="BC266" s="779"/>
      <c r="BD266" s="779"/>
      <c r="BE266" s="779"/>
      <c r="BF266" s="779"/>
      <c r="BG266" s="779"/>
    </row>
    <row r="267" spans="1:59" s="18" customFormat="1" ht="15" customHeight="1">
      <c r="A267" s="2349" t="s">
        <v>46</v>
      </c>
      <c r="B267" s="2349"/>
      <c r="C267" s="2349"/>
      <c r="D267" s="2349"/>
      <c r="E267" s="2349"/>
      <c r="F267" s="2349"/>
      <c r="G267" s="2349"/>
      <c r="H267" s="2349"/>
      <c r="I267" s="2349"/>
      <c r="J267" s="2349"/>
      <c r="K267" s="2349"/>
      <c r="L267" s="2349"/>
      <c r="M267" s="2349"/>
      <c r="N267" s="2349"/>
      <c r="O267" s="2349"/>
      <c r="P267" s="2349"/>
      <c r="Q267" s="1241"/>
      <c r="R267" s="1241"/>
      <c r="S267" s="70"/>
      <c r="T267" s="70"/>
      <c r="U267" s="70"/>
      <c r="V267" s="70"/>
      <c r="W267" s="70"/>
      <c r="X267" s="70"/>
      <c r="Y267" s="779"/>
      <c r="Z267" s="779"/>
      <c r="AA267" s="779"/>
      <c r="AB267" s="779"/>
      <c r="AC267" s="779"/>
      <c r="AD267" s="779"/>
      <c r="AE267" s="779"/>
      <c r="AF267" s="779"/>
      <c r="AG267" s="779"/>
      <c r="AH267" s="779"/>
      <c r="AI267" s="779"/>
      <c r="AJ267" s="779"/>
      <c r="AK267" s="779"/>
      <c r="AL267" s="779"/>
      <c r="AM267" s="779"/>
      <c r="AN267" s="779"/>
      <c r="AO267" s="779"/>
      <c r="AP267" s="779"/>
      <c r="AQ267" s="779"/>
      <c r="AR267" s="779"/>
      <c r="AS267" s="779"/>
      <c r="AT267" s="779"/>
      <c r="AU267" s="779"/>
      <c r="AV267" s="779"/>
      <c r="AW267" s="779"/>
      <c r="AX267" s="779"/>
      <c r="AY267" s="779"/>
      <c r="AZ267" s="779"/>
      <c r="BA267" s="779"/>
      <c r="BB267" s="779"/>
      <c r="BC267" s="779"/>
      <c r="BD267" s="779"/>
      <c r="BE267" s="779"/>
      <c r="BF267" s="779"/>
      <c r="BG267" s="779"/>
    </row>
    <row r="268" spans="1:59" s="18" customFormat="1" ht="15" customHeight="1">
      <c r="A268" s="2350" t="s">
        <v>245</v>
      </c>
      <c r="B268" s="2350"/>
      <c r="C268" s="2350"/>
      <c r="D268" s="2350"/>
      <c r="E268" s="2350"/>
      <c r="F268" s="2350"/>
      <c r="G268" s="2350"/>
      <c r="H268" s="2350"/>
      <c r="I268" s="2350"/>
      <c r="J268" s="2350"/>
      <c r="K268" s="2350"/>
      <c r="L268" s="2350"/>
      <c r="M268" s="2350"/>
      <c r="N268" s="2350"/>
      <c r="O268" s="2350"/>
      <c r="P268" s="2350"/>
      <c r="Q268" s="2350"/>
      <c r="R268" s="2350"/>
      <c r="S268" s="70"/>
      <c r="T268" s="70"/>
      <c r="U268" s="70"/>
      <c r="V268" s="70"/>
      <c r="W268" s="70"/>
      <c r="X268" s="70"/>
      <c r="Y268" s="779"/>
      <c r="Z268" s="779"/>
      <c r="AA268" s="779"/>
      <c r="AB268" s="779"/>
      <c r="AC268" s="779"/>
      <c r="AD268" s="779"/>
      <c r="AE268" s="779"/>
      <c r="AF268" s="779"/>
      <c r="AG268" s="779"/>
      <c r="AH268" s="779"/>
      <c r="AI268" s="779"/>
      <c r="AJ268" s="779"/>
      <c r="AK268" s="779"/>
      <c r="AL268" s="779"/>
      <c r="AM268" s="779"/>
      <c r="AN268" s="779"/>
      <c r="AO268" s="779"/>
      <c r="AP268" s="779"/>
      <c r="AQ268" s="779"/>
      <c r="AR268" s="779"/>
      <c r="AS268" s="779"/>
      <c r="AT268" s="779"/>
      <c r="AU268" s="779"/>
      <c r="AV268" s="779"/>
      <c r="AW268" s="779"/>
      <c r="AX268" s="779"/>
      <c r="AY268" s="779"/>
      <c r="AZ268" s="779"/>
      <c r="BA268" s="779"/>
      <c r="BB268" s="779"/>
      <c r="BC268" s="779"/>
      <c r="BD268" s="779"/>
      <c r="BE268" s="779"/>
      <c r="BF268" s="779"/>
      <c r="BG268" s="779"/>
    </row>
    <row r="269" spans="1:59" s="18" customFormat="1" ht="15" customHeight="1">
      <c r="A269" s="1227"/>
      <c r="B269" s="1227"/>
      <c r="C269" s="1227"/>
      <c r="D269" s="1227"/>
      <c r="E269" s="1227"/>
      <c r="F269" s="1227"/>
      <c r="G269" s="1227"/>
      <c r="H269" s="1227"/>
      <c r="I269" s="1227"/>
      <c r="J269" s="1227"/>
      <c r="K269" s="1227"/>
      <c r="L269" s="1227"/>
      <c r="M269" s="1227"/>
      <c r="N269" s="1227"/>
      <c r="O269" s="1227"/>
      <c r="P269" s="1227"/>
      <c r="Q269" s="1227"/>
      <c r="R269" s="1227"/>
      <c r="S269" s="70"/>
      <c r="T269" s="70"/>
      <c r="U269" s="70"/>
      <c r="V269" s="70"/>
      <c r="W269" s="70"/>
      <c r="X269" s="70"/>
      <c r="Y269" s="779"/>
      <c r="Z269" s="779"/>
      <c r="AA269" s="779"/>
      <c r="AB269" s="779"/>
      <c r="AC269" s="779"/>
      <c r="AD269" s="779"/>
      <c r="AE269" s="779"/>
      <c r="AF269" s="779"/>
      <c r="AG269" s="779"/>
      <c r="AH269" s="779"/>
      <c r="AI269" s="779"/>
      <c r="AJ269" s="779"/>
      <c r="AK269" s="779"/>
      <c r="AL269" s="779"/>
      <c r="AM269" s="779"/>
      <c r="AN269" s="779"/>
      <c r="AO269" s="779"/>
      <c r="AP269" s="779"/>
      <c r="AQ269" s="779"/>
      <c r="AR269" s="779"/>
      <c r="AS269" s="779"/>
      <c r="AT269" s="779"/>
      <c r="AU269" s="779"/>
      <c r="AV269" s="779"/>
      <c r="AW269" s="779"/>
      <c r="AX269" s="779"/>
      <c r="AY269" s="779"/>
      <c r="AZ269" s="779"/>
      <c r="BA269" s="779"/>
      <c r="BB269" s="779"/>
      <c r="BC269" s="779"/>
      <c r="BD269" s="779"/>
      <c r="BE269" s="779"/>
      <c r="BF269" s="779"/>
      <c r="BG269" s="779"/>
    </row>
    <row r="270" spans="1:59" s="18" customFormat="1" ht="15" customHeight="1">
      <c r="A270" s="1242" t="s">
        <v>263</v>
      </c>
      <c r="B270" s="1242"/>
      <c r="C270" s="1242"/>
      <c r="D270" s="1242"/>
      <c r="E270" s="1242"/>
      <c r="F270" s="1242"/>
      <c r="G270" s="1242"/>
      <c r="H270" s="1242"/>
      <c r="I270" s="1242"/>
      <c r="J270" s="1242"/>
      <c r="K270" s="1242"/>
      <c r="L270" s="1241"/>
      <c r="M270" s="1241"/>
      <c r="N270" s="1241"/>
      <c r="O270" s="1241"/>
      <c r="P270" s="1241"/>
      <c r="Q270" s="1241"/>
      <c r="R270" s="1241"/>
      <c r="S270" s="70"/>
      <c r="T270" s="70"/>
      <c r="U270" s="70"/>
      <c r="V270" s="70"/>
      <c r="W270" s="70"/>
      <c r="X270" s="70"/>
      <c r="Y270" s="779"/>
      <c r="Z270" s="779"/>
      <c r="AA270" s="779"/>
      <c r="AB270" s="779"/>
      <c r="AC270" s="779"/>
      <c r="AD270" s="779"/>
      <c r="AE270" s="779"/>
      <c r="AF270" s="779"/>
      <c r="AG270" s="779"/>
      <c r="AH270" s="779"/>
      <c r="AI270" s="779"/>
      <c r="AJ270" s="779"/>
      <c r="AK270" s="779"/>
      <c r="AL270" s="779"/>
      <c r="AM270" s="779"/>
      <c r="AN270" s="779"/>
      <c r="AO270" s="779"/>
      <c r="AP270" s="779"/>
      <c r="AQ270" s="779"/>
      <c r="AR270" s="779"/>
      <c r="AS270" s="779"/>
      <c r="AT270" s="779"/>
      <c r="AU270" s="779"/>
      <c r="AV270" s="779"/>
      <c r="AW270" s="779"/>
      <c r="AX270" s="779"/>
      <c r="AY270" s="779"/>
      <c r="AZ270" s="779"/>
      <c r="BA270" s="779"/>
      <c r="BB270" s="779"/>
      <c r="BC270" s="779"/>
      <c r="BD270" s="779"/>
      <c r="BE270" s="779"/>
      <c r="BF270" s="779"/>
      <c r="BG270" s="779"/>
    </row>
    <row r="271" spans="1:59" s="18" customFormat="1" ht="15" customHeight="1">
      <c r="A271" s="70"/>
      <c r="B271" s="70"/>
      <c r="C271" s="70"/>
      <c r="D271" s="1243"/>
      <c r="E271" s="1243"/>
      <c r="F271" s="78"/>
      <c r="G271" s="70"/>
      <c r="H271" s="70"/>
      <c r="I271" s="70"/>
      <c r="J271" s="70"/>
      <c r="K271" s="70"/>
      <c r="L271" s="70"/>
      <c r="M271" s="70"/>
      <c r="N271" s="70"/>
      <c r="O271" s="70"/>
      <c r="P271" s="70"/>
      <c r="Q271" s="78"/>
      <c r="R271" s="78"/>
      <c r="S271" s="78"/>
      <c r="T271" s="78"/>
      <c r="U271" s="78"/>
      <c r="V271" s="78"/>
      <c r="W271" s="78"/>
      <c r="X271" s="78"/>
      <c r="Y271" s="779"/>
      <c r="Z271" s="779"/>
      <c r="AA271" s="779"/>
      <c r="AB271" s="779"/>
      <c r="AC271" s="779"/>
      <c r="AD271" s="779"/>
      <c r="AE271" s="779"/>
      <c r="AF271" s="779"/>
      <c r="AG271" s="779"/>
      <c r="AH271" s="779"/>
      <c r="AI271" s="779"/>
      <c r="AJ271" s="779"/>
      <c r="AK271" s="779"/>
      <c r="AL271" s="779"/>
      <c r="AM271" s="779"/>
      <c r="AN271" s="779"/>
      <c r="AO271" s="779"/>
      <c r="AP271" s="779"/>
      <c r="AQ271" s="779"/>
      <c r="AR271" s="779"/>
      <c r="AS271" s="779"/>
      <c r="AT271" s="779"/>
      <c r="AU271" s="779"/>
      <c r="AV271" s="779"/>
      <c r="AW271" s="779"/>
      <c r="AX271" s="779"/>
      <c r="AY271" s="779"/>
      <c r="AZ271" s="779"/>
      <c r="BA271" s="779"/>
      <c r="BB271" s="779"/>
      <c r="BC271" s="779"/>
      <c r="BD271" s="779"/>
      <c r="BE271" s="779"/>
      <c r="BF271" s="779"/>
      <c r="BG271" s="779"/>
    </row>
    <row r="272" spans="1:59" s="18" customFormat="1" ht="15" customHeight="1">
      <c r="A272" s="70"/>
      <c r="B272" s="70"/>
      <c r="C272" s="70"/>
      <c r="D272" s="70"/>
      <c r="E272" s="70"/>
      <c r="F272" s="70"/>
      <c r="G272" s="2351" t="s">
        <v>72</v>
      </c>
      <c r="H272" s="2351"/>
      <c r="I272" s="2352" t="s">
        <v>306</v>
      </c>
      <c r="J272" s="2352"/>
      <c r="K272" s="2352"/>
      <c r="L272" s="2353" t="str">
        <f>IF(J12="","",J12)</f>
        <v/>
      </c>
      <c r="M272" s="2353"/>
      <c r="N272" s="2353"/>
      <c r="O272" s="2353"/>
      <c r="P272" s="2353"/>
      <c r="Q272" s="2353"/>
      <c r="R272" s="2353"/>
      <c r="S272" s="2353"/>
      <c r="T272" s="2353"/>
      <c r="U272" s="2353"/>
      <c r="V272" s="2353"/>
      <c r="W272" s="2353"/>
      <c r="X272" s="2352" t="s">
        <v>47</v>
      </c>
      <c r="Y272" s="779"/>
      <c r="Z272" s="779"/>
      <c r="AA272" s="780"/>
      <c r="AB272" s="780"/>
      <c r="AC272" s="780"/>
      <c r="AD272" s="780"/>
      <c r="AE272" s="780"/>
      <c r="AF272" s="780"/>
      <c r="AG272" s="780"/>
      <c r="AH272" s="780"/>
      <c r="AI272" s="780"/>
      <c r="AJ272" s="780"/>
      <c r="AK272" s="780"/>
      <c r="AL272" s="780"/>
      <c r="AM272" s="780"/>
      <c r="AN272" s="780"/>
      <c r="AO272" s="780"/>
      <c r="AP272" s="779"/>
      <c r="AQ272" s="779"/>
      <c r="AR272" s="779"/>
      <c r="AS272" s="779"/>
      <c r="AT272" s="779"/>
      <c r="AU272" s="779"/>
      <c r="AV272" s="779"/>
      <c r="AW272" s="779"/>
      <c r="AX272" s="779"/>
      <c r="AY272" s="779"/>
      <c r="AZ272" s="779"/>
      <c r="BA272" s="779"/>
      <c r="BB272" s="779"/>
      <c r="BC272" s="779"/>
      <c r="BD272" s="779"/>
      <c r="BE272" s="779"/>
      <c r="BF272" s="779"/>
      <c r="BG272" s="779"/>
    </row>
    <row r="273" spans="1:59" s="18" customFormat="1" ht="15" customHeight="1">
      <c r="A273" s="70"/>
      <c r="B273" s="70"/>
      <c r="C273" s="70"/>
      <c r="D273" s="70"/>
      <c r="E273" s="70"/>
      <c r="F273" s="70"/>
      <c r="G273" s="2351"/>
      <c r="H273" s="2351"/>
      <c r="I273" s="2352" t="s">
        <v>48</v>
      </c>
      <c r="J273" s="2352"/>
      <c r="K273" s="2352"/>
      <c r="L273" s="2355" t="str">
        <f>IF(J14="","",J14)</f>
        <v/>
      </c>
      <c r="M273" s="2355"/>
      <c r="N273" s="2355"/>
      <c r="O273" s="2355"/>
      <c r="P273" s="2355"/>
      <c r="Q273" s="2355"/>
      <c r="R273" s="2355"/>
      <c r="S273" s="2355"/>
      <c r="T273" s="2355"/>
      <c r="U273" s="2355"/>
      <c r="V273" s="2355"/>
      <c r="W273" s="2355"/>
      <c r="X273" s="2354"/>
      <c r="Y273" s="779"/>
      <c r="Z273" s="779"/>
      <c r="AA273" s="780"/>
      <c r="AB273" s="780"/>
      <c r="AC273" s="780"/>
      <c r="AD273" s="780"/>
      <c r="AE273" s="780"/>
      <c r="AF273" s="780"/>
      <c r="AG273" s="780"/>
      <c r="AH273" s="780"/>
      <c r="AI273" s="780"/>
      <c r="AJ273" s="780"/>
      <c r="AK273" s="780"/>
      <c r="AL273" s="780"/>
      <c r="AM273" s="780"/>
      <c r="AN273" s="780"/>
      <c r="AO273" s="780"/>
      <c r="AP273" s="779"/>
      <c r="AQ273" s="779"/>
      <c r="AR273" s="779"/>
      <c r="AS273" s="779"/>
      <c r="AT273" s="779"/>
      <c r="AU273" s="779"/>
      <c r="AV273" s="779"/>
      <c r="AW273" s="779"/>
      <c r="AX273" s="779"/>
      <c r="AY273" s="779"/>
      <c r="AZ273" s="779"/>
      <c r="BA273" s="779"/>
      <c r="BB273" s="779"/>
      <c r="BC273" s="779"/>
      <c r="BD273" s="779"/>
      <c r="BE273" s="779"/>
      <c r="BF273" s="779"/>
      <c r="BG273" s="779"/>
    </row>
    <row r="274" spans="1:59" s="18" customFormat="1" ht="15" customHeight="1">
      <c r="A274" s="70"/>
      <c r="B274" s="70"/>
      <c r="C274" s="70"/>
      <c r="D274" s="70"/>
      <c r="E274" s="70"/>
      <c r="F274" s="70"/>
      <c r="G274" s="1241"/>
      <c r="H274" s="1241"/>
      <c r="J274" s="1244"/>
      <c r="K274" s="77"/>
      <c r="L274" s="70"/>
      <c r="M274" s="70"/>
      <c r="N274" s="70"/>
      <c r="O274" s="70"/>
      <c r="P274" s="70"/>
      <c r="Q274" s="78"/>
      <c r="R274" s="78"/>
      <c r="S274" s="78"/>
      <c r="T274" s="78"/>
      <c r="U274" s="78"/>
      <c r="V274" s="78"/>
      <c r="W274" s="78"/>
      <c r="X274" s="78"/>
      <c r="Y274" s="779"/>
      <c r="Z274" s="779"/>
      <c r="AA274" s="780"/>
      <c r="AB274" s="780"/>
      <c r="AC274" s="780"/>
      <c r="AD274" s="780"/>
      <c r="AE274" s="780"/>
      <c r="AF274" s="780"/>
      <c r="AG274" s="780"/>
      <c r="AH274" s="780"/>
      <c r="AI274" s="780"/>
      <c r="AJ274" s="780"/>
      <c r="AK274" s="780"/>
      <c r="AL274" s="780"/>
      <c r="AM274" s="780"/>
      <c r="AN274" s="780"/>
      <c r="AO274" s="780"/>
      <c r="AP274" s="779"/>
      <c r="AQ274" s="779"/>
      <c r="AR274" s="779"/>
      <c r="AS274" s="779"/>
      <c r="AT274" s="779"/>
      <c r="AU274" s="779"/>
      <c r="AV274" s="779"/>
      <c r="AW274" s="779"/>
      <c r="AX274" s="779"/>
      <c r="AY274" s="779"/>
      <c r="AZ274" s="779"/>
      <c r="BA274" s="779"/>
      <c r="BB274" s="779"/>
      <c r="BC274" s="779"/>
      <c r="BD274" s="779"/>
      <c r="BE274" s="779"/>
      <c r="BF274" s="779"/>
      <c r="BG274" s="779"/>
    </row>
    <row r="275" spans="1:59" s="18" customFormat="1" ht="15" customHeight="1">
      <c r="A275" s="70"/>
      <c r="B275" s="70"/>
      <c r="C275" s="70"/>
      <c r="D275" s="70"/>
      <c r="E275" s="70"/>
      <c r="F275" s="70"/>
      <c r="G275" s="2351" t="s">
        <v>73</v>
      </c>
      <c r="H275" s="2351"/>
      <c r="I275" s="2352" t="s">
        <v>306</v>
      </c>
      <c r="J275" s="2352"/>
      <c r="K275" s="2352"/>
      <c r="L275" s="2353" t="str">
        <f>IF(J18="","",J18)</f>
        <v/>
      </c>
      <c r="M275" s="2353"/>
      <c r="N275" s="2353"/>
      <c r="O275" s="2353"/>
      <c r="P275" s="2353"/>
      <c r="Q275" s="2353"/>
      <c r="R275" s="2353"/>
      <c r="S275" s="2353"/>
      <c r="T275" s="2353"/>
      <c r="U275" s="2353"/>
      <c r="V275" s="2353"/>
      <c r="W275" s="2353"/>
      <c r="X275" s="2352" t="s">
        <v>47</v>
      </c>
      <c r="Y275" s="779"/>
      <c r="Z275" s="779"/>
      <c r="AA275" s="780"/>
      <c r="AB275" s="780"/>
      <c r="AC275" s="780"/>
      <c r="AD275" s="780"/>
      <c r="AE275" s="780"/>
      <c r="AF275" s="780"/>
      <c r="AG275" s="780"/>
      <c r="AH275" s="780"/>
      <c r="AI275" s="780"/>
      <c r="AJ275" s="780"/>
      <c r="AK275" s="780"/>
      <c r="AL275" s="780"/>
      <c r="AM275" s="780"/>
      <c r="AN275" s="780"/>
      <c r="AO275" s="780"/>
      <c r="AP275" s="779"/>
      <c r="AQ275" s="779"/>
      <c r="AR275" s="779"/>
      <c r="AS275" s="779"/>
      <c r="AT275" s="779"/>
      <c r="AU275" s="779"/>
      <c r="AV275" s="779"/>
      <c r="AW275" s="779"/>
      <c r="AX275" s="779"/>
      <c r="AY275" s="779"/>
      <c r="AZ275" s="779"/>
      <c r="BA275" s="779"/>
      <c r="BB275" s="779"/>
      <c r="BC275" s="779"/>
      <c r="BD275" s="779"/>
      <c r="BE275" s="779"/>
      <c r="BF275" s="779"/>
      <c r="BG275" s="779"/>
    </row>
    <row r="276" spans="1:59" s="18" customFormat="1" ht="15" customHeight="1">
      <c r="A276" s="70"/>
      <c r="B276" s="70"/>
      <c r="C276" s="70"/>
      <c r="D276" s="70"/>
      <c r="E276" s="70"/>
      <c r="F276" s="70"/>
      <c r="G276" s="2351"/>
      <c r="H276" s="2351"/>
      <c r="I276" s="2352" t="s">
        <v>48</v>
      </c>
      <c r="J276" s="2352"/>
      <c r="K276" s="2352"/>
      <c r="L276" s="2355" t="str">
        <f>IF(J20="","",J20)</f>
        <v/>
      </c>
      <c r="M276" s="2355"/>
      <c r="N276" s="2355"/>
      <c r="O276" s="2355"/>
      <c r="P276" s="2355"/>
      <c r="Q276" s="2355"/>
      <c r="R276" s="2355"/>
      <c r="S276" s="2355"/>
      <c r="T276" s="2355"/>
      <c r="U276" s="2355"/>
      <c r="V276" s="2355"/>
      <c r="W276" s="2355"/>
      <c r="X276" s="2354"/>
      <c r="Y276" s="779"/>
      <c r="Z276" s="779"/>
      <c r="AA276" s="780"/>
      <c r="AB276" s="780"/>
      <c r="AC276" s="780"/>
      <c r="AD276" s="780"/>
      <c r="AE276" s="780"/>
      <c r="AF276" s="780"/>
      <c r="AG276" s="780"/>
      <c r="AH276" s="780"/>
      <c r="AI276" s="780"/>
      <c r="AJ276" s="780"/>
      <c r="AK276" s="780"/>
      <c r="AL276" s="780"/>
      <c r="AM276" s="780"/>
      <c r="AN276" s="780"/>
      <c r="AO276" s="780"/>
      <c r="AP276" s="779"/>
      <c r="AQ276" s="779"/>
      <c r="AR276" s="779"/>
      <c r="AS276" s="779"/>
      <c r="AT276" s="779"/>
      <c r="AU276" s="779"/>
      <c r="AV276" s="779"/>
      <c r="AW276" s="779"/>
      <c r="AX276" s="779"/>
      <c r="AY276" s="779"/>
      <c r="AZ276" s="779"/>
      <c r="BA276" s="779"/>
      <c r="BB276" s="779"/>
      <c r="BC276" s="779"/>
      <c r="BD276" s="779"/>
      <c r="BE276" s="779"/>
      <c r="BF276" s="779"/>
      <c r="BG276" s="779"/>
    </row>
    <row r="277" spans="1:59" s="18" customFormat="1" ht="15" customHeight="1">
      <c r="A277" s="70"/>
      <c r="B277" s="70"/>
      <c r="C277" s="70"/>
      <c r="D277" s="70"/>
      <c r="E277" s="70"/>
      <c r="F277" s="70"/>
      <c r="G277" s="1241"/>
      <c r="H277" s="1241"/>
      <c r="J277" s="1244"/>
      <c r="K277" s="77"/>
      <c r="L277" s="70"/>
      <c r="M277" s="70"/>
      <c r="N277" s="70"/>
      <c r="O277" s="70"/>
      <c r="P277" s="70"/>
      <c r="Q277" s="78"/>
      <c r="R277" s="78"/>
      <c r="S277" s="78"/>
      <c r="T277" s="78"/>
      <c r="U277" s="78"/>
      <c r="V277" s="78"/>
      <c r="W277" s="78"/>
      <c r="X277" s="78"/>
      <c r="Y277" s="779"/>
      <c r="Z277" s="779"/>
      <c r="AA277" s="780"/>
      <c r="AB277" s="780"/>
      <c r="AC277" s="780"/>
      <c r="AD277" s="780"/>
      <c r="AE277" s="780"/>
      <c r="AF277" s="780"/>
      <c r="AG277" s="780"/>
      <c r="AH277" s="780"/>
      <c r="AI277" s="780"/>
      <c r="AJ277" s="780"/>
      <c r="AK277" s="780"/>
      <c r="AL277" s="780"/>
      <c r="AM277" s="780"/>
      <c r="AN277" s="780"/>
      <c r="AO277" s="780"/>
      <c r="AP277" s="779"/>
      <c r="AQ277" s="779"/>
      <c r="AR277" s="779"/>
      <c r="AS277" s="779"/>
      <c r="AT277" s="779"/>
      <c r="AU277" s="779"/>
      <c r="AV277" s="779"/>
      <c r="AW277" s="779"/>
      <c r="AX277" s="779"/>
      <c r="AY277" s="779"/>
      <c r="AZ277" s="779"/>
      <c r="BA277" s="779"/>
      <c r="BB277" s="779"/>
      <c r="BC277" s="779"/>
      <c r="BD277" s="779"/>
      <c r="BE277" s="779"/>
      <c r="BF277" s="779"/>
      <c r="BG277" s="779"/>
    </row>
    <row r="278" spans="1:59" s="18" customFormat="1" ht="15" customHeight="1">
      <c r="A278" s="70"/>
      <c r="B278" s="70"/>
      <c r="C278" s="70"/>
      <c r="D278" s="70"/>
      <c r="E278" s="70"/>
      <c r="F278" s="70"/>
      <c r="G278" s="2351" t="s">
        <v>74</v>
      </c>
      <c r="H278" s="2351"/>
      <c r="I278" s="2352" t="s">
        <v>306</v>
      </c>
      <c r="J278" s="2352"/>
      <c r="K278" s="2352"/>
      <c r="L278" s="2353" t="str">
        <f>IF(J24="","",J24)</f>
        <v/>
      </c>
      <c r="M278" s="2353"/>
      <c r="N278" s="2353"/>
      <c r="O278" s="2353"/>
      <c r="P278" s="2353"/>
      <c r="Q278" s="2353"/>
      <c r="R278" s="2353"/>
      <c r="S278" s="2353"/>
      <c r="T278" s="2353"/>
      <c r="U278" s="2353"/>
      <c r="V278" s="2353"/>
      <c r="W278" s="2353"/>
      <c r="X278" s="2352" t="s">
        <v>47</v>
      </c>
      <c r="Y278" s="779"/>
      <c r="Z278" s="779"/>
      <c r="AA278" s="780"/>
      <c r="AB278" s="780"/>
      <c r="AC278" s="780"/>
      <c r="AD278" s="780"/>
      <c r="AE278" s="780"/>
      <c r="AF278" s="780"/>
      <c r="AG278" s="780"/>
      <c r="AH278" s="780"/>
      <c r="AI278" s="780"/>
      <c r="AJ278" s="780"/>
      <c r="AK278" s="780"/>
      <c r="AL278" s="780"/>
      <c r="AM278" s="780"/>
      <c r="AN278" s="780"/>
      <c r="AO278" s="780"/>
      <c r="AP278" s="779"/>
      <c r="AQ278" s="779"/>
      <c r="AR278" s="779"/>
      <c r="AS278" s="779"/>
      <c r="AT278" s="779"/>
      <c r="AU278" s="779"/>
      <c r="AV278" s="779"/>
      <c r="AW278" s="779"/>
      <c r="AX278" s="779"/>
      <c r="AY278" s="779"/>
      <c r="AZ278" s="779"/>
      <c r="BA278" s="779"/>
      <c r="BB278" s="779"/>
      <c r="BC278" s="779"/>
      <c r="BD278" s="779"/>
      <c r="BE278" s="779"/>
      <c r="BF278" s="779"/>
      <c r="BG278" s="779"/>
    </row>
    <row r="279" spans="1:59" s="18" customFormat="1" ht="17.100000000000001" customHeight="1">
      <c r="A279" s="70"/>
      <c r="B279" s="70"/>
      <c r="C279" s="70"/>
      <c r="D279" s="70"/>
      <c r="E279" s="70"/>
      <c r="F279" s="70"/>
      <c r="G279" s="2351"/>
      <c r="H279" s="2351"/>
      <c r="I279" s="2352" t="s">
        <v>48</v>
      </c>
      <c r="J279" s="2352"/>
      <c r="K279" s="2352"/>
      <c r="L279" s="2355" t="str">
        <f>IF(J26="","",J26)</f>
        <v/>
      </c>
      <c r="M279" s="2355"/>
      <c r="N279" s="2355"/>
      <c r="O279" s="2355"/>
      <c r="P279" s="2355"/>
      <c r="Q279" s="2355"/>
      <c r="R279" s="2355"/>
      <c r="S279" s="2355"/>
      <c r="T279" s="2355"/>
      <c r="U279" s="2355"/>
      <c r="V279" s="2355"/>
      <c r="W279" s="2355"/>
      <c r="X279" s="2354"/>
      <c r="Y279" s="779"/>
      <c r="Z279" s="779"/>
      <c r="AA279" s="780"/>
      <c r="AB279" s="780"/>
      <c r="AC279" s="780"/>
      <c r="AD279" s="780"/>
      <c r="AE279" s="780"/>
      <c r="AF279" s="780"/>
      <c r="AG279" s="780"/>
      <c r="AH279" s="780"/>
      <c r="AI279" s="780"/>
      <c r="AJ279" s="780"/>
      <c r="AK279" s="780"/>
      <c r="AL279" s="780"/>
      <c r="AM279" s="780"/>
      <c r="AN279" s="780"/>
      <c r="AO279" s="780"/>
      <c r="AP279" s="779"/>
      <c r="AQ279" s="779"/>
      <c r="AR279" s="779"/>
      <c r="AS279" s="779"/>
      <c r="AT279" s="779"/>
      <c r="AU279" s="779"/>
      <c r="AV279" s="779"/>
      <c r="AW279" s="779"/>
      <c r="AX279" s="779"/>
      <c r="AY279" s="779"/>
      <c r="AZ279" s="779"/>
      <c r="BA279" s="779"/>
      <c r="BB279" s="779"/>
      <c r="BC279" s="779"/>
      <c r="BD279" s="779"/>
      <c r="BE279" s="779"/>
      <c r="BF279" s="779"/>
      <c r="BG279" s="779"/>
    </row>
    <row r="280" spans="1:59" ht="17.100000000000001" customHeight="1">
      <c r="AA280" s="1119"/>
      <c r="AB280" s="1119"/>
      <c r="AC280" s="1119"/>
      <c r="AD280" s="1119"/>
      <c r="AE280" s="1119"/>
      <c r="AF280" s="1119"/>
      <c r="AG280" s="1119"/>
      <c r="AH280" s="1119"/>
      <c r="AI280" s="1119"/>
      <c r="AJ280" s="1119"/>
      <c r="AK280" s="1119"/>
      <c r="AL280" s="1119"/>
      <c r="AM280" s="1119"/>
      <c r="AN280" s="1119"/>
      <c r="AO280" s="1119"/>
    </row>
  </sheetData>
  <sheetProtection sheet="1" objects="1" scenarios="1"/>
  <mergeCells count="272">
    <mergeCell ref="G278:H279"/>
    <mergeCell ref="I278:K278"/>
    <mergeCell ref="L278:W278"/>
    <mergeCell ref="X278:X279"/>
    <mergeCell ref="I279:K279"/>
    <mergeCell ref="L279:W279"/>
    <mergeCell ref="G275:H276"/>
    <mergeCell ref="I275:K275"/>
    <mergeCell ref="L275:W275"/>
    <mergeCell ref="X275:X276"/>
    <mergeCell ref="I276:K276"/>
    <mergeCell ref="L276:W276"/>
    <mergeCell ref="A267:P267"/>
    <mergeCell ref="A268:R268"/>
    <mergeCell ref="G272:H273"/>
    <mergeCell ref="I272:K272"/>
    <mergeCell ref="L272:W272"/>
    <mergeCell ref="X272:X273"/>
    <mergeCell ref="I273:K273"/>
    <mergeCell ref="L273:W273"/>
    <mergeCell ref="A262:V262"/>
    <mergeCell ref="W262:X262"/>
    <mergeCell ref="A265:V265"/>
    <mergeCell ref="W265:X265"/>
    <mergeCell ref="A266:V266"/>
    <mergeCell ref="W266:X266"/>
    <mergeCell ref="A256:V256"/>
    <mergeCell ref="W256:X256"/>
    <mergeCell ref="A258:V258"/>
    <mergeCell ref="W258:X258"/>
    <mergeCell ref="A260:V260"/>
    <mergeCell ref="W260:X260"/>
    <mergeCell ref="A250:V250"/>
    <mergeCell ref="W250:X250"/>
    <mergeCell ref="A252:V252"/>
    <mergeCell ref="W252:X252"/>
    <mergeCell ref="A254:V254"/>
    <mergeCell ref="W254:X254"/>
    <mergeCell ref="A246:V246"/>
    <mergeCell ref="W246:X246"/>
    <mergeCell ref="A247:V247"/>
    <mergeCell ref="W247:X247"/>
    <mergeCell ref="A249:V249"/>
    <mergeCell ref="W249:X249"/>
    <mergeCell ref="W240:X240"/>
    <mergeCell ref="W241:X241"/>
    <mergeCell ref="A242:V242"/>
    <mergeCell ref="W242:X242"/>
    <mergeCell ref="A244:V244"/>
    <mergeCell ref="W244:X244"/>
    <mergeCell ref="A226:E226"/>
    <mergeCell ref="F226:I226"/>
    <mergeCell ref="O226:T226"/>
    <mergeCell ref="U226:X226"/>
    <mergeCell ref="A229:X233"/>
    <mergeCell ref="A239:X239"/>
    <mergeCell ref="A224:E224"/>
    <mergeCell ref="F224:I224"/>
    <mergeCell ref="O224:T224"/>
    <mergeCell ref="U224:X224"/>
    <mergeCell ref="A225:E225"/>
    <mergeCell ref="F225:I225"/>
    <mergeCell ref="O225:T225"/>
    <mergeCell ref="U225:X225"/>
    <mergeCell ref="A222:E222"/>
    <mergeCell ref="F222:I222"/>
    <mergeCell ref="O222:T222"/>
    <mergeCell ref="U222:X222"/>
    <mergeCell ref="A223:E223"/>
    <mergeCell ref="F223:I223"/>
    <mergeCell ref="O223:T223"/>
    <mergeCell ref="U223:X223"/>
    <mergeCell ref="A220:E220"/>
    <mergeCell ref="F220:I220"/>
    <mergeCell ref="O220:T220"/>
    <mergeCell ref="U220:X220"/>
    <mergeCell ref="A221:E221"/>
    <mergeCell ref="F221:I221"/>
    <mergeCell ref="O221:T221"/>
    <mergeCell ref="U221:X221"/>
    <mergeCell ref="A218:E218"/>
    <mergeCell ref="F218:I218"/>
    <mergeCell ref="O218:T218"/>
    <mergeCell ref="U218:X218"/>
    <mergeCell ref="A219:E219"/>
    <mergeCell ref="F219:I219"/>
    <mergeCell ref="O219:T219"/>
    <mergeCell ref="U219:X219"/>
    <mergeCell ref="A216:E216"/>
    <mergeCell ref="F216:I216"/>
    <mergeCell ref="O216:T216"/>
    <mergeCell ref="U216:X216"/>
    <mergeCell ref="A217:E217"/>
    <mergeCell ref="F217:I217"/>
    <mergeCell ref="O217:T217"/>
    <mergeCell ref="U217:X217"/>
    <mergeCell ref="A214:E214"/>
    <mergeCell ref="F214:I214"/>
    <mergeCell ref="O214:T214"/>
    <mergeCell ref="U214:X214"/>
    <mergeCell ref="A215:E215"/>
    <mergeCell ref="F215:I215"/>
    <mergeCell ref="O215:T215"/>
    <mergeCell ref="U215:X215"/>
    <mergeCell ref="A212:E212"/>
    <mergeCell ref="F212:I212"/>
    <mergeCell ref="O212:T212"/>
    <mergeCell ref="U212:X212"/>
    <mergeCell ref="A213:E213"/>
    <mergeCell ref="F213:I213"/>
    <mergeCell ref="O213:T213"/>
    <mergeCell ref="U213:X213"/>
    <mergeCell ref="A210:E210"/>
    <mergeCell ref="F210:I210"/>
    <mergeCell ref="O210:T210"/>
    <mergeCell ref="U210:X210"/>
    <mergeCell ref="A211:E211"/>
    <mergeCell ref="F211:I211"/>
    <mergeCell ref="O211:T211"/>
    <mergeCell ref="U211:X211"/>
    <mergeCell ref="A208:E208"/>
    <mergeCell ref="F208:I208"/>
    <mergeCell ref="O208:T208"/>
    <mergeCell ref="U208:X208"/>
    <mergeCell ref="A209:E209"/>
    <mergeCell ref="F209:I209"/>
    <mergeCell ref="O209:T209"/>
    <mergeCell ref="U209:X209"/>
    <mergeCell ref="A206:E206"/>
    <mergeCell ref="F206:I206"/>
    <mergeCell ref="O206:T206"/>
    <mergeCell ref="U206:X206"/>
    <mergeCell ref="A207:E207"/>
    <mergeCell ref="F207:I207"/>
    <mergeCell ref="O207:T207"/>
    <mergeCell ref="U207:X207"/>
    <mergeCell ref="A204:E204"/>
    <mergeCell ref="F204:I204"/>
    <mergeCell ref="O204:T204"/>
    <mergeCell ref="U204:X204"/>
    <mergeCell ref="A205:E205"/>
    <mergeCell ref="F205:I205"/>
    <mergeCell ref="O205:T205"/>
    <mergeCell ref="U205:X205"/>
    <mergeCell ref="A202:E202"/>
    <mergeCell ref="F202:I202"/>
    <mergeCell ref="O202:T202"/>
    <mergeCell ref="U202:X202"/>
    <mergeCell ref="A203:E203"/>
    <mergeCell ref="F203:I203"/>
    <mergeCell ref="O203:T203"/>
    <mergeCell ref="U203:X203"/>
    <mergeCell ref="A200:E200"/>
    <mergeCell ref="F200:I200"/>
    <mergeCell ref="O200:T200"/>
    <mergeCell ref="U200:X200"/>
    <mergeCell ref="A201:E201"/>
    <mergeCell ref="F201:I201"/>
    <mergeCell ref="O201:T201"/>
    <mergeCell ref="U201:X201"/>
    <mergeCell ref="A198:E198"/>
    <mergeCell ref="F198:I198"/>
    <mergeCell ref="O198:T198"/>
    <mergeCell ref="U198:X198"/>
    <mergeCell ref="A199:E199"/>
    <mergeCell ref="F199:I199"/>
    <mergeCell ref="O199:T199"/>
    <mergeCell ref="U199:X199"/>
    <mergeCell ref="A196:E196"/>
    <mergeCell ref="F196:I196"/>
    <mergeCell ref="O196:T196"/>
    <mergeCell ref="U196:X196"/>
    <mergeCell ref="A197:E197"/>
    <mergeCell ref="F197:I197"/>
    <mergeCell ref="O197:T197"/>
    <mergeCell ref="U197:X197"/>
    <mergeCell ref="A194:E194"/>
    <mergeCell ref="F194:I194"/>
    <mergeCell ref="O194:T194"/>
    <mergeCell ref="U194:X194"/>
    <mergeCell ref="A195:E195"/>
    <mergeCell ref="F195:I195"/>
    <mergeCell ref="O195:T195"/>
    <mergeCell ref="U195:X195"/>
    <mergeCell ref="U190:X191"/>
    <mergeCell ref="A192:E192"/>
    <mergeCell ref="F192:I192"/>
    <mergeCell ref="O192:T192"/>
    <mergeCell ref="U192:X192"/>
    <mergeCell ref="A193:E193"/>
    <mergeCell ref="F193:I193"/>
    <mergeCell ref="O193:T193"/>
    <mergeCell ref="U193:X193"/>
    <mergeCell ref="A137:X137"/>
    <mergeCell ref="A140:X142"/>
    <mergeCell ref="A145:X145"/>
    <mergeCell ref="A147:X157"/>
    <mergeCell ref="R188:S188"/>
    <mergeCell ref="A190:E191"/>
    <mergeCell ref="F190:I191"/>
    <mergeCell ref="J190:M190"/>
    <mergeCell ref="N190:N191"/>
    <mergeCell ref="O190:T191"/>
    <mergeCell ref="D97:I97"/>
    <mergeCell ref="J97:O97"/>
    <mergeCell ref="S97:X97"/>
    <mergeCell ref="A98:C98"/>
    <mergeCell ref="D98:I98"/>
    <mergeCell ref="J98:O98"/>
    <mergeCell ref="S98:X98"/>
    <mergeCell ref="A95:C95"/>
    <mergeCell ref="D95:I95"/>
    <mergeCell ref="J95:O95"/>
    <mergeCell ref="P95:R97"/>
    <mergeCell ref="S95:X95"/>
    <mergeCell ref="A96:C96"/>
    <mergeCell ref="D96:I96"/>
    <mergeCell ref="J96:O96"/>
    <mergeCell ref="S96:X96"/>
    <mergeCell ref="A97:C97"/>
    <mergeCell ref="A92:X92"/>
    <mergeCell ref="S93:X93"/>
    <mergeCell ref="A94:C94"/>
    <mergeCell ref="D94:I94"/>
    <mergeCell ref="J94:O94"/>
    <mergeCell ref="P94:R94"/>
    <mergeCell ref="S94:X94"/>
    <mergeCell ref="D43:X43"/>
    <mergeCell ref="D46:X50"/>
    <mergeCell ref="M57:P57"/>
    <mergeCell ref="M59:P59"/>
    <mergeCell ref="J69:N69"/>
    <mergeCell ref="J71:N71"/>
    <mergeCell ref="A30:X30"/>
    <mergeCell ref="A31:X31"/>
    <mergeCell ref="A32:X32"/>
    <mergeCell ref="A33:X33"/>
    <mergeCell ref="A36:X36"/>
    <mergeCell ref="A39:X39"/>
    <mergeCell ref="F22:H23"/>
    <mergeCell ref="J22:X23"/>
    <mergeCell ref="AF23:AH24"/>
    <mergeCell ref="C24:E24"/>
    <mergeCell ref="F24:H25"/>
    <mergeCell ref="J24:X25"/>
    <mergeCell ref="AC25:AE25"/>
    <mergeCell ref="AF25:AH26"/>
    <mergeCell ref="F26:H26"/>
    <mergeCell ref="J26:V26"/>
    <mergeCell ref="C18:E18"/>
    <mergeCell ref="F18:H19"/>
    <mergeCell ref="J18:X19"/>
    <mergeCell ref="AC19:AE19"/>
    <mergeCell ref="AF19:AH20"/>
    <mergeCell ref="F20:H20"/>
    <mergeCell ref="J20:V20"/>
    <mergeCell ref="F14:H14"/>
    <mergeCell ref="J14:V14"/>
    <mergeCell ref="AF15:AH15"/>
    <mergeCell ref="F16:H17"/>
    <mergeCell ref="J16:X17"/>
    <mergeCell ref="AF17:AH18"/>
    <mergeCell ref="Q2:X2"/>
    <mergeCell ref="R3:S3"/>
    <mergeCell ref="F10:H11"/>
    <mergeCell ref="J10:X11"/>
    <mergeCell ref="AF11:AH12"/>
    <mergeCell ref="C12:E12"/>
    <mergeCell ref="F12:H13"/>
    <mergeCell ref="J12:X13"/>
    <mergeCell ref="AC13:AE13"/>
    <mergeCell ref="AF13:AH14"/>
  </mergeCells>
  <phoneticPr fontId="19"/>
  <conditionalFormatting sqref="D46:X50">
    <cfRule type="containsBlanks" dxfId="95" priority="3">
      <formula>LEN(TRIM(D46))=0</formula>
    </cfRule>
  </conditionalFormatting>
  <conditionalFormatting sqref="Q2:X2">
    <cfRule type="expression" dxfId="94" priority="2">
      <formula>$Q$2="番号"</formula>
    </cfRule>
  </conditionalFormatting>
  <conditionalFormatting sqref="J71:N71 J69:N69">
    <cfRule type="notContainsBlanks" dxfId="93" priority="1">
      <formula>LEN(TRIM(J69))&gt;0</formula>
    </cfRule>
  </conditionalFormatting>
  <dataValidations count="9">
    <dataValidation type="list" imeMode="halfAlpha" allowBlank="1" showInputMessage="1" showErrorMessage="1" sqref="J192:J226" xr:uid="{F55F5477-6785-4C6F-95A8-3902BF5375BA}">
      <formula1>"　,Ｔ,Ｓ,Ｈ"</formula1>
    </dataValidation>
    <dataValidation type="whole" imeMode="halfAlpha" allowBlank="1" showInputMessage="1" showErrorMessage="1" sqref="L192:L226" xr:uid="{0536A758-CCEB-4B1B-B7AF-E29D1AB2BA57}">
      <formula1>1</formula1>
      <formula2>12</formula2>
    </dataValidation>
    <dataValidation type="whole" imeMode="halfAlpha" allowBlank="1" showInputMessage="1" showErrorMessage="1" sqref="K192:K226" xr:uid="{231133BC-5799-4B18-86CD-E41E1818C5E0}">
      <formula1>1</formula1>
      <formula2>64</formula2>
    </dataValidation>
    <dataValidation allowBlank="1" showInputMessage="1" showErrorMessage="1" promptTitle="文書番号" prompt="申請者が管理するための文書番号です。_x000a_必要ない場合は_x000a_「番号」の文字を削除してください。" sqref="Q2:X2" xr:uid="{8B2E4400-07C8-45BD-B949-C3662554CBA3}"/>
    <dataValidation imeMode="disabled" operator="greaterThanOrEqual" allowBlank="1" showInputMessage="1" showErrorMessage="1" sqref="R3 U3 W3 R188 U188 W188" xr:uid="{AA7FEA0B-7AFD-444A-8A5A-52AC91DB7E4B}"/>
    <dataValidation type="list" imeMode="halfAlpha" allowBlank="1" showInputMessage="1" showErrorMessage="1" error="プルダウンから選択してください。" sqref="N192:N226" xr:uid="{6E066446-5EBF-4B88-BCEB-64C21E886C3F}">
      <formula1>"　,Ｍ,Ｆ"</formula1>
    </dataValidation>
    <dataValidation type="whole" imeMode="halfAlpha" allowBlank="1" showInputMessage="1" showErrorMessage="1" sqref="M192:M226" xr:uid="{8AE5461C-BDC5-4771-97B4-303EE6975CF4}">
      <formula1>1</formula1>
      <formula2>31</formula2>
    </dataValidation>
    <dataValidation type="custom" imeMode="hiragana" allowBlank="1" showInputMessage="1" showErrorMessage="1" error="全角で入力してください。" sqref="F192:I226 O192:X226" xr:uid="{3BCE1E6C-9131-45F8-922B-1BAD784E072E}">
      <formula1>DBCS(F192)=F192</formula1>
    </dataValidation>
    <dataValidation type="custom" imeMode="fullKatakana" allowBlank="1" showInputMessage="1" showErrorMessage="1" error="全角カタカナで入力してください。_x000a_" sqref="A192:E226" xr:uid="{582B4065-7259-4FB1-A9E7-25592149F080}">
      <formula1>AND(A192=PHONETIC(A192), LEN(A192)*2=LENB(A192))</formula1>
    </dataValidation>
  </dataValidations>
  <printOptions horizontalCentered="1"/>
  <pageMargins left="0.70866141732283472" right="0.70866141732283472" top="0.74803149606299213" bottom="0.74803149606299213" header="0.31496062992125984" footer="0.31496062992125984"/>
  <pageSetup paperSize="9" scale="93" orientation="portrait" r:id="rId1"/>
  <rowBreaks count="5" manualBreakCount="5">
    <brk id="38" max="23" man="1"/>
    <brk id="90" max="23" man="1"/>
    <brk id="135" max="23" man="1"/>
    <brk id="186" max="23" man="1"/>
    <brk id="237" max="2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59999389629810485"/>
  </sheetPr>
  <dimension ref="A1:JG181"/>
  <sheetViews>
    <sheetView showGridLines="0" view="pageBreakPreview" zoomScaleNormal="90" zoomScaleSheetLayoutView="100" workbookViewId="0">
      <selection sqref="A1:AH1"/>
    </sheetView>
  </sheetViews>
  <sheetFormatPr defaultColWidth="2.875" defaultRowHeight="16.5" customHeight="1"/>
  <cols>
    <col min="1" max="1" width="1.875" style="537" customWidth="1"/>
    <col min="2" max="11" width="2.875" style="537"/>
    <col min="12" max="12" width="2.875" style="537" customWidth="1"/>
    <col min="13" max="26" width="2.875" style="537"/>
    <col min="27" max="27" width="2.875" style="63"/>
    <col min="28" max="34" width="2.875" style="537"/>
    <col min="35" max="91" width="2.875" style="160"/>
    <col min="92" max="16384" width="2.875" style="537"/>
  </cols>
  <sheetData>
    <row r="1" spans="1:47" s="160" customFormat="1" ht="16.5" customHeight="1">
      <c r="A1" s="2457" t="s">
        <v>222</v>
      </c>
      <c r="B1" s="2457"/>
      <c r="C1" s="2457"/>
      <c r="D1" s="2457"/>
      <c r="E1" s="2457"/>
      <c r="F1" s="2457"/>
      <c r="G1" s="2457"/>
      <c r="H1" s="2457"/>
      <c r="I1" s="2457"/>
      <c r="J1" s="2457"/>
      <c r="K1" s="2457"/>
      <c r="L1" s="2457"/>
      <c r="M1" s="2457"/>
      <c r="N1" s="2457"/>
      <c r="O1" s="2457"/>
      <c r="P1" s="2457"/>
      <c r="Q1" s="2457"/>
      <c r="R1" s="2457"/>
      <c r="S1" s="2457"/>
      <c r="T1" s="2457"/>
      <c r="U1" s="2457"/>
      <c r="V1" s="2457"/>
      <c r="W1" s="2457"/>
      <c r="X1" s="2457"/>
      <c r="Y1" s="2457"/>
      <c r="Z1" s="2457"/>
      <c r="AA1" s="2457"/>
      <c r="AB1" s="2457"/>
      <c r="AC1" s="2457"/>
      <c r="AD1" s="2457"/>
      <c r="AE1" s="2457"/>
      <c r="AF1" s="2457"/>
      <c r="AG1" s="2457"/>
      <c r="AH1" s="2457"/>
    </row>
    <row r="2" spans="1:47" s="160" customFormat="1" ht="16.5" customHeight="1"/>
    <row r="3" spans="1:47" s="160" customFormat="1" ht="16.5" customHeight="1">
      <c r="A3" s="6"/>
      <c r="B3" s="160" t="s">
        <v>70</v>
      </c>
      <c r="C3" s="531"/>
      <c r="D3" s="531"/>
      <c r="E3" s="531"/>
      <c r="F3" s="531"/>
      <c r="G3" s="531"/>
      <c r="H3" s="531"/>
      <c r="I3" s="530"/>
      <c r="J3" s="530"/>
      <c r="K3" s="531"/>
      <c r="L3" s="531"/>
    </row>
    <row r="4" spans="1:47" s="160" customFormat="1" ht="16.5" customHeight="1">
      <c r="A4" s="6"/>
      <c r="C4" s="531"/>
      <c r="D4" s="531"/>
      <c r="E4" s="531"/>
      <c r="F4" s="531"/>
      <c r="G4" s="531"/>
      <c r="H4" s="531"/>
      <c r="I4" s="530"/>
      <c r="J4" s="530"/>
      <c r="K4" s="531"/>
      <c r="L4" s="531"/>
    </row>
    <row r="5" spans="1:47" s="160" customFormat="1" ht="16.5" customHeight="1">
      <c r="C5" s="6" t="s">
        <v>249</v>
      </c>
      <c r="D5" s="2" t="s">
        <v>250</v>
      </c>
      <c r="E5" s="531"/>
      <c r="F5" s="531"/>
      <c r="G5" s="531"/>
      <c r="H5" s="531"/>
      <c r="I5" s="530"/>
      <c r="J5" s="530"/>
      <c r="K5" s="531"/>
      <c r="L5" s="531"/>
    </row>
    <row r="6" spans="1:47" ht="16.5" customHeight="1">
      <c r="C6" s="16"/>
      <c r="D6" s="16"/>
      <c r="E6" s="16"/>
      <c r="F6" s="16"/>
      <c r="G6" s="16"/>
      <c r="H6" s="16"/>
      <c r="I6" s="16"/>
      <c r="J6" s="16"/>
      <c r="K6" s="16"/>
      <c r="L6" s="16"/>
      <c r="M6" s="16"/>
      <c r="N6" s="16"/>
      <c r="O6" s="16"/>
      <c r="P6" s="16"/>
      <c r="Q6" s="16"/>
      <c r="R6" s="16"/>
      <c r="S6" s="16"/>
      <c r="T6" s="16"/>
      <c r="U6" s="16"/>
      <c r="V6" s="16"/>
      <c r="W6" s="16"/>
      <c r="X6" s="16"/>
      <c r="Y6" s="16"/>
      <c r="Z6" s="16"/>
      <c r="AA6" s="160"/>
      <c r="AB6" s="160"/>
      <c r="AC6" s="160"/>
      <c r="AD6" s="160"/>
      <c r="AE6" s="160"/>
      <c r="AF6" s="160"/>
    </row>
    <row r="7" spans="1:47" s="160" customFormat="1" ht="19.5" customHeight="1">
      <c r="B7" s="2477" t="s">
        <v>402</v>
      </c>
      <c r="C7" s="2450" t="s">
        <v>213</v>
      </c>
      <c r="D7" s="2451"/>
      <c r="E7" s="2451"/>
      <c r="F7" s="2451"/>
      <c r="G7" s="2452"/>
      <c r="H7" s="2459" t="str">
        <f>IF(入力シート!K16="","",入力シート!K16)</f>
        <v/>
      </c>
      <c r="I7" s="2433"/>
      <c r="J7" s="2433"/>
      <c r="K7" s="2433"/>
      <c r="L7" s="2433"/>
      <c r="M7" s="2433"/>
      <c r="N7" s="2433"/>
      <c r="O7" s="2433"/>
      <c r="P7" s="2433"/>
      <c r="Q7" s="2433"/>
      <c r="R7" s="2433"/>
      <c r="S7" s="2433"/>
      <c r="T7" s="2433"/>
      <c r="U7" s="2433"/>
      <c r="V7" s="2433"/>
      <c r="W7" s="2433"/>
      <c r="X7" s="2433"/>
      <c r="Y7" s="2433"/>
      <c r="Z7" s="2433"/>
      <c r="AA7" s="2433"/>
      <c r="AB7" s="2433"/>
      <c r="AC7" s="2433"/>
      <c r="AD7" s="2433"/>
      <c r="AE7" s="2433"/>
      <c r="AF7" s="2434"/>
      <c r="AI7" s="14"/>
      <c r="AJ7" s="14"/>
      <c r="AK7" s="14"/>
      <c r="AL7" s="14"/>
      <c r="AM7" s="779"/>
    </row>
    <row r="8" spans="1:47" s="160" customFormat="1" ht="19.5" customHeight="1">
      <c r="B8" s="2477"/>
      <c r="C8" s="2356" t="s">
        <v>54</v>
      </c>
      <c r="D8" s="2357"/>
      <c r="E8" s="2357"/>
      <c r="F8" s="2357"/>
      <c r="G8" s="2371"/>
      <c r="H8" s="2460" t="str">
        <f>IF(入力シート!K17="","",入力シート!K17)</f>
        <v/>
      </c>
      <c r="I8" s="2364"/>
      <c r="J8" s="2364"/>
      <c r="K8" s="2364"/>
      <c r="L8" s="2364"/>
      <c r="M8" s="2364"/>
      <c r="N8" s="2364"/>
      <c r="O8" s="2364"/>
      <c r="P8" s="2364"/>
      <c r="Q8" s="2364"/>
      <c r="R8" s="2364"/>
      <c r="S8" s="2364"/>
      <c r="T8" s="2364"/>
      <c r="U8" s="2364"/>
      <c r="V8" s="2364"/>
      <c r="W8" s="2364"/>
      <c r="X8" s="2364"/>
      <c r="Y8" s="2364"/>
      <c r="Z8" s="2364"/>
      <c r="AA8" s="2364"/>
      <c r="AB8" s="2364"/>
      <c r="AC8" s="2364"/>
      <c r="AD8" s="2364"/>
      <c r="AE8" s="2364"/>
      <c r="AF8" s="2365"/>
      <c r="AI8" s="14"/>
      <c r="AJ8" s="14"/>
      <c r="AK8" s="14"/>
      <c r="AL8" s="14"/>
      <c r="AN8" s="64"/>
      <c r="AO8" s="64"/>
    </row>
    <row r="9" spans="1:47" s="160" customFormat="1" ht="19.5" customHeight="1">
      <c r="B9" s="2477"/>
      <c r="C9" s="2397" t="s">
        <v>214</v>
      </c>
      <c r="D9" s="2398"/>
      <c r="E9" s="2398"/>
      <c r="F9" s="2398"/>
      <c r="G9" s="2474"/>
      <c r="H9" s="2467" t="str">
        <f>IF(入力シート!K18="","",入力シート!K18)</f>
        <v/>
      </c>
      <c r="I9" s="2468"/>
      <c r="J9" s="2468"/>
      <c r="K9" s="2468"/>
      <c r="L9" s="2468"/>
      <c r="M9" s="2468"/>
      <c r="N9" s="2468"/>
      <c r="O9" s="2468"/>
      <c r="P9" s="2468"/>
      <c r="Q9" s="2468"/>
      <c r="R9" s="2468"/>
      <c r="S9" s="2468"/>
      <c r="T9" s="2468"/>
      <c r="U9" s="2468"/>
      <c r="V9" s="2468"/>
      <c r="W9" s="2468"/>
      <c r="X9" s="2468"/>
      <c r="Y9" s="2468"/>
      <c r="Z9" s="2468"/>
      <c r="AA9" s="2468"/>
      <c r="AB9" s="2468"/>
      <c r="AC9" s="2468"/>
      <c r="AD9" s="2468"/>
      <c r="AE9" s="2468"/>
      <c r="AF9" s="2469"/>
      <c r="AI9" s="14"/>
      <c r="AJ9" s="14"/>
      <c r="AK9" s="14"/>
      <c r="AL9" s="14"/>
      <c r="AT9" s="65"/>
    </row>
    <row r="10" spans="1:47" s="160" customFormat="1" ht="19.5" customHeight="1">
      <c r="B10" s="2477"/>
      <c r="C10" s="2397" t="s">
        <v>215</v>
      </c>
      <c r="D10" s="2398"/>
      <c r="E10" s="2398"/>
      <c r="F10" s="2398"/>
      <c r="G10" s="2474"/>
      <c r="H10" s="2461" t="str">
        <f>IF(入力シート!K19="","",入力シート!K19)</f>
        <v/>
      </c>
      <c r="I10" s="2462"/>
      <c r="J10" s="2462"/>
      <c r="K10" s="2462"/>
      <c r="L10" s="2462"/>
      <c r="M10" s="2462"/>
      <c r="N10" s="2462"/>
      <c r="O10" s="2462"/>
      <c r="P10" s="2462"/>
      <c r="Q10" s="2462"/>
      <c r="R10" s="2462"/>
      <c r="S10" s="2462"/>
      <c r="T10" s="2462"/>
      <c r="U10" s="2462"/>
      <c r="V10" s="2462"/>
      <c r="W10" s="2462"/>
      <c r="X10" s="2462"/>
      <c r="Y10" s="2462"/>
      <c r="Z10" s="2462"/>
      <c r="AA10" s="2462"/>
      <c r="AB10" s="2462"/>
      <c r="AC10" s="2462"/>
      <c r="AD10" s="2462"/>
      <c r="AE10" s="2462"/>
      <c r="AF10" s="2463"/>
      <c r="AI10" s="14"/>
      <c r="AJ10" s="14"/>
      <c r="AK10" s="14"/>
      <c r="AL10" s="14"/>
    </row>
    <row r="11" spans="1:47" s="160" customFormat="1" ht="19.5" customHeight="1">
      <c r="B11" s="2477"/>
      <c r="C11" s="2368" t="s">
        <v>213</v>
      </c>
      <c r="D11" s="2369"/>
      <c r="E11" s="2369"/>
      <c r="F11" s="2369"/>
      <c r="G11" s="2370"/>
      <c r="H11" s="2475"/>
      <c r="I11" s="2476"/>
      <c r="J11" s="2433" t="str">
        <f>IF(入力シート!K20="","",入力シート!K20)</f>
        <v/>
      </c>
      <c r="K11" s="2433"/>
      <c r="L11" s="2433"/>
      <c r="M11" s="2433"/>
      <c r="N11" s="2433"/>
      <c r="O11" s="2433"/>
      <c r="P11" s="2433"/>
      <c r="Q11" s="2433"/>
      <c r="R11" s="2433"/>
      <c r="S11" s="2434"/>
      <c r="T11" s="2432"/>
      <c r="U11" s="2464"/>
      <c r="V11" s="2433" t="str">
        <f>IF(入力シート!K21="","",入力シート!K21)</f>
        <v/>
      </c>
      <c r="W11" s="2433"/>
      <c r="X11" s="2433"/>
      <c r="Y11" s="2433"/>
      <c r="Z11" s="2433"/>
      <c r="AA11" s="2433"/>
      <c r="AB11" s="2433"/>
      <c r="AC11" s="2433"/>
      <c r="AD11" s="2433"/>
      <c r="AE11" s="2433"/>
      <c r="AF11" s="2434"/>
      <c r="AI11" s="14"/>
      <c r="AJ11" s="14"/>
      <c r="AK11" s="14"/>
      <c r="AL11" s="14"/>
    </row>
    <row r="12" spans="1:47" s="160" customFormat="1" ht="19.5" customHeight="1">
      <c r="B12" s="2477"/>
      <c r="C12" s="2356" t="s">
        <v>229</v>
      </c>
      <c r="D12" s="2357"/>
      <c r="E12" s="2357"/>
      <c r="F12" s="2357"/>
      <c r="G12" s="2371"/>
      <c r="H12" s="2478" t="s">
        <v>223</v>
      </c>
      <c r="I12" s="2479"/>
      <c r="J12" s="2364" t="str">
        <f>IF(入力シート!K22="","",入力シート!K22)</f>
        <v/>
      </c>
      <c r="K12" s="2364"/>
      <c r="L12" s="2364"/>
      <c r="M12" s="2364"/>
      <c r="N12" s="2364"/>
      <c r="O12" s="2364"/>
      <c r="P12" s="2364"/>
      <c r="Q12" s="2364"/>
      <c r="R12" s="2364"/>
      <c r="S12" s="2365"/>
      <c r="T12" s="2470" t="s">
        <v>224</v>
      </c>
      <c r="U12" s="2471"/>
      <c r="V12" s="2364" t="str">
        <f>IF(入力シート!K23="","",入力シート!K23)</f>
        <v/>
      </c>
      <c r="W12" s="2364"/>
      <c r="X12" s="2364"/>
      <c r="Y12" s="2364"/>
      <c r="Z12" s="2364"/>
      <c r="AA12" s="2364"/>
      <c r="AB12" s="2364"/>
      <c r="AC12" s="2364"/>
      <c r="AD12" s="2364"/>
      <c r="AE12" s="2364"/>
      <c r="AF12" s="2365"/>
      <c r="AI12" s="14"/>
      <c r="AJ12" s="14"/>
      <c r="AK12" s="14"/>
      <c r="AL12" s="14"/>
      <c r="AM12" s="14"/>
      <c r="AU12" s="14"/>
    </row>
    <row r="13" spans="1:47" s="160" customFormat="1" ht="19.5" customHeight="1">
      <c r="B13" s="2477"/>
      <c r="C13" s="2372"/>
      <c r="D13" s="2373"/>
      <c r="E13" s="2373"/>
      <c r="F13" s="2373"/>
      <c r="G13" s="2374"/>
      <c r="H13" s="2480"/>
      <c r="I13" s="2481"/>
      <c r="J13" s="2380"/>
      <c r="K13" s="2380"/>
      <c r="L13" s="2380"/>
      <c r="M13" s="2380"/>
      <c r="N13" s="2380"/>
      <c r="O13" s="2380"/>
      <c r="P13" s="2380"/>
      <c r="Q13" s="2380"/>
      <c r="R13" s="2380"/>
      <c r="S13" s="2381"/>
      <c r="T13" s="2472"/>
      <c r="U13" s="2473"/>
      <c r="V13" s="2380"/>
      <c r="W13" s="2380"/>
      <c r="X13" s="2380"/>
      <c r="Y13" s="2380"/>
      <c r="Z13" s="2380"/>
      <c r="AA13" s="2380"/>
      <c r="AB13" s="2380"/>
      <c r="AC13" s="2380"/>
      <c r="AD13" s="2380"/>
      <c r="AE13" s="2380"/>
      <c r="AF13" s="2381"/>
      <c r="AH13" s="14"/>
      <c r="AI13" s="14"/>
      <c r="AJ13" s="14"/>
      <c r="AK13" s="14"/>
      <c r="AL13" s="14"/>
    </row>
    <row r="14" spans="1:47" s="160" customFormat="1" ht="19.5" customHeight="1">
      <c r="C14" s="2416" t="s">
        <v>55</v>
      </c>
      <c r="D14" s="2417"/>
      <c r="E14" s="2417"/>
      <c r="F14" s="2417"/>
      <c r="G14" s="2418"/>
      <c r="H14" s="922" t="s">
        <v>56</v>
      </c>
      <c r="I14" s="2465" t="str">
        <f>IF(入力シート!K24="","",LEFT(入力シート!K24,3)&amp;"-"&amp;RIGHT(入力シート!K24,4))</f>
        <v/>
      </c>
      <c r="J14" s="2465"/>
      <c r="K14" s="2465"/>
      <c r="L14" s="2465"/>
      <c r="M14" s="2466"/>
      <c r="N14" s="2372" t="s">
        <v>225</v>
      </c>
      <c r="O14" s="2373"/>
      <c r="P14" s="2373"/>
      <c r="Q14" s="2442" t="str">
        <f>IF(入力シート!K25="","",入力シート!K25)</f>
        <v/>
      </c>
      <c r="R14" s="2442"/>
      <c r="S14" s="2442"/>
      <c r="T14" s="2443"/>
      <c r="U14" s="2372" t="s">
        <v>226</v>
      </c>
      <c r="V14" s="2373"/>
      <c r="W14" s="2373"/>
      <c r="X14" s="2407" t="str">
        <f>IF(入力シート!K26="","",入力シート!K26)</f>
        <v/>
      </c>
      <c r="Y14" s="2407"/>
      <c r="Z14" s="2407"/>
      <c r="AA14" s="2407"/>
      <c r="AB14" s="2407"/>
      <c r="AC14" s="2407"/>
      <c r="AD14" s="2407"/>
      <c r="AE14" s="2407"/>
      <c r="AF14" s="2408"/>
    </row>
    <row r="15" spans="1:47" s="160" customFormat="1" ht="19.5" customHeight="1">
      <c r="C15" s="2419"/>
      <c r="D15" s="2420"/>
      <c r="E15" s="2420"/>
      <c r="F15" s="2420"/>
      <c r="G15" s="2421"/>
      <c r="H15" s="2401" t="str">
        <f>IF(入力シート!K27="","",入力シート!K27&amp;IF(入力シート!K28="－","","　"&amp;入力シート!K28))</f>
        <v/>
      </c>
      <c r="I15" s="2402"/>
      <c r="J15" s="2402"/>
      <c r="K15" s="2402"/>
      <c r="L15" s="2402"/>
      <c r="M15" s="2402"/>
      <c r="N15" s="2402"/>
      <c r="O15" s="2402"/>
      <c r="P15" s="2402"/>
      <c r="Q15" s="2402"/>
      <c r="R15" s="2402"/>
      <c r="S15" s="2402"/>
      <c r="T15" s="2402"/>
      <c r="U15" s="2402"/>
      <c r="V15" s="2402"/>
      <c r="W15" s="2402"/>
      <c r="X15" s="2402"/>
      <c r="Y15" s="2402"/>
      <c r="Z15" s="2402"/>
      <c r="AA15" s="2402"/>
      <c r="AB15" s="2402"/>
      <c r="AC15" s="2402"/>
      <c r="AD15" s="2402"/>
      <c r="AE15" s="2402"/>
      <c r="AF15" s="2403"/>
    </row>
    <row r="16" spans="1:47" s="160" customFormat="1" ht="19.5" customHeight="1">
      <c r="B16" s="8"/>
      <c r="C16" s="2422"/>
      <c r="D16" s="2423"/>
      <c r="E16" s="2423"/>
      <c r="F16" s="2423"/>
      <c r="G16" s="2424"/>
      <c r="H16" s="2404"/>
      <c r="I16" s="2405"/>
      <c r="J16" s="2405"/>
      <c r="K16" s="2405"/>
      <c r="L16" s="2405"/>
      <c r="M16" s="2405"/>
      <c r="N16" s="2405"/>
      <c r="O16" s="2405"/>
      <c r="P16" s="2405"/>
      <c r="Q16" s="2405"/>
      <c r="R16" s="2405"/>
      <c r="S16" s="2405"/>
      <c r="T16" s="2405"/>
      <c r="U16" s="2405"/>
      <c r="V16" s="2405"/>
      <c r="W16" s="2405"/>
      <c r="X16" s="2405"/>
      <c r="Y16" s="2405"/>
      <c r="Z16" s="2405"/>
      <c r="AA16" s="2405"/>
      <c r="AB16" s="2405"/>
      <c r="AC16" s="2405"/>
      <c r="AD16" s="2405"/>
      <c r="AE16" s="2405"/>
      <c r="AF16" s="2406"/>
    </row>
    <row r="17" spans="2:34" s="160" customFormat="1" ht="16.5" customHeight="1">
      <c r="B17" s="8"/>
      <c r="C17" s="531"/>
      <c r="D17" s="531"/>
      <c r="E17" s="80"/>
      <c r="F17" s="80"/>
      <c r="G17" s="80"/>
      <c r="H17" s="80"/>
      <c r="I17" s="530"/>
      <c r="J17" s="530"/>
      <c r="K17" s="531"/>
      <c r="L17" s="531"/>
    </row>
    <row r="18" spans="2:34" s="160" customFormat="1" ht="16.5" customHeight="1">
      <c r="C18" s="6" t="s">
        <v>251</v>
      </c>
      <c r="D18" s="8" t="s">
        <v>57</v>
      </c>
      <c r="E18" s="531"/>
      <c r="F18" s="531"/>
      <c r="G18" s="531"/>
      <c r="H18" s="531"/>
      <c r="I18" s="530"/>
      <c r="K18" s="64"/>
      <c r="N18" s="4" t="s">
        <v>305</v>
      </c>
    </row>
    <row r="19" spans="2:34" ht="16.5" customHeight="1">
      <c r="C19" s="16"/>
      <c r="D19" s="16"/>
      <c r="E19" s="16"/>
      <c r="F19" s="16"/>
      <c r="G19" s="16"/>
      <c r="H19" s="16"/>
      <c r="I19" s="16"/>
      <c r="J19" s="16"/>
      <c r="K19" s="16"/>
      <c r="L19" s="16"/>
      <c r="M19" s="16"/>
      <c r="N19" s="16"/>
      <c r="O19" s="16"/>
      <c r="P19" s="16"/>
      <c r="Q19" s="16"/>
      <c r="R19" s="16"/>
      <c r="S19" s="16"/>
      <c r="T19" s="16"/>
      <c r="U19" s="16"/>
      <c r="V19" s="16"/>
      <c r="W19" s="16"/>
      <c r="X19" s="16"/>
      <c r="Y19" s="16"/>
      <c r="Z19" s="16"/>
      <c r="AA19" s="160"/>
      <c r="AB19" s="2429" t="s">
        <v>255</v>
      </c>
      <c r="AC19" s="2429"/>
      <c r="AD19" s="2429"/>
      <c r="AE19" s="66" t="s">
        <v>254</v>
      </c>
      <c r="AF19" s="2430" t="s">
        <v>253</v>
      </c>
      <c r="AG19" s="2430"/>
    </row>
    <row r="20" spans="2:34" s="160" customFormat="1" ht="19.5" customHeight="1">
      <c r="B20" s="8"/>
      <c r="C20" s="2454" t="s">
        <v>58</v>
      </c>
      <c r="D20" s="2455"/>
      <c r="E20" s="2455"/>
      <c r="F20" s="2455"/>
      <c r="G20" s="2456"/>
      <c r="H20" s="2436"/>
      <c r="I20" s="2435"/>
      <c r="J20" s="2435"/>
      <c r="K20" s="2435"/>
      <c r="L20" s="746" t="s">
        <v>216</v>
      </c>
      <c r="M20" s="2435"/>
      <c r="N20" s="2435"/>
      <c r="O20" s="746" t="s">
        <v>217</v>
      </c>
      <c r="P20" s="2435"/>
      <c r="Q20" s="2435"/>
      <c r="R20" s="746" t="s">
        <v>218</v>
      </c>
      <c r="S20" s="2458" t="s">
        <v>59</v>
      </c>
      <c r="T20" s="2458"/>
      <c r="U20" s="2458"/>
      <c r="V20" s="172"/>
      <c r="W20" s="2435"/>
      <c r="X20" s="2435"/>
      <c r="Y20" s="2435"/>
      <c r="Z20" s="746" t="s">
        <v>216</v>
      </c>
      <c r="AA20" s="2435"/>
      <c r="AB20" s="2435"/>
      <c r="AC20" s="746" t="s">
        <v>217</v>
      </c>
      <c r="AD20" s="2435"/>
      <c r="AE20" s="2435"/>
      <c r="AF20" s="85" t="s">
        <v>218</v>
      </c>
    </row>
    <row r="21" spans="2:34" s="160" customFormat="1" ht="19.5" customHeight="1">
      <c r="C21" s="2389" t="s">
        <v>60</v>
      </c>
      <c r="D21" s="2390"/>
      <c r="E21" s="2390"/>
      <c r="F21" s="2390"/>
      <c r="G21" s="2444"/>
      <c r="H21" s="2376"/>
      <c r="I21" s="2376"/>
      <c r="J21" s="2376"/>
      <c r="K21" s="2376"/>
      <c r="L21" s="2376"/>
      <c r="M21" s="2376"/>
      <c r="N21" s="2376"/>
      <c r="O21" s="2376"/>
      <c r="P21" s="2376"/>
      <c r="Q21" s="2376"/>
      <c r="R21" s="2382" t="s">
        <v>61</v>
      </c>
      <c r="S21" s="2383"/>
      <c r="T21" s="2383"/>
      <c r="U21" s="2383"/>
      <c r="V21" s="2384"/>
      <c r="W21" s="2376"/>
      <c r="X21" s="2376"/>
      <c r="Y21" s="2376"/>
      <c r="Z21" s="2376"/>
      <c r="AA21" s="2376"/>
      <c r="AB21" s="2376"/>
      <c r="AC21" s="2376"/>
      <c r="AD21" s="2376"/>
      <c r="AE21" s="2376"/>
      <c r="AF21" s="2376"/>
    </row>
    <row r="22" spans="2:34" s="160" customFormat="1" ht="19.5" customHeight="1">
      <c r="C22" s="2389" t="s">
        <v>62</v>
      </c>
      <c r="D22" s="2390"/>
      <c r="E22" s="2390"/>
      <c r="F22" s="2390"/>
      <c r="G22" s="2444"/>
      <c r="H22" s="2376"/>
      <c r="I22" s="2376"/>
      <c r="J22" s="2376"/>
      <c r="K22" s="2376"/>
      <c r="L22" s="2376"/>
      <c r="M22" s="2376"/>
      <c r="N22" s="2376"/>
      <c r="O22" s="2376"/>
      <c r="P22" s="2376"/>
      <c r="Q22" s="2376"/>
      <c r="R22" s="2389" t="s">
        <v>63</v>
      </c>
      <c r="S22" s="2390"/>
      <c r="T22" s="2390"/>
      <c r="U22" s="2390"/>
      <c r="V22" s="2391"/>
      <c r="W22" s="2376"/>
      <c r="X22" s="2376"/>
      <c r="Y22" s="2376"/>
      <c r="Z22" s="2376"/>
      <c r="AA22" s="2376"/>
      <c r="AB22" s="2376"/>
      <c r="AC22" s="2376"/>
      <c r="AD22" s="2376"/>
      <c r="AE22" s="2376"/>
      <c r="AF22" s="2376"/>
    </row>
    <row r="23" spans="2:34" s="160" customFormat="1" ht="19.5" customHeight="1">
      <c r="B23" s="3"/>
      <c r="C23" s="2382" t="s">
        <v>64</v>
      </c>
      <c r="D23" s="2383"/>
      <c r="E23" s="2383"/>
      <c r="F23" s="2383"/>
      <c r="G23" s="2453"/>
      <c r="H23" s="2376"/>
      <c r="I23" s="2376"/>
      <c r="J23" s="2376"/>
      <c r="K23" s="2376"/>
      <c r="L23" s="2376"/>
      <c r="M23" s="2376"/>
      <c r="N23" s="2376"/>
      <c r="O23" s="2376"/>
      <c r="P23" s="2376"/>
      <c r="Q23" s="2376"/>
      <c r="R23" s="2382" t="s">
        <v>65</v>
      </c>
      <c r="S23" s="2383"/>
      <c r="T23" s="2383"/>
      <c r="U23" s="2383"/>
      <c r="V23" s="2384"/>
      <c r="W23" s="2376"/>
      <c r="X23" s="2376"/>
      <c r="Y23" s="2376"/>
      <c r="Z23" s="2376"/>
      <c r="AA23" s="2376"/>
      <c r="AB23" s="2376"/>
      <c r="AC23" s="2376"/>
      <c r="AD23" s="2376"/>
      <c r="AE23" s="2376"/>
      <c r="AF23" s="2376"/>
    </row>
    <row r="24" spans="2:34" s="160" customFormat="1" ht="16.5" customHeight="1">
      <c r="B24" s="3"/>
      <c r="C24" s="531"/>
      <c r="D24" s="531"/>
      <c r="E24" s="80"/>
      <c r="F24" s="80"/>
      <c r="G24" s="80"/>
      <c r="H24" s="80"/>
      <c r="I24" s="530"/>
      <c r="J24" s="530"/>
      <c r="K24" s="531"/>
      <c r="L24" s="531"/>
    </row>
    <row r="25" spans="2:34" s="160" customFormat="1" ht="16.5" customHeight="1">
      <c r="C25" s="6" t="s">
        <v>252</v>
      </c>
      <c r="D25" s="4" t="s">
        <v>234</v>
      </c>
      <c r="E25" s="4"/>
      <c r="F25" s="531"/>
      <c r="G25" s="531"/>
      <c r="I25" s="530"/>
      <c r="K25" s="86"/>
      <c r="L25" s="530"/>
      <c r="M25" s="531"/>
    </row>
    <row r="26" spans="2:34" ht="16.5" customHeight="1">
      <c r="C26" s="16"/>
      <c r="D26" s="16"/>
      <c r="E26" s="16"/>
      <c r="F26" s="16"/>
      <c r="G26" s="16"/>
      <c r="H26" s="16"/>
      <c r="I26" s="16"/>
      <c r="J26" s="16"/>
      <c r="K26" s="16"/>
      <c r="L26" s="16"/>
      <c r="M26" s="16"/>
      <c r="N26" s="16"/>
      <c r="O26" s="16"/>
      <c r="P26" s="16"/>
      <c r="Q26" s="16"/>
      <c r="R26" s="16"/>
      <c r="S26" s="16"/>
      <c r="T26" s="16"/>
      <c r="U26" s="16"/>
      <c r="V26" s="16"/>
      <c r="W26" s="16"/>
      <c r="X26" s="16"/>
      <c r="Y26" s="16"/>
      <c r="Z26" s="16"/>
      <c r="AA26" s="160"/>
      <c r="AB26" s="160"/>
      <c r="AC26" s="160"/>
      <c r="AD26" s="160"/>
      <c r="AE26" s="160"/>
      <c r="AF26" s="160"/>
    </row>
    <row r="27" spans="2:34" ht="19.5" customHeight="1">
      <c r="C27" s="2385" t="s">
        <v>256</v>
      </c>
      <c r="D27" s="2385"/>
      <c r="E27" s="2385"/>
      <c r="F27" s="2385"/>
      <c r="G27" s="2385"/>
      <c r="H27" s="2375" t="str">
        <f>IF(入力シート!B29=1,"○","－")</f>
        <v>－</v>
      </c>
      <c r="I27" s="2375"/>
      <c r="J27" s="2375"/>
      <c r="K27" s="104" t="s">
        <v>257</v>
      </c>
      <c r="L27" s="105" t="s">
        <v>258</v>
      </c>
      <c r="M27" s="106"/>
      <c r="N27" s="106"/>
      <c r="O27" s="106"/>
      <c r="P27" s="106"/>
      <c r="Q27" s="106"/>
      <c r="R27" s="106"/>
      <c r="S27" s="106"/>
      <c r="T27" s="106"/>
      <c r="U27" s="106"/>
      <c r="V27" s="106"/>
      <c r="W27" s="106"/>
      <c r="X27" s="106"/>
      <c r="Y27" s="106"/>
      <c r="Z27" s="106"/>
      <c r="AA27" s="107"/>
      <c r="AB27" s="107"/>
      <c r="AC27" s="107"/>
      <c r="AD27" s="107"/>
      <c r="AE27" s="107"/>
      <c r="AF27" s="107"/>
    </row>
    <row r="28" spans="2:34" s="160" customFormat="1" ht="19.5" customHeight="1">
      <c r="B28" s="3"/>
      <c r="C28" s="2448" t="s">
        <v>219</v>
      </c>
      <c r="D28" s="2449"/>
      <c r="E28" s="2449"/>
      <c r="F28" s="2449"/>
      <c r="G28" s="2449"/>
      <c r="H28" s="2445" t="str">
        <f>IF(入力シート!K30="","",入力シート!K30)</f>
        <v/>
      </c>
      <c r="I28" s="2445"/>
      <c r="J28" s="2445"/>
      <c r="K28" s="2445"/>
      <c r="L28" s="2445"/>
      <c r="M28" s="2445"/>
      <c r="N28" s="2445"/>
      <c r="O28" s="2445"/>
      <c r="P28" s="2445"/>
      <c r="Q28" s="2445"/>
      <c r="R28" s="2445"/>
      <c r="S28" s="2445"/>
      <c r="T28" s="2445"/>
      <c r="U28" s="2445"/>
      <c r="V28" s="2445"/>
      <c r="W28" s="2445"/>
      <c r="X28" s="2445"/>
      <c r="Y28" s="2445"/>
      <c r="Z28" s="2445"/>
      <c r="AA28" s="2445"/>
      <c r="AB28" s="2445"/>
      <c r="AC28" s="2445"/>
      <c r="AD28" s="2445"/>
      <c r="AE28" s="2445"/>
      <c r="AF28" s="2445"/>
    </row>
    <row r="29" spans="2:34" s="160" customFormat="1" ht="19.5" customHeight="1">
      <c r="B29" s="3"/>
      <c r="C29" s="2386" t="s">
        <v>220</v>
      </c>
      <c r="D29" s="2387"/>
      <c r="E29" s="2387"/>
      <c r="F29" s="2387"/>
      <c r="G29" s="2388"/>
      <c r="H29" s="2445" t="str">
        <f>IF(入力シート!K31="","",入力シート!K31)</f>
        <v/>
      </c>
      <c r="I29" s="2445"/>
      <c r="J29" s="2445"/>
      <c r="K29" s="2445"/>
      <c r="L29" s="2445"/>
      <c r="M29" s="2445"/>
      <c r="N29" s="2445"/>
      <c r="O29" s="2445"/>
      <c r="P29" s="2445"/>
      <c r="Q29" s="2445"/>
      <c r="R29" s="2445"/>
      <c r="S29" s="2445"/>
      <c r="T29" s="2445"/>
      <c r="U29" s="2445"/>
      <c r="V29" s="2445"/>
      <c r="W29" s="2445"/>
      <c r="X29" s="2445"/>
      <c r="Y29" s="2445"/>
      <c r="Z29" s="2445"/>
      <c r="AA29" s="2445"/>
      <c r="AB29" s="2445"/>
      <c r="AC29" s="2445"/>
      <c r="AD29" s="2445"/>
      <c r="AE29" s="2445"/>
      <c r="AF29" s="2445"/>
    </row>
    <row r="30" spans="2:34" s="160" customFormat="1" ht="19.5" customHeight="1">
      <c r="B30" s="3"/>
      <c r="C30" s="2450" t="s">
        <v>213</v>
      </c>
      <c r="D30" s="2451"/>
      <c r="E30" s="2451"/>
      <c r="F30" s="2451"/>
      <c r="G30" s="2452"/>
      <c r="H30" s="2431"/>
      <c r="I30" s="2432"/>
      <c r="J30" s="2433" t="str">
        <f>IF(入力シート!K32="","",入力シート!K32)</f>
        <v/>
      </c>
      <c r="K30" s="2433"/>
      <c r="L30" s="2433"/>
      <c r="M30" s="2433"/>
      <c r="N30" s="2433"/>
      <c r="O30" s="2433"/>
      <c r="P30" s="2433"/>
      <c r="Q30" s="2433"/>
      <c r="R30" s="2433"/>
      <c r="S30" s="2434"/>
      <c r="T30" s="2363"/>
      <c r="U30" s="2482"/>
      <c r="V30" s="2433" t="str">
        <f>IF(入力シート!K33="","",入力シート!K33)</f>
        <v/>
      </c>
      <c r="W30" s="2433"/>
      <c r="X30" s="2433"/>
      <c r="Y30" s="2433"/>
      <c r="Z30" s="2433"/>
      <c r="AA30" s="2433"/>
      <c r="AB30" s="2433"/>
      <c r="AC30" s="2433"/>
      <c r="AD30" s="2433"/>
      <c r="AE30" s="2433"/>
      <c r="AF30" s="2434"/>
      <c r="AG30" s="14"/>
      <c r="AH30" s="14"/>
    </row>
    <row r="31" spans="2:34" s="160" customFormat="1" ht="19.5" customHeight="1">
      <c r="B31" s="3"/>
      <c r="C31" s="2356" t="s">
        <v>230</v>
      </c>
      <c r="D31" s="2357"/>
      <c r="E31" s="2357"/>
      <c r="F31" s="2357"/>
      <c r="G31" s="2357"/>
      <c r="H31" s="2360" t="s">
        <v>223</v>
      </c>
      <c r="I31" s="2361"/>
      <c r="J31" s="2364" t="str">
        <f>IF(入力シート!K34="","",入力シート!K34)</f>
        <v/>
      </c>
      <c r="K31" s="2364"/>
      <c r="L31" s="2364"/>
      <c r="M31" s="2364"/>
      <c r="N31" s="2364"/>
      <c r="O31" s="2364"/>
      <c r="P31" s="2364"/>
      <c r="Q31" s="2364"/>
      <c r="R31" s="2364"/>
      <c r="S31" s="2365"/>
      <c r="T31" s="2360" t="s">
        <v>224</v>
      </c>
      <c r="U31" s="2361"/>
      <c r="V31" s="2364" t="str">
        <f>IF(入力シート!K35="","",入力シート!K35)</f>
        <v/>
      </c>
      <c r="W31" s="2364"/>
      <c r="X31" s="2364"/>
      <c r="Y31" s="2364"/>
      <c r="Z31" s="2364"/>
      <c r="AA31" s="2364"/>
      <c r="AB31" s="2364"/>
      <c r="AC31" s="2364"/>
      <c r="AD31" s="2364"/>
      <c r="AE31" s="2364"/>
      <c r="AF31" s="2365"/>
      <c r="AG31" s="14"/>
      <c r="AH31" s="14"/>
    </row>
    <row r="32" spans="2:34" s="160" customFormat="1" ht="19.5" customHeight="1">
      <c r="B32" s="3"/>
      <c r="C32" s="2358"/>
      <c r="D32" s="2359"/>
      <c r="E32" s="2359"/>
      <c r="F32" s="2359"/>
      <c r="G32" s="2359"/>
      <c r="H32" s="2362"/>
      <c r="I32" s="2363"/>
      <c r="J32" s="2366"/>
      <c r="K32" s="2366"/>
      <c r="L32" s="2366"/>
      <c r="M32" s="2366"/>
      <c r="N32" s="2366"/>
      <c r="O32" s="2366"/>
      <c r="P32" s="2366"/>
      <c r="Q32" s="2366"/>
      <c r="R32" s="2366"/>
      <c r="S32" s="2367"/>
      <c r="T32" s="2362"/>
      <c r="U32" s="2363"/>
      <c r="V32" s="2366"/>
      <c r="W32" s="2366"/>
      <c r="X32" s="2366"/>
      <c r="Y32" s="2366"/>
      <c r="Z32" s="2366"/>
      <c r="AA32" s="2366"/>
      <c r="AB32" s="2366"/>
      <c r="AC32" s="2366"/>
      <c r="AD32" s="2366"/>
      <c r="AE32" s="2366"/>
      <c r="AF32" s="2367"/>
    </row>
    <row r="33" spans="1:267" s="160" customFormat="1" ht="19.5" customHeight="1">
      <c r="B33" s="3"/>
      <c r="C33" s="2437" t="s">
        <v>55</v>
      </c>
      <c r="D33" s="2438"/>
      <c r="E33" s="2438"/>
      <c r="F33" s="2438"/>
      <c r="G33" s="2439"/>
      <c r="H33" s="921" t="s">
        <v>56</v>
      </c>
      <c r="I33" s="2395" t="str">
        <f>IF(入力シート!K36="","",LEFT(入力シート!K36,3)&amp;"-"&amp;RIGHT(入力シート!K36,4))</f>
        <v/>
      </c>
      <c r="J33" s="2395"/>
      <c r="K33" s="2395"/>
      <c r="L33" s="2395"/>
      <c r="M33" s="2396"/>
      <c r="N33" s="2440" t="s">
        <v>225</v>
      </c>
      <c r="O33" s="2441"/>
      <c r="P33" s="2441"/>
      <c r="Q33" s="2446" t="str">
        <f>IF(入力シート!K37="","",入力シート!K37)</f>
        <v/>
      </c>
      <c r="R33" s="2446"/>
      <c r="S33" s="2446"/>
      <c r="T33" s="2447"/>
      <c r="U33" s="2440" t="s">
        <v>226</v>
      </c>
      <c r="V33" s="2441"/>
      <c r="W33" s="2441"/>
      <c r="X33" s="2399" t="str">
        <f>IF(入力シート!K38="","",入力シート!K38)</f>
        <v/>
      </c>
      <c r="Y33" s="2399"/>
      <c r="Z33" s="2399"/>
      <c r="AA33" s="2399"/>
      <c r="AB33" s="2399"/>
      <c r="AC33" s="2399"/>
      <c r="AD33" s="2399"/>
      <c r="AE33" s="2399"/>
      <c r="AF33" s="2400"/>
    </row>
    <row r="34" spans="1:267" s="160" customFormat="1" ht="19.5" customHeight="1">
      <c r="B34" s="3"/>
      <c r="C34" s="2419"/>
      <c r="D34" s="2420"/>
      <c r="E34" s="2420"/>
      <c r="F34" s="2420"/>
      <c r="G34" s="2421"/>
      <c r="H34" s="2401" t="str">
        <f>入力シート!K39&amp;IF(入力シート!K40="－","","　"&amp;入力シート!K40)</f>
        <v>　</v>
      </c>
      <c r="I34" s="2402"/>
      <c r="J34" s="2402"/>
      <c r="K34" s="2402"/>
      <c r="L34" s="2402"/>
      <c r="M34" s="2402"/>
      <c r="N34" s="2402"/>
      <c r="O34" s="2402"/>
      <c r="P34" s="2402"/>
      <c r="Q34" s="2402"/>
      <c r="R34" s="2402"/>
      <c r="S34" s="2402"/>
      <c r="T34" s="2402"/>
      <c r="U34" s="2402"/>
      <c r="V34" s="2402"/>
      <c r="W34" s="2402"/>
      <c r="X34" s="2402"/>
      <c r="Y34" s="2402"/>
      <c r="Z34" s="2402"/>
      <c r="AA34" s="2402"/>
      <c r="AB34" s="2402"/>
      <c r="AC34" s="2402"/>
      <c r="AD34" s="2402"/>
      <c r="AE34" s="2402"/>
      <c r="AF34" s="2403"/>
    </row>
    <row r="35" spans="1:267" s="160" customFormat="1" ht="19.5" customHeight="1">
      <c r="B35" s="3"/>
      <c r="C35" s="2422"/>
      <c r="D35" s="2423"/>
      <c r="E35" s="2423"/>
      <c r="F35" s="2423"/>
      <c r="G35" s="2424"/>
      <c r="H35" s="2404"/>
      <c r="I35" s="2405"/>
      <c r="J35" s="2405"/>
      <c r="K35" s="2405"/>
      <c r="L35" s="2405"/>
      <c r="M35" s="2405"/>
      <c r="N35" s="2405"/>
      <c r="O35" s="2405"/>
      <c r="P35" s="2405"/>
      <c r="Q35" s="2405"/>
      <c r="R35" s="2405"/>
      <c r="S35" s="2405"/>
      <c r="T35" s="2405"/>
      <c r="U35" s="2405"/>
      <c r="V35" s="2405"/>
      <c r="W35" s="2405"/>
      <c r="X35" s="2405"/>
      <c r="Y35" s="2405"/>
      <c r="Z35" s="2405"/>
      <c r="AA35" s="2405"/>
      <c r="AB35" s="2405"/>
      <c r="AC35" s="2405"/>
      <c r="AD35" s="2405"/>
      <c r="AE35" s="2405"/>
      <c r="AF35" s="2406"/>
    </row>
    <row r="36" spans="1:267" s="160" customFormat="1" ht="19.5" customHeight="1">
      <c r="B36" s="3"/>
      <c r="C36" s="2413" t="s">
        <v>221</v>
      </c>
      <c r="D36" s="2414"/>
      <c r="E36" s="2414"/>
      <c r="F36" s="2414"/>
      <c r="G36" s="2415"/>
      <c r="H36" s="2377" t="str">
        <f>IF(入力シート!K41="","",入力シート!K41)</f>
        <v/>
      </c>
      <c r="I36" s="2378"/>
      <c r="J36" s="2378"/>
      <c r="K36" s="2378"/>
      <c r="L36" s="2378"/>
      <c r="M36" s="2378"/>
      <c r="N36" s="2378"/>
      <c r="O36" s="2378"/>
      <c r="P36" s="2378"/>
      <c r="Q36" s="2378"/>
      <c r="R36" s="2378"/>
      <c r="S36" s="2378"/>
      <c r="T36" s="2378"/>
      <c r="U36" s="2378"/>
      <c r="V36" s="2378"/>
      <c r="W36" s="2378"/>
      <c r="X36" s="2378"/>
      <c r="Y36" s="2378"/>
      <c r="Z36" s="2378"/>
      <c r="AA36" s="2378"/>
      <c r="AB36" s="2378"/>
      <c r="AC36" s="2378"/>
      <c r="AD36" s="2378"/>
      <c r="AE36" s="2378"/>
      <c r="AF36" s="2379"/>
    </row>
    <row r="37" spans="1:267" s="160" customFormat="1" ht="19.5" customHeight="1">
      <c r="C37" s="2410" t="s">
        <v>231</v>
      </c>
      <c r="D37" s="2411"/>
      <c r="E37" s="2411"/>
      <c r="F37" s="2411"/>
      <c r="G37" s="2412"/>
      <c r="H37" s="2377" t="str">
        <f>IF(入力シート!K42="","",入力シート!K42)</f>
        <v/>
      </c>
      <c r="I37" s="2378"/>
      <c r="J37" s="2378"/>
      <c r="K37" s="2378"/>
      <c r="L37" s="2378"/>
      <c r="M37" s="2378"/>
      <c r="N37" s="2378"/>
      <c r="O37" s="2378"/>
      <c r="P37" s="2378"/>
      <c r="Q37" s="2378"/>
      <c r="R37" s="2378"/>
      <c r="S37" s="2378"/>
      <c r="T37" s="2378"/>
      <c r="U37" s="2378"/>
      <c r="V37" s="2378"/>
      <c r="W37" s="2378"/>
      <c r="X37" s="2378"/>
      <c r="Y37" s="2378"/>
      <c r="Z37" s="2378"/>
      <c r="AA37" s="2378"/>
      <c r="AB37" s="2378"/>
      <c r="AC37" s="2378"/>
      <c r="AD37" s="2378"/>
      <c r="AE37" s="2378"/>
      <c r="AF37" s="2379"/>
    </row>
    <row r="38" spans="1:267" s="160" customFormat="1" ht="19.5" customHeight="1">
      <c r="B38" s="3"/>
      <c r="C38" s="2410" t="s">
        <v>66</v>
      </c>
      <c r="D38" s="2411"/>
      <c r="E38" s="2411"/>
      <c r="F38" s="2411"/>
      <c r="G38" s="2412"/>
      <c r="H38" s="2377" t="str">
        <f>IF(入力シート!K43="","",入力シート!K43)</f>
        <v/>
      </c>
      <c r="I38" s="2378"/>
      <c r="J38" s="2378"/>
      <c r="K38" s="2378"/>
      <c r="L38" s="2378"/>
      <c r="M38" s="2378"/>
      <c r="N38" s="2378"/>
      <c r="O38" s="2378"/>
      <c r="P38" s="2378"/>
      <c r="Q38" s="2378"/>
      <c r="R38" s="2378"/>
      <c r="S38" s="2378"/>
      <c r="T38" s="2378"/>
      <c r="U38" s="2378"/>
      <c r="V38" s="2378"/>
      <c r="W38" s="2378"/>
      <c r="X38" s="2378"/>
      <c r="Y38" s="2378"/>
      <c r="Z38" s="2378"/>
      <c r="AA38" s="2378"/>
      <c r="AB38" s="2378"/>
      <c r="AC38" s="2378"/>
      <c r="AD38" s="2378"/>
      <c r="AE38" s="2378"/>
      <c r="AF38" s="2379"/>
    </row>
    <row r="39" spans="1:267" s="160" customFormat="1" ht="19.5" customHeight="1">
      <c r="C39" s="2410" t="s">
        <v>67</v>
      </c>
      <c r="D39" s="2411"/>
      <c r="E39" s="2411"/>
      <c r="F39" s="2411"/>
      <c r="G39" s="2412"/>
      <c r="H39" s="2392" t="str">
        <f>IF(入力シート!K44="","",入力シート!K44)</f>
        <v/>
      </c>
      <c r="I39" s="2393"/>
      <c r="J39" s="2393"/>
      <c r="K39" s="2393"/>
      <c r="L39" s="2393"/>
      <c r="M39" s="2393"/>
      <c r="N39" s="2393"/>
      <c r="O39" s="2393"/>
      <c r="P39" s="2393"/>
      <c r="Q39" s="2393"/>
      <c r="R39" s="2393"/>
      <c r="S39" s="2393"/>
      <c r="T39" s="2393"/>
      <c r="U39" s="2393"/>
      <c r="V39" s="2393"/>
      <c r="W39" s="2393"/>
      <c r="X39" s="2393"/>
      <c r="Y39" s="2393"/>
      <c r="Z39" s="2393"/>
      <c r="AA39" s="2393"/>
      <c r="AB39" s="2393"/>
      <c r="AC39" s="2393"/>
      <c r="AD39" s="2393"/>
      <c r="AE39" s="2393"/>
      <c r="AF39" s="2394"/>
    </row>
    <row r="40" spans="1:267" s="160" customFormat="1" ht="16.5" customHeight="1">
      <c r="C40" s="5"/>
      <c r="D40" s="5"/>
      <c r="E40" s="5"/>
      <c r="F40" s="5"/>
      <c r="G40" s="5"/>
      <c r="H40" s="87"/>
      <c r="I40" s="87"/>
      <c r="J40" s="87"/>
      <c r="K40" s="87"/>
      <c r="L40" s="87"/>
      <c r="M40" s="87"/>
      <c r="N40" s="87"/>
      <c r="O40" s="87"/>
      <c r="P40" s="87"/>
      <c r="Q40" s="87"/>
      <c r="R40" s="87"/>
      <c r="S40" s="87"/>
      <c r="T40" s="87"/>
      <c r="U40" s="87"/>
      <c r="V40" s="88"/>
      <c r="W40" s="88"/>
      <c r="X40" s="88"/>
      <c r="Y40" s="88"/>
      <c r="Z40" s="88"/>
      <c r="AA40" s="5"/>
    </row>
    <row r="41" spans="1:267" ht="16.5" customHeight="1">
      <c r="C41" s="67" t="s">
        <v>304</v>
      </c>
      <c r="Z41" s="160"/>
      <c r="AA41" s="16"/>
      <c r="AB41" s="160"/>
      <c r="AC41" s="160"/>
      <c r="AD41" s="160"/>
      <c r="AE41" s="160"/>
      <c r="AF41" s="160"/>
      <c r="AG41" s="160"/>
      <c r="AH41" s="160"/>
      <c r="CN41" s="160"/>
      <c r="CO41" s="160"/>
      <c r="CP41" s="160"/>
      <c r="CQ41" s="160"/>
      <c r="CR41" s="160"/>
      <c r="CS41" s="160"/>
      <c r="CT41" s="160"/>
      <c r="CU41" s="160"/>
      <c r="CV41" s="160"/>
      <c r="CW41" s="160"/>
      <c r="CX41" s="160"/>
      <c r="CY41" s="160"/>
      <c r="CZ41" s="160"/>
      <c r="DA41" s="160"/>
      <c r="DB41" s="160"/>
      <c r="DC41" s="160"/>
      <c r="DD41" s="160"/>
      <c r="DE41" s="160"/>
      <c r="DF41" s="160"/>
      <c r="DG41" s="160"/>
      <c r="DH41" s="160"/>
      <c r="DI41" s="160"/>
      <c r="DJ41" s="160"/>
      <c r="DK41" s="160"/>
      <c r="DL41" s="160"/>
      <c r="DM41" s="160"/>
      <c r="DN41" s="160"/>
      <c r="DO41" s="160"/>
      <c r="DP41" s="160"/>
      <c r="DQ41" s="160"/>
      <c r="DR41" s="160"/>
      <c r="DS41" s="160"/>
      <c r="DT41" s="160"/>
      <c r="DU41" s="160"/>
      <c r="DV41" s="160"/>
      <c r="DW41" s="160"/>
      <c r="DX41" s="160"/>
      <c r="DY41" s="160"/>
      <c r="DZ41" s="160"/>
      <c r="EA41" s="160"/>
      <c r="EB41" s="160"/>
      <c r="EC41" s="160"/>
      <c r="ED41" s="160"/>
      <c r="EE41" s="160"/>
      <c r="EF41" s="160"/>
      <c r="EG41" s="160"/>
      <c r="EH41" s="160"/>
      <c r="EI41" s="160"/>
      <c r="EJ41" s="160"/>
      <c r="EK41" s="160"/>
      <c r="EL41" s="160"/>
      <c r="EM41" s="160"/>
      <c r="EN41" s="160"/>
      <c r="EO41" s="160"/>
      <c r="EP41" s="160"/>
      <c r="EQ41" s="160"/>
      <c r="ER41" s="160"/>
      <c r="ES41" s="160"/>
      <c r="ET41" s="160"/>
      <c r="EU41" s="160"/>
      <c r="EV41" s="160"/>
      <c r="EW41" s="160"/>
      <c r="EX41" s="160"/>
      <c r="EY41" s="160"/>
      <c r="EZ41" s="160"/>
      <c r="FA41" s="160"/>
      <c r="FB41" s="160"/>
      <c r="FC41" s="160"/>
      <c r="FD41" s="160"/>
      <c r="FE41" s="160"/>
      <c r="FF41" s="160"/>
      <c r="FG41" s="160"/>
      <c r="FH41" s="160"/>
      <c r="FI41" s="160"/>
      <c r="FJ41" s="160"/>
      <c r="FK41" s="160"/>
      <c r="FL41" s="160"/>
      <c r="FM41" s="160"/>
      <c r="FN41" s="160"/>
      <c r="FO41" s="160"/>
      <c r="FP41" s="160"/>
      <c r="FQ41" s="160"/>
      <c r="FR41" s="160"/>
      <c r="FS41" s="160"/>
      <c r="FT41" s="160"/>
      <c r="FU41" s="160"/>
      <c r="FV41" s="160"/>
      <c r="FW41" s="160"/>
      <c r="FX41" s="160"/>
      <c r="FY41" s="160"/>
      <c r="FZ41" s="160"/>
      <c r="GA41" s="160"/>
      <c r="GB41" s="160"/>
      <c r="GC41" s="160"/>
      <c r="GD41" s="160"/>
      <c r="GE41" s="160"/>
      <c r="GF41" s="160"/>
      <c r="GG41" s="160"/>
      <c r="GH41" s="160"/>
      <c r="GI41" s="160"/>
      <c r="GJ41" s="160"/>
      <c r="GK41" s="160"/>
      <c r="GL41" s="160"/>
      <c r="GM41" s="160"/>
      <c r="GN41" s="160"/>
      <c r="GO41" s="160"/>
      <c r="GP41" s="160"/>
      <c r="GQ41" s="160"/>
      <c r="GR41" s="160"/>
      <c r="GS41" s="160"/>
      <c r="GT41" s="160"/>
      <c r="GU41" s="160"/>
      <c r="GV41" s="160"/>
      <c r="GW41" s="160"/>
      <c r="GX41" s="160"/>
      <c r="GY41" s="160"/>
      <c r="GZ41" s="160"/>
      <c r="HA41" s="160"/>
      <c r="HB41" s="160"/>
      <c r="HC41" s="160"/>
      <c r="HD41" s="160"/>
      <c r="HE41" s="160"/>
      <c r="HF41" s="160"/>
      <c r="HG41" s="160"/>
      <c r="HH41" s="160"/>
      <c r="HI41" s="160"/>
      <c r="HJ41" s="160"/>
      <c r="HK41" s="160"/>
      <c r="HL41" s="160"/>
      <c r="HM41" s="160"/>
      <c r="HN41" s="160"/>
      <c r="HO41" s="160"/>
      <c r="HP41" s="160"/>
      <c r="HQ41" s="160"/>
      <c r="HR41" s="160"/>
      <c r="HS41" s="160"/>
      <c r="HT41" s="160"/>
      <c r="HU41" s="160"/>
      <c r="HV41" s="160"/>
      <c r="HW41" s="160"/>
      <c r="HX41" s="160"/>
      <c r="HY41" s="160"/>
      <c r="HZ41" s="160"/>
      <c r="IA41" s="160"/>
      <c r="IB41" s="160"/>
      <c r="IC41" s="160"/>
      <c r="ID41" s="160"/>
      <c r="IE41" s="160"/>
      <c r="IF41" s="160"/>
      <c r="IG41" s="160"/>
      <c r="IH41" s="160"/>
      <c r="II41" s="160"/>
      <c r="IJ41" s="160"/>
      <c r="IK41" s="160"/>
      <c r="IL41" s="160"/>
      <c r="IM41" s="160"/>
      <c r="IN41" s="160"/>
      <c r="IO41" s="160"/>
      <c r="IP41" s="160"/>
      <c r="IQ41" s="160"/>
      <c r="IR41" s="160"/>
      <c r="IS41" s="160"/>
      <c r="IT41" s="160"/>
      <c r="IU41" s="160"/>
      <c r="IV41" s="160"/>
      <c r="IW41" s="160"/>
      <c r="IX41" s="160"/>
      <c r="IY41" s="160"/>
      <c r="IZ41" s="160"/>
      <c r="JA41" s="160"/>
      <c r="JB41" s="160"/>
      <c r="JC41" s="160"/>
      <c r="JD41" s="160"/>
      <c r="JE41" s="160"/>
      <c r="JF41" s="160"/>
      <c r="JG41" s="160"/>
    </row>
    <row r="42" spans="1:267" ht="16.5" customHeight="1">
      <c r="C42" s="16"/>
      <c r="D42" s="16"/>
      <c r="E42" s="16"/>
      <c r="F42" s="16"/>
      <c r="G42" s="16"/>
      <c r="H42" s="16"/>
      <c r="I42" s="16"/>
      <c r="J42" s="16"/>
      <c r="K42" s="16"/>
      <c r="L42" s="16"/>
      <c r="M42" s="16"/>
      <c r="N42" s="16"/>
      <c r="O42" s="16"/>
      <c r="P42" s="16"/>
      <c r="Q42" s="16"/>
      <c r="R42" s="16"/>
      <c r="S42" s="16"/>
      <c r="T42" s="16"/>
      <c r="U42" s="16"/>
      <c r="V42" s="16"/>
      <c r="W42" s="16"/>
      <c r="X42" s="16"/>
      <c r="Y42" s="16"/>
      <c r="Z42" s="16"/>
      <c r="AA42" s="160"/>
      <c r="AB42" s="160"/>
      <c r="AC42" s="160"/>
      <c r="AD42" s="160"/>
      <c r="AE42" s="160"/>
      <c r="AF42" s="160"/>
    </row>
    <row r="43" spans="1:267" s="160" customFormat="1" ht="16.5" customHeight="1">
      <c r="A43" s="2409" t="s">
        <v>652</v>
      </c>
      <c r="B43" s="2409"/>
      <c r="C43" s="2409"/>
      <c r="D43" s="2409"/>
      <c r="E43" s="2409"/>
      <c r="F43" s="2409"/>
      <c r="G43" s="2409"/>
      <c r="H43" s="2409"/>
      <c r="I43" s="2409"/>
      <c r="J43" s="2409"/>
      <c r="K43" s="2409"/>
      <c r="L43" s="2409"/>
      <c r="M43" s="2409"/>
      <c r="N43" s="2409"/>
      <c r="O43" s="2409"/>
      <c r="P43" s="2409"/>
      <c r="Q43" s="2409"/>
      <c r="R43" s="2409"/>
      <c r="S43" s="2409"/>
      <c r="T43" s="2409"/>
      <c r="U43" s="2409"/>
      <c r="V43" s="2409"/>
      <c r="W43" s="2409"/>
      <c r="X43" s="2409"/>
      <c r="Y43" s="2409"/>
      <c r="Z43" s="2409"/>
      <c r="AA43" s="2409"/>
      <c r="AB43" s="2409"/>
      <c r="AC43" s="2409"/>
      <c r="AD43" s="2409"/>
      <c r="AE43" s="2409"/>
      <c r="AF43" s="2409"/>
      <c r="AG43" s="2409"/>
      <c r="AH43" s="2409"/>
    </row>
    <row r="44" spans="1:267" s="160" customFormat="1" ht="16.5" customHeight="1">
      <c r="A44" s="2409"/>
      <c r="B44" s="2409"/>
      <c r="C44" s="2409"/>
      <c r="D44" s="2409"/>
      <c r="E44" s="2409"/>
      <c r="F44" s="2409"/>
      <c r="G44" s="2409"/>
      <c r="H44" s="2409"/>
      <c r="I44" s="2409"/>
      <c r="J44" s="2409"/>
      <c r="K44" s="2409"/>
      <c r="L44" s="2409"/>
      <c r="M44" s="2409"/>
      <c r="N44" s="2409"/>
      <c r="O44" s="2409"/>
      <c r="P44" s="2409"/>
      <c r="Q44" s="2409"/>
      <c r="R44" s="2409"/>
      <c r="S44" s="2409"/>
      <c r="T44" s="2409"/>
      <c r="U44" s="2409"/>
      <c r="V44" s="2409"/>
      <c r="W44" s="2409"/>
      <c r="X44" s="2409"/>
      <c r="Y44" s="2409"/>
      <c r="Z44" s="2409"/>
      <c r="AA44" s="2409"/>
      <c r="AB44" s="2409"/>
      <c r="AC44" s="2409"/>
      <c r="AD44" s="2409"/>
      <c r="AE44" s="2409"/>
      <c r="AF44" s="2409"/>
      <c r="AG44" s="2409"/>
      <c r="AH44" s="2409"/>
    </row>
    <row r="45" spans="1:267" s="160" customFormat="1" ht="16.5" customHeight="1">
      <c r="A45" s="6"/>
      <c r="B45" s="160" t="s">
        <v>70</v>
      </c>
      <c r="C45" s="531"/>
      <c r="D45" s="531"/>
      <c r="E45" s="531"/>
      <c r="F45" s="531"/>
      <c r="G45" s="531"/>
      <c r="H45" s="531"/>
      <c r="I45" s="530"/>
      <c r="J45" s="530"/>
      <c r="K45" s="531"/>
      <c r="L45" s="531"/>
    </row>
    <row r="46" spans="1:267" s="160" customFormat="1" ht="16.5" customHeight="1">
      <c r="A46" s="6"/>
      <c r="C46" s="531"/>
      <c r="D46" s="531"/>
      <c r="E46" s="531"/>
      <c r="F46" s="531"/>
      <c r="G46" s="531"/>
      <c r="H46" s="531"/>
      <c r="I46" s="530"/>
      <c r="J46" s="530"/>
      <c r="K46" s="531"/>
      <c r="L46" s="531"/>
    </row>
    <row r="47" spans="1:267" s="160" customFormat="1" ht="16.5" customHeight="1">
      <c r="C47" s="6" t="s">
        <v>242</v>
      </c>
      <c r="D47" s="2" t="s">
        <v>250</v>
      </c>
      <c r="E47" s="531"/>
      <c r="F47" s="531"/>
      <c r="G47" s="531"/>
      <c r="H47" s="531"/>
      <c r="I47" s="530"/>
      <c r="J47" s="530"/>
      <c r="K47" s="531"/>
      <c r="L47" s="531"/>
    </row>
    <row r="48" spans="1:267" ht="16.5" customHeight="1">
      <c r="C48" s="16"/>
      <c r="D48" s="16"/>
      <c r="E48" s="16"/>
      <c r="F48" s="16"/>
      <c r="G48" s="16"/>
      <c r="H48" s="16"/>
      <c r="I48" s="16"/>
      <c r="J48" s="16"/>
      <c r="K48" s="16"/>
      <c r="L48" s="16"/>
      <c r="M48" s="16"/>
      <c r="N48" s="16"/>
      <c r="O48" s="16"/>
      <c r="P48" s="16"/>
      <c r="Q48" s="16"/>
      <c r="R48" s="16"/>
      <c r="S48" s="16"/>
      <c r="T48" s="16"/>
      <c r="U48" s="16"/>
      <c r="V48" s="16"/>
      <c r="W48" s="16"/>
      <c r="X48" s="16"/>
      <c r="Y48" s="16"/>
      <c r="Z48" s="16"/>
      <c r="AA48" s="160"/>
      <c r="AB48" s="160"/>
      <c r="AC48" s="160"/>
      <c r="AD48" s="160"/>
      <c r="AE48" s="160"/>
      <c r="AF48" s="160"/>
    </row>
    <row r="49" spans="2:47" s="160" customFormat="1" ht="19.5" customHeight="1">
      <c r="B49" s="2477" t="s">
        <v>478</v>
      </c>
      <c r="C49" s="2450" t="s">
        <v>213</v>
      </c>
      <c r="D49" s="2451"/>
      <c r="E49" s="2451"/>
      <c r="F49" s="2451"/>
      <c r="G49" s="2452"/>
      <c r="H49" s="2459" t="str">
        <f>IF(入力シート!K48="","",入力シート!K48)</f>
        <v/>
      </c>
      <c r="I49" s="2433"/>
      <c r="J49" s="2433"/>
      <c r="K49" s="2433"/>
      <c r="L49" s="2433"/>
      <c r="M49" s="2433"/>
      <c r="N49" s="2433"/>
      <c r="O49" s="2433"/>
      <c r="P49" s="2433"/>
      <c r="Q49" s="2433"/>
      <c r="R49" s="2433"/>
      <c r="S49" s="2433"/>
      <c r="T49" s="2433"/>
      <c r="U49" s="2433"/>
      <c r="V49" s="2433"/>
      <c r="W49" s="2433"/>
      <c r="X49" s="2433"/>
      <c r="Y49" s="2433"/>
      <c r="Z49" s="2433"/>
      <c r="AA49" s="2433"/>
      <c r="AB49" s="2433"/>
      <c r="AC49" s="2433"/>
      <c r="AD49" s="2433"/>
      <c r="AE49" s="2433"/>
      <c r="AF49" s="2434"/>
      <c r="AI49" s="14"/>
      <c r="AJ49" s="14"/>
      <c r="AK49" s="14"/>
      <c r="AL49" s="14"/>
    </row>
    <row r="50" spans="2:47" s="160" customFormat="1" ht="19.5" customHeight="1">
      <c r="B50" s="2477"/>
      <c r="C50" s="2356" t="s">
        <v>54</v>
      </c>
      <c r="D50" s="2357"/>
      <c r="E50" s="2357"/>
      <c r="F50" s="2357"/>
      <c r="G50" s="2371"/>
      <c r="H50" s="2460" t="str">
        <f>IF(入力シート!K49="","",入力シート!K49)</f>
        <v/>
      </c>
      <c r="I50" s="2364"/>
      <c r="J50" s="2364"/>
      <c r="K50" s="2364"/>
      <c r="L50" s="2364"/>
      <c r="M50" s="2364"/>
      <c r="N50" s="2364"/>
      <c r="O50" s="2364"/>
      <c r="P50" s="2364"/>
      <c r="Q50" s="2364"/>
      <c r="R50" s="2364"/>
      <c r="S50" s="2364"/>
      <c r="T50" s="2364"/>
      <c r="U50" s="2364"/>
      <c r="V50" s="2364"/>
      <c r="W50" s="2364"/>
      <c r="X50" s="2364"/>
      <c r="Y50" s="2364"/>
      <c r="Z50" s="2364"/>
      <c r="AA50" s="2364"/>
      <c r="AB50" s="2364"/>
      <c r="AC50" s="2364"/>
      <c r="AD50" s="2364"/>
      <c r="AE50" s="2364"/>
      <c r="AF50" s="2365"/>
      <c r="AI50" s="14"/>
      <c r="AJ50" s="14"/>
      <c r="AK50" s="14"/>
      <c r="AL50" s="14"/>
      <c r="AN50" s="64"/>
      <c r="AO50" s="64"/>
    </row>
    <row r="51" spans="2:47" s="160" customFormat="1" ht="19.5" customHeight="1">
      <c r="B51" s="2477"/>
      <c r="C51" s="2397" t="s">
        <v>214</v>
      </c>
      <c r="D51" s="2398"/>
      <c r="E51" s="2398"/>
      <c r="F51" s="2398"/>
      <c r="G51" s="2474"/>
      <c r="H51" s="2461" t="str">
        <f>IF(入力シート!K50="","",入力シート!K50)</f>
        <v/>
      </c>
      <c r="I51" s="2462"/>
      <c r="J51" s="2462"/>
      <c r="K51" s="2462"/>
      <c r="L51" s="2462"/>
      <c r="M51" s="2462"/>
      <c r="N51" s="2462"/>
      <c r="O51" s="2462"/>
      <c r="P51" s="2462"/>
      <c r="Q51" s="2462"/>
      <c r="R51" s="2462"/>
      <c r="S51" s="2462"/>
      <c r="T51" s="2462"/>
      <c r="U51" s="2462"/>
      <c r="V51" s="2462"/>
      <c r="W51" s="2462"/>
      <c r="X51" s="2462"/>
      <c r="Y51" s="2462"/>
      <c r="Z51" s="2462"/>
      <c r="AA51" s="2462"/>
      <c r="AB51" s="2462"/>
      <c r="AC51" s="2462"/>
      <c r="AD51" s="2462"/>
      <c r="AE51" s="2462"/>
      <c r="AF51" s="2463"/>
      <c r="AI51" s="14"/>
      <c r="AJ51" s="14"/>
      <c r="AK51" s="14"/>
      <c r="AL51" s="14"/>
      <c r="AT51" s="65"/>
    </row>
    <row r="52" spans="2:47" s="160" customFormat="1" ht="19.5" customHeight="1">
      <c r="B52" s="2477"/>
      <c r="C52" s="2397" t="s">
        <v>215</v>
      </c>
      <c r="D52" s="2398"/>
      <c r="E52" s="2398"/>
      <c r="F52" s="2398"/>
      <c r="G52" s="2474"/>
      <c r="H52" s="2461" t="str">
        <f>IF(入力シート!K51="","",入力シート!K51)</f>
        <v/>
      </c>
      <c r="I52" s="2462"/>
      <c r="J52" s="2462"/>
      <c r="K52" s="2462"/>
      <c r="L52" s="2462"/>
      <c r="M52" s="2462"/>
      <c r="N52" s="2462"/>
      <c r="O52" s="2462"/>
      <c r="P52" s="2462"/>
      <c r="Q52" s="2462"/>
      <c r="R52" s="2462"/>
      <c r="S52" s="2462"/>
      <c r="T52" s="2462"/>
      <c r="U52" s="2462"/>
      <c r="V52" s="2462"/>
      <c r="W52" s="2462"/>
      <c r="X52" s="2462"/>
      <c r="Y52" s="2462"/>
      <c r="Z52" s="2462"/>
      <c r="AA52" s="2462"/>
      <c r="AB52" s="2462"/>
      <c r="AC52" s="2462"/>
      <c r="AD52" s="2462"/>
      <c r="AE52" s="2462"/>
      <c r="AF52" s="2463"/>
      <c r="AI52" s="14"/>
      <c r="AJ52" s="14"/>
      <c r="AK52" s="14"/>
      <c r="AL52" s="14"/>
    </row>
    <row r="53" spans="2:47" s="160" customFormat="1" ht="19.5" customHeight="1">
      <c r="B53" s="2477"/>
      <c r="C53" s="2368" t="s">
        <v>213</v>
      </c>
      <c r="D53" s="2369"/>
      <c r="E53" s="2369"/>
      <c r="F53" s="2369"/>
      <c r="G53" s="2370"/>
      <c r="H53" s="2432"/>
      <c r="I53" s="2464"/>
      <c r="J53" s="2433" t="str">
        <f>IF(入力シート!K52="","",入力シート!K52)</f>
        <v/>
      </c>
      <c r="K53" s="2433"/>
      <c r="L53" s="2433"/>
      <c r="M53" s="2433"/>
      <c r="N53" s="2433"/>
      <c r="O53" s="2433"/>
      <c r="P53" s="2433"/>
      <c r="Q53" s="2433"/>
      <c r="R53" s="2433"/>
      <c r="S53" s="2434"/>
      <c r="T53" s="2432"/>
      <c r="U53" s="2464"/>
      <c r="V53" s="2433" t="str">
        <f>IF(入力シート!K53="","",入力シート!K53)</f>
        <v/>
      </c>
      <c r="W53" s="2433"/>
      <c r="X53" s="2433"/>
      <c r="Y53" s="2433"/>
      <c r="Z53" s="2433"/>
      <c r="AA53" s="2433"/>
      <c r="AB53" s="2433"/>
      <c r="AC53" s="2433"/>
      <c r="AD53" s="2433"/>
      <c r="AE53" s="2433"/>
      <c r="AF53" s="2434"/>
      <c r="AI53" s="14"/>
      <c r="AJ53" s="14"/>
      <c r="AK53" s="14"/>
      <c r="AL53" s="14"/>
    </row>
    <row r="54" spans="2:47" s="160" customFormat="1" ht="19.5" customHeight="1">
      <c r="B54" s="2477"/>
      <c r="C54" s="2356" t="s">
        <v>229</v>
      </c>
      <c r="D54" s="2357"/>
      <c r="E54" s="2357"/>
      <c r="F54" s="2357"/>
      <c r="G54" s="2371"/>
      <c r="H54" s="2470" t="s">
        <v>223</v>
      </c>
      <c r="I54" s="2471"/>
      <c r="J54" s="2364" t="str">
        <f>IF(入力シート!K54="","",入力シート!K54)</f>
        <v/>
      </c>
      <c r="K54" s="2364"/>
      <c r="L54" s="2364"/>
      <c r="M54" s="2364"/>
      <c r="N54" s="2364"/>
      <c r="O54" s="2364"/>
      <c r="P54" s="2364"/>
      <c r="Q54" s="2364"/>
      <c r="R54" s="2364"/>
      <c r="S54" s="2365"/>
      <c r="T54" s="2470" t="s">
        <v>224</v>
      </c>
      <c r="U54" s="2471"/>
      <c r="V54" s="2364" t="str">
        <f>IF(入力シート!K55="","",入力シート!K55)</f>
        <v/>
      </c>
      <c r="W54" s="2364"/>
      <c r="X54" s="2364"/>
      <c r="Y54" s="2364"/>
      <c r="Z54" s="2364"/>
      <c r="AA54" s="2364"/>
      <c r="AB54" s="2364"/>
      <c r="AC54" s="2364"/>
      <c r="AD54" s="2364"/>
      <c r="AE54" s="2364"/>
      <c r="AF54" s="2365"/>
      <c r="AI54" s="14"/>
      <c r="AJ54" s="14"/>
      <c r="AK54" s="14"/>
      <c r="AL54" s="14"/>
      <c r="AM54" s="14"/>
      <c r="AU54" s="14"/>
    </row>
    <row r="55" spans="2:47" s="160" customFormat="1" ht="19.5" customHeight="1">
      <c r="B55" s="2477"/>
      <c r="C55" s="2372"/>
      <c r="D55" s="2373"/>
      <c r="E55" s="2373"/>
      <c r="F55" s="2373"/>
      <c r="G55" s="2374"/>
      <c r="H55" s="2472"/>
      <c r="I55" s="2473"/>
      <c r="J55" s="2380"/>
      <c r="K55" s="2380"/>
      <c r="L55" s="2380"/>
      <c r="M55" s="2380"/>
      <c r="N55" s="2380"/>
      <c r="O55" s="2380"/>
      <c r="P55" s="2380"/>
      <c r="Q55" s="2380"/>
      <c r="R55" s="2380"/>
      <c r="S55" s="2381"/>
      <c r="T55" s="2472"/>
      <c r="U55" s="2473"/>
      <c r="V55" s="2380"/>
      <c r="W55" s="2380"/>
      <c r="X55" s="2380"/>
      <c r="Y55" s="2380"/>
      <c r="Z55" s="2380"/>
      <c r="AA55" s="2380"/>
      <c r="AB55" s="2380"/>
      <c r="AC55" s="2380"/>
      <c r="AD55" s="2380"/>
      <c r="AE55" s="2380"/>
      <c r="AF55" s="2381"/>
      <c r="AH55" s="14"/>
      <c r="AI55" s="14"/>
      <c r="AJ55" s="14"/>
      <c r="AK55" s="14"/>
      <c r="AL55" s="14"/>
    </row>
    <row r="56" spans="2:47" s="160" customFormat="1" ht="19.5" customHeight="1">
      <c r="C56" s="2416" t="s">
        <v>55</v>
      </c>
      <c r="D56" s="2417"/>
      <c r="E56" s="2417"/>
      <c r="F56" s="2417"/>
      <c r="G56" s="2418"/>
      <c r="H56" s="924" t="s">
        <v>56</v>
      </c>
      <c r="I56" s="2395" t="str">
        <f>IF(入力シート!K56="","",LEFT(入力シート!K56,3)&amp;"-"&amp;RIGHT(入力シート!K56,4))</f>
        <v/>
      </c>
      <c r="J56" s="2395"/>
      <c r="K56" s="2395"/>
      <c r="L56" s="2395"/>
      <c r="M56" s="2396"/>
      <c r="N56" s="2425" t="s">
        <v>225</v>
      </c>
      <c r="O56" s="2426"/>
      <c r="P56" s="2426"/>
      <c r="Q56" s="2427" t="str">
        <f>IF(入力シート!K57="","",入力シート!K57)</f>
        <v/>
      </c>
      <c r="R56" s="2427"/>
      <c r="S56" s="2427"/>
      <c r="T56" s="2428"/>
      <c r="U56" s="2425" t="s">
        <v>226</v>
      </c>
      <c r="V56" s="2426"/>
      <c r="W56" s="2426"/>
      <c r="X56" s="2407" t="str">
        <f>IF(入力シート!K58="","",入力シート!K58)</f>
        <v/>
      </c>
      <c r="Y56" s="2407"/>
      <c r="Z56" s="2407"/>
      <c r="AA56" s="2407"/>
      <c r="AB56" s="2407"/>
      <c r="AC56" s="2407"/>
      <c r="AD56" s="2407"/>
      <c r="AE56" s="2407"/>
      <c r="AF56" s="2408"/>
    </row>
    <row r="57" spans="2:47" s="160" customFormat="1" ht="19.5" customHeight="1">
      <c r="C57" s="2419"/>
      <c r="D57" s="2420"/>
      <c r="E57" s="2420"/>
      <c r="F57" s="2420"/>
      <c r="G57" s="2421"/>
      <c r="H57" s="2401" t="str">
        <f>IF(入力シート!K59="","",入力シート!K59&amp;IF(入力シート!K60="－","","　"&amp;入力シート!K60))</f>
        <v/>
      </c>
      <c r="I57" s="2402"/>
      <c r="J57" s="2402"/>
      <c r="K57" s="2402"/>
      <c r="L57" s="2402"/>
      <c r="M57" s="2402"/>
      <c r="N57" s="2402"/>
      <c r="O57" s="2402"/>
      <c r="P57" s="2402"/>
      <c r="Q57" s="2402"/>
      <c r="R57" s="2402"/>
      <c r="S57" s="2402"/>
      <c r="T57" s="2402"/>
      <c r="U57" s="2402"/>
      <c r="V57" s="2402"/>
      <c r="W57" s="2402"/>
      <c r="X57" s="2402"/>
      <c r="Y57" s="2402"/>
      <c r="Z57" s="2402"/>
      <c r="AA57" s="2402"/>
      <c r="AB57" s="2402"/>
      <c r="AC57" s="2402"/>
      <c r="AD57" s="2402"/>
      <c r="AE57" s="2402"/>
      <c r="AF57" s="2403"/>
    </row>
    <row r="58" spans="2:47" s="160" customFormat="1" ht="19.5" customHeight="1">
      <c r="B58" s="8"/>
      <c r="C58" s="2422"/>
      <c r="D58" s="2423"/>
      <c r="E58" s="2423"/>
      <c r="F58" s="2423"/>
      <c r="G58" s="2424"/>
      <c r="H58" s="2404"/>
      <c r="I58" s="2405"/>
      <c r="J58" s="2405"/>
      <c r="K58" s="2405"/>
      <c r="L58" s="2405"/>
      <c r="M58" s="2405"/>
      <c r="N58" s="2405"/>
      <c r="O58" s="2405"/>
      <c r="P58" s="2405"/>
      <c r="Q58" s="2405"/>
      <c r="R58" s="2405"/>
      <c r="S58" s="2405"/>
      <c r="T58" s="2405"/>
      <c r="U58" s="2405"/>
      <c r="V58" s="2405"/>
      <c r="W58" s="2405"/>
      <c r="X58" s="2405"/>
      <c r="Y58" s="2405"/>
      <c r="Z58" s="2405"/>
      <c r="AA58" s="2405"/>
      <c r="AB58" s="2405"/>
      <c r="AC58" s="2405"/>
      <c r="AD58" s="2405"/>
      <c r="AE58" s="2405"/>
      <c r="AF58" s="2406"/>
    </row>
    <row r="59" spans="2:47" s="160" customFormat="1" ht="16.5" customHeight="1">
      <c r="B59" s="8"/>
      <c r="C59" s="531"/>
      <c r="D59" s="531"/>
      <c r="E59" s="80"/>
      <c r="F59" s="80"/>
      <c r="G59" s="80"/>
      <c r="H59" s="80"/>
      <c r="I59" s="530"/>
      <c r="J59" s="530"/>
      <c r="K59" s="531"/>
      <c r="L59" s="531"/>
    </row>
    <row r="60" spans="2:47" s="160" customFormat="1" ht="16.5" customHeight="1">
      <c r="C60" s="6" t="s">
        <v>243</v>
      </c>
      <c r="D60" s="8" t="s">
        <v>57</v>
      </c>
      <c r="E60" s="531"/>
      <c r="F60" s="531"/>
      <c r="G60" s="531"/>
      <c r="H60" s="531"/>
      <c r="I60" s="530"/>
      <c r="K60" s="64"/>
      <c r="N60" s="4" t="s">
        <v>305</v>
      </c>
    </row>
    <row r="61" spans="2:47" ht="16.5" customHeight="1">
      <c r="C61" s="16"/>
      <c r="D61" s="16"/>
      <c r="E61" s="16"/>
      <c r="F61" s="16"/>
      <c r="G61" s="16"/>
      <c r="H61" s="16"/>
      <c r="I61" s="16"/>
      <c r="J61" s="16"/>
      <c r="K61" s="16"/>
      <c r="L61" s="16"/>
      <c r="M61" s="16"/>
      <c r="N61" s="16"/>
      <c r="O61" s="16"/>
      <c r="P61" s="16"/>
      <c r="Q61" s="16"/>
      <c r="R61" s="16"/>
      <c r="S61" s="16"/>
      <c r="T61" s="16"/>
      <c r="U61" s="16"/>
      <c r="V61" s="16"/>
      <c r="W61" s="16"/>
      <c r="X61" s="16"/>
      <c r="Y61" s="16"/>
      <c r="Z61" s="16"/>
      <c r="AA61" s="160"/>
      <c r="AB61" s="2429" t="s">
        <v>255</v>
      </c>
      <c r="AC61" s="2429"/>
      <c r="AD61" s="2429"/>
      <c r="AE61" s="66" t="s">
        <v>43</v>
      </c>
      <c r="AF61" s="2430" t="s">
        <v>253</v>
      </c>
      <c r="AG61" s="2430"/>
    </row>
    <row r="62" spans="2:47" s="160" customFormat="1" ht="19.5" customHeight="1">
      <c r="B62" s="8"/>
      <c r="C62" s="2454" t="s">
        <v>58</v>
      </c>
      <c r="D62" s="2455"/>
      <c r="E62" s="2455"/>
      <c r="F62" s="2455"/>
      <c r="G62" s="2456"/>
      <c r="H62" s="2436"/>
      <c r="I62" s="2435"/>
      <c r="J62" s="2435"/>
      <c r="K62" s="2435"/>
      <c r="L62" s="746" t="s">
        <v>87</v>
      </c>
      <c r="M62" s="2435"/>
      <c r="N62" s="2435"/>
      <c r="O62" s="746" t="s">
        <v>188</v>
      </c>
      <c r="P62" s="2435"/>
      <c r="Q62" s="2435"/>
      <c r="R62" s="746" t="s">
        <v>3</v>
      </c>
      <c r="S62" s="2458" t="s">
        <v>59</v>
      </c>
      <c r="T62" s="2458"/>
      <c r="U62" s="2458"/>
      <c r="V62" s="172"/>
      <c r="W62" s="2435"/>
      <c r="X62" s="2435"/>
      <c r="Y62" s="2435"/>
      <c r="Z62" s="746" t="s">
        <v>87</v>
      </c>
      <c r="AA62" s="2435"/>
      <c r="AB62" s="2435"/>
      <c r="AC62" s="746" t="s">
        <v>188</v>
      </c>
      <c r="AD62" s="2435"/>
      <c r="AE62" s="2435"/>
      <c r="AF62" s="85" t="s">
        <v>3</v>
      </c>
    </row>
    <row r="63" spans="2:47" s="160" customFormat="1" ht="19.5" customHeight="1">
      <c r="C63" s="2389" t="s">
        <v>60</v>
      </c>
      <c r="D63" s="2390"/>
      <c r="E63" s="2390"/>
      <c r="F63" s="2390"/>
      <c r="G63" s="2444"/>
      <c r="H63" s="2376"/>
      <c r="I63" s="2376"/>
      <c r="J63" s="2376"/>
      <c r="K63" s="2376"/>
      <c r="L63" s="2376"/>
      <c r="M63" s="2376"/>
      <c r="N63" s="2376"/>
      <c r="O63" s="2376"/>
      <c r="P63" s="2376"/>
      <c r="Q63" s="2376"/>
      <c r="R63" s="2382" t="s">
        <v>61</v>
      </c>
      <c r="S63" s="2383"/>
      <c r="T63" s="2383"/>
      <c r="U63" s="2383"/>
      <c r="V63" s="2384"/>
      <c r="W63" s="2376"/>
      <c r="X63" s="2376"/>
      <c r="Y63" s="2376"/>
      <c r="Z63" s="2376"/>
      <c r="AA63" s="2376"/>
      <c r="AB63" s="2376"/>
      <c r="AC63" s="2376"/>
      <c r="AD63" s="2376"/>
      <c r="AE63" s="2376"/>
      <c r="AF63" s="2376"/>
    </row>
    <row r="64" spans="2:47" s="160" customFormat="1" ht="19.5" customHeight="1">
      <c r="C64" s="2389" t="s">
        <v>62</v>
      </c>
      <c r="D64" s="2390"/>
      <c r="E64" s="2390"/>
      <c r="F64" s="2390"/>
      <c r="G64" s="2444"/>
      <c r="H64" s="2376"/>
      <c r="I64" s="2376"/>
      <c r="J64" s="2376"/>
      <c r="K64" s="2376"/>
      <c r="L64" s="2376"/>
      <c r="M64" s="2376"/>
      <c r="N64" s="2376"/>
      <c r="O64" s="2376"/>
      <c r="P64" s="2376"/>
      <c r="Q64" s="2376"/>
      <c r="R64" s="2389" t="s">
        <v>63</v>
      </c>
      <c r="S64" s="2390"/>
      <c r="T64" s="2390"/>
      <c r="U64" s="2390"/>
      <c r="V64" s="2391"/>
      <c r="W64" s="2376"/>
      <c r="X64" s="2376"/>
      <c r="Y64" s="2376"/>
      <c r="Z64" s="2376"/>
      <c r="AA64" s="2376"/>
      <c r="AB64" s="2376"/>
      <c r="AC64" s="2376"/>
      <c r="AD64" s="2376"/>
      <c r="AE64" s="2376"/>
      <c r="AF64" s="2376"/>
    </row>
    <row r="65" spans="2:34" s="160" customFormat="1" ht="19.5" customHeight="1">
      <c r="B65" s="3"/>
      <c r="C65" s="2382" t="s">
        <v>64</v>
      </c>
      <c r="D65" s="2383"/>
      <c r="E65" s="2383"/>
      <c r="F65" s="2383"/>
      <c r="G65" s="2453"/>
      <c r="H65" s="2376"/>
      <c r="I65" s="2376"/>
      <c r="J65" s="2376"/>
      <c r="K65" s="2376"/>
      <c r="L65" s="2376"/>
      <c r="M65" s="2376"/>
      <c r="N65" s="2376"/>
      <c r="O65" s="2376"/>
      <c r="P65" s="2376"/>
      <c r="Q65" s="2376"/>
      <c r="R65" s="2382" t="s">
        <v>65</v>
      </c>
      <c r="S65" s="2383"/>
      <c r="T65" s="2383"/>
      <c r="U65" s="2383"/>
      <c r="V65" s="2384"/>
      <c r="W65" s="2376"/>
      <c r="X65" s="2376"/>
      <c r="Y65" s="2376"/>
      <c r="Z65" s="2376"/>
      <c r="AA65" s="2376"/>
      <c r="AB65" s="2376"/>
      <c r="AC65" s="2376"/>
      <c r="AD65" s="2376"/>
      <c r="AE65" s="2376"/>
      <c r="AF65" s="2376"/>
    </row>
    <row r="66" spans="2:34" s="160" customFormat="1" ht="16.5" customHeight="1">
      <c r="B66" s="3"/>
      <c r="C66" s="531"/>
      <c r="D66" s="531"/>
      <c r="E66" s="80"/>
      <c r="F66" s="80"/>
      <c r="G66" s="80"/>
      <c r="H66" s="80"/>
      <c r="I66" s="530"/>
      <c r="J66" s="530"/>
      <c r="K66" s="531"/>
      <c r="L66" s="531"/>
    </row>
    <row r="67" spans="2:34" s="160" customFormat="1" ht="16.5" customHeight="1">
      <c r="C67" s="6" t="s">
        <v>244</v>
      </c>
      <c r="D67" s="4" t="s">
        <v>234</v>
      </c>
      <c r="E67" s="4"/>
      <c r="F67" s="531"/>
      <c r="G67" s="531"/>
      <c r="I67" s="530"/>
      <c r="K67" s="86"/>
      <c r="L67" s="530"/>
      <c r="M67" s="531"/>
    </row>
    <row r="68" spans="2:34" ht="16.5" customHeight="1">
      <c r="C68" s="16"/>
      <c r="D68" s="16"/>
      <c r="E68" s="16"/>
      <c r="F68" s="16"/>
      <c r="G68" s="16"/>
      <c r="H68" s="16"/>
      <c r="I68" s="16"/>
      <c r="J68" s="16"/>
      <c r="K68" s="16"/>
      <c r="L68" s="16"/>
      <c r="M68" s="16"/>
      <c r="N68" s="16"/>
      <c r="O68" s="16"/>
      <c r="P68" s="16"/>
      <c r="Q68" s="16"/>
      <c r="R68" s="16"/>
      <c r="S68" s="16"/>
      <c r="T68" s="16"/>
      <c r="U68" s="16"/>
      <c r="V68" s="16"/>
      <c r="W68" s="16"/>
      <c r="X68" s="16"/>
      <c r="Y68" s="16"/>
      <c r="Z68" s="16"/>
      <c r="AA68" s="160"/>
      <c r="AB68" s="160"/>
      <c r="AC68" s="160"/>
      <c r="AD68" s="160"/>
      <c r="AE68" s="160"/>
      <c r="AF68" s="160"/>
    </row>
    <row r="69" spans="2:34" ht="19.5" customHeight="1">
      <c r="C69" s="2385" t="s">
        <v>256</v>
      </c>
      <c r="D69" s="2385"/>
      <c r="E69" s="2385"/>
      <c r="F69" s="2385"/>
      <c r="G69" s="2385"/>
      <c r="H69" s="2375" t="str">
        <f>IF(入力シート!$B$29=2,"○","－")</f>
        <v>－</v>
      </c>
      <c r="I69" s="2375"/>
      <c r="J69" s="2375"/>
      <c r="K69" s="530" t="s">
        <v>257</v>
      </c>
      <c r="L69" s="531" t="s">
        <v>258</v>
      </c>
      <c r="M69" s="16"/>
      <c r="N69" s="16"/>
      <c r="O69" s="16"/>
      <c r="P69" s="16"/>
      <c r="Q69" s="16"/>
      <c r="R69" s="16"/>
      <c r="S69" s="16"/>
      <c r="T69" s="16"/>
      <c r="U69" s="16"/>
      <c r="V69" s="16"/>
      <c r="W69" s="16"/>
      <c r="X69" s="16"/>
      <c r="Y69" s="16"/>
      <c r="Z69" s="16"/>
      <c r="AA69" s="160"/>
      <c r="AB69" s="160"/>
      <c r="AC69" s="160"/>
      <c r="AD69" s="160"/>
      <c r="AE69" s="160"/>
      <c r="AF69" s="160"/>
    </row>
    <row r="70" spans="2:34" s="160" customFormat="1" ht="19.5" customHeight="1">
      <c r="B70" s="3"/>
      <c r="C70" s="2448" t="s">
        <v>219</v>
      </c>
      <c r="D70" s="2449"/>
      <c r="E70" s="2449"/>
      <c r="F70" s="2449"/>
      <c r="G70" s="2449"/>
      <c r="H70" s="2445" t="str">
        <f>IF(入力シート!K62="","",入力シート!K62)</f>
        <v/>
      </c>
      <c r="I70" s="2445"/>
      <c r="J70" s="2445"/>
      <c r="K70" s="2445"/>
      <c r="L70" s="2445"/>
      <c r="M70" s="2445"/>
      <c r="N70" s="2445"/>
      <c r="O70" s="2445"/>
      <c r="P70" s="2445"/>
      <c r="Q70" s="2445"/>
      <c r="R70" s="2445"/>
      <c r="S70" s="2445"/>
      <c r="T70" s="2445"/>
      <c r="U70" s="2445"/>
      <c r="V70" s="2445"/>
      <c r="W70" s="2445"/>
      <c r="X70" s="2445"/>
      <c r="Y70" s="2445"/>
      <c r="Z70" s="2445"/>
      <c r="AA70" s="2445"/>
      <c r="AB70" s="2445"/>
      <c r="AC70" s="2445"/>
      <c r="AD70" s="2445"/>
      <c r="AE70" s="2445"/>
      <c r="AF70" s="2445"/>
    </row>
    <row r="71" spans="2:34" s="160" customFormat="1" ht="19.5" customHeight="1">
      <c r="B71" s="3"/>
      <c r="C71" s="2386" t="s">
        <v>220</v>
      </c>
      <c r="D71" s="2387"/>
      <c r="E71" s="2387"/>
      <c r="F71" s="2387"/>
      <c r="G71" s="2388"/>
      <c r="H71" s="2483" t="str">
        <f>IF(入力シート!K63="","",入力シート!K63)</f>
        <v/>
      </c>
      <c r="I71" s="2483"/>
      <c r="J71" s="2483"/>
      <c r="K71" s="2483"/>
      <c r="L71" s="2483"/>
      <c r="M71" s="2483"/>
      <c r="N71" s="2483"/>
      <c r="O71" s="2483"/>
      <c r="P71" s="2483"/>
      <c r="Q71" s="2483"/>
      <c r="R71" s="2483"/>
      <c r="S71" s="2483"/>
      <c r="T71" s="2483"/>
      <c r="U71" s="2483"/>
      <c r="V71" s="2483"/>
      <c r="W71" s="2483"/>
      <c r="X71" s="2483"/>
      <c r="Y71" s="2483"/>
      <c r="Z71" s="2483"/>
      <c r="AA71" s="2483"/>
      <c r="AB71" s="2483"/>
      <c r="AC71" s="2483"/>
      <c r="AD71" s="2483"/>
      <c r="AE71" s="2483"/>
      <c r="AF71" s="2483"/>
    </row>
    <row r="72" spans="2:34" s="160" customFormat="1" ht="19.5" customHeight="1">
      <c r="B72" s="3"/>
      <c r="C72" s="2450" t="s">
        <v>213</v>
      </c>
      <c r="D72" s="2451"/>
      <c r="E72" s="2451"/>
      <c r="F72" s="2451"/>
      <c r="G72" s="2452"/>
      <c r="H72" s="2484"/>
      <c r="I72" s="2475"/>
      <c r="J72" s="2433" t="str">
        <f>IF(入力シート!K64="","",入力シート!K64)</f>
        <v/>
      </c>
      <c r="K72" s="2433"/>
      <c r="L72" s="2433"/>
      <c r="M72" s="2433"/>
      <c r="N72" s="2433"/>
      <c r="O72" s="2433"/>
      <c r="P72" s="2433"/>
      <c r="Q72" s="2433"/>
      <c r="R72" s="2433"/>
      <c r="S72" s="2434"/>
      <c r="T72" s="2485"/>
      <c r="U72" s="2486"/>
      <c r="V72" s="2433" t="str">
        <f>IF(入力シート!K65="","",入力シート!K65)</f>
        <v/>
      </c>
      <c r="W72" s="2433"/>
      <c r="X72" s="2433"/>
      <c r="Y72" s="2433"/>
      <c r="Z72" s="2433"/>
      <c r="AA72" s="2433"/>
      <c r="AB72" s="2433"/>
      <c r="AC72" s="2433"/>
      <c r="AD72" s="2433"/>
      <c r="AE72" s="2433"/>
      <c r="AF72" s="2434"/>
      <c r="AG72" s="14"/>
      <c r="AH72" s="14"/>
    </row>
    <row r="73" spans="2:34" s="160" customFormat="1" ht="19.5" customHeight="1">
      <c r="B73" s="3"/>
      <c r="C73" s="2356" t="s">
        <v>230</v>
      </c>
      <c r="D73" s="2357"/>
      <c r="E73" s="2357"/>
      <c r="F73" s="2357"/>
      <c r="G73" s="2357"/>
      <c r="H73" s="2489" t="s">
        <v>223</v>
      </c>
      <c r="I73" s="2490"/>
      <c r="J73" s="2364" t="str">
        <f>IF(入力シート!K66="","",入力シート!K66)</f>
        <v/>
      </c>
      <c r="K73" s="2364"/>
      <c r="L73" s="2364"/>
      <c r="M73" s="2364"/>
      <c r="N73" s="2364"/>
      <c r="O73" s="2364"/>
      <c r="P73" s="2364"/>
      <c r="Q73" s="2364"/>
      <c r="R73" s="2364"/>
      <c r="S73" s="2365"/>
      <c r="T73" s="2489" t="s">
        <v>224</v>
      </c>
      <c r="U73" s="2490"/>
      <c r="V73" s="2364" t="str">
        <f>IF(入力シート!K67="","",入力シート!K67)</f>
        <v/>
      </c>
      <c r="W73" s="2364"/>
      <c r="X73" s="2364"/>
      <c r="Y73" s="2364"/>
      <c r="Z73" s="2364"/>
      <c r="AA73" s="2364"/>
      <c r="AB73" s="2364"/>
      <c r="AC73" s="2364"/>
      <c r="AD73" s="2364"/>
      <c r="AE73" s="2364"/>
      <c r="AF73" s="2365"/>
      <c r="AG73" s="14"/>
      <c r="AH73" s="14"/>
    </row>
    <row r="74" spans="2:34" s="160" customFormat="1" ht="19.5" customHeight="1">
      <c r="B74" s="3"/>
      <c r="C74" s="2358"/>
      <c r="D74" s="2359"/>
      <c r="E74" s="2359"/>
      <c r="F74" s="2359"/>
      <c r="G74" s="2359"/>
      <c r="H74" s="2385"/>
      <c r="I74" s="2491"/>
      <c r="J74" s="2380"/>
      <c r="K74" s="2380"/>
      <c r="L74" s="2380"/>
      <c r="M74" s="2380"/>
      <c r="N74" s="2380"/>
      <c r="O74" s="2380"/>
      <c r="P74" s="2380"/>
      <c r="Q74" s="2380"/>
      <c r="R74" s="2380"/>
      <c r="S74" s="2381"/>
      <c r="T74" s="2492"/>
      <c r="U74" s="2485"/>
      <c r="V74" s="2366"/>
      <c r="W74" s="2366"/>
      <c r="X74" s="2366"/>
      <c r="Y74" s="2366"/>
      <c r="Z74" s="2366"/>
      <c r="AA74" s="2366"/>
      <c r="AB74" s="2366"/>
      <c r="AC74" s="2366"/>
      <c r="AD74" s="2366"/>
      <c r="AE74" s="2366"/>
      <c r="AF74" s="2367"/>
    </row>
    <row r="75" spans="2:34" s="160" customFormat="1" ht="19.5" customHeight="1">
      <c r="B75" s="3"/>
      <c r="C75" s="2437" t="s">
        <v>55</v>
      </c>
      <c r="D75" s="2438"/>
      <c r="E75" s="2438"/>
      <c r="F75" s="2438"/>
      <c r="G75" s="2439"/>
      <c r="H75" s="922" t="s">
        <v>56</v>
      </c>
      <c r="I75" s="2493" t="str">
        <f>IF(入力シート!K68="","",LEFT(入力シート!K68,3)&amp;"-"&amp;RIGHT(入力シート!K68,4))</f>
        <v/>
      </c>
      <c r="J75" s="2493"/>
      <c r="K75" s="2493"/>
      <c r="L75" s="2493"/>
      <c r="M75" s="2494"/>
      <c r="N75" s="2372" t="s">
        <v>225</v>
      </c>
      <c r="O75" s="2373"/>
      <c r="P75" s="2373"/>
      <c r="Q75" s="2487" t="str">
        <f>IF(入力シート!K69="","",入力シート!K69)</f>
        <v/>
      </c>
      <c r="R75" s="2487"/>
      <c r="S75" s="2487"/>
      <c r="T75" s="2488"/>
      <c r="U75" s="2397" t="s">
        <v>226</v>
      </c>
      <c r="V75" s="2398"/>
      <c r="W75" s="2398"/>
      <c r="X75" s="2399" t="str">
        <f>IF(入力シート!K70="","",入力シート!K70)</f>
        <v/>
      </c>
      <c r="Y75" s="2399"/>
      <c r="Z75" s="2399"/>
      <c r="AA75" s="2399"/>
      <c r="AB75" s="2399"/>
      <c r="AC75" s="2399"/>
      <c r="AD75" s="2399"/>
      <c r="AE75" s="2399"/>
      <c r="AF75" s="2400"/>
    </row>
    <row r="76" spans="2:34" s="160" customFormat="1" ht="19.5" customHeight="1">
      <c r="B76" s="3"/>
      <c r="C76" s="2419"/>
      <c r="D76" s="2420"/>
      <c r="E76" s="2420"/>
      <c r="F76" s="2420"/>
      <c r="G76" s="2421"/>
      <c r="H76" s="2401" t="str">
        <f>IF(入力シート!K71="","",入力シート!K71&amp;IF(入力シート!K72="－","","　"&amp;入力シート!K72))</f>
        <v/>
      </c>
      <c r="I76" s="2402"/>
      <c r="J76" s="2402"/>
      <c r="K76" s="2402"/>
      <c r="L76" s="2402"/>
      <c r="M76" s="2402"/>
      <c r="N76" s="2402"/>
      <c r="O76" s="2402"/>
      <c r="P76" s="2402"/>
      <c r="Q76" s="2402"/>
      <c r="R76" s="2402"/>
      <c r="S76" s="2402"/>
      <c r="T76" s="2402"/>
      <c r="U76" s="2402"/>
      <c r="V76" s="2402"/>
      <c r="W76" s="2402"/>
      <c r="X76" s="2402"/>
      <c r="Y76" s="2402"/>
      <c r="Z76" s="2402"/>
      <c r="AA76" s="2402"/>
      <c r="AB76" s="2402"/>
      <c r="AC76" s="2402"/>
      <c r="AD76" s="2402"/>
      <c r="AE76" s="2402"/>
      <c r="AF76" s="2403"/>
    </row>
    <row r="77" spans="2:34" s="160" customFormat="1" ht="19.5" customHeight="1">
      <c r="B77" s="3"/>
      <c r="C77" s="2422"/>
      <c r="D77" s="2423"/>
      <c r="E77" s="2423"/>
      <c r="F77" s="2423"/>
      <c r="G77" s="2424"/>
      <c r="H77" s="2404"/>
      <c r="I77" s="2405"/>
      <c r="J77" s="2405"/>
      <c r="K77" s="2405"/>
      <c r="L77" s="2405"/>
      <c r="M77" s="2405"/>
      <c r="N77" s="2405"/>
      <c r="O77" s="2405"/>
      <c r="P77" s="2405"/>
      <c r="Q77" s="2405"/>
      <c r="R77" s="2405"/>
      <c r="S77" s="2405"/>
      <c r="T77" s="2405"/>
      <c r="U77" s="2405"/>
      <c r="V77" s="2405"/>
      <c r="W77" s="2405"/>
      <c r="X77" s="2405"/>
      <c r="Y77" s="2405"/>
      <c r="Z77" s="2405"/>
      <c r="AA77" s="2405"/>
      <c r="AB77" s="2405"/>
      <c r="AC77" s="2405"/>
      <c r="AD77" s="2405"/>
      <c r="AE77" s="2405"/>
      <c r="AF77" s="2406"/>
    </row>
    <row r="78" spans="2:34" s="160" customFormat="1" ht="19.5" customHeight="1">
      <c r="B78" s="3"/>
      <c r="C78" s="2413" t="s">
        <v>221</v>
      </c>
      <c r="D78" s="2414"/>
      <c r="E78" s="2414"/>
      <c r="F78" s="2414"/>
      <c r="G78" s="2415"/>
      <c r="H78" s="2377" t="str">
        <f>IF(入力シート!K73="","",入力シート!K73)</f>
        <v/>
      </c>
      <c r="I78" s="2378"/>
      <c r="J78" s="2378"/>
      <c r="K78" s="2378"/>
      <c r="L78" s="2378"/>
      <c r="M78" s="2378"/>
      <c r="N78" s="2378"/>
      <c r="O78" s="2378"/>
      <c r="P78" s="2378"/>
      <c r="Q78" s="2378"/>
      <c r="R78" s="2378"/>
      <c r="S78" s="2378"/>
      <c r="T78" s="2378"/>
      <c r="U78" s="2378"/>
      <c r="V78" s="2378"/>
      <c r="W78" s="2378"/>
      <c r="X78" s="2378"/>
      <c r="Y78" s="2378"/>
      <c r="Z78" s="2378"/>
      <c r="AA78" s="2378"/>
      <c r="AB78" s="2378"/>
      <c r="AC78" s="2378"/>
      <c r="AD78" s="2378"/>
      <c r="AE78" s="2378"/>
      <c r="AF78" s="2379"/>
    </row>
    <row r="79" spans="2:34" s="160" customFormat="1" ht="19.5" customHeight="1">
      <c r="C79" s="2410" t="s">
        <v>231</v>
      </c>
      <c r="D79" s="2411"/>
      <c r="E79" s="2411"/>
      <c r="F79" s="2411"/>
      <c r="G79" s="2412"/>
      <c r="H79" s="2377" t="str">
        <f>IF(入力シート!K74="","",入力シート!K74)</f>
        <v/>
      </c>
      <c r="I79" s="2378"/>
      <c r="J79" s="2378"/>
      <c r="K79" s="2378"/>
      <c r="L79" s="2378"/>
      <c r="M79" s="2378"/>
      <c r="N79" s="2378"/>
      <c r="O79" s="2378"/>
      <c r="P79" s="2378"/>
      <c r="Q79" s="2378"/>
      <c r="R79" s="2378"/>
      <c r="S79" s="2378"/>
      <c r="T79" s="2378"/>
      <c r="U79" s="2378"/>
      <c r="V79" s="2378"/>
      <c r="W79" s="2378"/>
      <c r="X79" s="2378"/>
      <c r="Y79" s="2378"/>
      <c r="Z79" s="2378"/>
      <c r="AA79" s="2378"/>
      <c r="AB79" s="2378"/>
      <c r="AC79" s="2378"/>
      <c r="AD79" s="2378"/>
      <c r="AE79" s="2378"/>
      <c r="AF79" s="2379"/>
    </row>
    <row r="80" spans="2:34" s="160" customFormat="1" ht="19.5" customHeight="1">
      <c r="B80" s="3"/>
      <c r="C80" s="2410" t="s">
        <v>66</v>
      </c>
      <c r="D80" s="2411"/>
      <c r="E80" s="2411"/>
      <c r="F80" s="2411"/>
      <c r="G80" s="2412"/>
      <c r="H80" s="2377" t="str">
        <f>IF(入力シート!K75="","",入力シート!K75)</f>
        <v/>
      </c>
      <c r="I80" s="2378"/>
      <c r="J80" s="2378"/>
      <c r="K80" s="2378"/>
      <c r="L80" s="2378"/>
      <c r="M80" s="2378"/>
      <c r="N80" s="2378"/>
      <c r="O80" s="2378"/>
      <c r="P80" s="2378"/>
      <c r="Q80" s="2378"/>
      <c r="R80" s="2378"/>
      <c r="S80" s="2378"/>
      <c r="T80" s="2378"/>
      <c r="U80" s="2378"/>
      <c r="V80" s="2378"/>
      <c r="W80" s="2378"/>
      <c r="X80" s="2378"/>
      <c r="Y80" s="2378"/>
      <c r="Z80" s="2378"/>
      <c r="AA80" s="2378"/>
      <c r="AB80" s="2378"/>
      <c r="AC80" s="2378"/>
      <c r="AD80" s="2378"/>
      <c r="AE80" s="2378"/>
      <c r="AF80" s="2379"/>
    </row>
    <row r="81" spans="1:267" s="160" customFormat="1" ht="19.5" customHeight="1">
      <c r="C81" s="2410" t="s">
        <v>661</v>
      </c>
      <c r="D81" s="2411"/>
      <c r="E81" s="2411"/>
      <c r="F81" s="2411"/>
      <c r="G81" s="2412"/>
      <c r="H81" s="2392" t="str">
        <f>IF(入力シート!K76="","",入力シート!K76)</f>
        <v/>
      </c>
      <c r="I81" s="2393"/>
      <c r="J81" s="2393"/>
      <c r="K81" s="2393"/>
      <c r="L81" s="2393"/>
      <c r="M81" s="2393"/>
      <c r="N81" s="2393"/>
      <c r="O81" s="2393"/>
      <c r="P81" s="2393"/>
      <c r="Q81" s="2393"/>
      <c r="R81" s="2393"/>
      <c r="S81" s="2393"/>
      <c r="T81" s="2393"/>
      <c r="U81" s="2393"/>
      <c r="V81" s="2393"/>
      <c r="W81" s="2393"/>
      <c r="X81" s="2393"/>
      <c r="Y81" s="2393"/>
      <c r="Z81" s="2393"/>
      <c r="AA81" s="2393"/>
      <c r="AB81" s="2393"/>
      <c r="AC81" s="2393"/>
      <c r="AD81" s="2393"/>
      <c r="AE81" s="2393"/>
      <c r="AF81" s="2394"/>
    </row>
    <row r="82" spans="1:267" s="160" customFormat="1" ht="16.5" customHeight="1">
      <c r="C82" s="5"/>
      <c r="D82" s="5"/>
      <c r="E82" s="5"/>
      <c r="F82" s="5"/>
      <c r="G82" s="5"/>
      <c r="H82" s="87"/>
      <c r="I82" s="87"/>
      <c r="J82" s="87"/>
      <c r="K82" s="87"/>
      <c r="L82" s="87"/>
      <c r="M82" s="87"/>
      <c r="N82" s="87"/>
      <c r="O82" s="87"/>
      <c r="P82" s="87"/>
      <c r="Q82" s="87"/>
      <c r="R82" s="87"/>
      <c r="S82" s="87"/>
      <c r="T82" s="87"/>
      <c r="U82" s="87"/>
      <c r="V82" s="88"/>
      <c r="W82" s="88"/>
      <c r="X82" s="88"/>
      <c r="Y82" s="88"/>
      <c r="Z82" s="88"/>
      <c r="AA82" s="5"/>
    </row>
    <row r="83" spans="1:267" ht="16.5" customHeight="1">
      <c r="C83" s="67"/>
      <c r="Z83" s="160"/>
      <c r="AA83" s="16"/>
      <c r="AB83" s="160"/>
      <c r="AC83" s="160"/>
      <c r="AD83" s="160"/>
      <c r="AE83" s="160"/>
      <c r="AF83" s="160"/>
      <c r="AG83" s="160"/>
      <c r="AH83" s="160"/>
      <c r="CN83" s="160"/>
      <c r="CO83" s="160"/>
      <c r="CP83" s="160"/>
      <c r="CQ83" s="160"/>
      <c r="CR83" s="160"/>
      <c r="CS83" s="160"/>
      <c r="CT83" s="160"/>
      <c r="CU83" s="160"/>
      <c r="CV83" s="160"/>
      <c r="CW83" s="160"/>
      <c r="CX83" s="160"/>
      <c r="CY83" s="160"/>
      <c r="CZ83" s="160"/>
      <c r="DA83" s="160"/>
      <c r="DB83" s="160"/>
      <c r="DC83" s="160"/>
      <c r="DD83" s="160"/>
      <c r="DE83" s="160"/>
      <c r="DF83" s="160"/>
      <c r="DG83" s="160"/>
      <c r="DH83" s="160"/>
      <c r="DI83" s="160"/>
      <c r="DJ83" s="160"/>
      <c r="DK83" s="160"/>
      <c r="DL83" s="160"/>
      <c r="DM83" s="160"/>
      <c r="DN83" s="160"/>
      <c r="DO83" s="160"/>
      <c r="DP83" s="160"/>
      <c r="DQ83" s="160"/>
      <c r="DR83" s="160"/>
      <c r="DS83" s="160"/>
      <c r="DT83" s="160"/>
      <c r="DU83" s="160"/>
      <c r="DV83" s="160"/>
      <c r="DW83" s="160"/>
      <c r="DX83" s="160"/>
      <c r="DY83" s="160"/>
      <c r="DZ83" s="160"/>
      <c r="EA83" s="160"/>
      <c r="EB83" s="160"/>
      <c r="EC83" s="160"/>
      <c r="ED83" s="160"/>
      <c r="EE83" s="160"/>
      <c r="EF83" s="160"/>
      <c r="EG83" s="160"/>
      <c r="EH83" s="160"/>
      <c r="EI83" s="160"/>
      <c r="EJ83" s="160"/>
      <c r="EK83" s="160"/>
      <c r="EL83" s="160"/>
      <c r="EM83" s="160"/>
      <c r="EN83" s="160"/>
      <c r="EO83" s="160"/>
      <c r="EP83" s="160"/>
      <c r="EQ83" s="160"/>
      <c r="ER83" s="160"/>
      <c r="ES83" s="160"/>
      <c r="ET83" s="160"/>
      <c r="EU83" s="160"/>
      <c r="EV83" s="160"/>
      <c r="EW83" s="160"/>
      <c r="EX83" s="160"/>
      <c r="EY83" s="160"/>
      <c r="EZ83" s="160"/>
      <c r="FA83" s="160"/>
      <c r="FB83" s="160"/>
      <c r="FC83" s="160"/>
      <c r="FD83" s="160"/>
      <c r="FE83" s="160"/>
      <c r="FF83" s="160"/>
      <c r="FG83" s="160"/>
      <c r="FH83" s="160"/>
      <c r="FI83" s="160"/>
      <c r="FJ83" s="160"/>
      <c r="FK83" s="160"/>
      <c r="FL83" s="160"/>
      <c r="FM83" s="160"/>
      <c r="FN83" s="160"/>
      <c r="FO83" s="160"/>
      <c r="FP83" s="160"/>
      <c r="FQ83" s="160"/>
      <c r="FR83" s="160"/>
      <c r="FS83" s="160"/>
      <c r="FT83" s="160"/>
      <c r="FU83" s="160"/>
      <c r="FV83" s="160"/>
      <c r="FW83" s="160"/>
      <c r="FX83" s="160"/>
      <c r="FY83" s="160"/>
      <c r="FZ83" s="160"/>
      <c r="GA83" s="160"/>
      <c r="GB83" s="160"/>
      <c r="GC83" s="160"/>
      <c r="GD83" s="160"/>
      <c r="GE83" s="160"/>
      <c r="GF83" s="160"/>
      <c r="GG83" s="160"/>
      <c r="GH83" s="160"/>
      <c r="GI83" s="160"/>
      <c r="GJ83" s="160"/>
      <c r="GK83" s="160"/>
      <c r="GL83" s="160"/>
      <c r="GM83" s="160"/>
      <c r="GN83" s="160"/>
      <c r="GO83" s="160"/>
      <c r="GP83" s="160"/>
      <c r="GQ83" s="160"/>
      <c r="GR83" s="160"/>
      <c r="GS83" s="160"/>
      <c r="GT83" s="160"/>
      <c r="GU83" s="160"/>
      <c r="GV83" s="160"/>
      <c r="GW83" s="160"/>
      <c r="GX83" s="160"/>
      <c r="GY83" s="160"/>
      <c r="GZ83" s="160"/>
      <c r="HA83" s="160"/>
      <c r="HB83" s="160"/>
      <c r="HC83" s="160"/>
      <c r="HD83" s="160"/>
      <c r="HE83" s="160"/>
      <c r="HF83" s="160"/>
      <c r="HG83" s="160"/>
      <c r="HH83" s="160"/>
      <c r="HI83" s="160"/>
      <c r="HJ83" s="160"/>
      <c r="HK83" s="160"/>
      <c r="HL83" s="160"/>
      <c r="HM83" s="160"/>
      <c r="HN83" s="160"/>
      <c r="HO83" s="160"/>
      <c r="HP83" s="160"/>
      <c r="HQ83" s="160"/>
      <c r="HR83" s="160"/>
      <c r="HS83" s="160"/>
      <c r="HT83" s="160"/>
      <c r="HU83" s="160"/>
      <c r="HV83" s="160"/>
      <c r="HW83" s="160"/>
      <c r="HX83" s="160"/>
      <c r="HY83" s="160"/>
      <c r="HZ83" s="160"/>
      <c r="IA83" s="160"/>
      <c r="IB83" s="160"/>
      <c r="IC83" s="160"/>
      <c r="ID83" s="160"/>
      <c r="IE83" s="160"/>
      <c r="IF83" s="160"/>
      <c r="IG83" s="160"/>
      <c r="IH83" s="160"/>
      <c r="II83" s="160"/>
      <c r="IJ83" s="160"/>
      <c r="IK83" s="160"/>
      <c r="IL83" s="160"/>
      <c r="IM83" s="160"/>
      <c r="IN83" s="160"/>
      <c r="IO83" s="160"/>
      <c r="IP83" s="160"/>
      <c r="IQ83" s="160"/>
      <c r="IR83" s="160"/>
      <c r="IS83" s="160"/>
      <c r="IT83" s="160"/>
      <c r="IU83" s="160"/>
      <c r="IV83" s="160"/>
      <c r="IW83" s="160"/>
      <c r="IX83" s="160"/>
      <c r="IY83" s="160"/>
      <c r="IZ83" s="160"/>
      <c r="JA83" s="160"/>
      <c r="JB83" s="160"/>
      <c r="JC83" s="160"/>
      <c r="JD83" s="160"/>
      <c r="JE83" s="160"/>
      <c r="JF83" s="160"/>
      <c r="JG83" s="160"/>
    </row>
    <row r="84" spans="1:267" ht="16.5" customHeight="1">
      <c r="C84" s="16"/>
      <c r="D84" s="16"/>
      <c r="E84" s="16"/>
      <c r="F84" s="16"/>
      <c r="G84" s="16"/>
      <c r="H84" s="16"/>
      <c r="I84" s="16"/>
      <c r="J84" s="16"/>
      <c r="K84" s="16"/>
      <c r="L84" s="16"/>
      <c r="M84" s="16"/>
      <c r="N84" s="16"/>
      <c r="O84" s="16"/>
      <c r="P84" s="16"/>
      <c r="Q84" s="16"/>
      <c r="R84" s="16"/>
      <c r="S84" s="16"/>
      <c r="T84" s="16"/>
      <c r="U84" s="16"/>
      <c r="V84" s="16"/>
      <c r="W84" s="16"/>
      <c r="X84" s="16"/>
      <c r="Y84" s="16"/>
      <c r="Z84" s="16"/>
      <c r="AA84" s="160"/>
      <c r="AB84" s="160"/>
      <c r="AC84" s="160"/>
      <c r="AD84" s="160"/>
      <c r="AE84" s="160"/>
      <c r="AF84" s="160"/>
    </row>
    <row r="85" spans="1:267" s="160" customFormat="1" ht="16.5" customHeight="1">
      <c r="A85" s="2409" t="s">
        <v>653</v>
      </c>
      <c r="B85" s="2409"/>
      <c r="C85" s="2409"/>
      <c r="D85" s="2409"/>
      <c r="E85" s="2409"/>
      <c r="F85" s="2409"/>
      <c r="G85" s="2409"/>
      <c r="H85" s="2409"/>
      <c r="I85" s="2409"/>
      <c r="J85" s="2409"/>
      <c r="K85" s="2409"/>
      <c r="L85" s="2409"/>
      <c r="M85" s="2409"/>
      <c r="N85" s="2409"/>
      <c r="O85" s="2409"/>
      <c r="P85" s="2409"/>
      <c r="Q85" s="2409"/>
      <c r="R85" s="2409"/>
      <c r="S85" s="2409"/>
      <c r="T85" s="2409"/>
      <c r="U85" s="2409"/>
      <c r="V85" s="2409"/>
      <c r="W85" s="2409"/>
      <c r="X85" s="2409"/>
      <c r="Y85" s="2409"/>
      <c r="Z85" s="2409"/>
      <c r="AA85" s="2409"/>
      <c r="AB85" s="2409"/>
      <c r="AC85" s="2409"/>
      <c r="AD85" s="2409"/>
      <c r="AE85" s="2409"/>
      <c r="AF85" s="2409"/>
      <c r="AG85" s="2409"/>
      <c r="AH85" s="2409"/>
    </row>
    <row r="86" spans="1:267" s="160" customFormat="1" ht="16.5" customHeight="1">
      <c r="A86" s="2409"/>
      <c r="B86" s="2409"/>
      <c r="C86" s="2409"/>
      <c r="D86" s="2409"/>
      <c r="E86" s="2409"/>
      <c r="F86" s="2409"/>
      <c r="G86" s="2409"/>
      <c r="H86" s="2409"/>
      <c r="I86" s="2409"/>
      <c r="J86" s="2409"/>
      <c r="K86" s="2409"/>
      <c r="L86" s="2409"/>
      <c r="M86" s="2409"/>
      <c r="N86" s="2409"/>
      <c r="O86" s="2409"/>
      <c r="P86" s="2409"/>
      <c r="Q86" s="2409"/>
      <c r="R86" s="2409"/>
      <c r="S86" s="2409"/>
      <c r="T86" s="2409"/>
      <c r="U86" s="2409"/>
      <c r="V86" s="2409"/>
      <c r="W86" s="2409"/>
      <c r="X86" s="2409"/>
      <c r="Y86" s="2409"/>
      <c r="Z86" s="2409"/>
      <c r="AA86" s="2409"/>
      <c r="AB86" s="2409"/>
      <c r="AC86" s="2409"/>
      <c r="AD86" s="2409"/>
      <c r="AE86" s="2409"/>
      <c r="AF86" s="2409"/>
      <c r="AG86" s="2409"/>
      <c r="AH86" s="2409"/>
    </row>
    <row r="87" spans="1:267" s="160" customFormat="1" ht="16.5" customHeight="1">
      <c r="A87" s="6"/>
      <c r="B87" s="160" t="s">
        <v>70</v>
      </c>
      <c r="C87" s="531"/>
      <c r="D87" s="531"/>
      <c r="E87" s="531"/>
      <c r="F87" s="531"/>
      <c r="G87" s="531"/>
      <c r="H87" s="531"/>
      <c r="I87" s="530"/>
      <c r="J87" s="530"/>
      <c r="K87" s="531"/>
      <c r="L87" s="531"/>
    </row>
    <row r="88" spans="1:267" s="160" customFormat="1" ht="16.5" customHeight="1">
      <c r="A88" s="6"/>
      <c r="C88" s="531"/>
      <c r="D88" s="531"/>
      <c r="E88" s="531"/>
      <c r="F88" s="531"/>
      <c r="G88" s="531"/>
      <c r="H88" s="531"/>
      <c r="I88" s="530"/>
      <c r="J88" s="530"/>
      <c r="K88" s="531"/>
      <c r="L88" s="531"/>
    </row>
    <row r="89" spans="1:267" s="160" customFormat="1" ht="16.5" customHeight="1">
      <c r="C89" s="6" t="s">
        <v>242</v>
      </c>
      <c r="D89" s="2" t="s">
        <v>250</v>
      </c>
      <c r="E89" s="531"/>
      <c r="F89" s="531"/>
      <c r="G89" s="531"/>
      <c r="H89" s="531"/>
      <c r="I89" s="530"/>
      <c r="J89" s="530"/>
      <c r="K89" s="531"/>
      <c r="L89" s="531"/>
    </row>
    <row r="90" spans="1:267" ht="16.5" customHeight="1">
      <c r="C90" s="16"/>
      <c r="D90" s="16"/>
      <c r="E90" s="16"/>
      <c r="F90" s="16"/>
      <c r="G90" s="16"/>
      <c r="H90" s="16"/>
      <c r="I90" s="16"/>
      <c r="J90" s="16"/>
      <c r="K90" s="16"/>
      <c r="L90" s="16"/>
      <c r="M90" s="16"/>
      <c r="N90" s="16"/>
      <c r="O90" s="16"/>
      <c r="P90" s="16"/>
      <c r="Q90" s="16"/>
      <c r="R90" s="16"/>
      <c r="S90" s="16"/>
      <c r="T90" s="16"/>
      <c r="U90" s="16"/>
      <c r="V90" s="16"/>
      <c r="W90" s="16"/>
      <c r="X90" s="16"/>
      <c r="Y90" s="16"/>
      <c r="Z90" s="16"/>
      <c r="AA90" s="160"/>
      <c r="AB90" s="160"/>
      <c r="AC90" s="160"/>
      <c r="AD90" s="160"/>
      <c r="AE90" s="160"/>
      <c r="AF90" s="160"/>
    </row>
    <row r="91" spans="1:267" s="160" customFormat="1" ht="19.5" customHeight="1">
      <c r="B91" s="2477" t="s">
        <v>477</v>
      </c>
      <c r="C91" s="2450" t="s">
        <v>213</v>
      </c>
      <c r="D91" s="2451"/>
      <c r="E91" s="2451"/>
      <c r="F91" s="2451"/>
      <c r="G91" s="2452"/>
      <c r="H91" s="2495" t="str">
        <f>IF(入力シート!K80="","",入力シート!K80)</f>
        <v/>
      </c>
      <c r="I91" s="2496"/>
      <c r="J91" s="2496"/>
      <c r="K91" s="2496"/>
      <c r="L91" s="2496"/>
      <c r="M91" s="2496"/>
      <c r="N91" s="2496"/>
      <c r="O91" s="2496"/>
      <c r="P91" s="2496"/>
      <c r="Q91" s="2496"/>
      <c r="R91" s="2496"/>
      <c r="S91" s="2496"/>
      <c r="T91" s="2496"/>
      <c r="U91" s="2496"/>
      <c r="V91" s="2496"/>
      <c r="W91" s="2496"/>
      <c r="X91" s="2496"/>
      <c r="Y91" s="2496"/>
      <c r="Z91" s="2496"/>
      <c r="AA91" s="2496"/>
      <c r="AB91" s="2496"/>
      <c r="AC91" s="2496"/>
      <c r="AD91" s="2496"/>
      <c r="AE91" s="2496"/>
      <c r="AF91" s="2497"/>
      <c r="AI91" s="14"/>
      <c r="AJ91" s="14"/>
      <c r="AK91" s="14"/>
      <c r="AL91" s="14"/>
    </row>
    <row r="92" spans="1:267" s="160" customFormat="1" ht="19.5" customHeight="1">
      <c r="B92" s="2477"/>
      <c r="C92" s="2356" t="s">
        <v>54</v>
      </c>
      <c r="D92" s="2357"/>
      <c r="E92" s="2357"/>
      <c r="F92" s="2357"/>
      <c r="G92" s="2371"/>
      <c r="H92" s="2460" t="str">
        <f>IF(入力シート!K81="","",入力シート!K81)</f>
        <v/>
      </c>
      <c r="I92" s="2364"/>
      <c r="J92" s="2364"/>
      <c r="K92" s="2364"/>
      <c r="L92" s="2364"/>
      <c r="M92" s="2364"/>
      <c r="N92" s="2364"/>
      <c r="O92" s="2364"/>
      <c r="P92" s="2364"/>
      <c r="Q92" s="2364"/>
      <c r="R92" s="2364"/>
      <c r="S92" s="2364"/>
      <c r="T92" s="2364"/>
      <c r="U92" s="2364"/>
      <c r="V92" s="2364"/>
      <c r="W92" s="2364"/>
      <c r="X92" s="2364"/>
      <c r="Y92" s="2364"/>
      <c r="Z92" s="2364"/>
      <c r="AA92" s="2364"/>
      <c r="AB92" s="2364"/>
      <c r="AC92" s="2364"/>
      <c r="AD92" s="2364"/>
      <c r="AE92" s="2364"/>
      <c r="AF92" s="2365"/>
      <c r="AI92" s="14"/>
      <c r="AJ92" s="14"/>
      <c r="AK92" s="14"/>
      <c r="AL92" s="14"/>
      <c r="AN92" s="64"/>
      <c r="AO92" s="64"/>
    </row>
    <row r="93" spans="1:267" s="160" customFormat="1" ht="19.5" customHeight="1">
      <c r="B93" s="2477"/>
      <c r="C93" s="2397" t="s">
        <v>214</v>
      </c>
      <c r="D93" s="2398"/>
      <c r="E93" s="2398"/>
      <c r="F93" s="2398"/>
      <c r="G93" s="2474"/>
      <c r="H93" s="2498" t="str">
        <f>IF(入力シート!K82="","",入力シート!K82)</f>
        <v/>
      </c>
      <c r="I93" s="2499"/>
      <c r="J93" s="2499"/>
      <c r="K93" s="2499"/>
      <c r="L93" s="2499"/>
      <c r="M93" s="2499"/>
      <c r="N93" s="2499"/>
      <c r="O93" s="2499"/>
      <c r="P93" s="2499"/>
      <c r="Q93" s="2499"/>
      <c r="R93" s="2499"/>
      <c r="S93" s="2499"/>
      <c r="T93" s="2499"/>
      <c r="U93" s="2499"/>
      <c r="V93" s="2499"/>
      <c r="W93" s="2499"/>
      <c r="X93" s="2499"/>
      <c r="Y93" s="2499"/>
      <c r="Z93" s="2499"/>
      <c r="AA93" s="2499"/>
      <c r="AB93" s="2499"/>
      <c r="AC93" s="2499"/>
      <c r="AD93" s="2499"/>
      <c r="AE93" s="2499"/>
      <c r="AF93" s="2500"/>
      <c r="AI93" s="14"/>
      <c r="AJ93" s="14"/>
      <c r="AK93" s="14"/>
      <c r="AL93" s="14"/>
      <c r="AT93" s="65"/>
    </row>
    <row r="94" spans="1:267" s="160" customFormat="1" ht="19.5" customHeight="1">
      <c r="B94" s="2477"/>
      <c r="C94" s="2397" t="s">
        <v>215</v>
      </c>
      <c r="D94" s="2398"/>
      <c r="E94" s="2398"/>
      <c r="F94" s="2398"/>
      <c r="G94" s="2474"/>
      <c r="H94" s="2461" t="str">
        <f>IF(入力シート!K83="","",入力シート!K83)</f>
        <v/>
      </c>
      <c r="I94" s="2462"/>
      <c r="J94" s="2462"/>
      <c r="K94" s="2462"/>
      <c r="L94" s="2462"/>
      <c r="M94" s="2462"/>
      <c r="N94" s="2462"/>
      <c r="O94" s="2462"/>
      <c r="P94" s="2462"/>
      <c r="Q94" s="2462"/>
      <c r="R94" s="2462"/>
      <c r="S94" s="2462"/>
      <c r="T94" s="2462"/>
      <c r="U94" s="2462"/>
      <c r="V94" s="2462"/>
      <c r="W94" s="2462"/>
      <c r="X94" s="2462"/>
      <c r="Y94" s="2462"/>
      <c r="Z94" s="2462"/>
      <c r="AA94" s="2462"/>
      <c r="AB94" s="2462"/>
      <c r="AC94" s="2462"/>
      <c r="AD94" s="2462"/>
      <c r="AE94" s="2462"/>
      <c r="AF94" s="2463"/>
      <c r="AI94" s="14"/>
      <c r="AJ94" s="14"/>
      <c r="AK94" s="14"/>
      <c r="AL94" s="14"/>
    </row>
    <row r="95" spans="1:267" s="160" customFormat="1" ht="19.5" customHeight="1">
      <c r="B95" s="2477"/>
      <c r="C95" s="2368" t="s">
        <v>213</v>
      </c>
      <c r="D95" s="2369"/>
      <c r="E95" s="2369"/>
      <c r="F95" s="2369"/>
      <c r="G95" s="2370"/>
      <c r="H95" s="2475"/>
      <c r="I95" s="2476"/>
      <c r="J95" s="2433" t="str">
        <f>IF(入力シート!K84="","",入力シート!K84)</f>
        <v/>
      </c>
      <c r="K95" s="2433"/>
      <c r="L95" s="2433"/>
      <c r="M95" s="2433"/>
      <c r="N95" s="2433"/>
      <c r="O95" s="2433"/>
      <c r="P95" s="2433"/>
      <c r="Q95" s="2433"/>
      <c r="R95" s="2433"/>
      <c r="S95" s="2434"/>
      <c r="T95" s="2475"/>
      <c r="U95" s="2476"/>
      <c r="V95" s="2433" t="str">
        <f>IF(入力シート!K85="","",入力シート!K85)</f>
        <v/>
      </c>
      <c r="W95" s="2433"/>
      <c r="X95" s="2433"/>
      <c r="Y95" s="2433"/>
      <c r="Z95" s="2433"/>
      <c r="AA95" s="2433"/>
      <c r="AB95" s="2433"/>
      <c r="AC95" s="2433"/>
      <c r="AD95" s="2433"/>
      <c r="AE95" s="2433"/>
      <c r="AF95" s="2434"/>
      <c r="AI95" s="14"/>
      <c r="AJ95" s="14"/>
      <c r="AK95" s="14"/>
      <c r="AL95" s="14"/>
    </row>
    <row r="96" spans="1:267" s="160" customFormat="1" ht="19.5" customHeight="1">
      <c r="B96" s="2477"/>
      <c r="C96" s="2356" t="s">
        <v>229</v>
      </c>
      <c r="D96" s="2357"/>
      <c r="E96" s="2357"/>
      <c r="F96" s="2357"/>
      <c r="G96" s="2371"/>
      <c r="H96" s="2478" t="s">
        <v>223</v>
      </c>
      <c r="I96" s="2479"/>
      <c r="J96" s="2364" t="str">
        <f>IF(入力シート!K86="","",入力シート!K86)</f>
        <v/>
      </c>
      <c r="K96" s="2364"/>
      <c r="L96" s="2364"/>
      <c r="M96" s="2364"/>
      <c r="N96" s="2364"/>
      <c r="O96" s="2364"/>
      <c r="P96" s="2364"/>
      <c r="Q96" s="2364"/>
      <c r="R96" s="2364"/>
      <c r="S96" s="2365"/>
      <c r="T96" s="2478" t="s">
        <v>224</v>
      </c>
      <c r="U96" s="2479"/>
      <c r="V96" s="2364" t="str">
        <f>IF(入力シート!K87="","",入力シート!K87)</f>
        <v/>
      </c>
      <c r="W96" s="2364"/>
      <c r="X96" s="2364"/>
      <c r="Y96" s="2364"/>
      <c r="Z96" s="2364"/>
      <c r="AA96" s="2364"/>
      <c r="AB96" s="2364"/>
      <c r="AC96" s="2364"/>
      <c r="AD96" s="2364"/>
      <c r="AE96" s="2364"/>
      <c r="AF96" s="2365"/>
      <c r="AI96" s="14"/>
      <c r="AJ96" s="14"/>
      <c r="AK96" s="14"/>
      <c r="AL96" s="14"/>
      <c r="AM96" s="14"/>
      <c r="AU96" s="14"/>
    </row>
    <row r="97" spans="2:38" s="160" customFormat="1" ht="19.5" customHeight="1">
      <c r="B97" s="2477"/>
      <c r="C97" s="2372"/>
      <c r="D97" s="2373"/>
      <c r="E97" s="2373"/>
      <c r="F97" s="2373"/>
      <c r="G97" s="2374"/>
      <c r="H97" s="2480"/>
      <c r="I97" s="2481"/>
      <c r="J97" s="2380"/>
      <c r="K97" s="2380"/>
      <c r="L97" s="2380"/>
      <c r="M97" s="2380"/>
      <c r="N97" s="2380"/>
      <c r="O97" s="2380"/>
      <c r="P97" s="2380"/>
      <c r="Q97" s="2380"/>
      <c r="R97" s="2380"/>
      <c r="S97" s="2381"/>
      <c r="T97" s="2480"/>
      <c r="U97" s="2481"/>
      <c r="V97" s="2380"/>
      <c r="W97" s="2380"/>
      <c r="X97" s="2380"/>
      <c r="Y97" s="2380"/>
      <c r="Z97" s="2380"/>
      <c r="AA97" s="2380"/>
      <c r="AB97" s="2380"/>
      <c r="AC97" s="2380"/>
      <c r="AD97" s="2380"/>
      <c r="AE97" s="2380"/>
      <c r="AF97" s="2381"/>
      <c r="AH97" s="14"/>
      <c r="AI97" s="14"/>
      <c r="AJ97" s="14"/>
      <c r="AK97" s="14"/>
      <c r="AL97" s="14"/>
    </row>
    <row r="98" spans="2:38" s="160" customFormat="1" ht="19.5" customHeight="1">
      <c r="C98" s="2416" t="s">
        <v>55</v>
      </c>
      <c r="D98" s="2417"/>
      <c r="E98" s="2417"/>
      <c r="F98" s="2417"/>
      <c r="G98" s="2418"/>
      <c r="H98" s="922" t="s">
        <v>56</v>
      </c>
      <c r="I98" s="2395" t="str">
        <f>IF(入力シート!K88="","",LEFT(入力シート!K88,3)&amp;"-"&amp;RIGHT(入力シート!K88,4))</f>
        <v/>
      </c>
      <c r="J98" s="2395"/>
      <c r="K98" s="2395"/>
      <c r="L98" s="2395"/>
      <c r="M98" s="2396"/>
      <c r="N98" s="2372" t="s">
        <v>225</v>
      </c>
      <c r="O98" s="2373"/>
      <c r="P98" s="2373"/>
      <c r="Q98" s="2427" t="str">
        <f>IF(入力シート!K89="","",入力シート!K89)</f>
        <v/>
      </c>
      <c r="R98" s="2427"/>
      <c r="S98" s="2427"/>
      <c r="T98" s="2428"/>
      <c r="U98" s="2372" t="s">
        <v>226</v>
      </c>
      <c r="V98" s="2373"/>
      <c r="W98" s="2373"/>
      <c r="X98" s="2407" t="str">
        <f>IF(入力シート!K90="","",入力シート!K90)</f>
        <v/>
      </c>
      <c r="Y98" s="2407"/>
      <c r="Z98" s="2407"/>
      <c r="AA98" s="2407"/>
      <c r="AB98" s="2407"/>
      <c r="AC98" s="2407"/>
      <c r="AD98" s="2407"/>
      <c r="AE98" s="2407"/>
      <c r="AF98" s="2408"/>
    </row>
    <row r="99" spans="2:38" s="160" customFormat="1" ht="19.5" customHeight="1">
      <c r="C99" s="2419"/>
      <c r="D99" s="2420"/>
      <c r="E99" s="2420"/>
      <c r="F99" s="2420"/>
      <c r="G99" s="2421"/>
      <c r="H99" s="2401" t="str">
        <f>IF(入力シート!K91="","",入力シート!K91&amp;IF(入力シート!K92="－","","　"&amp;入力シート!K92))</f>
        <v/>
      </c>
      <c r="I99" s="2402"/>
      <c r="J99" s="2402"/>
      <c r="K99" s="2402"/>
      <c r="L99" s="2402"/>
      <c r="M99" s="2402"/>
      <c r="N99" s="2402"/>
      <c r="O99" s="2402"/>
      <c r="P99" s="2402"/>
      <c r="Q99" s="2402"/>
      <c r="R99" s="2402"/>
      <c r="S99" s="2402"/>
      <c r="T99" s="2402"/>
      <c r="U99" s="2402"/>
      <c r="V99" s="2402"/>
      <c r="W99" s="2402"/>
      <c r="X99" s="2402"/>
      <c r="Y99" s="2402"/>
      <c r="Z99" s="2402"/>
      <c r="AA99" s="2402"/>
      <c r="AB99" s="2402"/>
      <c r="AC99" s="2402"/>
      <c r="AD99" s="2402"/>
      <c r="AE99" s="2402"/>
      <c r="AF99" s="2403"/>
    </row>
    <row r="100" spans="2:38" s="160" customFormat="1" ht="19.5" customHeight="1">
      <c r="B100" s="8"/>
      <c r="C100" s="2422"/>
      <c r="D100" s="2423"/>
      <c r="E100" s="2423"/>
      <c r="F100" s="2423"/>
      <c r="G100" s="2424"/>
      <c r="H100" s="2404"/>
      <c r="I100" s="2405"/>
      <c r="J100" s="2405"/>
      <c r="K100" s="2405"/>
      <c r="L100" s="2405"/>
      <c r="M100" s="2405"/>
      <c r="N100" s="2405"/>
      <c r="O100" s="2405"/>
      <c r="P100" s="2405"/>
      <c r="Q100" s="2405"/>
      <c r="R100" s="2405"/>
      <c r="S100" s="2405"/>
      <c r="T100" s="2405"/>
      <c r="U100" s="2405"/>
      <c r="V100" s="2405"/>
      <c r="W100" s="2405"/>
      <c r="X100" s="2405"/>
      <c r="Y100" s="2405"/>
      <c r="Z100" s="2405"/>
      <c r="AA100" s="2405"/>
      <c r="AB100" s="2405"/>
      <c r="AC100" s="2405"/>
      <c r="AD100" s="2405"/>
      <c r="AE100" s="2405"/>
      <c r="AF100" s="2406"/>
    </row>
    <row r="101" spans="2:38" s="160" customFormat="1" ht="16.5" customHeight="1">
      <c r="B101" s="8"/>
      <c r="C101" s="531"/>
      <c r="D101" s="531"/>
      <c r="E101" s="80"/>
      <c r="F101" s="80"/>
      <c r="G101" s="80"/>
      <c r="H101" s="80"/>
      <c r="I101" s="530"/>
      <c r="J101" s="530"/>
      <c r="K101" s="531"/>
      <c r="L101" s="531"/>
    </row>
    <row r="102" spans="2:38" s="160" customFormat="1" ht="16.5" customHeight="1">
      <c r="C102" s="6" t="s">
        <v>243</v>
      </c>
      <c r="D102" s="8" t="s">
        <v>57</v>
      </c>
      <c r="E102" s="531"/>
      <c r="F102" s="531"/>
      <c r="G102" s="531"/>
      <c r="H102" s="531"/>
      <c r="I102" s="530"/>
      <c r="K102" s="64"/>
      <c r="N102" s="4" t="s">
        <v>305</v>
      </c>
    </row>
    <row r="103" spans="2:38" ht="16.5" customHeight="1">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0"/>
      <c r="AB103" s="2429" t="s">
        <v>255</v>
      </c>
      <c r="AC103" s="2429"/>
      <c r="AD103" s="2429"/>
      <c r="AE103" s="66" t="s">
        <v>43</v>
      </c>
      <c r="AF103" s="2430" t="s">
        <v>253</v>
      </c>
      <c r="AG103" s="2430"/>
    </row>
    <row r="104" spans="2:38" s="160" customFormat="1" ht="19.5" customHeight="1">
      <c r="B104" s="8"/>
      <c r="C104" s="2454" t="s">
        <v>58</v>
      </c>
      <c r="D104" s="2455"/>
      <c r="E104" s="2455"/>
      <c r="F104" s="2455"/>
      <c r="G104" s="2456"/>
      <c r="H104" s="2436"/>
      <c r="I104" s="2435"/>
      <c r="J104" s="2435"/>
      <c r="K104" s="2435"/>
      <c r="L104" s="746" t="s">
        <v>87</v>
      </c>
      <c r="M104" s="2435"/>
      <c r="N104" s="2435"/>
      <c r="O104" s="746" t="s">
        <v>188</v>
      </c>
      <c r="P104" s="2435"/>
      <c r="Q104" s="2435"/>
      <c r="R104" s="746" t="s">
        <v>3</v>
      </c>
      <c r="S104" s="2458" t="s">
        <v>59</v>
      </c>
      <c r="T104" s="2458"/>
      <c r="U104" s="2458"/>
      <c r="V104" s="172"/>
      <c r="W104" s="2435"/>
      <c r="X104" s="2435"/>
      <c r="Y104" s="2435"/>
      <c r="Z104" s="746" t="s">
        <v>87</v>
      </c>
      <c r="AA104" s="2435"/>
      <c r="AB104" s="2435"/>
      <c r="AC104" s="746" t="s">
        <v>188</v>
      </c>
      <c r="AD104" s="2435"/>
      <c r="AE104" s="2435"/>
      <c r="AF104" s="85" t="s">
        <v>3</v>
      </c>
    </row>
    <row r="105" spans="2:38" s="160" customFormat="1" ht="19.5" customHeight="1">
      <c r="C105" s="2389" t="s">
        <v>60</v>
      </c>
      <c r="D105" s="2390"/>
      <c r="E105" s="2390"/>
      <c r="F105" s="2390"/>
      <c r="G105" s="2444"/>
      <c r="H105" s="2376"/>
      <c r="I105" s="2376"/>
      <c r="J105" s="2376"/>
      <c r="K105" s="2376"/>
      <c r="L105" s="2376"/>
      <c r="M105" s="2376"/>
      <c r="N105" s="2376"/>
      <c r="O105" s="2376"/>
      <c r="P105" s="2376"/>
      <c r="Q105" s="2376"/>
      <c r="R105" s="2382" t="s">
        <v>61</v>
      </c>
      <c r="S105" s="2383"/>
      <c r="T105" s="2383"/>
      <c r="U105" s="2383"/>
      <c r="V105" s="2384"/>
      <c r="W105" s="2376"/>
      <c r="X105" s="2376"/>
      <c r="Y105" s="2376"/>
      <c r="Z105" s="2376"/>
      <c r="AA105" s="2376"/>
      <c r="AB105" s="2376"/>
      <c r="AC105" s="2376"/>
      <c r="AD105" s="2376"/>
      <c r="AE105" s="2376"/>
      <c r="AF105" s="2376"/>
    </row>
    <row r="106" spans="2:38" s="160" customFormat="1" ht="19.5" customHeight="1">
      <c r="C106" s="2389" t="s">
        <v>62</v>
      </c>
      <c r="D106" s="2390"/>
      <c r="E106" s="2390"/>
      <c r="F106" s="2390"/>
      <c r="G106" s="2444"/>
      <c r="H106" s="2376"/>
      <c r="I106" s="2376"/>
      <c r="J106" s="2376"/>
      <c r="K106" s="2376"/>
      <c r="L106" s="2376"/>
      <c r="M106" s="2376"/>
      <c r="N106" s="2376"/>
      <c r="O106" s="2376"/>
      <c r="P106" s="2376"/>
      <c r="Q106" s="2376"/>
      <c r="R106" s="2389" t="s">
        <v>63</v>
      </c>
      <c r="S106" s="2390"/>
      <c r="T106" s="2390"/>
      <c r="U106" s="2390"/>
      <c r="V106" s="2391"/>
      <c r="W106" s="2376"/>
      <c r="X106" s="2376"/>
      <c r="Y106" s="2376"/>
      <c r="Z106" s="2376"/>
      <c r="AA106" s="2376"/>
      <c r="AB106" s="2376"/>
      <c r="AC106" s="2376"/>
      <c r="AD106" s="2376"/>
      <c r="AE106" s="2376"/>
      <c r="AF106" s="2376"/>
    </row>
    <row r="107" spans="2:38" s="160" customFormat="1" ht="19.5" customHeight="1">
      <c r="B107" s="3"/>
      <c r="C107" s="2382" t="s">
        <v>64</v>
      </c>
      <c r="D107" s="2383"/>
      <c r="E107" s="2383"/>
      <c r="F107" s="2383"/>
      <c r="G107" s="2453"/>
      <c r="H107" s="2376"/>
      <c r="I107" s="2376"/>
      <c r="J107" s="2376"/>
      <c r="K107" s="2376"/>
      <c r="L107" s="2376"/>
      <c r="M107" s="2376"/>
      <c r="N107" s="2376"/>
      <c r="O107" s="2376"/>
      <c r="P107" s="2376"/>
      <c r="Q107" s="2376"/>
      <c r="R107" s="2382" t="s">
        <v>65</v>
      </c>
      <c r="S107" s="2383"/>
      <c r="T107" s="2383"/>
      <c r="U107" s="2383"/>
      <c r="V107" s="2384"/>
      <c r="W107" s="2376"/>
      <c r="X107" s="2376"/>
      <c r="Y107" s="2376"/>
      <c r="Z107" s="2376"/>
      <c r="AA107" s="2376"/>
      <c r="AB107" s="2376"/>
      <c r="AC107" s="2376"/>
      <c r="AD107" s="2376"/>
      <c r="AE107" s="2376"/>
      <c r="AF107" s="2376"/>
    </row>
    <row r="108" spans="2:38" s="160" customFormat="1" ht="16.5" customHeight="1">
      <c r="B108" s="3"/>
      <c r="C108" s="531"/>
      <c r="D108" s="531"/>
      <c r="E108" s="80"/>
      <c r="F108" s="80"/>
      <c r="G108" s="80"/>
      <c r="H108" s="80"/>
      <c r="I108" s="530"/>
      <c r="J108" s="530"/>
      <c r="K108" s="531"/>
      <c r="L108" s="531"/>
    </row>
    <row r="109" spans="2:38" s="160" customFormat="1" ht="16.5" customHeight="1">
      <c r="C109" s="6" t="s">
        <v>244</v>
      </c>
      <c r="D109" s="4" t="s">
        <v>234</v>
      </c>
      <c r="E109" s="4"/>
      <c r="F109" s="531"/>
      <c r="G109" s="531"/>
      <c r="I109" s="530"/>
      <c r="K109" s="86"/>
      <c r="L109" s="530"/>
      <c r="M109" s="531"/>
    </row>
    <row r="110" spans="2:38" ht="16.5" customHeight="1">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0"/>
      <c r="AB110" s="160"/>
      <c r="AC110" s="160"/>
      <c r="AD110" s="160"/>
      <c r="AE110" s="160"/>
      <c r="AF110" s="160"/>
    </row>
    <row r="111" spans="2:38" ht="19.5" customHeight="1">
      <c r="C111" s="2385" t="s">
        <v>256</v>
      </c>
      <c r="D111" s="2385"/>
      <c r="E111" s="2385"/>
      <c r="F111" s="2385"/>
      <c r="G111" s="2385"/>
      <c r="H111" s="2375" t="str">
        <f>IF(入力シート!$B$29=3,"○","－")</f>
        <v>－</v>
      </c>
      <c r="I111" s="2375"/>
      <c r="J111" s="2375"/>
      <c r="K111" s="104" t="s">
        <v>257</v>
      </c>
      <c r="L111" s="105" t="s">
        <v>258</v>
      </c>
      <c r="M111" s="106"/>
      <c r="N111" s="106"/>
      <c r="O111" s="106"/>
      <c r="P111" s="106"/>
      <c r="Q111" s="106"/>
      <c r="R111" s="106"/>
      <c r="S111" s="106"/>
      <c r="T111" s="106"/>
      <c r="U111" s="106"/>
      <c r="V111" s="106"/>
      <c r="W111" s="106"/>
      <c r="X111" s="106"/>
      <c r="Y111" s="106"/>
      <c r="Z111" s="106"/>
      <c r="AA111" s="107"/>
      <c r="AB111" s="107"/>
      <c r="AC111" s="107"/>
      <c r="AD111" s="107"/>
      <c r="AE111" s="107"/>
      <c r="AF111" s="107"/>
    </row>
    <row r="112" spans="2:38" s="160" customFormat="1" ht="19.5" customHeight="1">
      <c r="B112" s="3"/>
      <c r="C112" s="2448" t="s">
        <v>219</v>
      </c>
      <c r="D112" s="2449"/>
      <c r="E112" s="2449"/>
      <c r="F112" s="2449"/>
      <c r="G112" s="2449"/>
      <c r="H112" s="2445" t="str">
        <f>IF(入力シート!K94="","",入力シート!K94)</f>
        <v/>
      </c>
      <c r="I112" s="2445"/>
      <c r="J112" s="2445"/>
      <c r="K112" s="2445"/>
      <c r="L112" s="2445"/>
      <c r="M112" s="2445"/>
      <c r="N112" s="2445"/>
      <c r="O112" s="2445"/>
      <c r="P112" s="2445"/>
      <c r="Q112" s="2445"/>
      <c r="R112" s="2445"/>
      <c r="S112" s="2445"/>
      <c r="T112" s="2445"/>
      <c r="U112" s="2445"/>
      <c r="V112" s="2445"/>
      <c r="W112" s="2445"/>
      <c r="X112" s="2445"/>
      <c r="Y112" s="2445"/>
      <c r="Z112" s="2445"/>
      <c r="AA112" s="2445"/>
      <c r="AB112" s="2445"/>
      <c r="AC112" s="2445"/>
      <c r="AD112" s="2445"/>
      <c r="AE112" s="2445"/>
      <c r="AF112" s="2445"/>
    </row>
    <row r="113" spans="2:267" s="160" customFormat="1" ht="19.5" customHeight="1">
      <c r="B113" s="3"/>
      <c r="C113" s="2386" t="s">
        <v>220</v>
      </c>
      <c r="D113" s="2387"/>
      <c r="E113" s="2387"/>
      <c r="F113" s="2387"/>
      <c r="G113" s="2388"/>
      <c r="H113" s="2483" t="str">
        <f>IF(入力シート!K95="","",入力シート!K95)</f>
        <v/>
      </c>
      <c r="I113" s="2483"/>
      <c r="J113" s="2483"/>
      <c r="K113" s="2483"/>
      <c r="L113" s="2483"/>
      <c r="M113" s="2483"/>
      <c r="N113" s="2483"/>
      <c r="O113" s="2483"/>
      <c r="P113" s="2483"/>
      <c r="Q113" s="2483"/>
      <c r="R113" s="2483"/>
      <c r="S113" s="2483"/>
      <c r="T113" s="2483"/>
      <c r="U113" s="2483"/>
      <c r="V113" s="2483"/>
      <c r="W113" s="2483"/>
      <c r="X113" s="2483"/>
      <c r="Y113" s="2483"/>
      <c r="Z113" s="2483"/>
      <c r="AA113" s="2483"/>
      <c r="AB113" s="2483"/>
      <c r="AC113" s="2483"/>
      <c r="AD113" s="2483"/>
      <c r="AE113" s="2483"/>
      <c r="AF113" s="2483"/>
    </row>
    <row r="114" spans="2:267" s="160" customFormat="1" ht="19.5" customHeight="1">
      <c r="B114" s="3"/>
      <c r="C114" s="2450" t="s">
        <v>213</v>
      </c>
      <c r="D114" s="2451"/>
      <c r="E114" s="2451"/>
      <c r="F114" s="2451"/>
      <c r="G114" s="2452"/>
      <c r="H114" s="2431"/>
      <c r="I114" s="2432"/>
      <c r="J114" s="2433" t="str">
        <f>IF(入力シート!K96="","",入力シート!K96)</f>
        <v/>
      </c>
      <c r="K114" s="2433"/>
      <c r="L114" s="2433"/>
      <c r="M114" s="2433"/>
      <c r="N114" s="2433"/>
      <c r="O114" s="2433"/>
      <c r="P114" s="2433"/>
      <c r="Q114" s="2433"/>
      <c r="R114" s="2433"/>
      <c r="S114" s="2434"/>
      <c r="T114" s="2363"/>
      <c r="U114" s="2482"/>
      <c r="V114" s="2433" t="str">
        <f>IF(入力シート!K97="","",入力シート!K97)</f>
        <v/>
      </c>
      <c r="W114" s="2433"/>
      <c r="X114" s="2433"/>
      <c r="Y114" s="2433"/>
      <c r="Z114" s="2433"/>
      <c r="AA114" s="2433"/>
      <c r="AB114" s="2433"/>
      <c r="AC114" s="2433"/>
      <c r="AD114" s="2433"/>
      <c r="AE114" s="2433"/>
      <c r="AF114" s="2434"/>
      <c r="AG114" s="14"/>
      <c r="AH114" s="14"/>
    </row>
    <row r="115" spans="2:267" s="160" customFormat="1" ht="19.5" customHeight="1">
      <c r="B115" s="3"/>
      <c r="C115" s="2356" t="s">
        <v>230</v>
      </c>
      <c r="D115" s="2357"/>
      <c r="E115" s="2357"/>
      <c r="F115" s="2357"/>
      <c r="G115" s="2357"/>
      <c r="H115" s="2360" t="s">
        <v>223</v>
      </c>
      <c r="I115" s="2361"/>
      <c r="J115" s="2364" t="str">
        <f>IF(入力シート!K98="","",入力シート!K98)</f>
        <v/>
      </c>
      <c r="K115" s="2364"/>
      <c r="L115" s="2364"/>
      <c r="M115" s="2364"/>
      <c r="N115" s="2364"/>
      <c r="O115" s="2364"/>
      <c r="P115" s="2364"/>
      <c r="Q115" s="2364"/>
      <c r="R115" s="2364"/>
      <c r="S115" s="2365"/>
      <c r="T115" s="2360" t="s">
        <v>224</v>
      </c>
      <c r="U115" s="2361"/>
      <c r="V115" s="2364" t="str">
        <f>IF(入力シート!K99="","",入力シート!K99)</f>
        <v/>
      </c>
      <c r="W115" s="2364"/>
      <c r="X115" s="2364"/>
      <c r="Y115" s="2364"/>
      <c r="Z115" s="2364"/>
      <c r="AA115" s="2364"/>
      <c r="AB115" s="2364"/>
      <c r="AC115" s="2364"/>
      <c r="AD115" s="2364"/>
      <c r="AE115" s="2364"/>
      <c r="AF115" s="2365"/>
      <c r="AG115" s="14"/>
      <c r="AH115" s="14"/>
    </row>
    <row r="116" spans="2:267" s="160" customFormat="1" ht="19.5" customHeight="1">
      <c r="B116" s="3"/>
      <c r="C116" s="2358"/>
      <c r="D116" s="2359"/>
      <c r="E116" s="2359"/>
      <c r="F116" s="2359"/>
      <c r="G116" s="2359"/>
      <c r="H116" s="2362"/>
      <c r="I116" s="2363"/>
      <c r="J116" s="2366"/>
      <c r="K116" s="2366"/>
      <c r="L116" s="2366"/>
      <c r="M116" s="2366"/>
      <c r="N116" s="2366"/>
      <c r="O116" s="2366"/>
      <c r="P116" s="2366"/>
      <c r="Q116" s="2366"/>
      <c r="R116" s="2366"/>
      <c r="S116" s="2367"/>
      <c r="T116" s="2362"/>
      <c r="U116" s="2363"/>
      <c r="V116" s="2366"/>
      <c r="W116" s="2366"/>
      <c r="X116" s="2366"/>
      <c r="Y116" s="2366"/>
      <c r="Z116" s="2366"/>
      <c r="AA116" s="2366"/>
      <c r="AB116" s="2366"/>
      <c r="AC116" s="2366"/>
      <c r="AD116" s="2366"/>
      <c r="AE116" s="2366"/>
      <c r="AF116" s="2367"/>
    </row>
    <row r="117" spans="2:267" s="160" customFormat="1" ht="19.5" customHeight="1">
      <c r="B117" s="3"/>
      <c r="C117" s="2437" t="s">
        <v>55</v>
      </c>
      <c r="D117" s="2438"/>
      <c r="E117" s="2438"/>
      <c r="F117" s="2438"/>
      <c r="G117" s="2439"/>
      <c r="H117" s="921" t="s">
        <v>56</v>
      </c>
      <c r="I117" s="2465" t="str">
        <f>IF(入力シート!K100="","",LEFT(入力シート!K100,3)&amp;"-"&amp;RIGHT(入力シート!K100,4))</f>
        <v/>
      </c>
      <c r="J117" s="2465"/>
      <c r="K117" s="2465"/>
      <c r="L117" s="2465"/>
      <c r="M117" s="2466"/>
      <c r="N117" s="2440" t="s">
        <v>225</v>
      </c>
      <c r="O117" s="2441"/>
      <c r="P117" s="2441"/>
      <c r="Q117" s="2446" t="str">
        <f>IF(入力シート!K101="","",入力シート!K101)</f>
        <v/>
      </c>
      <c r="R117" s="2446"/>
      <c r="S117" s="2446"/>
      <c r="T117" s="2447"/>
      <c r="U117" s="2440" t="s">
        <v>226</v>
      </c>
      <c r="V117" s="2441"/>
      <c r="W117" s="2441"/>
      <c r="X117" s="2399" t="str">
        <f>IF(入力シート!K102="","",入力シート!K102)</f>
        <v/>
      </c>
      <c r="Y117" s="2399"/>
      <c r="Z117" s="2399"/>
      <c r="AA117" s="2399"/>
      <c r="AB117" s="2399"/>
      <c r="AC117" s="2399"/>
      <c r="AD117" s="2399"/>
      <c r="AE117" s="2399"/>
      <c r="AF117" s="2400"/>
    </row>
    <row r="118" spans="2:267" s="160" customFormat="1" ht="19.5" customHeight="1">
      <c r="B118" s="3"/>
      <c r="C118" s="2419"/>
      <c r="D118" s="2420"/>
      <c r="E118" s="2420"/>
      <c r="F118" s="2420"/>
      <c r="G118" s="2421"/>
      <c r="H118" s="2401" t="str">
        <f>IF(入力シート!K103="","",入力シート!K103&amp;IF(入力シート!K104="－","","　"&amp;入力シート!K104))</f>
        <v/>
      </c>
      <c r="I118" s="2402"/>
      <c r="J118" s="2402"/>
      <c r="K118" s="2402"/>
      <c r="L118" s="2402"/>
      <c r="M118" s="2402"/>
      <c r="N118" s="2402"/>
      <c r="O118" s="2402"/>
      <c r="P118" s="2402"/>
      <c r="Q118" s="2402"/>
      <c r="R118" s="2402"/>
      <c r="S118" s="2402"/>
      <c r="T118" s="2402"/>
      <c r="U118" s="2402"/>
      <c r="V118" s="2402"/>
      <c r="W118" s="2402"/>
      <c r="X118" s="2402"/>
      <c r="Y118" s="2402"/>
      <c r="Z118" s="2402"/>
      <c r="AA118" s="2402"/>
      <c r="AB118" s="2402"/>
      <c r="AC118" s="2402"/>
      <c r="AD118" s="2402"/>
      <c r="AE118" s="2402"/>
      <c r="AF118" s="2403"/>
    </row>
    <row r="119" spans="2:267" s="160" customFormat="1" ht="19.5" customHeight="1">
      <c r="B119" s="3"/>
      <c r="C119" s="2422"/>
      <c r="D119" s="2423"/>
      <c r="E119" s="2423"/>
      <c r="F119" s="2423"/>
      <c r="G119" s="2424"/>
      <c r="H119" s="2404"/>
      <c r="I119" s="2405"/>
      <c r="J119" s="2405"/>
      <c r="K119" s="2405"/>
      <c r="L119" s="2405"/>
      <c r="M119" s="2405"/>
      <c r="N119" s="2405"/>
      <c r="O119" s="2405"/>
      <c r="P119" s="2405"/>
      <c r="Q119" s="2405"/>
      <c r="R119" s="2405"/>
      <c r="S119" s="2405"/>
      <c r="T119" s="2405"/>
      <c r="U119" s="2405"/>
      <c r="V119" s="2405"/>
      <c r="W119" s="2405"/>
      <c r="X119" s="2405"/>
      <c r="Y119" s="2405"/>
      <c r="Z119" s="2405"/>
      <c r="AA119" s="2405"/>
      <c r="AB119" s="2405"/>
      <c r="AC119" s="2405"/>
      <c r="AD119" s="2405"/>
      <c r="AE119" s="2405"/>
      <c r="AF119" s="2406"/>
    </row>
    <row r="120" spans="2:267" s="160" customFormat="1" ht="19.5" customHeight="1">
      <c r="B120" s="3"/>
      <c r="C120" s="2413" t="s">
        <v>221</v>
      </c>
      <c r="D120" s="2414"/>
      <c r="E120" s="2414"/>
      <c r="F120" s="2414"/>
      <c r="G120" s="2415"/>
      <c r="H120" s="2377" t="str">
        <f>IF(入力シート!K105="","",入力シート!K105)</f>
        <v/>
      </c>
      <c r="I120" s="2378"/>
      <c r="J120" s="2378"/>
      <c r="K120" s="2378"/>
      <c r="L120" s="2378"/>
      <c r="M120" s="2378"/>
      <c r="N120" s="2378"/>
      <c r="O120" s="2378"/>
      <c r="P120" s="2378"/>
      <c r="Q120" s="2378"/>
      <c r="R120" s="2378"/>
      <c r="S120" s="2378"/>
      <c r="T120" s="2378"/>
      <c r="U120" s="2378"/>
      <c r="V120" s="2378"/>
      <c r="W120" s="2378"/>
      <c r="X120" s="2378"/>
      <c r="Y120" s="2378"/>
      <c r="Z120" s="2378"/>
      <c r="AA120" s="2378"/>
      <c r="AB120" s="2378"/>
      <c r="AC120" s="2378"/>
      <c r="AD120" s="2378"/>
      <c r="AE120" s="2378"/>
      <c r="AF120" s="2379"/>
    </row>
    <row r="121" spans="2:267" s="160" customFormat="1" ht="19.5" customHeight="1">
      <c r="C121" s="2410" t="s">
        <v>231</v>
      </c>
      <c r="D121" s="2411"/>
      <c r="E121" s="2411"/>
      <c r="F121" s="2411"/>
      <c r="G121" s="2412"/>
      <c r="H121" s="2377" t="str">
        <f>IF(入力シート!K106="","",入力シート!K106)</f>
        <v/>
      </c>
      <c r="I121" s="2378"/>
      <c r="J121" s="2378"/>
      <c r="K121" s="2378"/>
      <c r="L121" s="2378"/>
      <c r="M121" s="2378"/>
      <c r="N121" s="2378"/>
      <c r="O121" s="2378"/>
      <c r="P121" s="2378"/>
      <c r="Q121" s="2378"/>
      <c r="R121" s="2378"/>
      <c r="S121" s="2378"/>
      <c r="T121" s="2378"/>
      <c r="U121" s="2378"/>
      <c r="V121" s="2378"/>
      <c r="W121" s="2378"/>
      <c r="X121" s="2378"/>
      <c r="Y121" s="2378"/>
      <c r="Z121" s="2378"/>
      <c r="AA121" s="2378"/>
      <c r="AB121" s="2378"/>
      <c r="AC121" s="2378"/>
      <c r="AD121" s="2378"/>
      <c r="AE121" s="2378"/>
      <c r="AF121" s="2379"/>
    </row>
    <row r="122" spans="2:267" s="160" customFormat="1" ht="19.5" customHeight="1">
      <c r="B122" s="3"/>
      <c r="C122" s="2410" t="s">
        <v>66</v>
      </c>
      <c r="D122" s="2411"/>
      <c r="E122" s="2411"/>
      <c r="F122" s="2411"/>
      <c r="G122" s="2412"/>
      <c r="H122" s="2377" t="str">
        <f>IF(入力シート!K107="","",入力シート!K107)</f>
        <v/>
      </c>
      <c r="I122" s="2378"/>
      <c r="J122" s="2378"/>
      <c r="K122" s="2378"/>
      <c r="L122" s="2378"/>
      <c r="M122" s="2378"/>
      <c r="N122" s="2378"/>
      <c r="O122" s="2378"/>
      <c r="P122" s="2378"/>
      <c r="Q122" s="2378"/>
      <c r="R122" s="2378"/>
      <c r="S122" s="2378"/>
      <c r="T122" s="2378"/>
      <c r="U122" s="2378"/>
      <c r="V122" s="2378"/>
      <c r="W122" s="2378"/>
      <c r="X122" s="2378"/>
      <c r="Y122" s="2378"/>
      <c r="Z122" s="2378"/>
      <c r="AA122" s="2378"/>
      <c r="AB122" s="2378"/>
      <c r="AC122" s="2378"/>
      <c r="AD122" s="2378"/>
      <c r="AE122" s="2378"/>
      <c r="AF122" s="2379"/>
    </row>
    <row r="123" spans="2:267" s="160" customFormat="1" ht="19.5" customHeight="1">
      <c r="C123" s="2410" t="s">
        <v>67</v>
      </c>
      <c r="D123" s="2411"/>
      <c r="E123" s="2411"/>
      <c r="F123" s="2411"/>
      <c r="G123" s="2412"/>
      <c r="H123" s="2501" t="str">
        <f>IF(入力シート!K108="","",入力シート!K108)</f>
        <v/>
      </c>
      <c r="I123" s="2502"/>
      <c r="J123" s="2502"/>
      <c r="K123" s="2502"/>
      <c r="L123" s="2502"/>
      <c r="M123" s="2502"/>
      <c r="N123" s="2502"/>
      <c r="O123" s="2502"/>
      <c r="P123" s="2502"/>
      <c r="Q123" s="2502"/>
      <c r="R123" s="2502"/>
      <c r="S123" s="2502"/>
      <c r="T123" s="2502"/>
      <c r="U123" s="2502"/>
      <c r="V123" s="2502"/>
      <c r="W123" s="2502"/>
      <c r="X123" s="2502"/>
      <c r="Y123" s="2502"/>
      <c r="Z123" s="2502"/>
      <c r="AA123" s="2502"/>
      <c r="AB123" s="2502"/>
      <c r="AC123" s="2502"/>
      <c r="AD123" s="2502"/>
      <c r="AE123" s="2502"/>
      <c r="AF123" s="2503"/>
    </row>
    <row r="124" spans="2:267" s="160" customFormat="1" ht="16.5" customHeight="1">
      <c r="C124" s="5"/>
      <c r="D124" s="5"/>
      <c r="E124" s="5"/>
      <c r="F124" s="5"/>
      <c r="G124" s="5"/>
      <c r="H124" s="87"/>
      <c r="I124" s="87"/>
      <c r="J124" s="87"/>
      <c r="K124" s="87"/>
      <c r="L124" s="87"/>
      <c r="M124" s="87"/>
      <c r="N124" s="87"/>
      <c r="O124" s="87"/>
      <c r="P124" s="87"/>
      <c r="Q124" s="87"/>
      <c r="R124" s="87"/>
      <c r="S124" s="87"/>
      <c r="T124" s="87"/>
      <c r="U124" s="87"/>
      <c r="V124" s="88"/>
      <c r="W124" s="88"/>
      <c r="X124" s="88"/>
      <c r="Y124" s="88"/>
      <c r="Z124" s="88"/>
      <c r="AA124" s="5"/>
    </row>
    <row r="125" spans="2:267" ht="16.5" customHeight="1">
      <c r="C125" s="67"/>
      <c r="Z125" s="160"/>
      <c r="AA125" s="16"/>
      <c r="AB125" s="160"/>
      <c r="AC125" s="160"/>
      <c r="AD125" s="160"/>
      <c r="AE125" s="160"/>
      <c r="AF125" s="160"/>
      <c r="AG125" s="160"/>
      <c r="AH125" s="160"/>
      <c r="CN125" s="160"/>
      <c r="CO125" s="160"/>
      <c r="CP125" s="160"/>
      <c r="CQ125" s="160"/>
      <c r="CR125" s="160"/>
      <c r="CS125" s="160"/>
      <c r="CT125" s="160"/>
      <c r="CU125" s="160"/>
      <c r="CV125" s="160"/>
      <c r="CW125" s="160"/>
      <c r="CX125" s="160"/>
      <c r="CY125" s="160"/>
      <c r="CZ125" s="160"/>
      <c r="DA125" s="160"/>
      <c r="DB125" s="160"/>
      <c r="DC125" s="160"/>
      <c r="DD125" s="160"/>
      <c r="DE125" s="160"/>
      <c r="DF125" s="160"/>
      <c r="DG125" s="160"/>
      <c r="DH125" s="160"/>
      <c r="DI125" s="160"/>
      <c r="DJ125" s="160"/>
      <c r="DK125" s="160"/>
      <c r="DL125" s="160"/>
      <c r="DM125" s="160"/>
      <c r="DN125" s="160"/>
      <c r="DO125" s="160"/>
      <c r="DP125" s="160"/>
      <c r="DQ125" s="160"/>
      <c r="DR125" s="160"/>
      <c r="DS125" s="160"/>
      <c r="DT125" s="160"/>
      <c r="DU125" s="160"/>
      <c r="DV125" s="160"/>
      <c r="DW125" s="160"/>
      <c r="DX125" s="160"/>
      <c r="DY125" s="160"/>
      <c r="DZ125" s="160"/>
      <c r="EA125" s="160"/>
      <c r="EB125" s="160"/>
      <c r="EC125" s="160"/>
      <c r="ED125" s="160"/>
      <c r="EE125" s="160"/>
      <c r="EF125" s="160"/>
      <c r="EG125" s="160"/>
      <c r="EH125" s="160"/>
      <c r="EI125" s="160"/>
      <c r="EJ125" s="160"/>
      <c r="EK125" s="160"/>
      <c r="EL125" s="160"/>
      <c r="EM125" s="160"/>
      <c r="EN125" s="160"/>
      <c r="EO125" s="160"/>
      <c r="EP125" s="160"/>
      <c r="EQ125" s="160"/>
      <c r="ER125" s="160"/>
      <c r="ES125" s="160"/>
      <c r="ET125" s="160"/>
      <c r="EU125" s="160"/>
      <c r="EV125" s="160"/>
      <c r="EW125" s="160"/>
      <c r="EX125" s="160"/>
      <c r="EY125" s="160"/>
      <c r="EZ125" s="160"/>
      <c r="FA125" s="160"/>
      <c r="FB125" s="160"/>
      <c r="FC125" s="160"/>
      <c r="FD125" s="160"/>
      <c r="FE125" s="160"/>
      <c r="FF125" s="160"/>
      <c r="FG125" s="160"/>
      <c r="FH125" s="160"/>
      <c r="FI125" s="160"/>
      <c r="FJ125" s="160"/>
      <c r="FK125" s="160"/>
      <c r="FL125" s="160"/>
      <c r="FM125" s="160"/>
      <c r="FN125" s="160"/>
      <c r="FO125" s="160"/>
      <c r="FP125" s="160"/>
      <c r="FQ125" s="160"/>
      <c r="FR125" s="160"/>
      <c r="FS125" s="160"/>
      <c r="FT125" s="160"/>
      <c r="FU125" s="160"/>
      <c r="FV125" s="160"/>
      <c r="FW125" s="160"/>
      <c r="FX125" s="160"/>
      <c r="FY125" s="160"/>
      <c r="FZ125" s="160"/>
      <c r="GA125" s="160"/>
      <c r="GB125" s="160"/>
      <c r="GC125" s="160"/>
      <c r="GD125" s="160"/>
      <c r="GE125" s="160"/>
      <c r="GF125" s="160"/>
      <c r="GG125" s="160"/>
      <c r="GH125" s="160"/>
      <c r="GI125" s="160"/>
      <c r="GJ125" s="160"/>
      <c r="GK125" s="160"/>
      <c r="GL125" s="160"/>
      <c r="GM125" s="160"/>
      <c r="GN125" s="160"/>
      <c r="GO125" s="160"/>
      <c r="GP125" s="160"/>
      <c r="GQ125" s="160"/>
      <c r="GR125" s="160"/>
      <c r="GS125" s="160"/>
      <c r="GT125" s="160"/>
      <c r="GU125" s="160"/>
      <c r="GV125" s="160"/>
      <c r="GW125" s="160"/>
      <c r="GX125" s="160"/>
      <c r="GY125" s="160"/>
      <c r="GZ125" s="160"/>
      <c r="HA125" s="160"/>
      <c r="HB125" s="160"/>
      <c r="HC125" s="160"/>
      <c r="HD125" s="160"/>
      <c r="HE125" s="160"/>
      <c r="HF125" s="160"/>
      <c r="HG125" s="160"/>
      <c r="HH125" s="160"/>
      <c r="HI125" s="160"/>
      <c r="HJ125" s="160"/>
      <c r="HK125" s="160"/>
      <c r="HL125" s="160"/>
      <c r="HM125" s="160"/>
      <c r="HN125" s="160"/>
      <c r="HO125" s="160"/>
      <c r="HP125" s="160"/>
      <c r="HQ125" s="160"/>
      <c r="HR125" s="160"/>
      <c r="HS125" s="160"/>
      <c r="HT125" s="160"/>
      <c r="HU125" s="160"/>
      <c r="HV125" s="160"/>
      <c r="HW125" s="160"/>
      <c r="HX125" s="160"/>
      <c r="HY125" s="160"/>
      <c r="HZ125" s="160"/>
      <c r="IA125" s="160"/>
      <c r="IB125" s="160"/>
      <c r="IC125" s="160"/>
      <c r="ID125" s="160"/>
      <c r="IE125" s="160"/>
      <c r="IF125" s="160"/>
      <c r="IG125" s="160"/>
      <c r="IH125" s="160"/>
      <c r="II125" s="160"/>
      <c r="IJ125" s="160"/>
      <c r="IK125" s="160"/>
      <c r="IL125" s="160"/>
      <c r="IM125" s="160"/>
      <c r="IN125" s="160"/>
      <c r="IO125" s="160"/>
      <c r="IP125" s="160"/>
      <c r="IQ125" s="160"/>
      <c r="IR125" s="160"/>
      <c r="IS125" s="160"/>
      <c r="IT125" s="160"/>
      <c r="IU125" s="160"/>
      <c r="IV125" s="160"/>
      <c r="IW125" s="160"/>
      <c r="IX125" s="160"/>
      <c r="IY125" s="160"/>
      <c r="IZ125" s="160"/>
      <c r="JA125" s="160"/>
      <c r="JB125" s="160"/>
      <c r="JC125" s="160"/>
      <c r="JD125" s="160"/>
      <c r="JE125" s="160"/>
      <c r="JF125" s="160"/>
      <c r="JG125" s="160"/>
    </row>
    <row r="126" spans="2:267" s="160" customFormat="1" ht="16.5" customHeight="1">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2:267" s="160" customFormat="1" ht="16.5" customHeight="1"/>
    <row r="128" spans="2:267" s="160" customFormat="1" ht="16.5" customHeight="1"/>
    <row r="129" s="160" customFormat="1" ht="16.5" customHeight="1"/>
    <row r="130" s="160" customFormat="1" ht="16.5" customHeight="1"/>
    <row r="131" s="160" customFormat="1" ht="16.5" customHeight="1"/>
    <row r="132" s="160" customFormat="1" ht="16.5" customHeight="1"/>
    <row r="133" s="160" customFormat="1" ht="16.5" customHeight="1"/>
    <row r="134" s="160" customFormat="1" ht="16.5" customHeight="1"/>
    <row r="135" s="160" customFormat="1" ht="16.5" customHeight="1"/>
    <row r="136" s="160" customFormat="1" ht="16.5" customHeight="1"/>
    <row r="137" s="160" customFormat="1" ht="16.5" customHeight="1"/>
    <row r="138" s="160" customFormat="1" ht="16.5" customHeight="1"/>
    <row r="139" s="160" customFormat="1" ht="16.5" customHeight="1"/>
    <row r="140" s="160" customFormat="1" ht="16.5" customHeight="1"/>
    <row r="141" s="160" customFormat="1" ht="16.5" customHeight="1"/>
    <row r="142" s="160" customFormat="1" ht="16.5" customHeight="1"/>
    <row r="143" s="160" customFormat="1" ht="16.5" customHeight="1"/>
    <row r="144" s="160" customFormat="1" ht="16.5" customHeight="1"/>
    <row r="145" s="160" customFormat="1" ht="16.5" customHeight="1"/>
    <row r="146" s="160" customFormat="1" ht="16.5" customHeight="1"/>
    <row r="147" s="160" customFormat="1" ht="16.5" customHeight="1"/>
    <row r="148" s="160" customFormat="1" ht="16.5" customHeight="1"/>
    <row r="149" s="160" customFormat="1" ht="16.5" customHeight="1"/>
    <row r="150" s="160" customFormat="1" ht="16.5" customHeight="1"/>
    <row r="151" s="160" customFormat="1" ht="16.5" customHeight="1"/>
    <row r="152" s="160" customFormat="1" ht="16.5" customHeight="1"/>
    <row r="153" s="160" customFormat="1" ht="16.5" customHeight="1"/>
    <row r="154" s="160" customFormat="1" ht="16.5" customHeight="1"/>
    <row r="155" s="160" customFormat="1" ht="16.5" customHeight="1"/>
    <row r="156" s="160" customFormat="1" ht="16.5" customHeight="1"/>
    <row r="157" s="160" customFormat="1" ht="16.5" customHeight="1"/>
    <row r="158" s="160" customFormat="1" ht="16.5" customHeight="1"/>
    <row r="159" s="160" customFormat="1" ht="16.5" customHeight="1"/>
    <row r="160" s="160" customFormat="1" ht="16.5" customHeight="1"/>
    <row r="161" s="160" customFormat="1" ht="16.5" customHeight="1"/>
    <row r="162" s="160" customFormat="1" ht="16.5" customHeight="1"/>
    <row r="163" s="160" customFormat="1" ht="16.5" customHeight="1"/>
    <row r="164" s="160" customFormat="1" ht="16.5" customHeight="1"/>
    <row r="165" s="160" customFormat="1" ht="16.5" customHeight="1"/>
    <row r="166" s="160" customFormat="1" ht="16.5" customHeight="1"/>
    <row r="167" s="160" customFormat="1" ht="16.5" customHeight="1"/>
    <row r="168" s="160" customFormat="1" ht="16.5" customHeight="1"/>
    <row r="169" s="160" customFormat="1" ht="16.5" customHeight="1"/>
    <row r="170" s="160" customFormat="1" ht="16.5" customHeight="1"/>
    <row r="171" s="160" customFormat="1" ht="16.5" customHeight="1"/>
    <row r="172" s="160" customFormat="1" ht="16.5" customHeight="1"/>
    <row r="173" s="160" customFormat="1" ht="16.5" customHeight="1"/>
    <row r="174" s="160" customFormat="1" ht="16.5" customHeight="1"/>
    <row r="175" s="160" customFormat="1" ht="16.5" customHeight="1"/>
    <row r="176" s="160" customFormat="1" ht="16.5" customHeight="1"/>
    <row r="177" s="160" customFormat="1" ht="16.5" customHeight="1"/>
    <row r="178" s="160" customFormat="1" ht="16.5" customHeight="1"/>
    <row r="179" s="160" customFormat="1" ht="16.5" customHeight="1"/>
    <row r="180" s="160" customFormat="1" ht="16.5" customHeight="1"/>
    <row r="181" s="160" customFormat="1" ht="16.5" customHeight="1"/>
  </sheetData>
  <sheetProtection sheet="1"/>
  <protectedRanges>
    <protectedRange password="CC42" sqref="N18 K18 N60 K60 N102 K102" name="範囲1"/>
  </protectedRanges>
  <mergeCells count="240">
    <mergeCell ref="C123:G123"/>
    <mergeCell ref="C121:G121"/>
    <mergeCell ref="C122:G122"/>
    <mergeCell ref="H123:AF123"/>
    <mergeCell ref="U117:W117"/>
    <mergeCell ref="X117:AF117"/>
    <mergeCell ref="H118:AF119"/>
    <mergeCell ref="C120:G120"/>
    <mergeCell ref="C117:G119"/>
    <mergeCell ref="N117:P117"/>
    <mergeCell ref="Q117:T117"/>
    <mergeCell ref="I117:M117"/>
    <mergeCell ref="H121:AF121"/>
    <mergeCell ref="H122:AF122"/>
    <mergeCell ref="H120:AF120"/>
    <mergeCell ref="C113:G113"/>
    <mergeCell ref="H113:AF113"/>
    <mergeCell ref="C114:G114"/>
    <mergeCell ref="H114:I114"/>
    <mergeCell ref="J114:S114"/>
    <mergeCell ref="T114:U114"/>
    <mergeCell ref="V114:AF114"/>
    <mergeCell ref="C107:G107"/>
    <mergeCell ref="H107:Q107"/>
    <mergeCell ref="R107:V107"/>
    <mergeCell ref="W107:AF107"/>
    <mergeCell ref="C111:G111"/>
    <mergeCell ref="H111:J111"/>
    <mergeCell ref="C112:G112"/>
    <mergeCell ref="H112:AF112"/>
    <mergeCell ref="C98:G100"/>
    <mergeCell ref="N98:P98"/>
    <mergeCell ref="Q98:T98"/>
    <mergeCell ref="C81:G81"/>
    <mergeCell ref="C105:G105"/>
    <mergeCell ref="H105:Q105"/>
    <mergeCell ref="R105:V105"/>
    <mergeCell ref="W105:AF105"/>
    <mergeCell ref="C106:G106"/>
    <mergeCell ref="H106:Q106"/>
    <mergeCell ref="R106:V106"/>
    <mergeCell ref="W106:AF106"/>
    <mergeCell ref="S104:U104"/>
    <mergeCell ref="AA104:AB104"/>
    <mergeCell ref="AD104:AE104"/>
    <mergeCell ref="C104:G104"/>
    <mergeCell ref="M104:N104"/>
    <mergeCell ref="P104:Q104"/>
    <mergeCell ref="I98:M98"/>
    <mergeCell ref="H104:K104"/>
    <mergeCell ref="W104:Y104"/>
    <mergeCell ref="H99:AF100"/>
    <mergeCell ref="AB103:AD103"/>
    <mergeCell ref="AF103:AG103"/>
    <mergeCell ref="C79:G79"/>
    <mergeCell ref="C80:G80"/>
    <mergeCell ref="H81:AF81"/>
    <mergeCell ref="B91:B97"/>
    <mergeCell ref="C91:G91"/>
    <mergeCell ref="H91:AF91"/>
    <mergeCell ref="C92:G92"/>
    <mergeCell ref="H92:AF92"/>
    <mergeCell ref="C93:G93"/>
    <mergeCell ref="H93:AF93"/>
    <mergeCell ref="C94:G94"/>
    <mergeCell ref="H94:AF94"/>
    <mergeCell ref="C95:G95"/>
    <mergeCell ref="H95:I95"/>
    <mergeCell ref="J95:S95"/>
    <mergeCell ref="T95:U95"/>
    <mergeCell ref="V95:AF95"/>
    <mergeCell ref="C96:G97"/>
    <mergeCell ref="H96:I97"/>
    <mergeCell ref="J96:S97"/>
    <mergeCell ref="T96:U97"/>
    <mergeCell ref="V96:AF97"/>
    <mergeCell ref="A85:AH86"/>
    <mergeCell ref="H79:AF79"/>
    <mergeCell ref="C78:G78"/>
    <mergeCell ref="C75:G77"/>
    <mergeCell ref="N75:P75"/>
    <mergeCell ref="Q75:T75"/>
    <mergeCell ref="C73:G74"/>
    <mergeCell ref="H73:I74"/>
    <mergeCell ref="J73:S74"/>
    <mergeCell ref="T73:U74"/>
    <mergeCell ref="V73:AF74"/>
    <mergeCell ref="H78:AF78"/>
    <mergeCell ref="I75:M75"/>
    <mergeCell ref="C70:G70"/>
    <mergeCell ref="H70:AF70"/>
    <mergeCell ref="C71:G71"/>
    <mergeCell ref="H71:AF71"/>
    <mergeCell ref="C72:G72"/>
    <mergeCell ref="H72:I72"/>
    <mergeCell ref="J72:S72"/>
    <mergeCell ref="T72:U72"/>
    <mergeCell ref="V72:AF72"/>
    <mergeCell ref="C69:G69"/>
    <mergeCell ref="H69:J69"/>
    <mergeCell ref="C63:G63"/>
    <mergeCell ref="H63:Q63"/>
    <mergeCell ref="R63:V63"/>
    <mergeCell ref="W63:AF63"/>
    <mergeCell ref="C64:G64"/>
    <mergeCell ref="H64:Q64"/>
    <mergeCell ref="R64:V64"/>
    <mergeCell ref="W64:AF64"/>
    <mergeCell ref="AD62:AE62"/>
    <mergeCell ref="C62:G62"/>
    <mergeCell ref="M62:N62"/>
    <mergeCell ref="P62:Q62"/>
    <mergeCell ref="S62:U62"/>
    <mergeCell ref="AA62:AB62"/>
    <mergeCell ref="W62:Y62"/>
    <mergeCell ref="H62:K62"/>
    <mergeCell ref="C65:G65"/>
    <mergeCell ref="H65:Q65"/>
    <mergeCell ref="R65:V65"/>
    <mergeCell ref="W65:AF65"/>
    <mergeCell ref="M20:N20"/>
    <mergeCell ref="H29:AF29"/>
    <mergeCell ref="J30:S30"/>
    <mergeCell ref="T30:U30"/>
    <mergeCell ref="H31:I32"/>
    <mergeCell ref="X14:AF14"/>
    <mergeCell ref="B49:B55"/>
    <mergeCell ref="C49:G49"/>
    <mergeCell ref="H49:AF49"/>
    <mergeCell ref="C50:G50"/>
    <mergeCell ref="H50:AF50"/>
    <mergeCell ref="C51:G51"/>
    <mergeCell ref="H51:AF51"/>
    <mergeCell ref="C52:G52"/>
    <mergeCell ref="H52:AF52"/>
    <mergeCell ref="C53:G53"/>
    <mergeCell ref="H53:I53"/>
    <mergeCell ref="J53:S53"/>
    <mergeCell ref="T53:U53"/>
    <mergeCell ref="V53:AF53"/>
    <mergeCell ref="C54:G55"/>
    <mergeCell ref="H54:I55"/>
    <mergeCell ref="J54:S55"/>
    <mergeCell ref="T54:U55"/>
    <mergeCell ref="A1:AH1"/>
    <mergeCell ref="P20:Q20"/>
    <mergeCell ref="S20:U20"/>
    <mergeCell ref="H21:Q21"/>
    <mergeCell ref="C7:G7"/>
    <mergeCell ref="C8:G8"/>
    <mergeCell ref="H7:AF7"/>
    <mergeCell ref="AA20:AB20"/>
    <mergeCell ref="AD20:AE20"/>
    <mergeCell ref="H8:AF8"/>
    <mergeCell ref="H10:AF10"/>
    <mergeCell ref="V11:AF11"/>
    <mergeCell ref="T11:U11"/>
    <mergeCell ref="J11:S11"/>
    <mergeCell ref="I14:M14"/>
    <mergeCell ref="H9:AF9"/>
    <mergeCell ref="T12:U13"/>
    <mergeCell ref="C9:G9"/>
    <mergeCell ref="H11:I11"/>
    <mergeCell ref="C10:G10"/>
    <mergeCell ref="B7:B13"/>
    <mergeCell ref="H12:I13"/>
    <mergeCell ref="J12:S13"/>
    <mergeCell ref="N14:P14"/>
    <mergeCell ref="H30:I30"/>
    <mergeCell ref="C14:G16"/>
    <mergeCell ref="V30:AF30"/>
    <mergeCell ref="W20:Y20"/>
    <mergeCell ref="H20:K20"/>
    <mergeCell ref="C33:G35"/>
    <mergeCell ref="N33:P33"/>
    <mergeCell ref="H15:AF16"/>
    <mergeCell ref="AB19:AD19"/>
    <mergeCell ref="AF19:AG19"/>
    <mergeCell ref="Q14:T14"/>
    <mergeCell ref="C22:G22"/>
    <mergeCell ref="H28:AF28"/>
    <mergeCell ref="X33:AF33"/>
    <mergeCell ref="Q33:T33"/>
    <mergeCell ref="U14:W14"/>
    <mergeCell ref="C28:G28"/>
    <mergeCell ref="H34:AF35"/>
    <mergeCell ref="U33:W33"/>
    <mergeCell ref="I33:M33"/>
    <mergeCell ref="C30:G30"/>
    <mergeCell ref="C23:G23"/>
    <mergeCell ref="C20:G20"/>
    <mergeCell ref="C21:G21"/>
    <mergeCell ref="H36:AF36"/>
    <mergeCell ref="H37:AF37"/>
    <mergeCell ref="H38:AF38"/>
    <mergeCell ref="H39:AF39"/>
    <mergeCell ref="I56:M56"/>
    <mergeCell ref="U75:W75"/>
    <mergeCell ref="X75:AF75"/>
    <mergeCell ref="H76:AF77"/>
    <mergeCell ref="U98:W98"/>
    <mergeCell ref="X98:AF98"/>
    <mergeCell ref="A43:AH44"/>
    <mergeCell ref="C39:G39"/>
    <mergeCell ref="C38:G38"/>
    <mergeCell ref="C36:G36"/>
    <mergeCell ref="V54:AF55"/>
    <mergeCell ref="C37:G37"/>
    <mergeCell ref="C56:G58"/>
    <mergeCell ref="N56:P56"/>
    <mergeCell ref="Q56:T56"/>
    <mergeCell ref="U56:W56"/>
    <mergeCell ref="X56:AF56"/>
    <mergeCell ref="H57:AF58"/>
    <mergeCell ref="AB61:AD61"/>
    <mergeCell ref="AF61:AG61"/>
    <mergeCell ref="C115:G116"/>
    <mergeCell ref="H115:I116"/>
    <mergeCell ref="J115:S116"/>
    <mergeCell ref="T115:U116"/>
    <mergeCell ref="V115:AF116"/>
    <mergeCell ref="C11:G11"/>
    <mergeCell ref="C12:G13"/>
    <mergeCell ref="H27:J27"/>
    <mergeCell ref="H22:Q22"/>
    <mergeCell ref="J31:S32"/>
    <mergeCell ref="T31:U32"/>
    <mergeCell ref="V31:AF32"/>
    <mergeCell ref="H80:AF80"/>
    <mergeCell ref="V12:AF13"/>
    <mergeCell ref="C31:G32"/>
    <mergeCell ref="R23:V23"/>
    <mergeCell ref="C27:G27"/>
    <mergeCell ref="C29:G29"/>
    <mergeCell ref="W21:AF21"/>
    <mergeCell ref="W22:AF22"/>
    <mergeCell ref="W23:AF23"/>
    <mergeCell ref="H23:Q23"/>
    <mergeCell ref="R22:V22"/>
    <mergeCell ref="R21:V21"/>
  </mergeCells>
  <phoneticPr fontId="19"/>
  <conditionalFormatting sqref="H7:AF10">
    <cfRule type="containsBlanks" dxfId="92" priority="158">
      <formula>LEN(TRIM(H7))=0</formula>
    </cfRule>
  </conditionalFormatting>
  <conditionalFormatting sqref="J11:S13 V11:AF13 H15 Q14 X14 M20 P20 AA20 AD20 J30:S32 V30:AF32 X33 H34 W21:AF23 H21:Q23 H28:AF29 H36:H38">
    <cfRule type="containsBlanks" dxfId="91" priority="157">
      <formula>LEN(TRIM(H11))=0</formula>
    </cfRule>
  </conditionalFormatting>
  <conditionalFormatting sqref="H27:J27">
    <cfRule type="containsBlanks" dxfId="90" priority="43">
      <formula>LEN(TRIM(H27))=0</formula>
    </cfRule>
  </conditionalFormatting>
  <conditionalFormatting sqref="Q33">
    <cfRule type="containsBlanks" dxfId="89" priority="42">
      <formula>LEN(TRIM(Q33))=0</formula>
    </cfRule>
  </conditionalFormatting>
  <conditionalFormatting sqref="Q117">
    <cfRule type="containsBlanks" dxfId="88" priority="28">
      <formula>LEN(TRIM(Q117))=0</formula>
    </cfRule>
  </conditionalFormatting>
  <conditionalFormatting sqref="H49:AF52">
    <cfRule type="containsBlanks" dxfId="87" priority="38">
      <formula>LEN(TRIM(H49))=0</formula>
    </cfRule>
  </conditionalFormatting>
  <conditionalFormatting sqref="J53:S55 V53:AF55 I56 H57 Q56 X56 M62 P62 AA62 AD62 H70:AF71 J72:S74 V72:AF74 X75 H76 W63:AF65 H63:Q65 H78:H80">
    <cfRule type="containsBlanks" dxfId="86" priority="37">
      <formula>LEN(TRIM(H53))=0</formula>
    </cfRule>
  </conditionalFormatting>
  <conditionalFormatting sqref="H69:J69">
    <cfRule type="containsBlanks" dxfId="85" priority="35">
      <formula>LEN(TRIM(H69))=0</formula>
    </cfRule>
  </conditionalFormatting>
  <conditionalFormatting sqref="Q75">
    <cfRule type="containsBlanks" dxfId="84" priority="34">
      <formula>LEN(TRIM(Q75))=0</formula>
    </cfRule>
  </conditionalFormatting>
  <conditionalFormatting sqref="H91:AF94">
    <cfRule type="containsBlanks" dxfId="83" priority="32">
      <formula>LEN(TRIM(H91))=0</formula>
    </cfRule>
  </conditionalFormatting>
  <conditionalFormatting sqref="J95:S97 V95:AF97 H99 Q98 X98 M104 P104 AA104 AD104 H112:AF113 J114:S116 V114:AF116 X117 H118 W105:AF107 H105:Q107 H120:H122">
    <cfRule type="containsBlanks" dxfId="82" priority="31">
      <formula>LEN(TRIM(H95))=0</formula>
    </cfRule>
  </conditionalFormatting>
  <conditionalFormatting sqref="H111:J111">
    <cfRule type="containsBlanks" dxfId="81" priority="29">
      <formula>LEN(TRIM(H111))=0</formula>
    </cfRule>
  </conditionalFormatting>
  <conditionalFormatting sqref="H39">
    <cfRule type="containsBlanks" dxfId="80" priority="26">
      <formula>LEN(TRIM(H39))=0</formula>
    </cfRule>
  </conditionalFormatting>
  <conditionalFormatting sqref="I33">
    <cfRule type="containsBlanks" dxfId="79" priority="25">
      <formula>LEN(TRIM(I33))=0</formula>
    </cfRule>
  </conditionalFormatting>
  <conditionalFormatting sqref="H81">
    <cfRule type="containsBlanks" dxfId="78" priority="23">
      <formula>LEN(TRIM(H81))=0</formula>
    </cfRule>
  </conditionalFormatting>
  <conditionalFormatting sqref="H7:AF10 J11:S13 V11:AF13 X14 Q14 I14 H15 M20 P20 AA20 AD20 W21:AF23 H21:Q23 H28:AF29 J30:S32 V30:AF32 I33 Q33 X33 H34:AF39 H49:AF52 J53:S55 V53:AF55 I56 Q56 X56 H57 M62 P62 AA62 AD62 W63:AF65 H63:Q65 H70:AF71 J72:S74 V72:AF74 I75 Q75 X75 H76:AF81 H91:H92 H93:AF95 J96 V96 I98 Q98 X98 H99 M104 P104 AA104 AD104 W105:AF107 H105:Q107 H112:AF114 J115 V115 I117 Q117 X117 H118:AF123">
    <cfRule type="notContainsBlanks" dxfId="77" priority="19">
      <formula>LEN(TRIM(H7))&gt;0</formula>
    </cfRule>
  </conditionalFormatting>
  <conditionalFormatting sqref="W20:Y20">
    <cfRule type="containsBlanks" dxfId="76" priority="12">
      <formula>LEN(TRIM(W20))=0</formula>
    </cfRule>
  </conditionalFormatting>
  <conditionalFormatting sqref="H20:K20">
    <cfRule type="containsBlanks" dxfId="75" priority="11">
      <formula>LEN(TRIM(H20))=0</formula>
    </cfRule>
  </conditionalFormatting>
  <conditionalFormatting sqref="H62:K62">
    <cfRule type="notContainsBlanks" dxfId="74" priority="6">
      <formula>LEN(TRIM(H62))&gt;0</formula>
    </cfRule>
    <cfRule type="containsBlanks" dxfId="73" priority="160">
      <formula>LEN(TRIM(H62))=0</formula>
    </cfRule>
  </conditionalFormatting>
  <conditionalFormatting sqref="W62:Y62">
    <cfRule type="containsBlanks" dxfId="72" priority="161">
      <formula>LEN(TRIM(W62))=0</formula>
    </cfRule>
  </conditionalFormatting>
  <conditionalFormatting sqref="W104:Y104">
    <cfRule type="containsBlanks" dxfId="71" priority="162">
      <formula>LEN(TRIM(W104))=0</formula>
    </cfRule>
  </conditionalFormatting>
  <conditionalFormatting sqref="H104:K104">
    <cfRule type="containsBlanks" dxfId="70" priority="163">
      <formula>LEN(TRIM(H104))=0</formula>
    </cfRule>
  </conditionalFormatting>
  <conditionalFormatting sqref="I98:M98">
    <cfRule type="containsBlanks" dxfId="69" priority="164">
      <formula>LEN(TRIM(I98))=0</formula>
    </cfRule>
  </conditionalFormatting>
  <dataValidations count="2">
    <dataValidation type="custom" imeMode="halfAlpha" allowBlank="1" showInputMessage="1" showErrorMessage="1" error="半角数字で入力してください。" sqref="H105:Q107 W105:AF107 W63:AF65 H21:Q23 W21:AF23 H63:Q65 I33" xr:uid="{00000000-0002-0000-0700-000000000000}">
      <formula1>LENB(H21)=LEN(H21)</formula1>
    </dataValidation>
    <dataValidation imeMode="halfAlpha" allowBlank="1" showInputMessage="1" showErrorMessage="1" sqref="AA104:AB104 M20:N20 P20:Q20 AD104:AE104 AA20:AB20 AD20:AE20 P104:Q104 M62:N62 P62:Q62 M104:N104 AA62:AB62 AD62:AE62" xr:uid="{00000000-0002-0000-0700-000001000000}"/>
  </dataValidations>
  <printOptions horizontalCentered="1"/>
  <pageMargins left="0.59055118110236227" right="0.23622047244094491" top="0.55118110236220474" bottom="0.55118110236220474" header="0.31496062992125984" footer="0.31496062992125984"/>
  <pageSetup paperSize="9" fitToWidth="0" orientation="portrait" cellComments="asDisplayed" r:id="rId1"/>
  <headerFooter alignWithMargins="0"/>
  <rowBreaks count="2" manualBreakCount="2">
    <brk id="42" max="34" man="1"/>
    <brk id="84" max="34" man="1"/>
  </rowBreaks>
  <ignoredErrors>
    <ignoredError sqref="C5 C18 C25 C47 C60 C67 C89 C102 C109" numberStoredAsText="1"/>
  </ignoredErrors>
  <extLst>
    <ext xmlns:x14="http://schemas.microsoft.com/office/spreadsheetml/2009/9/main" uri="{78C0D931-6437-407d-A8EE-F0AAD7539E65}">
      <x14:conditionalFormattings>
        <x14:conditionalFormatting xmlns:xm="http://schemas.microsoft.com/office/excel/2006/main">
          <x14:cfRule type="expression" priority="5" id="{FF2DA0E0-074A-47E0-B883-A39864B1ED47}">
            <xm:f>入力シート!$B$47=FALSE</xm:f>
            <x14:dxf>
              <fill>
                <patternFill>
                  <bgColor theme="0" tint="-0.14996795556505021"/>
                </patternFill>
              </fill>
            </x14:dxf>
          </x14:cfRule>
          <xm:sqref>H62:K62</xm:sqref>
        </x14:conditionalFormatting>
        <x14:conditionalFormatting xmlns:xm="http://schemas.microsoft.com/office/excel/2006/main">
          <x14:cfRule type="expression" priority="4" id="{21714527-FC20-41C0-8F16-3C6770CA2281}">
            <xm:f>入力シート!$B$47=FALSE</xm:f>
            <x14:dxf>
              <fill>
                <patternFill>
                  <bgColor theme="0" tint="-0.14996795556505021"/>
                </patternFill>
              </fill>
            </x14:dxf>
          </x14:cfRule>
          <xm:sqref>W62:Y62</xm:sqref>
        </x14:conditionalFormatting>
        <x14:conditionalFormatting xmlns:xm="http://schemas.microsoft.com/office/excel/2006/main">
          <x14:cfRule type="expression" priority="2" id="{DDB712DA-A656-4825-B681-3950B37032B5}">
            <xm:f>入力シート!$B$79=FALSE</xm:f>
            <x14:dxf>
              <fill>
                <patternFill>
                  <bgColor theme="0" tint="-0.14996795556505021"/>
                </patternFill>
              </fill>
            </x14:dxf>
          </x14:cfRule>
          <xm:sqref>W104:Y104</xm:sqref>
        </x14:conditionalFormatting>
        <x14:conditionalFormatting xmlns:xm="http://schemas.microsoft.com/office/excel/2006/main">
          <x14:cfRule type="expression" priority="3" id="{36FC6900-41FD-4E79-B42B-DC610553BBBF}">
            <xm:f>入力シート!$B$79=FALSE</xm:f>
            <x14:dxf>
              <fill>
                <patternFill>
                  <bgColor theme="0" tint="-0.14996795556505021"/>
                </patternFill>
              </fill>
            </x14:dxf>
          </x14:cfRule>
          <xm:sqref>H104:K104</xm:sqref>
        </x14:conditionalFormatting>
        <x14:conditionalFormatting xmlns:xm="http://schemas.microsoft.com/office/excel/2006/main">
          <x14:cfRule type="containsText" priority="159" operator="containsText" id="{B53D2A37-6521-4CF7-B63A-7EA98CA3B98D}">
            <xm:f>NOT(ISERROR(SEARCH(date1!#REF!,Q14)))</xm:f>
            <xm:f>date1!#REF!</xm:f>
            <x14:dxf>
              <fill>
                <patternFill>
                  <bgColor theme="9" tint="0.59996337778862885"/>
                </patternFill>
              </fill>
            </x14:dxf>
          </x14:cfRule>
          <xm:sqref>Q14:T14 Q33:T33 Q56:T56 Q75:T75 Q98:T98 Q117:T117</xm:sqref>
        </x14:conditionalFormatting>
        <x14:conditionalFormatting xmlns:xm="http://schemas.microsoft.com/office/excel/2006/main">
          <x14:cfRule type="expression" priority="18" id="{2E6F6EEC-F116-48E1-9ABF-4B1AEFB4554F}">
            <xm:f>入力シート!$B$47=FALSE</xm:f>
            <x14:dxf>
              <font>
                <color theme="1" tint="0.499984740745262"/>
              </font>
              <fill>
                <patternFill>
                  <bgColor theme="0" tint="-0.14996795556505021"/>
                </patternFill>
              </fill>
            </x14:dxf>
          </x14:cfRule>
          <xm:sqref>H49:AF52 J53:S55 V53:AF55 I56 Q56 X56 H57 M62 P62 AA62 AD62 W63:AF65 H63:Q65 H69 H70:AF71 J72:S74 V72:AF74 I75 Q75 X75 H76:AF77 H81:AF81 H78:O80</xm:sqref>
        </x14:conditionalFormatting>
        <x14:conditionalFormatting xmlns:xm="http://schemas.microsoft.com/office/excel/2006/main">
          <x14:cfRule type="expression" priority="17" id="{EA74AF03-0A3F-4D22-8392-5CEFB0F3A114}">
            <xm:f>入力シート!$B$47=FALSE</xm:f>
            <x14:dxf>
              <fill>
                <patternFill>
                  <bgColor theme="0" tint="-0.34998626667073579"/>
                </patternFill>
              </fill>
            </x14:dxf>
          </x14:cfRule>
          <xm:sqref>A43:AH44</xm:sqref>
        </x14:conditionalFormatting>
        <x14:conditionalFormatting xmlns:xm="http://schemas.microsoft.com/office/excel/2006/main">
          <x14:cfRule type="expression" priority="15" id="{CD7AD1A1-E15A-4449-A977-B2D1E86D881A}">
            <xm:f>OR(AND(入力シート!$B$79=FALSE,入力シート!$B$47),AND(入力シート!$B$79=FALSE,入力シート!$B$47=FALSE),AND(入力シート!$B$79,入力シート!$B$47=FALSE))</xm:f>
            <x14:dxf>
              <font>
                <color theme="1" tint="0.499984740745262"/>
              </font>
              <fill>
                <patternFill>
                  <bgColor theme="0" tint="-0.14996795556505021"/>
                </patternFill>
              </fill>
            </x14:dxf>
          </x14:cfRule>
          <xm:sqref>H91:AF94 J95:S97 V95:AF97 X98 Q98 I98 H99 M104 P104 AA104 AD104 W105:AF107 H105:Q107 H111 H112:AF113 J114:S116 V114:AF116 X117 Q117 I117 H118:AF119 H123:AF123 H120:O122</xm:sqref>
        </x14:conditionalFormatting>
        <x14:conditionalFormatting xmlns:xm="http://schemas.microsoft.com/office/excel/2006/main">
          <x14:cfRule type="expression" priority="14" id="{8175DB4A-3AEC-4669-BD8C-72ED3C3ED156}">
            <xm:f>OR(AND(入力シート!$B$79=FALSE,入力シート!$B$47),AND(入力シート!$B$79=FALSE,入力シート!$B$47=FALSE),AND(入力シート!$B$79,入力シート!$B$47=FALSE))</xm:f>
            <x14:dxf>
              <fill>
                <patternFill>
                  <bgColor theme="0" tint="-0.34998626667073579"/>
                </patternFill>
              </fill>
            </x14:dxf>
          </x14:cfRule>
          <xm:sqref>A85:AH86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19</vt:i4>
      </vt:variant>
      <vt:variant>
        <vt:lpstr>名前付き一覧</vt:lpstr>
      </vt:variant>
      <vt:variant>
        <vt:i4>72</vt:i4>
      </vt:variant>
    </vt:vector>
  </HeadingPairs>
  <TitlesOfParts>
    <vt:vector size="91" baseType="lpstr">
      <vt:lpstr>date1</vt:lpstr>
      <vt:lpstr>date2</vt:lpstr>
      <vt:lpstr>入力シート</vt:lpstr>
      <vt:lpstr>入力シート２</vt:lpstr>
      <vt:lpstr>入力シート２_参考資料</vt:lpstr>
      <vt:lpstr>申請書類一覧</vt:lpstr>
      <vt:lpstr>チェックシート</vt:lpstr>
      <vt:lpstr>交付申請書</vt:lpstr>
      <vt:lpstr>１．申請者の詳細</vt:lpstr>
      <vt:lpstr>２．事業計画概要①</vt:lpstr>
      <vt:lpstr>２．事業計画概要②</vt:lpstr>
      <vt:lpstr>３．システム提案概要(1)</vt:lpstr>
      <vt:lpstr>３．システム提案概要(2)</vt:lpstr>
      <vt:lpstr>４-１．概略予算書（まとめ）</vt:lpstr>
      <vt:lpstr>４-２．概略予算書（未評価技術分） </vt:lpstr>
      <vt:lpstr>４-３．（全体）</vt:lpstr>
      <vt:lpstr>４-４．（１年目）</vt:lpstr>
      <vt:lpstr>４-５．（２年目）</vt:lpstr>
      <vt:lpstr>４-６．（３年目）</vt:lpstr>
      <vt:lpstr>①設備システム名</vt:lpstr>
      <vt:lpstr>②設備システム名</vt:lpstr>
      <vt:lpstr>③設備システム名</vt:lpstr>
      <vt:lpstr>④設備システム名</vt:lpstr>
      <vt:lpstr>⑤設備システム名</vt:lpstr>
      <vt:lpstr>⑥設備システム名</vt:lpstr>
      <vt:lpstr>⑦設備システム名</vt:lpstr>
      <vt:lpstr>⑧設備システム名</vt:lpstr>
      <vt:lpstr>⑨設備システム名</vt:lpstr>
      <vt:lpstr>⑩設備システム名</vt:lpstr>
      <vt:lpstr>⑪設備システム名</vt:lpstr>
      <vt:lpstr>DCモータ</vt:lpstr>
      <vt:lpstr>LED照明器具</vt:lpstr>
      <vt:lpstr>NAS蓄電池</vt:lpstr>
      <vt:lpstr>'２．事業計画概要①'!Print_Area</vt:lpstr>
      <vt:lpstr>'３．システム提案概要(1)'!Print_Area</vt:lpstr>
      <vt:lpstr>'３．システム提案概要(2)'!Print_Area</vt:lpstr>
      <vt:lpstr>'４-１．概略予算書（まとめ）'!Print_Area</vt:lpstr>
      <vt:lpstr>'４-２．概略予算書（未評価技術分） '!Print_Area</vt:lpstr>
      <vt:lpstr>'４-３．（全体）'!Print_Area</vt:lpstr>
      <vt:lpstr>'４-４．（１年目）'!Print_Area</vt:lpstr>
      <vt:lpstr>'４-５．（２年目）'!Print_Area</vt:lpstr>
      <vt:lpstr>'４-６．（３年目）'!Print_Area</vt:lpstr>
      <vt:lpstr>交付申請書!Print_Area</vt:lpstr>
      <vt:lpstr>入力シート!Print_Area</vt:lpstr>
      <vt:lpstr>入力シート２!Print_Area</vt:lpstr>
      <vt:lpstr>入力シート２_参考資料!Print_Area</vt:lpstr>
      <vt:lpstr>インバータファン</vt:lpstr>
      <vt:lpstr>ガスエンジン</vt:lpstr>
      <vt:lpstr>ガスタービン</vt:lpstr>
      <vt:lpstr>その他空調システム</vt:lpstr>
      <vt:lpstr>その他空調機器</vt:lpstr>
      <vt:lpstr>ディーゼルエンジン</vt:lpstr>
      <vt:lpstr>ニッケル水素電池</vt:lpstr>
      <vt:lpstr>バイオマス発電</vt:lpstr>
      <vt:lpstr>ホテル等</vt:lpstr>
      <vt:lpstr>リチウムイオン電池</vt:lpstr>
      <vt:lpstr>鉛蓄電池</vt:lpstr>
      <vt:lpstr>外気利用・抑制システム</vt:lpstr>
      <vt:lpstr>学校等</vt:lpstr>
      <vt:lpstr>建物配置計画</vt:lpstr>
      <vt:lpstr>個別方式</vt:lpstr>
      <vt:lpstr>高輝度誘導灯</vt:lpstr>
      <vt:lpstr>高効率空調機</vt:lpstr>
      <vt:lpstr>高効率電動機</vt:lpstr>
      <vt:lpstr>高効率熱源機</vt:lpstr>
      <vt:lpstr>高性能窓ガラス</vt:lpstr>
      <vt:lpstr>高性能窓サッシ</vt:lpstr>
      <vt:lpstr>高断熱化</vt:lpstr>
      <vt:lpstr>再エネ利用システム</vt:lpstr>
      <vt:lpstr>事務所等</vt:lpstr>
      <vt:lpstr>自然採光</vt:lpstr>
      <vt:lpstr>自然通風</vt:lpstr>
      <vt:lpstr>集会所等</vt:lpstr>
      <vt:lpstr>常用</vt:lpstr>
      <vt:lpstr>人荷用</vt:lpstr>
      <vt:lpstr>水力発電</vt:lpstr>
      <vt:lpstr>設備システム名</vt:lpstr>
      <vt:lpstr>太陽光発電</vt:lpstr>
      <vt:lpstr>太陽熱収集装置</vt:lpstr>
      <vt:lpstr>中央方式</vt:lpstr>
      <vt:lpstr>日射遮熱</vt:lpstr>
      <vt:lpstr>日射遮蔽</vt:lpstr>
      <vt:lpstr>燃料電池</vt:lpstr>
      <vt:lpstr>非常用</vt:lpstr>
      <vt:lpstr>百貨店等</vt:lpstr>
      <vt:lpstr>病院等</vt:lpstr>
      <vt:lpstr>風力発電</vt:lpstr>
      <vt:lpstr>併用方式</vt:lpstr>
      <vt:lpstr>有機EL照明器具</vt:lpstr>
      <vt:lpstr>用途説明</vt:lpstr>
      <vt:lpstr>流量・温度等可変システム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2020-04-07T06:46:52Z</cp:lastPrinted>
  <dcterms:created xsi:type="dcterms:W3CDTF">2013-04-18T06:32:27Z</dcterms:created>
  <dcterms:modified xsi:type="dcterms:W3CDTF">2020-05-21T04:09:37Z</dcterms:modified>
</cp:coreProperties>
</file>