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1部_省エネ\108_R04年度補正_省エネ（指定設備）\240_成果報告\40_様式\10_作成用\20_外部公開チェック\"/>
    </mc:Choice>
  </mc:AlternateContent>
  <xr:revisionPtr revIDLastSave="0" documentId="13_ncr:1_{40AFD8FC-9DAC-4DD1-A649-76BC645BFFE2}" xr6:coauthVersionLast="47" xr6:coauthVersionMax="47" xr10:uidLastSave="{00000000-0000-0000-0000-000000000000}"/>
  <workbookProtection workbookAlgorithmName="SHA-512" workbookHashValue="JlpPVCdwdrv0E5YwkroQIcQA3CkMLC8ifDjXT+OxmP49zo+MHH8EVYSPGSpYPuhS/pd0x1P19u/uAmrk3p6xkA==" workbookSaltValue="KQfa6IJzrkEkWWhb2Gcsrw==" workbookSpinCount="100000" lockStructure="1"/>
  <bookViews>
    <workbookView xWindow="-120" yWindow="-120" windowWidth="29040" windowHeight="15840" tabRatio="834" firstSheet="1" activeTab="1" xr2:uid="{A865AEE4-5CD9-4213-B6D3-5D0157E93C72}"/>
  </bookViews>
  <sheets>
    <sheet name="プルダウンリスト" sheetId="5" state="hidden" r:id="rId1"/>
    <sheet name="書類一覧" sheetId="21" r:id="rId2"/>
    <sheet name="(作成例)ロガー形式" sheetId="22" r:id="rId3"/>
    <sheet name="ロガー形式作成例用" sheetId="6" state="hidden" r:id="rId4"/>
    <sheet name="(作成例)積算形式" sheetId="23" r:id="rId5"/>
    <sheet name="積算形式作成例用" sheetId="7" state="hidden" r:id="rId6"/>
    <sheet name="提出様式" sheetId="4" r:id="rId7"/>
    <sheet name="入力様式【No.1】" sheetId="25" r:id="rId8"/>
    <sheet name="入力様式【No.2】" sheetId="26" r:id="rId9"/>
    <sheet name="入力様式【No.3】" sheetId="29" r:id="rId10"/>
    <sheet name="入力様式【No.4】" sheetId="30" r:id="rId11"/>
    <sheet name="入力様式【No.5】" sheetId="31" r:id="rId12"/>
    <sheet name="入力様式【No.6】" sheetId="32" r:id="rId13"/>
    <sheet name="入力様式【No.7】" sheetId="33" r:id="rId14"/>
    <sheet name="入力様式【No.8】" sheetId="34" r:id="rId15"/>
    <sheet name="入力様式【No.9】" sheetId="35" r:id="rId16"/>
    <sheet name="入力様式【No.10】" sheetId="36" r:id="rId17"/>
    <sheet name="入力様式【No.11】" sheetId="37" r:id="rId18"/>
    <sheet name="入力様式【No.12】" sheetId="38" r:id="rId19"/>
  </sheets>
  <definedNames>
    <definedName name="_xlnm._FilterDatabase" localSheetId="3" hidden="1">ロガー形式作成例用!$C$1:$E$43</definedName>
    <definedName name="_xlnm._FilterDatabase" localSheetId="5" hidden="1">積算形式作成例用!$C$1:$E$39</definedName>
    <definedName name="_xlnm.Print_Area" localSheetId="2">'(作成例)ロガー形式'!$A$1:$Y$133</definedName>
    <definedName name="_xlnm.Print_Area" localSheetId="4">'(作成例)積算形式'!$A$1:$Y$133</definedName>
    <definedName name="_xlnm.Print_Area" localSheetId="1">書類一覧!$A$1:$F$8</definedName>
    <definedName name="_xlnm.Print_Area" localSheetId="6">提出様式!$A$1:$P$598</definedName>
    <definedName name="_xlnm.Print_Area" localSheetId="7">入力様式【No.1】!$A$1:$Y$64</definedName>
    <definedName name="_xlnm.Print_Area" localSheetId="16">入力様式【No.10】!$A$1:$Y$64</definedName>
    <definedName name="_xlnm.Print_Area" localSheetId="17">入力様式【No.11】!$A$1:$Y$64</definedName>
    <definedName name="_xlnm.Print_Area" localSheetId="18">入力様式【No.12】!$A$1:$Y$64</definedName>
    <definedName name="_xlnm.Print_Area" localSheetId="8">入力様式【No.2】!$A$1:$Y$64</definedName>
    <definedName name="_xlnm.Print_Area" localSheetId="9">入力様式【No.3】!$A$1:$Y$64</definedName>
    <definedName name="_xlnm.Print_Area" localSheetId="10">入力様式【No.4】!$A$1:$Y$64</definedName>
    <definedName name="_xlnm.Print_Area" localSheetId="11">入力様式【No.5】!$A$1:$Y$64</definedName>
    <definedName name="_xlnm.Print_Area" localSheetId="12">入力様式【No.6】!$A$1:$Y$64</definedName>
    <definedName name="_xlnm.Print_Area" localSheetId="13">入力様式【No.7】!$A$1:$Y$64</definedName>
    <definedName name="_xlnm.Print_Area" localSheetId="14">入力様式【No.8】!$A$1:$Y$64</definedName>
    <definedName name="_xlnm.Print_Area" localSheetId="15">入力様式【No.9】!$A$1:$Y$64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2" i="4" l="1"/>
  <c r="I522" i="4"/>
  <c r="E522" i="4"/>
  <c r="E520" i="4"/>
  <c r="M475" i="4"/>
  <c r="I475" i="4"/>
  <c r="E475" i="4"/>
  <c r="E473" i="4"/>
  <c r="M428" i="4"/>
  <c r="I428" i="4"/>
  <c r="E428" i="4"/>
  <c r="E426" i="4"/>
  <c r="M381" i="4"/>
  <c r="I381" i="4"/>
  <c r="E381" i="4"/>
  <c r="E379" i="4"/>
  <c r="M334" i="4"/>
  <c r="I334" i="4"/>
  <c r="E334" i="4"/>
  <c r="E332" i="4"/>
  <c r="M287" i="4"/>
  <c r="I287" i="4"/>
  <c r="E287" i="4"/>
  <c r="E285" i="4"/>
  <c r="M240" i="4"/>
  <c r="I240" i="4"/>
  <c r="E240" i="4"/>
  <c r="E238" i="4"/>
  <c r="M193" i="4"/>
  <c r="I193" i="4"/>
  <c r="E193" i="4"/>
  <c r="M146" i="4"/>
  <c r="I146" i="4"/>
  <c r="E146" i="4"/>
  <c r="M99" i="4"/>
  <c r="I99" i="4"/>
  <c r="E99" i="4"/>
  <c r="E94" i="4"/>
  <c r="AJ16" i="4" l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H16" i="4"/>
  <c r="AH17" i="4" s="1"/>
  <c r="AH18" i="4" s="1"/>
  <c r="AH19" i="4" s="1"/>
  <c r="AH20" i="4" s="1"/>
  <c r="AH21" i="4" s="1"/>
  <c r="AH22" i="4" s="1"/>
  <c r="AH23" i="4" s="1"/>
  <c r="AH24" i="4" s="1"/>
  <c r="AH25" i="4" s="1"/>
  <c r="AH26" i="4" s="1"/>
  <c r="AH27" i="4" s="1"/>
  <c r="AM16" i="4"/>
  <c r="AM17" i="4" s="1"/>
  <c r="AM18" i="4" s="1"/>
  <c r="AM19" i="4" s="1"/>
  <c r="AM20" i="4" s="1"/>
  <c r="AM21" i="4" s="1"/>
  <c r="AM22" i="4" s="1"/>
  <c r="AM23" i="4" s="1"/>
  <c r="AM24" i="4" s="1"/>
  <c r="AM25" i="4" s="1"/>
  <c r="AM26" i="4" s="1"/>
  <c r="AM27" i="4" s="1"/>
  <c r="AL16" i="4"/>
  <c r="AL17" i="4" s="1"/>
  <c r="AL18" i="4" s="1"/>
  <c r="AL19" i="4" s="1"/>
  <c r="AL20" i="4" s="1"/>
  <c r="AL21" i="4" s="1"/>
  <c r="AL22" i="4" s="1"/>
  <c r="AL23" i="4" s="1"/>
  <c r="AL24" i="4" s="1"/>
  <c r="AL25" i="4" s="1"/>
  <c r="AL26" i="4" s="1"/>
  <c r="AL27" i="4" s="1"/>
  <c r="AD17" i="4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K16" i="4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I16" i="4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G16" i="4"/>
  <c r="AG17" i="4" s="1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F16" i="4"/>
  <c r="AF17" i="4" s="1"/>
  <c r="AF18" i="4" s="1"/>
  <c r="AF19" i="4" s="1"/>
  <c r="AF20" i="4" s="1"/>
  <c r="AF21" i="4" s="1"/>
  <c r="AF22" i="4" s="1"/>
  <c r="AF23" i="4" s="1"/>
  <c r="AF24" i="4" s="1"/>
  <c r="AF25" i="4" s="1"/>
  <c r="AF26" i="4" s="1"/>
  <c r="AF27" i="4" s="1"/>
  <c r="AE16" i="4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E554" i="4" l="1"/>
  <c r="B595" i="4"/>
  <c r="M579" i="4"/>
  <c r="E579" i="4"/>
  <c r="O579" i="4" s="1"/>
  <c r="E572" i="4"/>
  <c r="M569" i="4"/>
  <c r="I569" i="4"/>
  <c r="E569" i="4"/>
  <c r="E567" i="4"/>
  <c r="E566" i="4"/>
  <c r="E565" i="4"/>
  <c r="E564" i="4"/>
  <c r="E563" i="4"/>
  <c r="M558" i="4"/>
  <c r="W63" i="38"/>
  <c r="V63" i="38"/>
  <c r="U63" i="38"/>
  <c r="M63" i="38"/>
  <c r="L63" i="38"/>
  <c r="K63" i="38"/>
  <c r="I63" i="38"/>
  <c r="W62" i="38"/>
  <c r="T62" i="38"/>
  <c r="P62" i="38"/>
  <c r="O62" i="38"/>
  <c r="N62" i="38"/>
  <c r="M62" i="38"/>
  <c r="I62" i="38"/>
  <c r="G62" i="38"/>
  <c r="B62" i="38" s="1"/>
  <c r="C62" i="38"/>
  <c r="A62" i="38"/>
  <c r="W61" i="38"/>
  <c r="T61" i="38"/>
  <c r="P61" i="38"/>
  <c r="O61" i="38"/>
  <c r="N61" i="38"/>
  <c r="M61" i="38"/>
  <c r="I61" i="38"/>
  <c r="G61" i="38"/>
  <c r="B61" i="38" s="1"/>
  <c r="C61" i="38"/>
  <c r="A61" i="38"/>
  <c r="W60" i="38"/>
  <c r="T60" i="38"/>
  <c r="P60" i="38"/>
  <c r="O60" i="38"/>
  <c r="N60" i="38"/>
  <c r="M60" i="38"/>
  <c r="I60" i="38"/>
  <c r="G60" i="38"/>
  <c r="B60" i="38" s="1"/>
  <c r="C60" i="38"/>
  <c r="A60" i="38"/>
  <c r="W59" i="38"/>
  <c r="T59" i="38"/>
  <c r="P59" i="38"/>
  <c r="O59" i="38"/>
  <c r="N59" i="38"/>
  <c r="M59" i="38"/>
  <c r="I59" i="38"/>
  <c r="G59" i="38"/>
  <c r="C59" i="38"/>
  <c r="B59" i="38"/>
  <c r="A59" i="38"/>
  <c r="W58" i="38"/>
  <c r="T58" i="38"/>
  <c r="P58" i="38"/>
  <c r="O58" i="38"/>
  <c r="N58" i="38"/>
  <c r="M58" i="38"/>
  <c r="I58" i="38"/>
  <c r="G58" i="38"/>
  <c r="B58" i="38" s="1"/>
  <c r="C58" i="38"/>
  <c r="A58" i="38"/>
  <c r="W57" i="38"/>
  <c r="T57" i="38"/>
  <c r="P57" i="38"/>
  <c r="O57" i="38"/>
  <c r="N57" i="38"/>
  <c r="M57" i="38"/>
  <c r="I57" i="38"/>
  <c r="G57" i="38"/>
  <c r="B57" i="38" s="1"/>
  <c r="C57" i="38"/>
  <c r="A57" i="38"/>
  <c r="W56" i="38"/>
  <c r="T56" i="38"/>
  <c r="P56" i="38"/>
  <c r="O56" i="38"/>
  <c r="N56" i="38"/>
  <c r="M56" i="38"/>
  <c r="I56" i="38"/>
  <c r="G56" i="38"/>
  <c r="C56" i="38"/>
  <c r="B56" i="38"/>
  <c r="A56" i="38"/>
  <c r="W55" i="38"/>
  <c r="T55" i="38"/>
  <c r="P55" i="38"/>
  <c r="O55" i="38"/>
  <c r="N55" i="38"/>
  <c r="M55" i="38"/>
  <c r="I55" i="38"/>
  <c r="G55" i="38"/>
  <c r="B55" i="38" s="1"/>
  <c r="C55" i="38"/>
  <c r="A55" i="38"/>
  <c r="W54" i="38"/>
  <c r="T54" i="38"/>
  <c r="P54" i="38"/>
  <c r="O54" i="38"/>
  <c r="N54" i="38"/>
  <c r="M54" i="38"/>
  <c r="I54" i="38"/>
  <c r="G54" i="38"/>
  <c r="B54" i="38" s="1"/>
  <c r="C54" i="38"/>
  <c r="A54" i="38"/>
  <c r="W53" i="38"/>
  <c r="T53" i="38"/>
  <c r="P53" i="38"/>
  <c r="O53" i="38"/>
  <c r="N53" i="38"/>
  <c r="M53" i="38"/>
  <c r="I53" i="38"/>
  <c r="G53" i="38"/>
  <c r="B53" i="38" s="1"/>
  <c r="C53" i="38"/>
  <c r="A53" i="38"/>
  <c r="W52" i="38"/>
  <c r="T52" i="38"/>
  <c r="P52" i="38"/>
  <c r="O52" i="38"/>
  <c r="N52" i="38"/>
  <c r="M52" i="38"/>
  <c r="I52" i="38"/>
  <c r="G52" i="38"/>
  <c r="B52" i="38" s="1"/>
  <c r="C52" i="38"/>
  <c r="A52" i="38"/>
  <c r="W51" i="38"/>
  <c r="T51" i="38"/>
  <c r="P51" i="38"/>
  <c r="O51" i="38"/>
  <c r="N51" i="38"/>
  <c r="M51" i="38"/>
  <c r="I51" i="38"/>
  <c r="G51" i="38"/>
  <c r="C51" i="38"/>
  <c r="B51" i="38"/>
  <c r="A51" i="38"/>
  <c r="W50" i="38"/>
  <c r="T50" i="38"/>
  <c r="P50" i="38"/>
  <c r="O50" i="38"/>
  <c r="N50" i="38"/>
  <c r="M50" i="38"/>
  <c r="I50" i="38"/>
  <c r="G50" i="38"/>
  <c r="B50" i="38" s="1"/>
  <c r="C50" i="38"/>
  <c r="A50" i="38"/>
  <c r="W49" i="38"/>
  <c r="T49" i="38"/>
  <c r="P49" i="38"/>
  <c r="O49" i="38"/>
  <c r="N49" i="38"/>
  <c r="M49" i="38"/>
  <c r="I49" i="38"/>
  <c r="G49" i="38"/>
  <c r="B49" i="38" s="1"/>
  <c r="C49" i="38"/>
  <c r="A49" i="38"/>
  <c r="W48" i="38"/>
  <c r="T48" i="38"/>
  <c r="P48" i="38"/>
  <c r="O48" i="38"/>
  <c r="N48" i="38"/>
  <c r="M48" i="38"/>
  <c r="I48" i="38"/>
  <c r="G48" i="38"/>
  <c r="C48" i="38"/>
  <c r="B48" i="38"/>
  <c r="A48" i="38"/>
  <c r="W47" i="38"/>
  <c r="T47" i="38"/>
  <c r="P47" i="38"/>
  <c r="O47" i="38"/>
  <c r="N47" i="38"/>
  <c r="M47" i="38"/>
  <c r="I47" i="38"/>
  <c r="G47" i="38"/>
  <c r="B47" i="38" s="1"/>
  <c r="C47" i="38"/>
  <c r="A47" i="38"/>
  <c r="W46" i="38"/>
  <c r="T46" i="38"/>
  <c r="P46" i="38"/>
  <c r="O46" i="38"/>
  <c r="N46" i="38"/>
  <c r="M46" i="38"/>
  <c r="I46" i="38"/>
  <c r="G46" i="38"/>
  <c r="B46" i="38" s="1"/>
  <c r="C46" i="38"/>
  <c r="A46" i="38"/>
  <c r="W45" i="38"/>
  <c r="T45" i="38"/>
  <c r="P45" i="38"/>
  <c r="O45" i="38"/>
  <c r="N45" i="38"/>
  <c r="M45" i="38"/>
  <c r="I45" i="38"/>
  <c r="G45" i="38"/>
  <c r="B45" i="38" s="1"/>
  <c r="C45" i="38"/>
  <c r="A45" i="38"/>
  <c r="W44" i="38"/>
  <c r="T44" i="38"/>
  <c r="P44" i="38"/>
  <c r="O44" i="38"/>
  <c r="N44" i="38"/>
  <c r="M44" i="38"/>
  <c r="I44" i="38"/>
  <c r="G44" i="38"/>
  <c r="B44" i="38" s="1"/>
  <c r="C44" i="38"/>
  <c r="A44" i="38"/>
  <c r="W43" i="38"/>
  <c r="T43" i="38"/>
  <c r="P43" i="38"/>
  <c r="O43" i="38"/>
  <c r="N43" i="38"/>
  <c r="M43" i="38"/>
  <c r="I43" i="38"/>
  <c r="G43" i="38"/>
  <c r="B43" i="38" s="1"/>
  <c r="C43" i="38"/>
  <c r="A43" i="38"/>
  <c r="W42" i="38"/>
  <c r="T42" i="38"/>
  <c r="P42" i="38"/>
  <c r="O42" i="38"/>
  <c r="N42" i="38"/>
  <c r="M42" i="38"/>
  <c r="I42" i="38"/>
  <c r="G42" i="38"/>
  <c r="B42" i="38" s="1"/>
  <c r="C42" i="38"/>
  <c r="A42" i="38"/>
  <c r="W41" i="38"/>
  <c r="T41" i="38"/>
  <c r="P41" i="38"/>
  <c r="O41" i="38"/>
  <c r="N41" i="38"/>
  <c r="M41" i="38"/>
  <c r="G41" i="38"/>
  <c r="B41" i="38" s="1"/>
  <c r="I41" i="38" s="1"/>
  <c r="C41" i="38"/>
  <c r="A41" i="38"/>
  <c r="W40" i="38"/>
  <c r="T40" i="38"/>
  <c r="P40" i="38"/>
  <c r="O40" i="38"/>
  <c r="N40" i="38"/>
  <c r="M40" i="38"/>
  <c r="G40" i="38"/>
  <c r="B40" i="38" s="1"/>
  <c r="I40" i="38" s="1"/>
  <c r="C40" i="38"/>
  <c r="A40" i="38"/>
  <c r="W39" i="38"/>
  <c r="T39" i="38"/>
  <c r="P39" i="38"/>
  <c r="O39" i="38"/>
  <c r="N39" i="38"/>
  <c r="M39" i="38"/>
  <c r="G39" i="38"/>
  <c r="B39" i="38" s="1"/>
  <c r="I39" i="38" s="1"/>
  <c r="C39" i="38"/>
  <c r="A39" i="38"/>
  <c r="W38" i="38"/>
  <c r="T38" i="38"/>
  <c r="P38" i="38"/>
  <c r="O38" i="38"/>
  <c r="N38" i="38"/>
  <c r="M38" i="38"/>
  <c r="G38" i="38"/>
  <c r="B38" i="38" s="1"/>
  <c r="I38" i="38" s="1"/>
  <c r="C38" i="38"/>
  <c r="A38" i="38"/>
  <c r="W37" i="38"/>
  <c r="T37" i="38"/>
  <c r="P37" i="38"/>
  <c r="O37" i="38"/>
  <c r="N37" i="38"/>
  <c r="M37" i="38"/>
  <c r="G37" i="38"/>
  <c r="B37" i="38" s="1"/>
  <c r="I37" i="38" s="1"/>
  <c r="C37" i="38"/>
  <c r="A37" i="38"/>
  <c r="W36" i="38"/>
  <c r="T36" i="38"/>
  <c r="P36" i="38"/>
  <c r="O36" i="38"/>
  <c r="N36" i="38"/>
  <c r="M36" i="38"/>
  <c r="G36" i="38"/>
  <c r="B36" i="38" s="1"/>
  <c r="I36" i="38" s="1"/>
  <c r="C36" i="38"/>
  <c r="A36" i="38"/>
  <c r="W35" i="38"/>
  <c r="T35" i="38"/>
  <c r="P35" i="38"/>
  <c r="O35" i="38"/>
  <c r="N35" i="38"/>
  <c r="M35" i="38"/>
  <c r="G35" i="38"/>
  <c r="B35" i="38" s="1"/>
  <c r="I35" i="38" s="1"/>
  <c r="C35" i="38"/>
  <c r="A35" i="38"/>
  <c r="W34" i="38"/>
  <c r="T34" i="38"/>
  <c r="P34" i="38"/>
  <c r="O34" i="38"/>
  <c r="N34" i="38"/>
  <c r="M34" i="38"/>
  <c r="G34" i="38"/>
  <c r="B34" i="38" s="1"/>
  <c r="I34" i="38" s="1"/>
  <c r="C34" i="38"/>
  <c r="A34" i="38"/>
  <c r="W33" i="38"/>
  <c r="T33" i="38"/>
  <c r="P33" i="38"/>
  <c r="O33" i="38"/>
  <c r="N33" i="38"/>
  <c r="M33" i="38"/>
  <c r="G33" i="38"/>
  <c r="B33" i="38" s="1"/>
  <c r="I33" i="38" s="1"/>
  <c r="C33" i="38"/>
  <c r="A33" i="38"/>
  <c r="W32" i="38"/>
  <c r="T32" i="38"/>
  <c r="P32" i="38"/>
  <c r="O32" i="38"/>
  <c r="N32" i="38"/>
  <c r="M32" i="38"/>
  <c r="G32" i="38"/>
  <c r="B32" i="38" s="1"/>
  <c r="I32" i="38" s="1"/>
  <c r="C32" i="38"/>
  <c r="A32" i="38"/>
  <c r="G31" i="38"/>
  <c r="B31" i="38" s="1"/>
  <c r="I31" i="38" s="1"/>
  <c r="AB23" i="38"/>
  <c r="AB24" i="38" s="1"/>
  <c r="AB22" i="38"/>
  <c r="J21" i="38"/>
  <c r="E575" i="4" s="1"/>
  <c r="J20" i="38"/>
  <c r="AD22" i="38" s="1"/>
  <c r="S16" i="38"/>
  <c r="Q16" i="38"/>
  <c r="M581" i="4" s="1"/>
  <c r="P16" i="38"/>
  <c r="K581" i="4" s="1"/>
  <c r="E16" i="38"/>
  <c r="S15" i="38"/>
  <c r="P15" i="38"/>
  <c r="K580" i="4" s="1"/>
  <c r="Q14" i="38"/>
  <c r="M572" i="4" s="1"/>
  <c r="E14" i="38"/>
  <c r="C15" i="38" s="1"/>
  <c r="N11" i="38"/>
  <c r="I579" i="4" s="1"/>
  <c r="I10" i="38"/>
  <c r="D565" i="4" s="1"/>
  <c r="E10" i="38"/>
  <c r="E559" i="4" s="1"/>
  <c r="I9" i="38"/>
  <c r="D564" i="4" s="1"/>
  <c r="E9" i="38"/>
  <c r="E558" i="4" s="1"/>
  <c r="Q7" i="38"/>
  <c r="E580" i="4" s="1"/>
  <c r="F7" i="38"/>
  <c r="E557" i="4" s="1"/>
  <c r="B548" i="4"/>
  <c r="M532" i="4"/>
  <c r="E532" i="4"/>
  <c r="O532" i="4" s="1"/>
  <c r="O533" i="4" s="1"/>
  <c r="O534" i="4" s="1"/>
  <c r="E525" i="4"/>
  <c r="E519" i="4"/>
  <c r="E518" i="4"/>
  <c r="E517" i="4"/>
  <c r="E516" i="4"/>
  <c r="M511" i="4"/>
  <c r="E507" i="4"/>
  <c r="W63" i="37"/>
  <c r="V63" i="37"/>
  <c r="U63" i="37"/>
  <c r="M63" i="37"/>
  <c r="L63" i="37"/>
  <c r="K63" i="37"/>
  <c r="W62" i="37"/>
  <c r="T62" i="37"/>
  <c r="P62" i="37"/>
  <c r="O62" i="37"/>
  <c r="N62" i="37"/>
  <c r="M62" i="37"/>
  <c r="I62" i="37"/>
  <c r="G62" i="37"/>
  <c r="B62" i="37" s="1"/>
  <c r="C62" i="37"/>
  <c r="A62" i="37"/>
  <c r="W61" i="37"/>
  <c r="T61" i="37"/>
  <c r="P61" i="37"/>
  <c r="O61" i="37"/>
  <c r="N61" i="37"/>
  <c r="M61" i="37"/>
  <c r="I61" i="37"/>
  <c r="G61" i="37"/>
  <c r="B61" i="37" s="1"/>
  <c r="C61" i="37"/>
  <c r="A61" i="37"/>
  <c r="W60" i="37"/>
  <c r="T60" i="37"/>
  <c r="P60" i="37"/>
  <c r="O60" i="37"/>
  <c r="N60" i="37"/>
  <c r="M60" i="37"/>
  <c r="I60" i="37"/>
  <c r="G60" i="37"/>
  <c r="B60" i="37" s="1"/>
  <c r="C60" i="37"/>
  <c r="A60" i="37"/>
  <c r="W59" i="37"/>
  <c r="T59" i="37"/>
  <c r="P59" i="37"/>
  <c r="O59" i="37"/>
  <c r="N59" i="37"/>
  <c r="M59" i="37"/>
  <c r="I59" i="37"/>
  <c r="G59" i="37"/>
  <c r="B59" i="37" s="1"/>
  <c r="C59" i="37"/>
  <c r="A59" i="37"/>
  <c r="W58" i="37"/>
  <c r="T58" i="37"/>
  <c r="P58" i="37"/>
  <c r="O58" i="37"/>
  <c r="N58" i="37"/>
  <c r="M58" i="37"/>
  <c r="I58" i="37"/>
  <c r="G58" i="37"/>
  <c r="B58" i="37" s="1"/>
  <c r="C58" i="37"/>
  <c r="A58" i="37"/>
  <c r="W57" i="37"/>
  <c r="T57" i="37"/>
  <c r="P57" i="37"/>
  <c r="O57" i="37"/>
  <c r="N57" i="37"/>
  <c r="M57" i="37"/>
  <c r="I57" i="37"/>
  <c r="G57" i="37"/>
  <c r="B57" i="37" s="1"/>
  <c r="C57" i="37"/>
  <c r="A57" i="37"/>
  <c r="W56" i="37"/>
  <c r="T56" i="37"/>
  <c r="P56" i="37"/>
  <c r="O56" i="37"/>
  <c r="N56" i="37"/>
  <c r="M56" i="37"/>
  <c r="I56" i="37"/>
  <c r="G56" i="37"/>
  <c r="B56" i="37" s="1"/>
  <c r="C56" i="37"/>
  <c r="A56" i="37"/>
  <c r="W55" i="37"/>
  <c r="T55" i="37"/>
  <c r="P55" i="37"/>
  <c r="O55" i="37"/>
  <c r="N55" i="37"/>
  <c r="M55" i="37"/>
  <c r="I55" i="37"/>
  <c r="G55" i="37"/>
  <c r="B55" i="37" s="1"/>
  <c r="C55" i="37"/>
  <c r="A55" i="37"/>
  <c r="W54" i="37"/>
  <c r="T54" i="37"/>
  <c r="P54" i="37"/>
  <c r="O54" i="37"/>
  <c r="N54" i="37"/>
  <c r="M54" i="37"/>
  <c r="I54" i="37"/>
  <c r="G54" i="37"/>
  <c r="B54" i="37" s="1"/>
  <c r="C54" i="37"/>
  <c r="A54" i="37"/>
  <c r="W53" i="37"/>
  <c r="T53" i="37"/>
  <c r="P53" i="37"/>
  <c r="O53" i="37"/>
  <c r="N53" i="37"/>
  <c r="M53" i="37"/>
  <c r="I53" i="37"/>
  <c r="G53" i="37"/>
  <c r="B53" i="37" s="1"/>
  <c r="C53" i="37"/>
  <c r="A53" i="37"/>
  <c r="W52" i="37"/>
  <c r="T52" i="37"/>
  <c r="P52" i="37"/>
  <c r="O52" i="37"/>
  <c r="N52" i="37"/>
  <c r="M52" i="37"/>
  <c r="I52" i="37"/>
  <c r="G52" i="37"/>
  <c r="B52" i="37" s="1"/>
  <c r="C52" i="37"/>
  <c r="A52" i="37"/>
  <c r="W51" i="37"/>
  <c r="T51" i="37"/>
  <c r="P51" i="37"/>
  <c r="O51" i="37"/>
  <c r="N51" i="37"/>
  <c r="M51" i="37"/>
  <c r="I51" i="37"/>
  <c r="G51" i="37"/>
  <c r="B51" i="37" s="1"/>
  <c r="C51" i="37"/>
  <c r="A51" i="37"/>
  <c r="W50" i="37"/>
  <c r="T50" i="37"/>
  <c r="P50" i="37"/>
  <c r="O50" i="37"/>
  <c r="N50" i="37"/>
  <c r="M50" i="37"/>
  <c r="I50" i="37"/>
  <c r="G50" i="37"/>
  <c r="B50" i="37" s="1"/>
  <c r="C50" i="37"/>
  <c r="A50" i="37"/>
  <c r="W49" i="37"/>
  <c r="T49" i="37"/>
  <c r="P49" i="37"/>
  <c r="O49" i="37"/>
  <c r="N49" i="37"/>
  <c r="M49" i="37"/>
  <c r="I49" i="37"/>
  <c r="G49" i="37"/>
  <c r="B49" i="37" s="1"/>
  <c r="C49" i="37"/>
  <c r="A49" i="37"/>
  <c r="W48" i="37"/>
  <c r="T48" i="37"/>
  <c r="P48" i="37"/>
  <c r="O48" i="37"/>
  <c r="N48" i="37"/>
  <c r="M48" i="37"/>
  <c r="I48" i="37"/>
  <c r="G48" i="37"/>
  <c r="B48" i="37" s="1"/>
  <c r="C48" i="37"/>
  <c r="A48" i="37"/>
  <c r="W47" i="37"/>
  <c r="T47" i="37"/>
  <c r="P47" i="37"/>
  <c r="O47" i="37"/>
  <c r="N47" i="37"/>
  <c r="M47" i="37"/>
  <c r="I47" i="37"/>
  <c r="G47" i="37"/>
  <c r="B47" i="37" s="1"/>
  <c r="C47" i="37"/>
  <c r="A47" i="37"/>
  <c r="W46" i="37"/>
  <c r="T46" i="37"/>
  <c r="P46" i="37"/>
  <c r="O46" i="37"/>
  <c r="N46" i="37"/>
  <c r="M46" i="37"/>
  <c r="I46" i="37"/>
  <c r="G46" i="37"/>
  <c r="B46" i="37" s="1"/>
  <c r="C46" i="37"/>
  <c r="A46" i="37"/>
  <c r="W45" i="37"/>
  <c r="T45" i="37"/>
  <c r="P45" i="37"/>
  <c r="O45" i="37"/>
  <c r="N45" i="37"/>
  <c r="M45" i="37"/>
  <c r="I45" i="37"/>
  <c r="G45" i="37"/>
  <c r="B45" i="37" s="1"/>
  <c r="C45" i="37"/>
  <c r="A45" i="37"/>
  <c r="W44" i="37"/>
  <c r="T44" i="37"/>
  <c r="P44" i="37"/>
  <c r="O44" i="37"/>
  <c r="N44" i="37"/>
  <c r="M44" i="37"/>
  <c r="I44" i="37"/>
  <c r="G44" i="37"/>
  <c r="B44" i="37" s="1"/>
  <c r="C44" i="37"/>
  <c r="A44" i="37"/>
  <c r="W43" i="37"/>
  <c r="T43" i="37"/>
  <c r="P43" i="37"/>
  <c r="O43" i="37"/>
  <c r="N43" i="37"/>
  <c r="M43" i="37"/>
  <c r="I43" i="37"/>
  <c r="G43" i="37"/>
  <c r="B43" i="37" s="1"/>
  <c r="C43" i="37"/>
  <c r="A43" i="37"/>
  <c r="W42" i="37"/>
  <c r="T42" i="37"/>
  <c r="P42" i="37"/>
  <c r="O42" i="37"/>
  <c r="N42" i="37"/>
  <c r="M42" i="37"/>
  <c r="I42" i="37"/>
  <c r="G42" i="37"/>
  <c r="B42" i="37" s="1"/>
  <c r="C42" i="37"/>
  <c r="A42" i="37"/>
  <c r="W41" i="37"/>
  <c r="T41" i="37"/>
  <c r="P41" i="37"/>
  <c r="O41" i="37"/>
  <c r="N41" i="37"/>
  <c r="M41" i="37"/>
  <c r="G41" i="37"/>
  <c r="B41" i="37" s="1"/>
  <c r="I41" i="37" s="1"/>
  <c r="C41" i="37"/>
  <c r="A41" i="37"/>
  <c r="W40" i="37"/>
  <c r="T40" i="37"/>
  <c r="P40" i="37"/>
  <c r="O40" i="37"/>
  <c r="N40" i="37"/>
  <c r="M40" i="37"/>
  <c r="G40" i="37"/>
  <c r="B40" i="37" s="1"/>
  <c r="I40" i="37" s="1"/>
  <c r="C40" i="37"/>
  <c r="A40" i="37"/>
  <c r="W39" i="37"/>
  <c r="T39" i="37"/>
  <c r="P39" i="37"/>
  <c r="O39" i="37"/>
  <c r="N39" i="37"/>
  <c r="M39" i="37"/>
  <c r="G39" i="37"/>
  <c r="B39" i="37" s="1"/>
  <c r="I39" i="37" s="1"/>
  <c r="C39" i="37"/>
  <c r="A39" i="37"/>
  <c r="W38" i="37"/>
  <c r="T38" i="37"/>
  <c r="P38" i="37"/>
  <c r="O38" i="37"/>
  <c r="N38" i="37"/>
  <c r="M38" i="37"/>
  <c r="G38" i="37"/>
  <c r="B38" i="37" s="1"/>
  <c r="I38" i="37" s="1"/>
  <c r="C38" i="37"/>
  <c r="A38" i="37"/>
  <c r="W37" i="37"/>
  <c r="T37" i="37"/>
  <c r="P37" i="37"/>
  <c r="O37" i="37"/>
  <c r="N37" i="37"/>
  <c r="M37" i="37"/>
  <c r="G37" i="37"/>
  <c r="B37" i="37" s="1"/>
  <c r="I37" i="37" s="1"/>
  <c r="C37" i="37"/>
  <c r="A37" i="37"/>
  <c r="W36" i="37"/>
  <c r="T36" i="37"/>
  <c r="P36" i="37"/>
  <c r="O36" i="37"/>
  <c r="N36" i="37"/>
  <c r="M36" i="37"/>
  <c r="G36" i="37"/>
  <c r="B36" i="37" s="1"/>
  <c r="I36" i="37" s="1"/>
  <c r="C36" i="37"/>
  <c r="A36" i="37"/>
  <c r="W35" i="37"/>
  <c r="T35" i="37"/>
  <c r="P35" i="37"/>
  <c r="O35" i="37"/>
  <c r="N35" i="37"/>
  <c r="M35" i="37"/>
  <c r="G35" i="37"/>
  <c r="B35" i="37" s="1"/>
  <c r="I35" i="37" s="1"/>
  <c r="C35" i="37"/>
  <c r="A35" i="37"/>
  <c r="W34" i="37"/>
  <c r="T34" i="37"/>
  <c r="P34" i="37"/>
  <c r="O34" i="37"/>
  <c r="N34" i="37"/>
  <c r="M34" i="37"/>
  <c r="G34" i="37"/>
  <c r="B34" i="37" s="1"/>
  <c r="I34" i="37" s="1"/>
  <c r="C34" i="37"/>
  <c r="A34" i="37"/>
  <c r="W33" i="37"/>
  <c r="T33" i="37"/>
  <c r="P33" i="37"/>
  <c r="O33" i="37"/>
  <c r="N33" i="37"/>
  <c r="M33" i="37"/>
  <c r="G33" i="37"/>
  <c r="B33" i="37" s="1"/>
  <c r="I33" i="37" s="1"/>
  <c r="C33" i="37"/>
  <c r="A33" i="37"/>
  <c r="W32" i="37"/>
  <c r="T32" i="37"/>
  <c r="P32" i="37"/>
  <c r="O32" i="37"/>
  <c r="N32" i="37"/>
  <c r="M32" i="37"/>
  <c r="G32" i="37"/>
  <c r="B32" i="37" s="1"/>
  <c r="I32" i="37" s="1"/>
  <c r="C32" i="37"/>
  <c r="A32" i="37"/>
  <c r="G31" i="37"/>
  <c r="B31" i="37" s="1"/>
  <c r="I31" i="37" s="1"/>
  <c r="AB23" i="37"/>
  <c r="AB24" i="37" s="1"/>
  <c r="AB22" i="37"/>
  <c r="J21" i="37"/>
  <c r="E528" i="4" s="1"/>
  <c r="J20" i="37"/>
  <c r="S16" i="37"/>
  <c r="Q16" i="37"/>
  <c r="M534" i="4" s="1"/>
  <c r="P16" i="37"/>
  <c r="K534" i="4" s="1"/>
  <c r="E16" i="37"/>
  <c r="S15" i="37"/>
  <c r="P15" i="37"/>
  <c r="K533" i="4" s="1"/>
  <c r="Q14" i="37"/>
  <c r="M525" i="4" s="1"/>
  <c r="E14" i="37"/>
  <c r="M510" i="4" s="1"/>
  <c r="N11" i="37"/>
  <c r="I532" i="4" s="1"/>
  <c r="I10" i="37"/>
  <c r="D518" i="4" s="1"/>
  <c r="E10" i="37"/>
  <c r="E512" i="4" s="1"/>
  <c r="I9" i="37"/>
  <c r="D517" i="4" s="1"/>
  <c r="E9" i="37"/>
  <c r="E511" i="4" s="1"/>
  <c r="Q7" i="37"/>
  <c r="E533" i="4" s="1"/>
  <c r="F7" i="37"/>
  <c r="E510" i="4" s="1"/>
  <c r="B501" i="4"/>
  <c r="M485" i="4"/>
  <c r="E485" i="4"/>
  <c r="O485" i="4" s="1"/>
  <c r="E478" i="4"/>
  <c r="E472" i="4"/>
  <c r="E471" i="4"/>
  <c r="E470" i="4"/>
  <c r="E469" i="4"/>
  <c r="M464" i="4"/>
  <c r="E460" i="4"/>
  <c r="W63" i="36"/>
  <c r="V63" i="36"/>
  <c r="Q16" i="36" s="1"/>
  <c r="M487" i="4" s="1"/>
  <c r="U63" i="36"/>
  <c r="M63" i="36"/>
  <c r="L63" i="36"/>
  <c r="K63" i="36"/>
  <c r="I63" i="36"/>
  <c r="W62" i="36"/>
  <c r="T62" i="36"/>
  <c r="P62" i="36"/>
  <c r="O62" i="36"/>
  <c r="N62" i="36"/>
  <c r="M62" i="36"/>
  <c r="I62" i="36"/>
  <c r="G62" i="36"/>
  <c r="B62" i="36" s="1"/>
  <c r="C62" i="36"/>
  <c r="A62" i="36"/>
  <c r="W61" i="36"/>
  <c r="T61" i="36"/>
  <c r="P61" i="36"/>
  <c r="O61" i="36"/>
  <c r="N61" i="36"/>
  <c r="M61" i="36"/>
  <c r="I61" i="36"/>
  <c r="G61" i="36"/>
  <c r="B61" i="36" s="1"/>
  <c r="C61" i="36"/>
  <c r="A61" i="36"/>
  <c r="W60" i="36"/>
  <c r="T60" i="36"/>
  <c r="P60" i="36"/>
  <c r="O60" i="36"/>
  <c r="N60" i="36"/>
  <c r="M60" i="36"/>
  <c r="I60" i="36"/>
  <c r="G60" i="36"/>
  <c r="B60" i="36" s="1"/>
  <c r="C60" i="36"/>
  <c r="A60" i="36"/>
  <c r="W59" i="36"/>
  <c r="T59" i="36"/>
  <c r="P59" i="36"/>
  <c r="O59" i="36"/>
  <c r="N59" i="36"/>
  <c r="M59" i="36"/>
  <c r="I59" i="36"/>
  <c r="G59" i="36"/>
  <c r="B59" i="36" s="1"/>
  <c r="C59" i="36"/>
  <c r="A59" i="36"/>
  <c r="W58" i="36"/>
  <c r="T58" i="36"/>
  <c r="P58" i="36"/>
  <c r="O58" i="36"/>
  <c r="N58" i="36"/>
  <c r="M58" i="36"/>
  <c r="I58" i="36"/>
  <c r="G58" i="36"/>
  <c r="B58" i="36" s="1"/>
  <c r="C58" i="36"/>
  <c r="A58" i="36"/>
  <c r="W57" i="36"/>
  <c r="T57" i="36"/>
  <c r="P57" i="36"/>
  <c r="O57" i="36"/>
  <c r="N57" i="36"/>
  <c r="M57" i="36"/>
  <c r="I57" i="36"/>
  <c r="G57" i="36"/>
  <c r="B57" i="36" s="1"/>
  <c r="C57" i="36"/>
  <c r="A57" i="36"/>
  <c r="W56" i="36"/>
  <c r="T56" i="36"/>
  <c r="P56" i="36"/>
  <c r="O56" i="36"/>
  <c r="N56" i="36"/>
  <c r="M56" i="36"/>
  <c r="I56" i="36"/>
  <c r="G56" i="36"/>
  <c r="B56" i="36" s="1"/>
  <c r="C56" i="36"/>
  <c r="A56" i="36"/>
  <c r="W55" i="36"/>
  <c r="T55" i="36"/>
  <c r="P55" i="36"/>
  <c r="O55" i="36"/>
  <c r="N55" i="36"/>
  <c r="M55" i="36"/>
  <c r="I55" i="36"/>
  <c r="G55" i="36"/>
  <c r="B55" i="36" s="1"/>
  <c r="C55" i="36"/>
  <c r="A55" i="36"/>
  <c r="W54" i="36"/>
  <c r="T54" i="36"/>
  <c r="P54" i="36"/>
  <c r="O54" i="36"/>
  <c r="N54" i="36"/>
  <c r="M54" i="36"/>
  <c r="I54" i="36"/>
  <c r="G54" i="36"/>
  <c r="B54" i="36" s="1"/>
  <c r="C54" i="36"/>
  <c r="A54" i="36"/>
  <c r="W53" i="36"/>
  <c r="T53" i="36"/>
  <c r="P53" i="36"/>
  <c r="O53" i="36"/>
  <c r="N53" i="36"/>
  <c r="M53" i="36"/>
  <c r="I53" i="36"/>
  <c r="G53" i="36"/>
  <c r="B53" i="36" s="1"/>
  <c r="C53" i="36"/>
  <c r="A53" i="36"/>
  <c r="W52" i="36"/>
  <c r="T52" i="36"/>
  <c r="P52" i="36"/>
  <c r="O52" i="36"/>
  <c r="N52" i="36"/>
  <c r="M52" i="36"/>
  <c r="I52" i="36"/>
  <c r="G52" i="36"/>
  <c r="B52" i="36" s="1"/>
  <c r="C52" i="36"/>
  <c r="A52" i="36"/>
  <c r="W51" i="36"/>
  <c r="T51" i="36"/>
  <c r="P51" i="36"/>
  <c r="O51" i="36"/>
  <c r="N51" i="36"/>
  <c r="M51" i="36"/>
  <c r="I51" i="36"/>
  <c r="G51" i="36"/>
  <c r="B51" i="36" s="1"/>
  <c r="C51" i="36"/>
  <c r="A51" i="36"/>
  <c r="W50" i="36"/>
  <c r="T50" i="36"/>
  <c r="P50" i="36"/>
  <c r="O50" i="36"/>
  <c r="N50" i="36"/>
  <c r="M50" i="36"/>
  <c r="I50" i="36"/>
  <c r="G50" i="36"/>
  <c r="B50" i="36" s="1"/>
  <c r="C50" i="36"/>
  <c r="A50" i="36"/>
  <c r="W49" i="36"/>
  <c r="T49" i="36"/>
  <c r="P49" i="36"/>
  <c r="O49" i="36"/>
  <c r="N49" i="36"/>
  <c r="M49" i="36"/>
  <c r="I49" i="36"/>
  <c r="G49" i="36"/>
  <c r="B49" i="36" s="1"/>
  <c r="C49" i="36"/>
  <c r="A49" i="36"/>
  <c r="W48" i="36"/>
  <c r="T48" i="36"/>
  <c r="P48" i="36"/>
  <c r="O48" i="36"/>
  <c r="N48" i="36"/>
  <c r="M48" i="36"/>
  <c r="I48" i="36"/>
  <c r="G48" i="36"/>
  <c r="B48" i="36" s="1"/>
  <c r="C48" i="36"/>
  <c r="A48" i="36"/>
  <c r="W47" i="36"/>
  <c r="T47" i="36"/>
  <c r="P47" i="36"/>
  <c r="O47" i="36"/>
  <c r="N47" i="36"/>
  <c r="M47" i="36"/>
  <c r="I47" i="36"/>
  <c r="G47" i="36"/>
  <c r="B47" i="36" s="1"/>
  <c r="C47" i="36"/>
  <c r="A47" i="36"/>
  <c r="W46" i="36"/>
  <c r="T46" i="36"/>
  <c r="P46" i="36"/>
  <c r="O46" i="36"/>
  <c r="N46" i="36"/>
  <c r="M46" i="36"/>
  <c r="I46" i="36"/>
  <c r="G46" i="36"/>
  <c r="B46" i="36" s="1"/>
  <c r="C46" i="36"/>
  <c r="A46" i="36"/>
  <c r="W45" i="36"/>
  <c r="T45" i="36"/>
  <c r="P45" i="36"/>
  <c r="O45" i="36"/>
  <c r="N45" i="36"/>
  <c r="M45" i="36"/>
  <c r="I45" i="36"/>
  <c r="G45" i="36"/>
  <c r="B45" i="36" s="1"/>
  <c r="C45" i="36"/>
  <c r="A45" i="36"/>
  <c r="W44" i="36"/>
  <c r="T44" i="36"/>
  <c r="P44" i="36"/>
  <c r="O44" i="36"/>
  <c r="N44" i="36"/>
  <c r="M44" i="36"/>
  <c r="I44" i="36"/>
  <c r="G44" i="36"/>
  <c r="B44" i="36" s="1"/>
  <c r="C44" i="36"/>
  <c r="A44" i="36"/>
  <c r="W43" i="36"/>
  <c r="T43" i="36"/>
  <c r="P43" i="36"/>
  <c r="O43" i="36"/>
  <c r="N43" i="36"/>
  <c r="M43" i="36"/>
  <c r="I43" i="36"/>
  <c r="G43" i="36"/>
  <c r="B43" i="36" s="1"/>
  <c r="C43" i="36"/>
  <c r="A43" i="36"/>
  <c r="W42" i="36"/>
  <c r="T42" i="36"/>
  <c r="P42" i="36"/>
  <c r="O42" i="36"/>
  <c r="N42" i="36"/>
  <c r="M42" i="36"/>
  <c r="I42" i="36"/>
  <c r="G42" i="36"/>
  <c r="B42" i="36" s="1"/>
  <c r="C42" i="36"/>
  <c r="A42" i="36"/>
  <c r="W41" i="36"/>
  <c r="T41" i="36"/>
  <c r="P41" i="36"/>
  <c r="O41" i="36"/>
  <c r="N41" i="36"/>
  <c r="M41" i="36"/>
  <c r="G41" i="36"/>
  <c r="B41" i="36" s="1"/>
  <c r="I41" i="36" s="1"/>
  <c r="C41" i="36"/>
  <c r="A41" i="36"/>
  <c r="W40" i="36"/>
  <c r="T40" i="36"/>
  <c r="P40" i="36"/>
  <c r="O40" i="36"/>
  <c r="N40" i="36"/>
  <c r="M40" i="36"/>
  <c r="G40" i="36"/>
  <c r="B40" i="36" s="1"/>
  <c r="I40" i="36" s="1"/>
  <c r="C40" i="36"/>
  <c r="A40" i="36"/>
  <c r="W39" i="36"/>
  <c r="T39" i="36"/>
  <c r="P39" i="36"/>
  <c r="O39" i="36"/>
  <c r="N39" i="36"/>
  <c r="M39" i="36"/>
  <c r="G39" i="36"/>
  <c r="B39" i="36" s="1"/>
  <c r="I39" i="36" s="1"/>
  <c r="C39" i="36"/>
  <c r="A39" i="36"/>
  <c r="W38" i="36"/>
  <c r="T38" i="36"/>
  <c r="P38" i="36"/>
  <c r="O38" i="36"/>
  <c r="N38" i="36"/>
  <c r="M38" i="36"/>
  <c r="G38" i="36"/>
  <c r="B38" i="36" s="1"/>
  <c r="I38" i="36" s="1"/>
  <c r="C38" i="36"/>
  <c r="A38" i="36"/>
  <c r="W37" i="36"/>
  <c r="T37" i="36"/>
  <c r="P37" i="36"/>
  <c r="O37" i="36"/>
  <c r="N37" i="36"/>
  <c r="M37" i="36"/>
  <c r="G37" i="36"/>
  <c r="B37" i="36" s="1"/>
  <c r="I37" i="36" s="1"/>
  <c r="C37" i="36"/>
  <c r="A37" i="36"/>
  <c r="W36" i="36"/>
  <c r="T36" i="36"/>
  <c r="P36" i="36"/>
  <c r="O36" i="36"/>
  <c r="N36" i="36"/>
  <c r="M36" i="36"/>
  <c r="G36" i="36"/>
  <c r="B36" i="36" s="1"/>
  <c r="I36" i="36" s="1"/>
  <c r="C36" i="36"/>
  <c r="A36" i="36"/>
  <c r="W35" i="36"/>
  <c r="T35" i="36"/>
  <c r="P35" i="36"/>
  <c r="O35" i="36"/>
  <c r="N35" i="36"/>
  <c r="M35" i="36"/>
  <c r="G35" i="36"/>
  <c r="B35" i="36" s="1"/>
  <c r="I35" i="36" s="1"/>
  <c r="C35" i="36"/>
  <c r="A35" i="36"/>
  <c r="W34" i="36"/>
  <c r="T34" i="36"/>
  <c r="P34" i="36"/>
  <c r="O34" i="36"/>
  <c r="N34" i="36"/>
  <c r="M34" i="36"/>
  <c r="G34" i="36"/>
  <c r="B34" i="36" s="1"/>
  <c r="I34" i="36" s="1"/>
  <c r="C34" i="36"/>
  <c r="A34" i="36"/>
  <c r="W33" i="36"/>
  <c r="T33" i="36"/>
  <c r="P33" i="36"/>
  <c r="O33" i="36"/>
  <c r="N33" i="36"/>
  <c r="M33" i="36"/>
  <c r="G33" i="36"/>
  <c r="B33" i="36" s="1"/>
  <c r="I33" i="36" s="1"/>
  <c r="C33" i="36"/>
  <c r="A33" i="36"/>
  <c r="W32" i="36"/>
  <c r="T32" i="36"/>
  <c r="P32" i="36"/>
  <c r="O32" i="36"/>
  <c r="N32" i="36"/>
  <c r="M32" i="36"/>
  <c r="G32" i="36"/>
  <c r="B32" i="36" s="1"/>
  <c r="I32" i="36" s="1"/>
  <c r="C32" i="36"/>
  <c r="A32" i="36"/>
  <c r="G31" i="36"/>
  <c r="B31" i="36" s="1"/>
  <c r="I31" i="36" s="1"/>
  <c r="AB23" i="36"/>
  <c r="AB24" i="36" s="1"/>
  <c r="AB22" i="36"/>
  <c r="J21" i="36"/>
  <c r="E481" i="4" s="1"/>
  <c r="J20" i="36"/>
  <c r="S16" i="36"/>
  <c r="P16" i="36"/>
  <c r="K487" i="4" s="1"/>
  <c r="E16" i="36"/>
  <c r="S15" i="36"/>
  <c r="P15" i="36"/>
  <c r="K486" i="4" s="1"/>
  <c r="Q14" i="36"/>
  <c r="M478" i="4" s="1"/>
  <c r="E14" i="36"/>
  <c r="C15" i="36" s="1"/>
  <c r="N11" i="36"/>
  <c r="I485" i="4" s="1"/>
  <c r="I10" i="36"/>
  <c r="D471" i="4" s="1"/>
  <c r="E10" i="36"/>
  <c r="E465" i="4" s="1"/>
  <c r="I9" i="36"/>
  <c r="D470" i="4" s="1"/>
  <c r="E9" i="36"/>
  <c r="E464" i="4" s="1"/>
  <c r="Q7" i="36"/>
  <c r="E486" i="4" s="1"/>
  <c r="F7" i="36"/>
  <c r="E463" i="4" s="1"/>
  <c r="B454" i="4"/>
  <c r="M438" i="4"/>
  <c r="E438" i="4"/>
  <c r="O438" i="4" s="1"/>
  <c r="O439" i="4" s="1"/>
  <c r="O440" i="4" s="1"/>
  <c r="E431" i="4"/>
  <c r="E425" i="4"/>
  <c r="E424" i="4"/>
  <c r="E423" i="4"/>
  <c r="E422" i="4"/>
  <c r="M417" i="4"/>
  <c r="E413" i="4"/>
  <c r="W63" i="35"/>
  <c r="V63" i="35"/>
  <c r="U63" i="35"/>
  <c r="M63" i="35"/>
  <c r="L63" i="35"/>
  <c r="K63" i="35"/>
  <c r="Q16" i="35" s="1"/>
  <c r="M440" i="4" s="1"/>
  <c r="I63" i="35"/>
  <c r="Q19" i="35" s="1"/>
  <c r="W62" i="35"/>
  <c r="T62" i="35"/>
  <c r="P62" i="35"/>
  <c r="O62" i="35"/>
  <c r="N62" i="35"/>
  <c r="M62" i="35"/>
  <c r="I62" i="35"/>
  <c r="G62" i="35"/>
  <c r="B62" i="35" s="1"/>
  <c r="C62" i="35"/>
  <c r="A62" i="35"/>
  <c r="W61" i="35"/>
  <c r="T61" i="35"/>
  <c r="P61" i="35"/>
  <c r="O61" i="35"/>
  <c r="N61" i="35"/>
  <c r="M61" i="35"/>
  <c r="I61" i="35"/>
  <c r="G61" i="35"/>
  <c r="B61" i="35" s="1"/>
  <c r="C61" i="35"/>
  <c r="A61" i="35"/>
  <c r="W60" i="35"/>
  <c r="T60" i="35"/>
  <c r="P60" i="35"/>
  <c r="O60" i="35"/>
  <c r="N60" i="35"/>
  <c r="M60" i="35"/>
  <c r="I60" i="35"/>
  <c r="G60" i="35"/>
  <c r="B60" i="35" s="1"/>
  <c r="C60" i="35"/>
  <c r="A60" i="35"/>
  <c r="W59" i="35"/>
  <c r="T59" i="35"/>
  <c r="P59" i="35"/>
  <c r="O59" i="35"/>
  <c r="N59" i="35"/>
  <c r="M59" i="35"/>
  <c r="I59" i="35"/>
  <c r="G59" i="35"/>
  <c r="B59" i="35" s="1"/>
  <c r="C59" i="35"/>
  <c r="A59" i="35"/>
  <c r="W58" i="35"/>
  <c r="T58" i="35"/>
  <c r="P58" i="35"/>
  <c r="O58" i="35"/>
  <c r="N58" i="35"/>
  <c r="M58" i="35"/>
  <c r="I58" i="35"/>
  <c r="G58" i="35"/>
  <c r="B58" i="35" s="1"/>
  <c r="C58" i="35"/>
  <c r="A58" i="35"/>
  <c r="W57" i="35"/>
  <c r="T57" i="35"/>
  <c r="P57" i="35"/>
  <c r="O57" i="35"/>
  <c r="N57" i="35"/>
  <c r="M57" i="35"/>
  <c r="I57" i="35"/>
  <c r="G57" i="35"/>
  <c r="B57" i="35" s="1"/>
  <c r="C57" i="35"/>
  <c r="A57" i="35"/>
  <c r="W56" i="35"/>
  <c r="T56" i="35"/>
  <c r="P56" i="35"/>
  <c r="O56" i="35"/>
  <c r="N56" i="35"/>
  <c r="M56" i="35"/>
  <c r="I56" i="35"/>
  <c r="G56" i="35"/>
  <c r="B56" i="35" s="1"/>
  <c r="C56" i="35"/>
  <c r="A56" i="35"/>
  <c r="W55" i="35"/>
  <c r="T55" i="35"/>
  <c r="P55" i="35"/>
  <c r="O55" i="35"/>
  <c r="N55" i="35"/>
  <c r="M55" i="35"/>
  <c r="I55" i="35"/>
  <c r="G55" i="35"/>
  <c r="B55" i="35" s="1"/>
  <c r="C55" i="35"/>
  <c r="A55" i="35"/>
  <c r="W54" i="35"/>
  <c r="T54" i="35"/>
  <c r="P54" i="35"/>
  <c r="O54" i="35"/>
  <c r="N54" i="35"/>
  <c r="M54" i="35"/>
  <c r="I54" i="35"/>
  <c r="G54" i="35"/>
  <c r="B54" i="35" s="1"/>
  <c r="C54" i="35"/>
  <c r="A54" i="35"/>
  <c r="W53" i="35"/>
  <c r="T53" i="35"/>
  <c r="P53" i="35"/>
  <c r="O53" i="35"/>
  <c r="N53" i="35"/>
  <c r="M53" i="35"/>
  <c r="I53" i="35"/>
  <c r="G53" i="35"/>
  <c r="B53" i="35" s="1"/>
  <c r="C53" i="35"/>
  <c r="A53" i="35"/>
  <c r="W52" i="35"/>
  <c r="T52" i="35"/>
  <c r="P52" i="35"/>
  <c r="O52" i="35"/>
  <c r="N52" i="35"/>
  <c r="M52" i="35"/>
  <c r="I52" i="35"/>
  <c r="G52" i="35"/>
  <c r="B52" i="35" s="1"/>
  <c r="C52" i="35"/>
  <c r="A52" i="35"/>
  <c r="W51" i="35"/>
  <c r="T51" i="35"/>
  <c r="P51" i="35"/>
  <c r="O51" i="35"/>
  <c r="N51" i="35"/>
  <c r="M51" i="35"/>
  <c r="I51" i="35"/>
  <c r="G51" i="35"/>
  <c r="B51" i="35" s="1"/>
  <c r="C51" i="35"/>
  <c r="A51" i="35"/>
  <c r="W50" i="35"/>
  <c r="T50" i="35"/>
  <c r="P50" i="35"/>
  <c r="O50" i="35"/>
  <c r="N50" i="35"/>
  <c r="M50" i="35"/>
  <c r="I50" i="35"/>
  <c r="G50" i="35"/>
  <c r="B50" i="35" s="1"/>
  <c r="C50" i="35"/>
  <c r="A50" i="35"/>
  <c r="W49" i="35"/>
  <c r="T49" i="35"/>
  <c r="P49" i="35"/>
  <c r="O49" i="35"/>
  <c r="N49" i="35"/>
  <c r="M49" i="35"/>
  <c r="I49" i="35"/>
  <c r="G49" i="35"/>
  <c r="B49" i="35" s="1"/>
  <c r="C49" i="35"/>
  <c r="A49" i="35"/>
  <c r="W48" i="35"/>
  <c r="T48" i="35"/>
  <c r="P48" i="35"/>
  <c r="O48" i="35"/>
  <c r="N48" i="35"/>
  <c r="M48" i="35"/>
  <c r="I48" i="35"/>
  <c r="G48" i="35"/>
  <c r="B48" i="35" s="1"/>
  <c r="C48" i="35"/>
  <c r="A48" i="35"/>
  <c r="W47" i="35"/>
  <c r="T47" i="35"/>
  <c r="P47" i="35"/>
  <c r="O47" i="35"/>
  <c r="N47" i="35"/>
  <c r="M47" i="35"/>
  <c r="G47" i="35"/>
  <c r="B47" i="35" s="1"/>
  <c r="I47" i="35" s="1"/>
  <c r="C47" i="35"/>
  <c r="A47" i="35"/>
  <c r="W46" i="35"/>
  <c r="T46" i="35"/>
  <c r="P46" i="35"/>
  <c r="O46" i="35"/>
  <c r="N46" i="35"/>
  <c r="M46" i="35"/>
  <c r="G46" i="35"/>
  <c r="B46" i="35" s="1"/>
  <c r="I46" i="35" s="1"/>
  <c r="C46" i="35"/>
  <c r="A46" i="35"/>
  <c r="W45" i="35"/>
  <c r="T45" i="35"/>
  <c r="P45" i="35"/>
  <c r="O45" i="35"/>
  <c r="N45" i="35"/>
  <c r="M45" i="35"/>
  <c r="G45" i="35"/>
  <c r="B45" i="35" s="1"/>
  <c r="I45" i="35" s="1"/>
  <c r="C45" i="35"/>
  <c r="A45" i="35"/>
  <c r="W44" i="35"/>
  <c r="T44" i="35"/>
  <c r="P44" i="35"/>
  <c r="O44" i="35"/>
  <c r="N44" i="35"/>
  <c r="M44" i="35"/>
  <c r="G44" i="35"/>
  <c r="B44" i="35" s="1"/>
  <c r="I44" i="35" s="1"/>
  <c r="C44" i="35"/>
  <c r="A44" i="35"/>
  <c r="W43" i="35"/>
  <c r="T43" i="35"/>
  <c r="P43" i="35"/>
  <c r="O43" i="35"/>
  <c r="N43" i="35"/>
  <c r="M43" i="35"/>
  <c r="G43" i="35"/>
  <c r="B43" i="35" s="1"/>
  <c r="I43" i="35" s="1"/>
  <c r="C43" i="35"/>
  <c r="A43" i="35"/>
  <c r="W42" i="35"/>
  <c r="T42" i="35"/>
  <c r="P42" i="35"/>
  <c r="O42" i="35"/>
  <c r="N42" i="35"/>
  <c r="M42" i="35"/>
  <c r="G42" i="35"/>
  <c r="B42" i="35" s="1"/>
  <c r="I42" i="35" s="1"/>
  <c r="C42" i="35"/>
  <c r="A42" i="35"/>
  <c r="W41" i="35"/>
  <c r="T41" i="35"/>
  <c r="P41" i="35"/>
  <c r="O41" i="35"/>
  <c r="N41" i="35"/>
  <c r="M41" i="35"/>
  <c r="G41" i="35"/>
  <c r="B41" i="35" s="1"/>
  <c r="I41" i="35" s="1"/>
  <c r="C41" i="35"/>
  <c r="A41" i="35"/>
  <c r="W40" i="35"/>
  <c r="T40" i="35"/>
  <c r="P40" i="35"/>
  <c r="O40" i="35"/>
  <c r="N40" i="35"/>
  <c r="M40" i="35"/>
  <c r="G40" i="35"/>
  <c r="B40" i="35" s="1"/>
  <c r="I40" i="35" s="1"/>
  <c r="C40" i="35"/>
  <c r="A40" i="35"/>
  <c r="W39" i="35"/>
  <c r="T39" i="35"/>
  <c r="P39" i="35"/>
  <c r="O39" i="35"/>
  <c r="N39" i="35"/>
  <c r="M39" i="35"/>
  <c r="G39" i="35"/>
  <c r="B39" i="35" s="1"/>
  <c r="I39" i="35" s="1"/>
  <c r="C39" i="35"/>
  <c r="A39" i="35"/>
  <c r="W38" i="35"/>
  <c r="T38" i="35"/>
  <c r="P38" i="35"/>
  <c r="O38" i="35"/>
  <c r="N38" i="35"/>
  <c r="M38" i="35"/>
  <c r="G38" i="35"/>
  <c r="B38" i="35" s="1"/>
  <c r="I38" i="35" s="1"/>
  <c r="C38" i="35"/>
  <c r="A38" i="35"/>
  <c r="W37" i="35"/>
  <c r="T37" i="35"/>
  <c r="P37" i="35"/>
  <c r="O37" i="35"/>
  <c r="N37" i="35"/>
  <c r="M37" i="35"/>
  <c r="G37" i="35"/>
  <c r="B37" i="35" s="1"/>
  <c r="I37" i="35" s="1"/>
  <c r="C37" i="35"/>
  <c r="A37" i="35"/>
  <c r="W36" i="35"/>
  <c r="T36" i="35"/>
  <c r="P36" i="35"/>
  <c r="O36" i="35"/>
  <c r="N36" i="35"/>
  <c r="M36" i="35"/>
  <c r="G36" i="35"/>
  <c r="B36" i="35" s="1"/>
  <c r="I36" i="35" s="1"/>
  <c r="C36" i="35"/>
  <c r="A36" i="35"/>
  <c r="W35" i="35"/>
  <c r="T35" i="35"/>
  <c r="P35" i="35"/>
  <c r="O35" i="35"/>
  <c r="N35" i="35"/>
  <c r="M35" i="35"/>
  <c r="G35" i="35"/>
  <c r="B35" i="35" s="1"/>
  <c r="I35" i="35" s="1"/>
  <c r="C35" i="35"/>
  <c r="A35" i="35"/>
  <c r="W34" i="35"/>
  <c r="T34" i="35"/>
  <c r="P34" i="35"/>
  <c r="O34" i="35"/>
  <c r="N34" i="35"/>
  <c r="M34" i="35"/>
  <c r="G34" i="35"/>
  <c r="B34" i="35" s="1"/>
  <c r="I34" i="35" s="1"/>
  <c r="C34" i="35"/>
  <c r="A34" i="35"/>
  <c r="W33" i="35"/>
  <c r="T33" i="35"/>
  <c r="P33" i="35"/>
  <c r="O33" i="35"/>
  <c r="N33" i="35"/>
  <c r="M33" i="35"/>
  <c r="G33" i="35"/>
  <c r="B33" i="35" s="1"/>
  <c r="I33" i="35" s="1"/>
  <c r="C33" i="35"/>
  <c r="A33" i="35"/>
  <c r="W32" i="35"/>
  <c r="T32" i="35"/>
  <c r="P32" i="35"/>
  <c r="O32" i="35"/>
  <c r="N32" i="35"/>
  <c r="M32" i="35"/>
  <c r="G32" i="35"/>
  <c r="B32" i="35" s="1"/>
  <c r="I32" i="35" s="1"/>
  <c r="C32" i="35"/>
  <c r="A32" i="35"/>
  <c r="G31" i="35"/>
  <c r="B31" i="35" s="1"/>
  <c r="I31" i="35" s="1"/>
  <c r="AB23" i="35"/>
  <c r="AB24" i="35" s="1"/>
  <c r="AB22" i="35"/>
  <c r="J21" i="35"/>
  <c r="J20" i="35"/>
  <c r="AD22" i="35" s="1"/>
  <c r="S16" i="35"/>
  <c r="P16" i="35"/>
  <c r="K440" i="4" s="1"/>
  <c r="E16" i="35"/>
  <c r="S15" i="35"/>
  <c r="P15" i="35"/>
  <c r="K439" i="4" s="1"/>
  <c r="Q14" i="35"/>
  <c r="M431" i="4" s="1"/>
  <c r="E14" i="35"/>
  <c r="M416" i="4" s="1"/>
  <c r="N11" i="35"/>
  <c r="I438" i="4" s="1"/>
  <c r="I10" i="35"/>
  <c r="D424" i="4" s="1"/>
  <c r="E10" i="35"/>
  <c r="E418" i="4" s="1"/>
  <c r="I9" i="35"/>
  <c r="D423" i="4" s="1"/>
  <c r="E9" i="35"/>
  <c r="E417" i="4" s="1"/>
  <c r="Q7" i="35"/>
  <c r="E439" i="4" s="1"/>
  <c r="F7" i="35"/>
  <c r="E416" i="4" s="1"/>
  <c r="B407" i="4"/>
  <c r="M391" i="4"/>
  <c r="E391" i="4"/>
  <c r="O391" i="4" s="1"/>
  <c r="E384" i="4"/>
  <c r="E378" i="4"/>
  <c r="E377" i="4"/>
  <c r="E376" i="4"/>
  <c r="E375" i="4"/>
  <c r="M370" i="4"/>
  <c r="E366" i="4"/>
  <c r="W63" i="34"/>
  <c r="V63" i="34"/>
  <c r="Q16" i="34" s="1"/>
  <c r="M393" i="4" s="1"/>
  <c r="U63" i="34"/>
  <c r="M63" i="34"/>
  <c r="L63" i="34"/>
  <c r="K63" i="34"/>
  <c r="I63" i="34"/>
  <c r="W62" i="34"/>
  <c r="T62" i="34"/>
  <c r="P62" i="34"/>
  <c r="O62" i="34"/>
  <c r="N62" i="34"/>
  <c r="M62" i="34"/>
  <c r="I62" i="34"/>
  <c r="G62" i="34"/>
  <c r="B62" i="34" s="1"/>
  <c r="C62" i="34"/>
  <c r="A62" i="34"/>
  <c r="W61" i="34"/>
  <c r="T61" i="34"/>
  <c r="P61" i="34"/>
  <c r="O61" i="34"/>
  <c r="N61" i="34"/>
  <c r="M61" i="34"/>
  <c r="I61" i="34"/>
  <c r="G61" i="34"/>
  <c r="B61" i="34" s="1"/>
  <c r="C61" i="34"/>
  <c r="A61" i="34"/>
  <c r="W60" i="34"/>
  <c r="T60" i="34"/>
  <c r="P60" i="34"/>
  <c r="O60" i="34"/>
  <c r="N60" i="34"/>
  <c r="M60" i="34"/>
  <c r="I60" i="34"/>
  <c r="G60" i="34"/>
  <c r="B60" i="34" s="1"/>
  <c r="C60" i="34"/>
  <c r="A60" i="34"/>
  <c r="W59" i="34"/>
  <c r="T59" i="34"/>
  <c r="P59" i="34"/>
  <c r="O59" i="34"/>
  <c r="N59" i="34"/>
  <c r="M59" i="34"/>
  <c r="I59" i="34"/>
  <c r="G59" i="34"/>
  <c r="B59" i="34" s="1"/>
  <c r="C59" i="34"/>
  <c r="A59" i="34"/>
  <c r="W58" i="34"/>
  <c r="T58" i="34"/>
  <c r="P58" i="34"/>
  <c r="O58" i="34"/>
  <c r="N58" i="34"/>
  <c r="M58" i="34"/>
  <c r="I58" i="34"/>
  <c r="G58" i="34"/>
  <c r="B58" i="34" s="1"/>
  <c r="C58" i="34"/>
  <c r="A58" i="34"/>
  <c r="W57" i="34"/>
  <c r="T57" i="34"/>
  <c r="P57" i="34"/>
  <c r="O57" i="34"/>
  <c r="N57" i="34"/>
  <c r="M57" i="34"/>
  <c r="I57" i="34"/>
  <c r="G57" i="34"/>
  <c r="B57" i="34" s="1"/>
  <c r="C57" i="34"/>
  <c r="A57" i="34"/>
  <c r="W56" i="34"/>
  <c r="T56" i="34"/>
  <c r="P56" i="34"/>
  <c r="O56" i="34"/>
  <c r="N56" i="34"/>
  <c r="M56" i="34"/>
  <c r="I56" i="34"/>
  <c r="G56" i="34"/>
  <c r="C56" i="34"/>
  <c r="B56" i="34"/>
  <c r="A56" i="34"/>
  <c r="W55" i="34"/>
  <c r="T55" i="34"/>
  <c r="P55" i="34"/>
  <c r="O55" i="34"/>
  <c r="N55" i="34"/>
  <c r="M55" i="34"/>
  <c r="I55" i="34"/>
  <c r="G55" i="34"/>
  <c r="B55" i="34" s="1"/>
  <c r="C55" i="34"/>
  <c r="A55" i="34"/>
  <c r="W54" i="34"/>
  <c r="T54" i="34"/>
  <c r="P54" i="34"/>
  <c r="O54" i="34"/>
  <c r="N54" i="34"/>
  <c r="M54" i="34"/>
  <c r="I54" i="34"/>
  <c r="G54" i="34"/>
  <c r="B54" i="34" s="1"/>
  <c r="C54" i="34"/>
  <c r="A54" i="34"/>
  <c r="W53" i="34"/>
  <c r="T53" i="34"/>
  <c r="P53" i="34"/>
  <c r="O53" i="34"/>
  <c r="N53" i="34"/>
  <c r="M53" i="34"/>
  <c r="I53" i="34"/>
  <c r="G53" i="34"/>
  <c r="B53" i="34" s="1"/>
  <c r="C53" i="34"/>
  <c r="A53" i="34"/>
  <c r="W52" i="34"/>
  <c r="T52" i="34"/>
  <c r="P52" i="34"/>
  <c r="O52" i="34"/>
  <c r="N52" i="34"/>
  <c r="M52" i="34"/>
  <c r="I52" i="34"/>
  <c r="G52" i="34"/>
  <c r="B52" i="34" s="1"/>
  <c r="C52" i="34"/>
  <c r="A52" i="34"/>
  <c r="W51" i="34"/>
  <c r="T51" i="34"/>
  <c r="P51" i="34"/>
  <c r="O51" i="34"/>
  <c r="N51" i="34"/>
  <c r="M51" i="34"/>
  <c r="I51" i="34"/>
  <c r="G51" i="34"/>
  <c r="B51" i="34" s="1"/>
  <c r="C51" i="34"/>
  <c r="A51" i="34"/>
  <c r="W50" i="34"/>
  <c r="T50" i="34"/>
  <c r="P50" i="34"/>
  <c r="O50" i="34"/>
  <c r="N50" i="34"/>
  <c r="M50" i="34"/>
  <c r="I50" i="34"/>
  <c r="G50" i="34"/>
  <c r="B50" i="34" s="1"/>
  <c r="C50" i="34"/>
  <c r="A50" i="34"/>
  <c r="W49" i="34"/>
  <c r="T49" i="34"/>
  <c r="P49" i="34"/>
  <c r="O49" i="34"/>
  <c r="N49" i="34"/>
  <c r="M49" i="34"/>
  <c r="I49" i="34"/>
  <c r="G49" i="34"/>
  <c r="B49" i="34" s="1"/>
  <c r="C49" i="34"/>
  <c r="A49" i="34"/>
  <c r="W48" i="34"/>
  <c r="T48" i="34"/>
  <c r="P48" i="34"/>
  <c r="O48" i="34"/>
  <c r="N48" i="34"/>
  <c r="M48" i="34"/>
  <c r="I48" i="34"/>
  <c r="G48" i="34"/>
  <c r="B48" i="34" s="1"/>
  <c r="C48" i="34"/>
  <c r="A48" i="34"/>
  <c r="W47" i="34"/>
  <c r="T47" i="34"/>
  <c r="P47" i="34"/>
  <c r="O47" i="34"/>
  <c r="N47" i="34"/>
  <c r="M47" i="34"/>
  <c r="I47" i="34"/>
  <c r="G47" i="34"/>
  <c r="B47" i="34" s="1"/>
  <c r="C47" i="34"/>
  <c r="A47" i="34"/>
  <c r="W46" i="34"/>
  <c r="T46" i="34"/>
  <c r="P46" i="34"/>
  <c r="O46" i="34"/>
  <c r="N46" i="34"/>
  <c r="M46" i="34"/>
  <c r="I46" i="34"/>
  <c r="G46" i="34"/>
  <c r="B46" i="34" s="1"/>
  <c r="C46" i="34"/>
  <c r="A46" i="34"/>
  <c r="W45" i="34"/>
  <c r="T45" i="34"/>
  <c r="P45" i="34"/>
  <c r="O45" i="34"/>
  <c r="N45" i="34"/>
  <c r="M45" i="34"/>
  <c r="I45" i="34"/>
  <c r="G45" i="34"/>
  <c r="B45" i="34" s="1"/>
  <c r="C45" i="34"/>
  <c r="A45" i="34"/>
  <c r="W44" i="34"/>
  <c r="T44" i="34"/>
  <c r="P44" i="34"/>
  <c r="O44" i="34"/>
  <c r="N44" i="34"/>
  <c r="M44" i="34"/>
  <c r="I44" i="34"/>
  <c r="G44" i="34"/>
  <c r="B44" i="34" s="1"/>
  <c r="C44" i="34"/>
  <c r="A44" i="34"/>
  <c r="W43" i="34"/>
  <c r="T43" i="34"/>
  <c r="P43" i="34"/>
  <c r="O43" i="34"/>
  <c r="N43" i="34"/>
  <c r="M43" i="34"/>
  <c r="I43" i="34"/>
  <c r="G43" i="34"/>
  <c r="B43" i="34" s="1"/>
  <c r="C43" i="34"/>
  <c r="A43" i="34"/>
  <c r="W42" i="34"/>
  <c r="T42" i="34"/>
  <c r="P42" i="34"/>
  <c r="O42" i="34"/>
  <c r="N42" i="34"/>
  <c r="M42" i="34"/>
  <c r="I42" i="34"/>
  <c r="G42" i="34"/>
  <c r="B42" i="34" s="1"/>
  <c r="C42" i="34"/>
  <c r="A42" i="34"/>
  <c r="W41" i="34"/>
  <c r="T41" i="34"/>
  <c r="P41" i="34"/>
  <c r="O41" i="34"/>
  <c r="N41" i="34"/>
  <c r="M41" i="34"/>
  <c r="G41" i="34"/>
  <c r="B41" i="34" s="1"/>
  <c r="I41" i="34" s="1"/>
  <c r="C41" i="34"/>
  <c r="A41" i="34"/>
  <c r="W40" i="34"/>
  <c r="T40" i="34"/>
  <c r="P40" i="34"/>
  <c r="O40" i="34"/>
  <c r="N40" i="34"/>
  <c r="M40" i="34"/>
  <c r="G40" i="34"/>
  <c r="B40" i="34" s="1"/>
  <c r="I40" i="34" s="1"/>
  <c r="C40" i="34"/>
  <c r="A40" i="34"/>
  <c r="W39" i="34"/>
  <c r="T39" i="34"/>
  <c r="P39" i="34"/>
  <c r="O39" i="34"/>
  <c r="N39" i="34"/>
  <c r="M39" i="34"/>
  <c r="G39" i="34"/>
  <c r="B39" i="34" s="1"/>
  <c r="I39" i="34" s="1"/>
  <c r="C39" i="34"/>
  <c r="A39" i="34"/>
  <c r="W38" i="34"/>
  <c r="T38" i="34"/>
  <c r="P38" i="34"/>
  <c r="O38" i="34"/>
  <c r="N38" i="34"/>
  <c r="M38" i="34"/>
  <c r="G38" i="34"/>
  <c r="B38" i="34" s="1"/>
  <c r="I38" i="34" s="1"/>
  <c r="C38" i="34"/>
  <c r="A38" i="34"/>
  <c r="W37" i="34"/>
  <c r="T37" i="34"/>
  <c r="P37" i="34"/>
  <c r="O37" i="34"/>
  <c r="N37" i="34"/>
  <c r="M37" i="34"/>
  <c r="G37" i="34"/>
  <c r="B37" i="34" s="1"/>
  <c r="I37" i="34" s="1"/>
  <c r="C37" i="34"/>
  <c r="A37" i="34"/>
  <c r="W36" i="34"/>
  <c r="T36" i="34"/>
  <c r="P36" i="34"/>
  <c r="O36" i="34"/>
  <c r="N36" i="34"/>
  <c r="M36" i="34"/>
  <c r="G36" i="34"/>
  <c r="B36" i="34" s="1"/>
  <c r="I36" i="34" s="1"/>
  <c r="C36" i="34"/>
  <c r="A36" i="34"/>
  <c r="W35" i="34"/>
  <c r="T35" i="34"/>
  <c r="P35" i="34"/>
  <c r="O35" i="34"/>
  <c r="N35" i="34"/>
  <c r="M35" i="34"/>
  <c r="G35" i="34"/>
  <c r="B35" i="34" s="1"/>
  <c r="I35" i="34" s="1"/>
  <c r="C35" i="34"/>
  <c r="A35" i="34"/>
  <c r="W34" i="34"/>
  <c r="T34" i="34"/>
  <c r="P34" i="34"/>
  <c r="O34" i="34"/>
  <c r="N34" i="34"/>
  <c r="M34" i="34"/>
  <c r="G34" i="34"/>
  <c r="B34" i="34" s="1"/>
  <c r="I34" i="34" s="1"/>
  <c r="C34" i="34"/>
  <c r="A34" i="34"/>
  <c r="W33" i="34"/>
  <c r="T33" i="34"/>
  <c r="P33" i="34"/>
  <c r="O33" i="34"/>
  <c r="N33" i="34"/>
  <c r="M33" i="34"/>
  <c r="G33" i="34"/>
  <c r="B33" i="34" s="1"/>
  <c r="I33" i="34" s="1"/>
  <c r="C33" i="34"/>
  <c r="A33" i="34"/>
  <c r="W32" i="34"/>
  <c r="T32" i="34"/>
  <c r="P32" i="34"/>
  <c r="O32" i="34"/>
  <c r="N32" i="34"/>
  <c r="M32" i="34"/>
  <c r="G32" i="34"/>
  <c r="B32" i="34" s="1"/>
  <c r="I32" i="34" s="1"/>
  <c r="C32" i="34"/>
  <c r="A32" i="34"/>
  <c r="G31" i="34"/>
  <c r="B31" i="34" s="1"/>
  <c r="I31" i="34" s="1"/>
  <c r="AB23" i="34"/>
  <c r="AB24" i="34" s="1"/>
  <c r="AB22" i="34"/>
  <c r="J21" i="34"/>
  <c r="E387" i="4" s="1"/>
  <c r="J20" i="34"/>
  <c r="AD22" i="34" s="1"/>
  <c r="S16" i="34"/>
  <c r="P16" i="34"/>
  <c r="K393" i="4" s="1"/>
  <c r="E16" i="34"/>
  <c r="S15" i="34"/>
  <c r="P15" i="34"/>
  <c r="K392" i="4" s="1"/>
  <c r="Q14" i="34"/>
  <c r="M384" i="4" s="1"/>
  <c r="E14" i="34"/>
  <c r="C15" i="34" s="1"/>
  <c r="N11" i="34"/>
  <c r="I391" i="4" s="1"/>
  <c r="I10" i="34"/>
  <c r="D377" i="4" s="1"/>
  <c r="E10" i="34"/>
  <c r="E371" i="4" s="1"/>
  <c r="I9" i="34"/>
  <c r="D376" i="4" s="1"/>
  <c r="E9" i="34"/>
  <c r="E370" i="4" s="1"/>
  <c r="Q7" i="34"/>
  <c r="E392" i="4" s="1"/>
  <c r="F7" i="34"/>
  <c r="E369" i="4" s="1"/>
  <c r="B360" i="4"/>
  <c r="M344" i="4"/>
  <c r="E344" i="4"/>
  <c r="O344" i="4" s="1"/>
  <c r="O345" i="4" s="1"/>
  <c r="O346" i="4" s="1"/>
  <c r="E337" i="4"/>
  <c r="E331" i="4"/>
  <c r="E330" i="4"/>
  <c r="E329" i="4"/>
  <c r="E328" i="4"/>
  <c r="M323" i="4"/>
  <c r="E319" i="4"/>
  <c r="W63" i="33"/>
  <c r="V63" i="33"/>
  <c r="U63" i="33"/>
  <c r="M63" i="33"/>
  <c r="L63" i="33"/>
  <c r="K63" i="33"/>
  <c r="W62" i="33"/>
  <c r="T62" i="33"/>
  <c r="P62" i="33"/>
  <c r="O62" i="33"/>
  <c r="N62" i="33"/>
  <c r="M62" i="33"/>
  <c r="I62" i="33"/>
  <c r="G62" i="33"/>
  <c r="B62" i="33" s="1"/>
  <c r="C62" i="33"/>
  <c r="A62" i="33"/>
  <c r="W61" i="33"/>
  <c r="T61" i="33"/>
  <c r="P61" i="33"/>
  <c r="O61" i="33"/>
  <c r="N61" i="33"/>
  <c r="M61" i="33"/>
  <c r="I61" i="33"/>
  <c r="G61" i="33"/>
  <c r="B61" i="33" s="1"/>
  <c r="C61" i="33"/>
  <c r="A61" i="33"/>
  <c r="W60" i="33"/>
  <c r="T60" i="33"/>
  <c r="P60" i="33"/>
  <c r="O60" i="33"/>
  <c r="N60" i="33"/>
  <c r="M60" i="33"/>
  <c r="I60" i="33"/>
  <c r="G60" i="33"/>
  <c r="B60" i="33" s="1"/>
  <c r="C60" i="33"/>
  <c r="A60" i="33"/>
  <c r="W59" i="33"/>
  <c r="T59" i="33"/>
  <c r="P59" i="33"/>
  <c r="O59" i="33"/>
  <c r="N59" i="33"/>
  <c r="M59" i="33"/>
  <c r="I59" i="33"/>
  <c r="G59" i="33"/>
  <c r="B59" i="33" s="1"/>
  <c r="C59" i="33"/>
  <c r="A59" i="33"/>
  <c r="W58" i="33"/>
  <c r="T58" i="33"/>
  <c r="P58" i="33"/>
  <c r="O58" i="33"/>
  <c r="N58" i="33"/>
  <c r="M58" i="33"/>
  <c r="I58" i="33"/>
  <c r="G58" i="33"/>
  <c r="B58" i="33" s="1"/>
  <c r="C58" i="33"/>
  <c r="A58" i="33"/>
  <c r="W57" i="33"/>
  <c r="T57" i="33"/>
  <c r="P57" i="33"/>
  <c r="O57" i="33"/>
  <c r="N57" i="33"/>
  <c r="M57" i="33"/>
  <c r="I57" i="33"/>
  <c r="G57" i="33"/>
  <c r="B57" i="33" s="1"/>
  <c r="C57" i="33"/>
  <c r="A57" i="33"/>
  <c r="W56" i="33"/>
  <c r="T56" i="33"/>
  <c r="P56" i="33"/>
  <c r="O56" i="33"/>
  <c r="N56" i="33"/>
  <c r="M56" i="33"/>
  <c r="I56" i="33"/>
  <c r="G56" i="33"/>
  <c r="B56" i="33" s="1"/>
  <c r="C56" i="33"/>
  <c r="A56" i="33"/>
  <c r="W55" i="33"/>
  <c r="T55" i="33"/>
  <c r="P55" i="33"/>
  <c r="O55" i="33"/>
  <c r="N55" i="33"/>
  <c r="M55" i="33"/>
  <c r="I55" i="33"/>
  <c r="G55" i="33"/>
  <c r="B55" i="33" s="1"/>
  <c r="C55" i="33"/>
  <c r="A55" i="33"/>
  <c r="W54" i="33"/>
  <c r="T54" i="33"/>
  <c r="P54" i="33"/>
  <c r="O54" i="33"/>
  <c r="N54" i="33"/>
  <c r="M54" i="33"/>
  <c r="I54" i="33"/>
  <c r="G54" i="33"/>
  <c r="B54" i="33" s="1"/>
  <c r="C54" i="33"/>
  <c r="A54" i="33"/>
  <c r="W53" i="33"/>
  <c r="T53" i="33"/>
  <c r="P53" i="33"/>
  <c r="O53" i="33"/>
  <c r="N53" i="33"/>
  <c r="M53" i="33"/>
  <c r="I53" i="33"/>
  <c r="G53" i="33"/>
  <c r="B53" i="33" s="1"/>
  <c r="C53" i="33"/>
  <c r="A53" i="33"/>
  <c r="W52" i="33"/>
  <c r="T52" i="33"/>
  <c r="P52" i="33"/>
  <c r="O52" i="33"/>
  <c r="N52" i="33"/>
  <c r="M52" i="33"/>
  <c r="I52" i="33"/>
  <c r="G52" i="33"/>
  <c r="B52" i="33" s="1"/>
  <c r="C52" i="33"/>
  <c r="A52" i="33"/>
  <c r="W51" i="33"/>
  <c r="T51" i="33"/>
  <c r="P51" i="33"/>
  <c r="O51" i="33"/>
  <c r="N51" i="33"/>
  <c r="M51" i="33"/>
  <c r="I51" i="33"/>
  <c r="G51" i="33"/>
  <c r="B51" i="33" s="1"/>
  <c r="C51" i="33"/>
  <c r="A51" i="33"/>
  <c r="W50" i="33"/>
  <c r="T50" i="33"/>
  <c r="P50" i="33"/>
  <c r="O50" i="33"/>
  <c r="N50" i="33"/>
  <c r="M50" i="33"/>
  <c r="I50" i="33"/>
  <c r="G50" i="33"/>
  <c r="B50" i="33" s="1"/>
  <c r="C50" i="33"/>
  <c r="A50" i="33"/>
  <c r="W49" i="33"/>
  <c r="T49" i="33"/>
  <c r="P49" i="33"/>
  <c r="O49" i="33"/>
  <c r="N49" i="33"/>
  <c r="M49" i="33"/>
  <c r="I49" i="33"/>
  <c r="G49" i="33"/>
  <c r="B49" i="33" s="1"/>
  <c r="C49" i="33"/>
  <c r="A49" i="33"/>
  <c r="W48" i="33"/>
  <c r="T48" i="33"/>
  <c r="P48" i="33"/>
  <c r="O48" i="33"/>
  <c r="N48" i="33"/>
  <c r="M48" i="33"/>
  <c r="I48" i="33"/>
  <c r="G48" i="33"/>
  <c r="B48" i="33" s="1"/>
  <c r="C48" i="33"/>
  <c r="A48" i="33"/>
  <c r="W47" i="33"/>
  <c r="T47" i="33"/>
  <c r="P47" i="33"/>
  <c r="O47" i="33"/>
  <c r="N47" i="33"/>
  <c r="M47" i="33"/>
  <c r="I47" i="33"/>
  <c r="G47" i="33"/>
  <c r="B47" i="33" s="1"/>
  <c r="C47" i="33"/>
  <c r="A47" i="33"/>
  <c r="W46" i="33"/>
  <c r="T46" i="33"/>
  <c r="P46" i="33"/>
  <c r="O46" i="33"/>
  <c r="N46" i="33"/>
  <c r="M46" i="33"/>
  <c r="I46" i="33"/>
  <c r="G46" i="33"/>
  <c r="B46" i="33" s="1"/>
  <c r="C46" i="33"/>
  <c r="A46" i="33"/>
  <c r="W45" i="33"/>
  <c r="T45" i="33"/>
  <c r="P45" i="33"/>
  <c r="O45" i="33"/>
  <c r="N45" i="33"/>
  <c r="M45" i="33"/>
  <c r="I45" i="33"/>
  <c r="G45" i="33"/>
  <c r="B45" i="33" s="1"/>
  <c r="C45" i="33"/>
  <c r="A45" i="33"/>
  <c r="W44" i="33"/>
  <c r="T44" i="33"/>
  <c r="P44" i="33"/>
  <c r="O44" i="33"/>
  <c r="N44" i="33"/>
  <c r="M44" i="33"/>
  <c r="I44" i="33"/>
  <c r="G44" i="33"/>
  <c r="B44" i="33" s="1"/>
  <c r="C44" i="33"/>
  <c r="A44" i="33"/>
  <c r="W43" i="33"/>
  <c r="T43" i="33"/>
  <c r="P43" i="33"/>
  <c r="O43" i="33"/>
  <c r="N43" i="33"/>
  <c r="M43" i="33"/>
  <c r="I43" i="33"/>
  <c r="G43" i="33"/>
  <c r="B43" i="33" s="1"/>
  <c r="C43" i="33"/>
  <c r="A43" i="33"/>
  <c r="W42" i="33"/>
  <c r="T42" i="33"/>
  <c r="P42" i="33"/>
  <c r="O42" i="33"/>
  <c r="N42" i="33"/>
  <c r="M42" i="33"/>
  <c r="I42" i="33"/>
  <c r="G42" i="33"/>
  <c r="B42" i="33" s="1"/>
  <c r="C42" i="33"/>
  <c r="A42" i="33"/>
  <c r="W41" i="33"/>
  <c r="T41" i="33"/>
  <c r="P41" i="33"/>
  <c r="O41" i="33"/>
  <c r="N41" i="33"/>
  <c r="M41" i="33"/>
  <c r="G41" i="33"/>
  <c r="B41" i="33" s="1"/>
  <c r="I41" i="33" s="1"/>
  <c r="C41" i="33"/>
  <c r="A41" i="33"/>
  <c r="W40" i="33"/>
  <c r="T40" i="33"/>
  <c r="P40" i="33"/>
  <c r="O40" i="33"/>
  <c r="N40" i="33"/>
  <c r="M40" i="33"/>
  <c r="G40" i="33"/>
  <c r="B40" i="33" s="1"/>
  <c r="I40" i="33" s="1"/>
  <c r="C40" i="33"/>
  <c r="A40" i="33"/>
  <c r="W39" i="33"/>
  <c r="T39" i="33"/>
  <c r="P39" i="33"/>
  <c r="O39" i="33"/>
  <c r="N39" i="33"/>
  <c r="M39" i="33"/>
  <c r="G39" i="33"/>
  <c r="B39" i="33" s="1"/>
  <c r="I39" i="33" s="1"/>
  <c r="C39" i="33"/>
  <c r="A39" i="33"/>
  <c r="W38" i="33"/>
  <c r="T38" i="33"/>
  <c r="P38" i="33"/>
  <c r="O38" i="33"/>
  <c r="N38" i="33"/>
  <c r="M38" i="33"/>
  <c r="G38" i="33"/>
  <c r="B38" i="33" s="1"/>
  <c r="I38" i="33" s="1"/>
  <c r="C38" i="33"/>
  <c r="A38" i="33"/>
  <c r="W37" i="33"/>
  <c r="T37" i="33"/>
  <c r="P37" i="33"/>
  <c r="O37" i="33"/>
  <c r="N37" i="33"/>
  <c r="M37" i="33"/>
  <c r="G37" i="33"/>
  <c r="B37" i="33" s="1"/>
  <c r="I37" i="33" s="1"/>
  <c r="C37" i="33"/>
  <c r="A37" i="33"/>
  <c r="W36" i="33"/>
  <c r="T36" i="33"/>
  <c r="P36" i="33"/>
  <c r="O36" i="33"/>
  <c r="N36" i="33"/>
  <c r="M36" i="33"/>
  <c r="G36" i="33"/>
  <c r="B36" i="33" s="1"/>
  <c r="I36" i="33" s="1"/>
  <c r="C36" i="33"/>
  <c r="A36" i="33"/>
  <c r="W35" i="33"/>
  <c r="T35" i="33"/>
  <c r="P35" i="33"/>
  <c r="O35" i="33"/>
  <c r="N35" i="33"/>
  <c r="M35" i="33"/>
  <c r="G35" i="33"/>
  <c r="B35" i="33" s="1"/>
  <c r="I35" i="33" s="1"/>
  <c r="C35" i="33"/>
  <c r="A35" i="33"/>
  <c r="W34" i="33"/>
  <c r="T34" i="33"/>
  <c r="P34" i="33"/>
  <c r="O34" i="33"/>
  <c r="N34" i="33"/>
  <c r="M34" i="33"/>
  <c r="G34" i="33"/>
  <c r="B34" i="33" s="1"/>
  <c r="I34" i="33" s="1"/>
  <c r="C34" i="33"/>
  <c r="A34" i="33"/>
  <c r="W33" i="33"/>
  <c r="T33" i="33"/>
  <c r="P33" i="33"/>
  <c r="O33" i="33"/>
  <c r="N33" i="33"/>
  <c r="M33" i="33"/>
  <c r="G33" i="33"/>
  <c r="B33" i="33" s="1"/>
  <c r="I33" i="33" s="1"/>
  <c r="C33" i="33"/>
  <c r="A33" i="33"/>
  <c r="W32" i="33"/>
  <c r="T32" i="33"/>
  <c r="P32" i="33"/>
  <c r="O32" i="33"/>
  <c r="N32" i="33"/>
  <c r="M32" i="33"/>
  <c r="G32" i="33"/>
  <c r="B32" i="33" s="1"/>
  <c r="I32" i="33" s="1"/>
  <c r="C32" i="33"/>
  <c r="A32" i="33"/>
  <c r="G31" i="33"/>
  <c r="B31" i="33" s="1"/>
  <c r="I31" i="33" s="1"/>
  <c r="AB23" i="33"/>
  <c r="AB24" i="33" s="1"/>
  <c r="AB22" i="33"/>
  <c r="J21" i="33"/>
  <c r="E340" i="4" s="1"/>
  <c r="J20" i="33"/>
  <c r="S16" i="33"/>
  <c r="Q16" i="33"/>
  <c r="M346" i="4" s="1"/>
  <c r="P16" i="33"/>
  <c r="K346" i="4" s="1"/>
  <c r="E16" i="33"/>
  <c r="AC28" i="33" s="1"/>
  <c r="S15" i="33"/>
  <c r="P15" i="33"/>
  <c r="K345" i="4" s="1"/>
  <c r="Q14" i="33"/>
  <c r="M337" i="4" s="1"/>
  <c r="E14" i="33"/>
  <c r="C15" i="33" s="1"/>
  <c r="N11" i="33"/>
  <c r="I344" i="4" s="1"/>
  <c r="I10" i="33"/>
  <c r="D330" i="4" s="1"/>
  <c r="E10" i="33"/>
  <c r="E324" i="4" s="1"/>
  <c r="I9" i="33"/>
  <c r="D329" i="4" s="1"/>
  <c r="E9" i="33"/>
  <c r="E323" i="4" s="1"/>
  <c r="Q7" i="33"/>
  <c r="E345" i="4" s="1"/>
  <c r="F7" i="33"/>
  <c r="E322" i="4" s="1"/>
  <c r="B313" i="4"/>
  <c r="M297" i="4"/>
  <c r="E297" i="4"/>
  <c r="O297" i="4" s="1"/>
  <c r="E290" i="4"/>
  <c r="E284" i="4"/>
  <c r="E283" i="4"/>
  <c r="E282" i="4"/>
  <c r="E281" i="4"/>
  <c r="M276" i="4"/>
  <c r="E272" i="4"/>
  <c r="W63" i="32"/>
  <c r="V63" i="32"/>
  <c r="U63" i="32"/>
  <c r="M63" i="32"/>
  <c r="L63" i="32"/>
  <c r="Q16" i="32" s="1"/>
  <c r="M299" i="4" s="1"/>
  <c r="K63" i="32"/>
  <c r="W62" i="32"/>
  <c r="T62" i="32"/>
  <c r="P62" i="32"/>
  <c r="O62" i="32"/>
  <c r="N62" i="32"/>
  <c r="M62" i="32"/>
  <c r="I62" i="32"/>
  <c r="G62" i="32"/>
  <c r="B62" i="32" s="1"/>
  <c r="C62" i="32"/>
  <c r="A62" i="32"/>
  <c r="W61" i="32"/>
  <c r="T61" i="32"/>
  <c r="P61" i="32"/>
  <c r="O61" i="32"/>
  <c r="N61" i="32"/>
  <c r="M61" i="32"/>
  <c r="I61" i="32"/>
  <c r="G61" i="32"/>
  <c r="B61" i="32" s="1"/>
  <c r="C61" i="32"/>
  <c r="A61" i="32"/>
  <c r="W60" i="32"/>
  <c r="T60" i="32"/>
  <c r="P60" i="32"/>
  <c r="O60" i="32"/>
  <c r="N60" i="32"/>
  <c r="M60" i="32"/>
  <c r="I60" i="32"/>
  <c r="G60" i="32"/>
  <c r="B60" i="32" s="1"/>
  <c r="C60" i="32"/>
  <c r="A60" i="32"/>
  <c r="W59" i="32"/>
  <c r="T59" i="32"/>
  <c r="P59" i="32"/>
  <c r="O59" i="32"/>
  <c r="N59" i="32"/>
  <c r="M59" i="32"/>
  <c r="I59" i="32"/>
  <c r="G59" i="32"/>
  <c r="B59" i="32" s="1"/>
  <c r="C59" i="32"/>
  <c r="A59" i="32"/>
  <c r="W58" i="32"/>
  <c r="T58" i="32"/>
  <c r="P58" i="32"/>
  <c r="O58" i="32"/>
  <c r="N58" i="32"/>
  <c r="M58" i="32"/>
  <c r="I58" i="32"/>
  <c r="G58" i="32"/>
  <c r="B58" i="32" s="1"/>
  <c r="C58" i="32"/>
  <c r="A58" i="32"/>
  <c r="W57" i="32"/>
  <c r="T57" i="32"/>
  <c r="P57" i="32"/>
  <c r="O57" i="32"/>
  <c r="N57" i="32"/>
  <c r="M57" i="32"/>
  <c r="I57" i="32"/>
  <c r="G57" i="32"/>
  <c r="B57" i="32" s="1"/>
  <c r="C57" i="32"/>
  <c r="A57" i="32"/>
  <c r="W56" i="32"/>
  <c r="T56" i="32"/>
  <c r="P56" i="32"/>
  <c r="O56" i="32"/>
  <c r="N56" i="32"/>
  <c r="M56" i="32"/>
  <c r="I56" i="32"/>
  <c r="G56" i="32"/>
  <c r="B56" i="32" s="1"/>
  <c r="C56" i="32"/>
  <c r="A56" i="32"/>
  <c r="W55" i="32"/>
  <c r="T55" i="32"/>
  <c r="P55" i="32"/>
  <c r="O55" i="32"/>
  <c r="N55" i="32"/>
  <c r="M55" i="32"/>
  <c r="I55" i="32"/>
  <c r="G55" i="32"/>
  <c r="B55" i="32" s="1"/>
  <c r="C55" i="32"/>
  <c r="A55" i="32"/>
  <c r="W54" i="32"/>
  <c r="T54" i="32"/>
  <c r="P54" i="32"/>
  <c r="O54" i="32"/>
  <c r="N54" i="32"/>
  <c r="M54" i="32"/>
  <c r="I54" i="32"/>
  <c r="G54" i="32"/>
  <c r="B54" i="32" s="1"/>
  <c r="C54" i="32"/>
  <c r="A54" i="32"/>
  <c r="W53" i="32"/>
  <c r="T53" i="32"/>
  <c r="P53" i="32"/>
  <c r="O53" i="32"/>
  <c r="N53" i="32"/>
  <c r="M53" i="32"/>
  <c r="I53" i="32"/>
  <c r="G53" i="32"/>
  <c r="B53" i="32" s="1"/>
  <c r="C53" i="32"/>
  <c r="A53" i="32"/>
  <c r="W52" i="32"/>
  <c r="T52" i="32"/>
  <c r="P52" i="32"/>
  <c r="O52" i="32"/>
  <c r="N52" i="32"/>
  <c r="M52" i="32"/>
  <c r="I52" i="32"/>
  <c r="G52" i="32"/>
  <c r="B52" i="32" s="1"/>
  <c r="C52" i="32"/>
  <c r="A52" i="32"/>
  <c r="W51" i="32"/>
  <c r="T51" i="32"/>
  <c r="P51" i="32"/>
  <c r="O51" i="32"/>
  <c r="N51" i="32"/>
  <c r="M51" i="32"/>
  <c r="I51" i="32"/>
  <c r="G51" i="32"/>
  <c r="B51" i="32" s="1"/>
  <c r="C51" i="32"/>
  <c r="A51" i="32"/>
  <c r="W50" i="32"/>
  <c r="T50" i="32"/>
  <c r="P50" i="32"/>
  <c r="O50" i="32"/>
  <c r="N50" i="32"/>
  <c r="M50" i="32"/>
  <c r="I50" i="32"/>
  <c r="G50" i="32"/>
  <c r="B50" i="32" s="1"/>
  <c r="C50" i="32"/>
  <c r="A50" i="32"/>
  <c r="W49" i="32"/>
  <c r="T49" i="32"/>
  <c r="P49" i="32"/>
  <c r="O49" i="32"/>
  <c r="N49" i="32"/>
  <c r="M49" i="32"/>
  <c r="I49" i="32"/>
  <c r="G49" i="32"/>
  <c r="B49" i="32" s="1"/>
  <c r="C49" i="32"/>
  <c r="A49" i="32"/>
  <c r="W48" i="32"/>
  <c r="T48" i="32"/>
  <c r="P48" i="32"/>
  <c r="O48" i="32"/>
  <c r="N48" i="32"/>
  <c r="M48" i="32"/>
  <c r="I48" i="32"/>
  <c r="G48" i="32"/>
  <c r="B48" i="32" s="1"/>
  <c r="C48" i="32"/>
  <c r="A48" i="32"/>
  <c r="W47" i="32"/>
  <c r="T47" i="32"/>
  <c r="P47" i="32"/>
  <c r="O47" i="32"/>
  <c r="N47" i="32"/>
  <c r="M47" i="32"/>
  <c r="I47" i="32"/>
  <c r="G47" i="32"/>
  <c r="B47" i="32" s="1"/>
  <c r="C47" i="32"/>
  <c r="A47" i="32"/>
  <c r="W46" i="32"/>
  <c r="T46" i="32"/>
  <c r="P46" i="32"/>
  <c r="O46" i="32"/>
  <c r="N46" i="32"/>
  <c r="M46" i="32"/>
  <c r="I46" i="32"/>
  <c r="G46" i="32"/>
  <c r="B46" i="32" s="1"/>
  <c r="C46" i="32"/>
  <c r="A46" i="32"/>
  <c r="W45" i="32"/>
  <c r="T45" i="32"/>
  <c r="P45" i="32"/>
  <c r="O45" i="32"/>
  <c r="N45" i="32"/>
  <c r="M45" i="32"/>
  <c r="I45" i="32"/>
  <c r="G45" i="32"/>
  <c r="B45" i="32" s="1"/>
  <c r="C45" i="32"/>
  <c r="A45" i="32"/>
  <c r="W44" i="32"/>
  <c r="T44" i="32"/>
  <c r="P44" i="32"/>
  <c r="O44" i="32"/>
  <c r="N44" i="32"/>
  <c r="M44" i="32"/>
  <c r="I44" i="32"/>
  <c r="G44" i="32"/>
  <c r="B44" i="32" s="1"/>
  <c r="C44" i="32"/>
  <c r="A44" i="32"/>
  <c r="W43" i="32"/>
  <c r="T43" i="32"/>
  <c r="P43" i="32"/>
  <c r="O43" i="32"/>
  <c r="N43" i="32"/>
  <c r="M43" i="32"/>
  <c r="I43" i="32"/>
  <c r="G43" i="32"/>
  <c r="B43" i="32" s="1"/>
  <c r="C43" i="32"/>
  <c r="A43" i="32"/>
  <c r="W42" i="32"/>
  <c r="T42" i="32"/>
  <c r="P42" i="32"/>
  <c r="O42" i="32"/>
  <c r="N42" i="32"/>
  <c r="M42" i="32"/>
  <c r="I42" i="32"/>
  <c r="G42" i="32"/>
  <c r="B42" i="32" s="1"/>
  <c r="C42" i="32"/>
  <c r="A42" i="32"/>
  <c r="W41" i="32"/>
  <c r="T41" i="32"/>
  <c r="P41" i="32"/>
  <c r="O41" i="32"/>
  <c r="N41" i="32"/>
  <c r="M41" i="32"/>
  <c r="G41" i="32"/>
  <c r="B41" i="32" s="1"/>
  <c r="I41" i="32" s="1"/>
  <c r="C41" i="32"/>
  <c r="A41" i="32"/>
  <c r="W40" i="32"/>
  <c r="T40" i="32"/>
  <c r="P40" i="32"/>
  <c r="O40" i="32"/>
  <c r="N40" i="32"/>
  <c r="M40" i="32"/>
  <c r="G40" i="32"/>
  <c r="B40" i="32" s="1"/>
  <c r="I40" i="32" s="1"/>
  <c r="C40" i="32"/>
  <c r="A40" i="32"/>
  <c r="W39" i="32"/>
  <c r="T39" i="32"/>
  <c r="P39" i="32"/>
  <c r="O39" i="32"/>
  <c r="N39" i="32"/>
  <c r="M39" i="32"/>
  <c r="G39" i="32"/>
  <c r="B39" i="32" s="1"/>
  <c r="I39" i="32" s="1"/>
  <c r="C39" i="32"/>
  <c r="A39" i="32"/>
  <c r="W38" i="32"/>
  <c r="T38" i="32"/>
  <c r="P38" i="32"/>
  <c r="O38" i="32"/>
  <c r="N38" i="32"/>
  <c r="M38" i="32"/>
  <c r="G38" i="32"/>
  <c r="B38" i="32" s="1"/>
  <c r="I38" i="32" s="1"/>
  <c r="C38" i="32"/>
  <c r="A38" i="32"/>
  <c r="W37" i="32"/>
  <c r="T37" i="32"/>
  <c r="P37" i="32"/>
  <c r="O37" i="32"/>
  <c r="N37" i="32"/>
  <c r="M37" i="32"/>
  <c r="G37" i="32"/>
  <c r="B37" i="32" s="1"/>
  <c r="I37" i="32" s="1"/>
  <c r="C37" i="32"/>
  <c r="A37" i="32"/>
  <c r="W36" i="32"/>
  <c r="T36" i="32"/>
  <c r="P36" i="32"/>
  <c r="O36" i="32"/>
  <c r="N36" i="32"/>
  <c r="M36" i="32"/>
  <c r="G36" i="32"/>
  <c r="B36" i="32" s="1"/>
  <c r="I36" i="32" s="1"/>
  <c r="C36" i="32"/>
  <c r="A36" i="32"/>
  <c r="W35" i="32"/>
  <c r="T35" i="32"/>
  <c r="P35" i="32"/>
  <c r="O35" i="32"/>
  <c r="N35" i="32"/>
  <c r="M35" i="32"/>
  <c r="G35" i="32"/>
  <c r="B35" i="32" s="1"/>
  <c r="I35" i="32" s="1"/>
  <c r="C35" i="32"/>
  <c r="A35" i="32"/>
  <c r="W34" i="32"/>
  <c r="T34" i="32"/>
  <c r="P34" i="32"/>
  <c r="O34" i="32"/>
  <c r="N34" i="32"/>
  <c r="M34" i="32"/>
  <c r="G34" i="32"/>
  <c r="B34" i="32" s="1"/>
  <c r="I34" i="32" s="1"/>
  <c r="C34" i="32"/>
  <c r="A34" i="32"/>
  <c r="W33" i="32"/>
  <c r="T33" i="32"/>
  <c r="P33" i="32"/>
  <c r="O33" i="32"/>
  <c r="N33" i="32"/>
  <c r="M33" i="32"/>
  <c r="G33" i="32"/>
  <c r="B33" i="32" s="1"/>
  <c r="I33" i="32" s="1"/>
  <c r="C33" i="32"/>
  <c r="A33" i="32"/>
  <c r="W32" i="32"/>
  <c r="T32" i="32"/>
  <c r="P32" i="32"/>
  <c r="O32" i="32"/>
  <c r="N32" i="32"/>
  <c r="M32" i="32"/>
  <c r="G32" i="32"/>
  <c r="B32" i="32" s="1"/>
  <c r="I32" i="32" s="1"/>
  <c r="C32" i="32"/>
  <c r="A32" i="32"/>
  <c r="G31" i="32"/>
  <c r="B31" i="32" s="1"/>
  <c r="I31" i="32" s="1"/>
  <c r="AB23" i="32"/>
  <c r="AB24" i="32" s="1"/>
  <c r="AB22" i="32"/>
  <c r="J21" i="32"/>
  <c r="E293" i="4" s="1"/>
  <c r="J20" i="32"/>
  <c r="AD22" i="32" s="1"/>
  <c r="S16" i="32"/>
  <c r="P16" i="32"/>
  <c r="K299" i="4" s="1"/>
  <c r="E16" i="32"/>
  <c r="S15" i="32"/>
  <c r="P15" i="32"/>
  <c r="K298" i="4" s="1"/>
  <c r="Q14" i="32"/>
  <c r="M290" i="4" s="1"/>
  <c r="E14" i="32"/>
  <c r="C15" i="32" s="1"/>
  <c r="N11" i="32"/>
  <c r="I297" i="4" s="1"/>
  <c r="I10" i="32"/>
  <c r="D283" i="4" s="1"/>
  <c r="E10" i="32"/>
  <c r="E277" i="4" s="1"/>
  <c r="I9" i="32"/>
  <c r="D282" i="4" s="1"/>
  <c r="E9" i="32"/>
  <c r="E276" i="4" s="1"/>
  <c r="Q7" i="32"/>
  <c r="E298" i="4" s="1"/>
  <c r="F7" i="32"/>
  <c r="E275" i="4" s="1"/>
  <c r="B266" i="4"/>
  <c r="M250" i="4"/>
  <c r="E250" i="4"/>
  <c r="O250" i="4" s="1"/>
  <c r="E243" i="4"/>
  <c r="E237" i="4"/>
  <c r="E236" i="4"/>
  <c r="E235" i="4"/>
  <c r="E234" i="4"/>
  <c r="M229" i="4"/>
  <c r="E225" i="4"/>
  <c r="W63" i="31"/>
  <c r="V63" i="31"/>
  <c r="U63" i="31"/>
  <c r="M63" i="31"/>
  <c r="L63" i="31"/>
  <c r="Q16" i="31" s="1"/>
  <c r="M252" i="4" s="1"/>
  <c r="K63" i="31"/>
  <c r="I63" i="31"/>
  <c r="Q19" i="31" s="1"/>
  <c r="W62" i="31"/>
  <c r="T62" i="31"/>
  <c r="P62" i="31"/>
  <c r="O62" i="31"/>
  <c r="N62" i="31"/>
  <c r="M62" i="31"/>
  <c r="I62" i="31"/>
  <c r="G62" i="31"/>
  <c r="B62" i="31" s="1"/>
  <c r="C62" i="31"/>
  <c r="A62" i="31"/>
  <c r="W61" i="31"/>
  <c r="T61" i="31"/>
  <c r="P61" i="31"/>
  <c r="O61" i="31"/>
  <c r="N61" i="31"/>
  <c r="M61" i="31"/>
  <c r="I61" i="31"/>
  <c r="G61" i="31"/>
  <c r="B61" i="31" s="1"/>
  <c r="C61" i="31"/>
  <c r="A61" i="31"/>
  <c r="W60" i="31"/>
  <c r="T60" i="31"/>
  <c r="P60" i="31"/>
  <c r="O60" i="31"/>
  <c r="N60" i="31"/>
  <c r="M60" i="31"/>
  <c r="I60" i="31"/>
  <c r="G60" i="31"/>
  <c r="B60" i="31" s="1"/>
  <c r="C60" i="31"/>
  <c r="A60" i="31"/>
  <c r="W59" i="31"/>
  <c r="T59" i="31"/>
  <c r="P59" i="31"/>
  <c r="O59" i="31"/>
  <c r="N59" i="31"/>
  <c r="M59" i="31"/>
  <c r="I59" i="31"/>
  <c r="G59" i="31"/>
  <c r="B59" i="31" s="1"/>
  <c r="C59" i="31"/>
  <c r="A59" i="31"/>
  <c r="W58" i="31"/>
  <c r="T58" i="31"/>
  <c r="P58" i="31"/>
  <c r="O58" i="31"/>
  <c r="N58" i="31"/>
  <c r="M58" i="31"/>
  <c r="I58" i="31"/>
  <c r="G58" i="31"/>
  <c r="B58" i="31" s="1"/>
  <c r="C58" i="31"/>
  <c r="A58" i="31"/>
  <c r="W57" i="31"/>
  <c r="T57" i="31"/>
  <c r="P57" i="31"/>
  <c r="O57" i="31"/>
  <c r="N57" i="31"/>
  <c r="M57" i="31"/>
  <c r="I57" i="31"/>
  <c r="G57" i="31"/>
  <c r="B57" i="31" s="1"/>
  <c r="C57" i="31"/>
  <c r="A57" i="31"/>
  <c r="W56" i="31"/>
  <c r="T56" i="31"/>
  <c r="P56" i="31"/>
  <c r="O56" i="31"/>
  <c r="N56" i="31"/>
  <c r="M56" i="31"/>
  <c r="I56" i="31"/>
  <c r="G56" i="31"/>
  <c r="B56" i="31" s="1"/>
  <c r="C56" i="31"/>
  <c r="A56" i="31"/>
  <c r="W55" i="31"/>
  <c r="T55" i="31"/>
  <c r="P55" i="31"/>
  <c r="O55" i="31"/>
  <c r="N55" i="31"/>
  <c r="M55" i="31"/>
  <c r="I55" i="31"/>
  <c r="G55" i="31"/>
  <c r="B55" i="31" s="1"/>
  <c r="C55" i="31"/>
  <c r="A55" i="31"/>
  <c r="W54" i="31"/>
  <c r="T54" i="31"/>
  <c r="P54" i="31"/>
  <c r="O54" i="31"/>
  <c r="N54" i="31"/>
  <c r="M54" i="31"/>
  <c r="I54" i="31"/>
  <c r="G54" i="31"/>
  <c r="B54" i="31" s="1"/>
  <c r="C54" i="31"/>
  <c r="A54" i="31"/>
  <c r="W53" i="31"/>
  <c r="T53" i="31"/>
  <c r="P53" i="31"/>
  <c r="O53" i="31"/>
  <c r="N53" i="31"/>
  <c r="M53" i="31"/>
  <c r="I53" i="31"/>
  <c r="G53" i="31"/>
  <c r="B53" i="31" s="1"/>
  <c r="C53" i="31"/>
  <c r="A53" i="31"/>
  <c r="W52" i="31"/>
  <c r="T52" i="31"/>
  <c r="P52" i="31"/>
  <c r="O52" i="31"/>
  <c r="N52" i="31"/>
  <c r="M52" i="31"/>
  <c r="I52" i="31"/>
  <c r="G52" i="31"/>
  <c r="C52" i="31"/>
  <c r="B52" i="31"/>
  <c r="A52" i="31"/>
  <c r="W51" i="31"/>
  <c r="T51" i="31"/>
  <c r="P51" i="31"/>
  <c r="O51" i="31"/>
  <c r="N51" i="31"/>
  <c r="M51" i="31"/>
  <c r="I51" i="31"/>
  <c r="G51" i="31"/>
  <c r="C51" i="31"/>
  <c r="B51" i="31"/>
  <c r="A51" i="31"/>
  <c r="W50" i="31"/>
  <c r="T50" i="31"/>
  <c r="P50" i="31"/>
  <c r="O50" i="31"/>
  <c r="N50" i="31"/>
  <c r="M50" i="31"/>
  <c r="I50" i="31"/>
  <c r="G50" i="31"/>
  <c r="B50" i="31" s="1"/>
  <c r="C50" i="31"/>
  <c r="A50" i="31"/>
  <c r="W49" i="31"/>
  <c r="T49" i="31"/>
  <c r="P49" i="31"/>
  <c r="O49" i="31"/>
  <c r="N49" i="31"/>
  <c r="M49" i="31"/>
  <c r="I49" i="31"/>
  <c r="G49" i="31"/>
  <c r="C49" i="31"/>
  <c r="B49" i="31"/>
  <c r="A49" i="31"/>
  <c r="W48" i="31"/>
  <c r="T48" i="31"/>
  <c r="P48" i="31"/>
  <c r="O48" i="31"/>
  <c r="N48" i="31"/>
  <c r="M48" i="31"/>
  <c r="I48" i="31"/>
  <c r="G48" i="31"/>
  <c r="C48" i="31"/>
  <c r="B48" i="31"/>
  <c r="A48" i="31"/>
  <c r="W47" i="31"/>
  <c r="T47" i="31"/>
  <c r="P47" i="31"/>
  <c r="O47" i="31"/>
  <c r="N47" i="31"/>
  <c r="M47" i="31"/>
  <c r="I47" i="31"/>
  <c r="G47" i="31"/>
  <c r="B47" i="31" s="1"/>
  <c r="C47" i="31"/>
  <c r="A47" i="31"/>
  <c r="W46" i="31"/>
  <c r="T46" i="31"/>
  <c r="P46" i="31"/>
  <c r="O46" i="31"/>
  <c r="N46" i="31"/>
  <c r="M46" i="31"/>
  <c r="I46" i="31"/>
  <c r="G46" i="31"/>
  <c r="B46" i="31" s="1"/>
  <c r="C46" i="31"/>
  <c r="A46" i="31"/>
  <c r="W45" i="31"/>
  <c r="T45" i="31"/>
  <c r="P45" i="31"/>
  <c r="O45" i="31"/>
  <c r="N45" i="31"/>
  <c r="M45" i="31"/>
  <c r="I45" i="31"/>
  <c r="G45" i="31"/>
  <c r="B45" i="31" s="1"/>
  <c r="C45" i="31"/>
  <c r="A45" i="31"/>
  <c r="W44" i="31"/>
  <c r="T44" i="31"/>
  <c r="P44" i="31"/>
  <c r="O44" i="31"/>
  <c r="N44" i="31"/>
  <c r="M44" i="31"/>
  <c r="I44" i="31"/>
  <c r="G44" i="31"/>
  <c r="B44" i="31" s="1"/>
  <c r="C44" i="31"/>
  <c r="A44" i="31"/>
  <c r="W43" i="31"/>
  <c r="T43" i="31"/>
  <c r="P43" i="31"/>
  <c r="O43" i="31"/>
  <c r="N43" i="31"/>
  <c r="M43" i="31"/>
  <c r="I43" i="31"/>
  <c r="G43" i="31"/>
  <c r="B43" i="31" s="1"/>
  <c r="C43" i="31"/>
  <c r="A43" i="31"/>
  <c r="W42" i="31"/>
  <c r="T42" i="31"/>
  <c r="P42" i="31"/>
  <c r="O42" i="31"/>
  <c r="N42" i="31"/>
  <c r="M42" i="31"/>
  <c r="I42" i="31"/>
  <c r="G42" i="31"/>
  <c r="B42" i="31" s="1"/>
  <c r="C42" i="31"/>
  <c r="A42" i="31"/>
  <c r="W41" i="31"/>
  <c r="T41" i="31"/>
  <c r="P41" i="31"/>
  <c r="O41" i="31"/>
  <c r="N41" i="31"/>
  <c r="M41" i="31"/>
  <c r="G41" i="31"/>
  <c r="B41" i="31" s="1"/>
  <c r="I41" i="31" s="1"/>
  <c r="C41" i="31"/>
  <c r="A41" i="31"/>
  <c r="W40" i="31"/>
  <c r="T40" i="31"/>
  <c r="P40" i="31"/>
  <c r="O40" i="31"/>
  <c r="N40" i="31"/>
  <c r="M40" i="31"/>
  <c r="G40" i="31"/>
  <c r="B40" i="31" s="1"/>
  <c r="I40" i="31" s="1"/>
  <c r="C40" i="31"/>
  <c r="A40" i="31"/>
  <c r="W39" i="31"/>
  <c r="T39" i="31"/>
  <c r="P39" i="31"/>
  <c r="O39" i="31"/>
  <c r="N39" i="31"/>
  <c r="M39" i="31"/>
  <c r="G39" i="31"/>
  <c r="B39" i="31" s="1"/>
  <c r="I39" i="31" s="1"/>
  <c r="C39" i="31"/>
  <c r="A39" i="31"/>
  <c r="W38" i="31"/>
  <c r="T38" i="31"/>
  <c r="P38" i="31"/>
  <c r="O38" i="31"/>
  <c r="N38" i="31"/>
  <c r="M38" i="31"/>
  <c r="G38" i="31"/>
  <c r="B38" i="31" s="1"/>
  <c r="I38" i="31" s="1"/>
  <c r="C38" i="31"/>
  <c r="A38" i="31"/>
  <c r="W37" i="31"/>
  <c r="T37" i="31"/>
  <c r="P37" i="31"/>
  <c r="O37" i="31"/>
  <c r="N37" i="31"/>
  <c r="M37" i="31"/>
  <c r="G37" i="31"/>
  <c r="B37" i="31" s="1"/>
  <c r="I37" i="31" s="1"/>
  <c r="C37" i="31"/>
  <c r="A37" i="31"/>
  <c r="W36" i="31"/>
  <c r="T36" i="31"/>
  <c r="P36" i="31"/>
  <c r="O36" i="31"/>
  <c r="N36" i="31"/>
  <c r="M36" i="31"/>
  <c r="G36" i="31"/>
  <c r="B36" i="31" s="1"/>
  <c r="I36" i="31" s="1"/>
  <c r="C36" i="31"/>
  <c r="A36" i="31"/>
  <c r="W35" i="31"/>
  <c r="T35" i="31"/>
  <c r="P35" i="31"/>
  <c r="O35" i="31"/>
  <c r="N35" i="31"/>
  <c r="M35" i="31"/>
  <c r="G35" i="31"/>
  <c r="B35" i="31" s="1"/>
  <c r="I35" i="31" s="1"/>
  <c r="C35" i="31"/>
  <c r="A35" i="31"/>
  <c r="W34" i="31"/>
  <c r="T34" i="31"/>
  <c r="P34" i="31"/>
  <c r="O34" i="31"/>
  <c r="N34" i="31"/>
  <c r="M34" i="31"/>
  <c r="G34" i="31"/>
  <c r="B34" i="31" s="1"/>
  <c r="I34" i="31" s="1"/>
  <c r="C34" i="31"/>
  <c r="A34" i="31"/>
  <c r="W33" i="31"/>
  <c r="T33" i="31"/>
  <c r="P33" i="31"/>
  <c r="O33" i="31"/>
  <c r="N33" i="31"/>
  <c r="M33" i="31"/>
  <c r="G33" i="31"/>
  <c r="B33" i="31" s="1"/>
  <c r="I33" i="31" s="1"/>
  <c r="C33" i="31"/>
  <c r="A33" i="31"/>
  <c r="W32" i="31"/>
  <c r="T32" i="31"/>
  <c r="P32" i="31"/>
  <c r="O32" i="31"/>
  <c r="N32" i="31"/>
  <c r="M32" i="31"/>
  <c r="G32" i="31"/>
  <c r="B32" i="31" s="1"/>
  <c r="I32" i="31" s="1"/>
  <c r="C32" i="31"/>
  <c r="A32" i="31"/>
  <c r="G31" i="31"/>
  <c r="B31" i="31" s="1"/>
  <c r="I31" i="31" s="1"/>
  <c r="AB23" i="31"/>
  <c r="AB24" i="31" s="1"/>
  <c r="AB22" i="31"/>
  <c r="J21" i="31"/>
  <c r="E246" i="4" s="1"/>
  <c r="J20" i="31"/>
  <c r="S16" i="31"/>
  <c r="P16" i="31"/>
  <c r="K252" i="4" s="1"/>
  <c r="E16" i="31"/>
  <c r="S15" i="31"/>
  <c r="P15" i="31"/>
  <c r="K251" i="4" s="1"/>
  <c r="Q14" i="31"/>
  <c r="M243" i="4" s="1"/>
  <c r="E14" i="31"/>
  <c r="M228" i="4" s="1"/>
  <c r="N11" i="31"/>
  <c r="I250" i="4" s="1"/>
  <c r="I10" i="31"/>
  <c r="D236" i="4" s="1"/>
  <c r="E10" i="31"/>
  <c r="E230" i="4" s="1"/>
  <c r="I9" i="31"/>
  <c r="D235" i="4" s="1"/>
  <c r="E9" i="31"/>
  <c r="E229" i="4" s="1"/>
  <c r="Q7" i="31"/>
  <c r="E251" i="4" s="1"/>
  <c r="F7" i="31"/>
  <c r="E228" i="4" s="1"/>
  <c r="B219" i="4"/>
  <c r="M203" i="4"/>
  <c r="E203" i="4"/>
  <c r="O203" i="4" s="1"/>
  <c r="E196" i="4"/>
  <c r="E191" i="4"/>
  <c r="E190" i="4"/>
  <c r="E189" i="4"/>
  <c r="E188" i="4"/>
  <c r="E187" i="4"/>
  <c r="M182" i="4"/>
  <c r="E178" i="4"/>
  <c r="W63" i="30"/>
  <c r="V63" i="30"/>
  <c r="U63" i="30"/>
  <c r="Q16" i="30" s="1"/>
  <c r="M205" i="4" s="1"/>
  <c r="M63" i="30"/>
  <c r="L63" i="30"/>
  <c r="K63" i="30"/>
  <c r="I63" i="30"/>
  <c r="W62" i="30"/>
  <c r="T62" i="30"/>
  <c r="P62" i="30"/>
  <c r="O62" i="30"/>
  <c r="N62" i="30"/>
  <c r="M62" i="30"/>
  <c r="I62" i="30"/>
  <c r="G62" i="30"/>
  <c r="B62" i="30" s="1"/>
  <c r="C62" i="30"/>
  <c r="A62" i="30"/>
  <c r="W61" i="30"/>
  <c r="T61" i="30"/>
  <c r="P61" i="30"/>
  <c r="O61" i="30"/>
  <c r="N61" i="30"/>
  <c r="M61" i="30"/>
  <c r="I61" i="30"/>
  <c r="G61" i="30"/>
  <c r="B61" i="30" s="1"/>
  <c r="C61" i="30"/>
  <c r="A61" i="30"/>
  <c r="W60" i="30"/>
  <c r="T60" i="30"/>
  <c r="P60" i="30"/>
  <c r="O60" i="30"/>
  <c r="N60" i="30"/>
  <c r="M60" i="30"/>
  <c r="I60" i="30"/>
  <c r="G60" i="30"/>
  <c r="C60" i="30"/>
  <c r="B60" i="30"/>
  <c r="A60" i="30"/>
  <c r="W59" i="30"/>
  <c r="T59" i="30"/>
  <c r="P59" i="30"/>
  <c r="O59" i="30"/>
  <c r="N59" i="30"/>
  <c r="M59" i="30"/>
  <c r="I59" i="30"/>
  <c r="G59" i="30"/>
  <c r="B59" i="30" s="1"/>
  <c r="C59" i="30"/>
  <c r="A59" i="30"/>
  <c r="W58" i="30"/>
  <c r="T58" i="30"/>
  <c r="P58" i="30"/>
  <c r="O58" i="30"/>
  <c r="N58" i="30"/>
  <c r="M58" i="30"/>
  <c r="I58" i="30"/>
  <c r="G58" i="30"/>
  <c r="B58" i="30" s="1"/>
  <c r="C58" i="30"/>
  <c r="A58" i="30"/>
  <c r="W57" i="30"/>
  <c r="T57" i="30"/>
  <c r="P57" i="30"/>
  <c r="O57" i="30"/>
  <c r="N57" i="30"/>
  <c r="M57" i="30"/>
  <c r="I57" i="30"/>
  <c r="G57" i="30"/>
  <c r="B57" i="30" s="1"/>
  <c r="C57" i="30"/>
  <c r="A57" i="30"/>
  <c r="W56" i="30"/>
  <c r="T56" i="30"/>
  <c r="P56" i="30"/>
  <c r="O56" i="30"/>
  <c r="N56" i="30"/>
  <c r="M56" i="30"/>
  <c r="I56" i="30"/>
  <c r="G56" i="30"/>
  <c r="B56" i="30" s="1"/>
  <c r="C56" i="30"/>
  <c r="A56" i="30"/>
  <c r="W55" i="30"/>
  <c r="T55" i="30"/>
  <c r="P55" i="30"/>
  <c r="O55" i="30"/>
  <c r="N55" i="30"/>
  <c r="M55" i="30"/>
  <c r="I55" i="30"/>
  <c r="G55" i="30"/>
  <c r="B55" i="30" s="1"/>
  <c r="C55" i="30"/>
  <c r="A55" i="30"/>
  <c r="W54" i="30"/>
  <c r="T54" i="30"/>
  <c r="P54" i="30"/>
  <c r="O54" i="30"/>
  <c r="N54" i="30"/>
  <c r="M54" i="30"/>
  <c r="I54" i="30"/>
  <c r="G54" i="30"/>
  <c r="B54" i="30" s="1"/>
  <c r="C54" i="30"/>
  <c r="A54" i="30"/>
  <c r="W53" i="30"/>
  <c r="T53" i="30"/>
  <c r="P53" i="30"/>
  <c r="O53" i="30"/>
  <c r="N53" i="30"/>
  <c r="M53" i="30"/>
  <c r="I53" i="30"/>
  <c r="G53" i="30"/>
  <c r="B53" i="30" s="1"/>
  <c r="C53" i="30"/>
  <c r="A53" i="30"/>
  <c r="W52" i="30"/>
  <c r="T52" i="30"/>
  <c r="P52" i="30"/>
  <c r="O52" i="30"/>
  <c r="N52" i="30"/>
  <c r="M52" i="30"/>
  <c r="I52" i="30"/>
  <c r="G52" i="30"/>
  <c r="B52" i="30" s="1"/>
  <c r="C52" i="30"/>
  <c r="A52" i="30"/>
  <c r="W51" i="30"/>
  <c r="T51" i="30"/>
  <c r="P51" i="30"/>
  <c r="O51" i="30"/>
  <c r="N51" i="30"/>
  <c r="M51" i="30"/>
  <c r="I51" i="30"/>
  <c r="G51" i="30"/>
  <c r="B51" i="30" s="1"/>
  <c r="C51" i="30"/>
  <c r="A51" i="30"/>
  <c r="W50" i="30"/>
  <c r="T50" i="30"/>
  <c r="P50" i="30"/>
  <c r="O50" i="30"/>
  <c r="N50" i="30"/>
  <c r="M50" i="30"/>
  <c r="I50" i="30"/>
  <c r="G50" i="30"/>
  <c r="B50" i="30" s="1"/>
  <c r="C50" i="30"/>
  <c r="A50" i="30"/>
  <c r="W49" i="30"/>
  <c r="T49" i="30"/>
  <c r="P49" i="30"/>
  <c r="O49" i="30"/>
  <c r="N49" i="30"/>
  <c r="M49" i="30"/>
  <c r="I49" i="30"/>
  <c r="G49" i="30"/>
  <c r="B49" i="30" s="1"/>
  <c r="C49" i="30"/>
  <c r="A49" i="30"/>
  <c r="W48" i="30"/>
  <c r="T48" i="30"/>
  <c r="P48" i="30"/>
  <c r="O48" i="30"/>
  <c r="N48" i="30"/>
  <c r="M48" i="30"/>
  <c r="I48" i="30"/>
  <c r="G48" i="30"/>
  <c r="B48" i="30" s="1"/>
  <c r="C48" i="30"/>
  <c r="A48" i="30"/>
  <c r="W47" i="30"/>
  <c r="T47" i="30"/>
  <c r="P47" i="30"/>
  <c r="O47" i="30"/>
  <c r="N47" i="30"/>
  <c r="M47" i="30"/>
  <c r="I47" i="30"/>
  <c r="G47" i="30"/>
  <c r="B47" i="30" s="1"/>
  <c r="C47" i="30"/>
  <c r="A47" i="30"/>
  <c r="W46" i="30"/>
  <c r="T46" i="30"/>
  <c r="P46" i="30"/>
  <c r="O46" i="30"/>
  <c r="N46" i="30"/>
  <c r="M46" i="30"/>
  <c r="I46" i="30"/>
  <c r="G46" i="30"/>
  <c r="B46" i="30" s="1"/>
  <c r="C46" i="30"/>
  <c r="A46" i="30"/>
  <c r="W45" i="30"/>
  <c r="T45" i="30"/>
  <c r="P45" i="30"/>
  <c r="O45" i="30"/>
  <c r="N45" i="30"/>
  <c r="M45" i="30"/>
  <c r="I45" i="30"/>
  <c r="G45" i="30"/>
  <c r="B45" i="30" s="1"/>
  <c r="C45" i="30"/>
  <c r="A45" i="30"/>
  <c r="W44" i="30"/>
  <c r="T44" i="30"/>
  <c r="P44" i="30"/>
  <c r="O44" i="30"/>
  <c r="N44" i="30"/>
  <c r="M44" i="30"/>
  <c r="I44" i="30"/>
  <c r="G44" i="30"/>
  <c r="B44" i="30" s="1"/>
  <c r="C44" i="30"/>
  <c r="A44" i="30"/>
  <c r="W43" i="30"/>
  <c r="T43" i="30"/>
  <c r="P43" i="30"/>
  <c r="O43" i="30"/>
  <c r="N43" i="30"/>
  <c r="M43" i="30"/>
  <c r="I43" i="30"/>
  <c r="G43" i="30"/>
  <c r="B43" i="30" s="1"/>
  <c r="C43" i="30"/>
  <c r="A43" i="30"/>
  <c r="W42" i="30"/>
  <c r="T42" i="30"/>
  <c r="P42" i="30"/>
  <c r="O42" i="30"/>
  <c r="N42" i="30"/>
  <c r="M42" i="30"/>
  <c r="I42" i="30"/>
  <c r="G42" i="30"/>
  <c r="B42" i="30" s="1"/>
  <c r="C42" i="30"/>
  <c r="A42" i="30"/>
  <c r="W41" i="30"/>
  <c r="T41" i="30"/>
  <c r="P41" i="30"/>
  <c r="O41" i="30"/>
  <c r="N41" i="30"/>
  <c r="M41" i="30"/>
  <c r="G41" i="30"/>
  <c r="B41" i="30" s="1"/>
  <c r="I41" i="30" s="1"/>
  <c r="C41" i="30"/>
  <c r="A41" i="30"/>
  <c r="W40" i="30"/>
  <c r="T40" i="30"/>
  <c r="P40" i="30"/>
  <c r="O40" i="30"/>
  <c r="N40" i="30"/>
  <c r="M40" i="30"/>
  <c r="G40" i="30"/>
  <c r="B40" i="30" s="1"/>
  <c r="I40" i="30" s="1"/>
  <c r="C40" i="30"/>
  <c r="A40" i="30"/>
  <c r="W39" i="30"/>
  <c r="T39" i="30"/>
  <c r="P39" i="30"/>
  <c r="O39" i="30"/>
  <c r="N39" i="30"/>
  <c r="M39" i="30"/>
  <c r="G39" i="30"/>
  <c r="B39" i="30" s="1"/>
  <c r="I39" i="30" s="1"/>
  <c r="C39" i="30"/>
  <c r="A39" i="30"/>
  <c r="W38" i="30"/>
  <c r="T38" i="30"/>
  <c r="P38" i="30"/>
  <c r="O38" i="30"/>
  <c r="N38" i="30"/>
  <c r="M38" i="30"/>
  <c r="G38" i="30"/>
  <c r="B38" i="30" s="1"/>
  <c r="I38" i="30" s="1"/>
  <c r="C38" i="30"/>
  <c r="A38" i="30"/>
  <c r="W37" i="30"/>
  <c r="T37" i="30"/>
  <c r="P37" i="30"/>
  <c r="O37" i="30"/>
  <c r="N37" i="30"/>
  <c r="M37" i="30"/>
  <c r="G37" i="30"/>
  <c r="B37" i="30" s="1"/>
  <c r="I37" i="30" s="1"/>
  <c r="C37" i="30"/>
  <c r="A37" i="30"/>
  <c r="W36" i="30"/>
  <c r="T36" i="30"/>
  <c r="P36" i="30"/>
  <c r="O36" i="30"/>
  <c r="N36" i="30"/>
  <c r="M36" i="30"/>
  <c r="G36" i="30"/>
  <c r="B36" i="30" s="1"/>
  <c r="I36" i="30" s="1"/>
  <c r="C36" i="30"/>
  <c r="A36" i="30"/>
  <c r="W35" i="30"/>
  <c r="T35" i="30"/>
  <c r="P35" i="30"/>
  <c r="O35" i="30"/>
  <c r="N35" i="30"/>
  <c r="M35" i="30"/>
  <c r="G35" i="30"/>
  <c r="B35" i="30" s="1"/>
  <c r="I35" i="30" s="1"/>
  <c r="C35" i="30"/>
  <c r="A35" i="30"/>
  <c r="W34" i="30"/>
  <c r="T34" i="30"/>
  <c r="P34" i="30"/>
  <c r="O34" i="30"/>
  <c r="N34" i="30"/>
  <c r="M34" i="30"/>
  <c r="G34" i="30"/>
  <c r="B34" i="30" s="1"/>
  <c r="I34" i="30" s="1"/>
  <c r="C34" i="30"/>
  <c r="A34" i="30"/>
  <c r="W33" i="30"/>
  <c r="T33" i="30"/>
  <c r="P33" i="30"/>
  <c r="O33" i="30"/>
  <c r="N33" i="30"/>
  <c r="M33" i="30"/>
  <c r="G33" i="30"/>
  <c r="B33" i="30" s="1"/>
  <c r="I33" i="30" s="1"/>
  <c r="C33" i="30"/>
  <c r="A33" i="30"/>
  <c r="W32" i="30"/>
  <c r="T32" i="30"/>
  <c r="P32" i="30"/>
  <c r="O32" i="30"/>
  <c r="N32" i="30"/>
  <c r="M32" i="30"/>
  <c r="G32" i="30"/>
  <c r="B32" i="30" s="1"/>
  <c r="I32" i="30" s="1"/>
  <c r="C32" i="30"/>
  <c r="A32" i="30"/>
  <c r="G31" i="30"/>
  <c r="B31" i="30" s="1"/>
  <c r="I31" i="30" s="1"/>
  <c r="AB23" i="30"/>
  <c r="AB24" i="30" s="1"/>
  <c r="AB22" i="30"/>
  <c r="J21" i="30"/>
  <c r="E199" i="4" s="1"/>
  <c r="J20" i="30"/>
  <c r="S16" i="30"/>
  <c r="P16" i="30"/>
  <c r="K205" i="4" s="1"/>
  <c r="E16" i="30"/>
  <c r="AC28" i="30" s="1"/>
  <c r="S15" i="30"/>
  <c r="P15" i="30"/>
  <c r="K204" i="4" s="1"/>
  <c r="Q14" i="30"/>
  <c r="M196" i="4" s="1"/>
  <c r="E14" i="30"/>
  <c r="C15" i="30" s="1"/>
  <c r="N11" i="30"/>
  <c r="I203" i="4" s="1"/>
  <c r="I10" i="30"/>
  <c r="D189" i="4" s="1"/>
  <c r="E10" i="30"/>
  <c r="E183" i="4" s="1"/>
  <c r="I9" i="30"/>
  <c r="D188" i="4" s="1"/>
  <c r="E9" i="30"/>
  <c r="E182" i="4" s="1"/>
  <c r="Q7" i="30"/>
  <c r="E204" i="4" s="1"/>
  <c r="F7" i="30"/>
  <c r="E181" i="4" s="1"/>
  <c r="B172" i="4"/>
  <c r="M156" i="4"/>
  <c r="E156" i="4"/>
  <c r="O156" i="4" s="1"/>
  <c r="E149" i="4"/>
  <c r="E144" i="4"/>
  <c r="E143" i="4"/>
  <c r="E142" i="4"/>
  <c r="E141" i="4"/>
  <c r="E140" i="4"/>
  <c r="M135" i="4"/>
  <c r="E131" i="4"/>
  <c r="W63" i="29"/>
  <c r="V63" i="29"/>
  <c r="U63" i="29"/>
  <c r="M63" i="29"/>
  <c r="L63" i="29"/>
  <c r="K63" i="29"/>
  <c r="Q16" i="29" s="1"/>
  <c r="M158" i="4" s="1"/>
  <c r="W62" i="29"/>
  <c r="T62" i="29"/>
  <c r="P62" i="29"/>
  <c r="O62" i="29"/>
  <c r="N62" i="29"/>
  <c r="M62" i="29"/>
  <c r="I62" i="29"/>
  <c r="G62" i="29"/>
  <c r="B62" i="29" s="1"/>
  <c r="C62" i="29"/>
  <c r="A62" i="29"/>
  <c r="W61" i="29"/>
  <c r="T61" i="29"/>
  <c r="P61" i="29"/>
  <c r="O61" i="29"/>
  <c r="N61" i="29"/>
  <c r="M61" i="29"/>
  <c r="I61" i="29"/>
  <c r="G61" i="29"/>
  <c r="B61" i="29" s="1"/>
  <c r="C61" i="29"/>
  <c r="A61" i="29"/>
  <c r="W60" i="29"/>
  <c r="T60" i="29"/>
  <c r="P60" i="29"/>
  <c r="O60" i="29"/>
  <c r="N60" i="29"/>
  <c r="M60" i="29"/>
  <c r="I60" i="29"/>
  <c r="G60" i="29"/>
  <c r="B60" i="29" s="1"/>
  <c r="C60" i="29"/>
  <c r="A60" i="29"/>
  <c r="W59" i="29"/>
  <c r="T59" i="29"/>
  <c r="P59" i="29"/>
  <c r="O59" i="29"/>
  <c r="N59" i="29"/>
  <c r="M59" i="29"/>
  <c r="I59" i="29"/>
  <c r="G59" i="29"/>
  <c r="B59" i="29" s="1"/>
  <c r="C59" i="29"/>
  <c r="A59" i="29"/>
  <c r="W58" i="29"/>
  <c r="T58" i="29"/>
  <c r="P58" i="29"/>
  <c r="O58" i="29"/>
  <c r="N58" i="29"/>
  <c r="M58" i="29"/>
  <c r="I58" i="29"/>
  <c r="G58" i="29"/>
  <c r="B58" i="29" s="1"/>
  <c r="C58" i="29"/>
  <c r="A58" i="29"/>
  <c r="W57" i="29"/>
  <c r="T57" i="29"/>
  <c r="P57" i="29"/>
  <c r="O57" i="29"/>
  <c r="N57" i="29"/>
  <c r="M57" i="29"/>
  <c r="I57" i="29"/>
  <c r="G57" i="29"/>
  <c r="B57" i="29" s="1"/>
  <c r="C57" i="29"/>
  <c r="A57" i="29"/>
  <c r="W56" i="29"/>
  <c r="T56" i="29"/>
  <c r="P56" i="29"/>
  <c r="O56" i="29"/>
  <c r="N56" i="29"/>
  <c r="M56" i="29"/>
  <c r="I56" i="29"/>
  <c r="G56" i="29"/>
  <c r="B56" i="29" s="1"/>
  <c r="C56" i="29"/>
  <c r="A56" i="29"/>
  <c r="W55" i="29"/>
  <c r="T55" i="29"/>
  <c r="P55" i="29"/>
  <c r="O55" i="29"/>
  <c r="N55" i="29"/>
  <c r="M55" i="29"/>
  <c r="I55" i="29"/>
  <c r="G55" i="29"/>
  <c r="B55" i="29" s="1"/>
  <c r="C55" i="29"/>
  <c r="A55" i="29"/>
  <c r="W54" i="29"/>
  <c r="T54" i="29"/>
  <c r="P54" i="29"/>
  <c r="O54" i="29"/>
  <c r="N54" i="29"/>
  <c r="M54" i="29"/>
  <c r="I54" i="29"/>
  <c r="G54" i="29"/>
  <c r="B54" i="29" s="1"/>
  <c r="C54" i="29"/>
  <c r="A54" i="29"/>
  <c r="W53" i="29"/>
  <c r="T53" i="29"/>
  <c r="P53" i="29"/>
  <c r="O53" i="29"/>
  <c r="N53" i="29"/>
  <c r="M53" i="29"/>
  <c r="I53" i="29"/>
  <c r="G53" i="29"/>
  <c r="B53" i="29" s="1"/>
  <c r="C53" i="29"/>
  <c r="A53" i="29"/>
  <c r="W52" i="29"/>
  <c r="T52" i="29"/>
  <c r="P52" i="29"/>
  <c r="O52" i="29"/>
  <c r="N52" i="29"/>
  <c r="M52" i="29"/>
  <c r="I52" i="29"/>
  <c r="G52" i="29"/>
  <c r="B52" i="29" s="1"/>
  <c r="C52" i="29"/>
  <c r="A52" i="29"/>
  <c r="W51" i="29"/>
  <c r="T51" i="29"/>
  <c r="P51" i="29"/>
  <c r="O51" i="29"/>
  <c r="N51" i="29"/>
  <c r="M51" i="29"/>
  <c r="I51" i="29"/>
  <c r="G51" i="29"/>
  <c r="B51" i="29" s="1"/>
  <c r="C51" i="29"/>
  <c r="A51" i="29"/>
  <c r="W50" i="29"/>
  <c r="T50" i="29"/>
  <c r="P50" i="29"/>
  <c r="O50" i="29"/>
  <c r="N50" i="29"/>
  <c r="M50" i="29"/>
  <c r="I50" i="29"/>
  <c r="G50" i="29"/>
  <c r="B50" i="29" s="1"/>
  <c r="C50" i="29"/>
  <c r="A50" i="29"/>
  <c r="W49" i="29"/>
  <c r="T49" i="29"/>
  <c r="P49" i="29"/>
  <c r="O49" i="29"/>
  <c r="N49" i="29"/>
  <c r="M49" i="29"/>
  <c r="I49" i="29"/>
  <c r="G49" i="29"/>
  <c r="B49" i="29" s="1"/>
  <c r="C49" i="29"/>
  <c r="A49" i="29"/>
  <c r="W48" i="29"/>
  <c r="T48" i="29"/>
  <c r="P48" i="29"/>
  <c r="O48" i="29"/>
  <c r="N48" i="29"/>
  <c r="M48" i="29"/>
  <c r="I48" i="29"/>
  <c r="G48" i="29"/>
  <c r="B48" i="29" s="1"/>
  <c r="C48" i="29"/>
  <c r="A48" i="29"/>
  <c r="W47" i="29"/>
  <c r="T47" i="29"/>
  <c r="P47" i="29"/>
  <c r="O47" i="29"/>
  <c r="N47" i="29"/>
  <c r="M47" i="29"/>
  <c r="I47" i="29"/>
  <c r="G47" i="29"/>
  <c r="B47" i="29" s="1"/>
  <c r="C47" i="29"/>
  <c r="A47" i="29"/>
  <c r="W46" i="29"/>
  <c r="T46" i="29"/>
  <c r="P46" i="29"/>
  <c r="O46" i="29"/>
  <c r="N46" i="29"/>
  <c r="M46" i="29"/>
  <c r="I46" i="29"/>
  <c r="G46" i="29"/>
  <c r="B46" i="29" s="1"/>
  <c r="C46" i="29"/>
  <c r="A46" i="29"/>
  <c r="W45" i="29"/>
  <c r="T45" i="29"/>
  <c r="P45" i="29"/>
  <c r="O45" i="29"/>
  <c r="N45" i="29"/>
  <c r="M45" i="29"/>
  <c r="I45" i="29"/>
  <c r="G45" i="29"/>
  <c r="B45" i="29" s="1"/>
  <c r="C45" i="29"/>
  <c r="A45" i="29"/>
  <c r="W44" i="29"/>
  <c r="T44" i="29"/>
  <c r="P44" i="29"/>
  <c r="O44" i="29"/>
  <c r="N44" i="29"/>
  <c r="M44" i="29"/>
  <c r="I44" i="29"/>
  <c r="G44" i="29"/>
  <c r="B44" i="29" s="1"/>
  <c r="C44" i="29"/>
  <c r="A44" i="29"/>
  <c r="W43" i="29"/>
  <c r="T43" i="29"/>
  <c r="P43" i="29"/>
  <c r="O43" i="29"/>
  <c r="N43" i="29"/>
  <c r="M43" i="29"/>
  <c r="I43" i="29"/>
  <c r="G43" i="29"/>
  <c r="B43" i="29" s="1"/>
  <c r="C43" i="29"/>
  <c r="A43" i="29"/>
  <c r="W42" i="29"/>
  <c r="T42" i="29"/>
  <c r="P42" i="29"/>
  <c r="O42" i="29"/>
  <c r="N42" i="29"/>
  <c r="M42" i="29"/>
  <c r="I42" i="29"/>
  <c r="G42" i="29"/>
  <c r="B42" i="29" s="1"/>
  <c r="C42" i="29"/>
  <c r="A42" i="29"/>
  <c r="W41" i="29"/>
  <c r="T41" i="29"/>
  <c r="P41" i="29"/>
  <c r="O41" i="29"/>
  <c r="N41" i="29"/>
  <c r="M41" i="29"/>
  <c r="G41" i="29"/>
  <c r="B41" i="29" s="1"/>
  <c r="I41" i="29" s="1"/>
  <c r="C41" i="29"/>
  <c r="A41" i="29"/>
  <c r="W40" i="29"/>
  <c r="T40" i="29"/>
  <c r="P40" i="29"/>
  <c r="O40" i="29"/>
  <c r="N40" i="29"/>
  <c r="M40" i="29"/>
  <c r="G40" i="29"/>
  <c r="B40" i="29" s="1"/>
  <c r="I40" i="29" s="1"/>
  <c r="C40" i="29"/>
  <c r="A40" i="29"/>
  <c r="W39" i="29"/>
  <c r="T39" i="29"/>
  <c r="P39" i="29"/>
  <c r="O39" i="29"/>
  <c r="N39" i="29"/>
  <c r="M39" i="29"/>
  <c r="G39" i="29"/>
  <c r="B39" i="29" s="1"/>
  <c r="I39" i="29" s="1"/>
  <c r="C39" i="29"/>
  <c r="A39" i="29"/>
  <c r="W38" i="29"/>
  <c r="T38" i="29"/>
  <c r="P38" i="29"/>
  <c r="O38" i="29"/>
  <c r="N38" i="29"/>
  <c r="M38" i="29"/>
  <c r="G38" i="29"/>
  <c r="B38" i="29" s="1"/>
  <c r="I38" i="29" s="1"/>
  <c r="C38" i="29"/>
  <c r="A38" i="29"/>
  <c r="W37" i="29"/>
  <c r="T37" i="29"/>
  <c r="P37" i="29"/>
  <c r="O37" i="29"/>
  <c r="N37" i="29"/>
  <c r="M37" i="29"/>
  <c r="G37" i="29"/>
  <c r="B37" i="29" s="1"/>
  <c r="I37" i="29" s="1"/>
  <c r="C37" i="29"/>
  <c r="A37" i="29"/>
  <c r="W36" i="29"/>
  <c r="T36" i="29"/>
  <c r="P36" i="29"/>
  <c r="O36" i="29"/>
  <c r="N36" i="29"/>
  <c r="M36" i="29"/>
  <c r="G36" i="29"/>
  <c r="B36" i="29" s="1"/>
  <c r="I36" i="29" s="1"/>
  <c r="C36" i="29"/>
  <c r="A36" i="29"/>
  <c r="W35" i="29"/>
  <c r="T35" i="29"/>
  <c r="P35" i="29"/>
  <c r="O35" i="29"/>
  <c r="N35" i="29"/>
  <c r="M35" i="29"/>
  <c r="G35" i="29"/>
  <c r="B35" i="29" s="1"/>
  <c r="I35" i="29" s="1"/>
  <c r="C35" i="29"/>
  <c r="A35" i="29"/>
  <c r="W34" i="29"/>
  <c r="T34" i="29"/>
  <c r="P34" i="29"/>
  <c r="O34" i="29"/>
  <c r="N34" i="29"/>
  <c r="M34" i="29"/>
  <c r="G34" i="29"/>
  <c r="B34" i="29" s="1"/>
  <c r="I34" i="29" s="1"/>
  <c r="C34" i="29"/>
  <c r="A34" i="29"/>
  <c r="W33" i="29"/>
  <c r="T33" i="29"/>
  <c r="P33" i="29"/>
  <c r="O33" i="29"/>
  <c r="N33" i="29"/>
  <c r="M33" i="29"/>
  <c r="G33" i="29"/>
  <c r="B33" i="29" s="1"/>
  <c r="I33" i="29" s="1"/>
  <c r="C33" i="29"/>
  <c r="A33" i="29"/>
  <c r="W32" i="29"/>
  <c r="T32" i="29"/>
  <c r="P32" i="29"/>
  <c r="O32" i="29"/>
  <c r="N32" i="29"/>
  <c r="M32" i="29"/>
  <c r="G32" i="29"/>
  <c r="B32" i="29" s="1"/>
  <c r="I32" i="29" s="1"/>
  <c r="C32" i="29"/>
  <c r="A32" i="29"/>
  <c r="G31" i="29"/>
  <c r="B31" i="29" s="1"/>
  <c r="I31" i="29" s="1"/>
  <c r="AB23" i="29"/>
  <c r="AB24" i="29" s="1"/>
  <c r="AB22" i="29"/>
  <c r="J21" i="29"/>
  <c r="E152" i="4" s="1"/>
  <c r="J20" i="29"/>
  <c r="AD22" i="29" s="1"/>
  <c r="S16" i="29"/>
  <c r="P16" i="29"/>
  <c r="K158" i="4" s="1"/>
  <c r="E16" i="29"/>
  <c r="AC28" i="29" s="1"/>
  <c r="S15" i="29"/>
  <c r="P15" i="29"/>
  <c r="K157" i="4" s="1"/>
  <c r="Q14" i="29"/>
  <c r="E14" i="29"/>
  <c r="C15" i="29" s="1"/>
  <c r="N11" i="29"/>
  <c r="I156" i="4" s="1"/>
  <c r="I10" i="29"/>
  <c r="D142" i="4" s="1"/>
  <c r="E10" i="29"/>
  <c r="E136" i="4" s="1"/>
  <c r="I9" i="29"/>
  <c r="D141" i="4" s="1"/>
  <c r="E9" i="29"/>
  <c r="E135" i="4" s="1"/>
  <c r="Q7" i="29"/>
  <c r="E157" i="4" s="1"/>
  <c r="F7" i="29"/>
  <c r="E134" i="4" s="1"/>
  <c r="B18" i="4" a="1"/>
  <c r="B26" i="4" a="1"/>
  <c r="B21" i="4" a="1"/>
  <c r="B23" i="4" a="1"/>
  <c r="B24" i="4" a="1"/>
  <c r="B25" i="4" a="1"/>
  <c r="B27" i="4" a="1"/>
  <c r="B19" i="4" a="1"/>
  <c r="B20" i="4" a="1"/>
  <c r="B22" i="4" a="1"/>
  <c r="I63" i="32" l="1"/>
  <c r="Q19" i="32" s="1"/>
  <c r="I302" i="4" s="1"/>
  <c r="AB17" i="33"/>
  <c r="R19" i="31"/>
  <c r="R21" i="31" s="1"/>
  <c r="N259" i="4" s="1"/>
  <c r="AB17" i="30"/>
  <c r="AB17" i="31"/>
  <c r="R63" i="36"/>
  <c r="T64" i="38"/>
  <c r="T63" i="30"/>
  <c r="Q19" i="30" s="1"/>
  <c r="R19" i="30" s="1"/>
  <c r="T30" i="30" s="1"/>
  <c r="AB17" i="37"/>
  <c r="I63" i="29"/>
  <c r="Q19" i="29" s="1"/>
  <c r="I161" i="4" s="1"/>
  <c r="AB17" i="35"/>
  <c r="T64" i="30"/>
  <c r="T64" i="31"/>
  <c r="T63" i="29"/>
  <c r="I63" i="37"/>
  <c r="Q19" i="37" s="1"/>
  <c r="I537" i="4" s="1"/>
  <c r="T64" i="37"/>
  <c r="N31" i="32"/>
  <c r="B21" i="4"/>
  <c r="B27" i="4"/>
  <c r="B20" i="4"/>
  <c r="B18" i="4"/>
  <c r="B19" i="4"/>
  <c r="B26" i="4"/>
  <c r="B25" i="4"/>
  <c r="B22" i="4"/>
  <c r="B23" i="4"/>
  <c r="B24" i="4"/>
  <c r="I63" i="33"/>
  <c r="Q19" i="33" s="1"/>
  <c r="I349" i="4" s="1"/>
  <c r="R63" i="30"/>
  <c r="T64" i="35"/>
  <c r="T64" i="32"/>
  <c r="T64" i="36"/>
  <c r="D63" i="29"/>
  <c r="A31" i="34"/>
  <c r="C28" i="34" s="1"/>
  <c r="T64" i="29"/>
  <c r="T63" i="36"/>
  <c r="Q19" i="36" s="1"/>
  <c r="R19" i="36" s="1"/>
  <c r="E527" i="4"/>
  <c r="AB17" i="36"/>
  <c r="Q63" i="37"/>
  <c r="N31" i="37"/>
  <c r="Q63" i="33"/>
  <c r="E339" i="4"/>
  <c r="R63" i="34"/>
  <c r="O31" i="34"/>
  <c r="F63" i="31"/>
  <c r="R63" i="32"/>
  <c r="O31" i="32"/>
  <c r="T64" i="33"/>
  <c r="T64" i="34"/>
  <c r="R63" i="35"/>
  <c r="O31" i="35"/>
  <c r="E434" i="4"/>
  <c r="F63" i="38"/>
  <c r="R19" i="35"/>
  <c r="R21" i="35" s="1"/>
  <c r="N447" i="4" s="1"/>
  <c r="M181" i="4"/>
  <c r="M134" i="4"/>
  <c r="C15" i="35"/>
  <c r="N7" i="35" s="1"/>
  <c r="B439" i="4" s="1"/>
  <c r="M322" i="4"/>
  <c r="N7" i="34"/>
  <c r="B392" i="4" s="1"/>
  <c r="I370" i="4"/>
  <c r="N7" i="29"/>
  <c r="B157" i="4" s="1"/>
  <c r="I135" i="4"/>
  <c r="N7" i="36"/>
  <c r="B486" i="4" s="1"/>
  <c r="I464" i="4"/>
  <c r="N7" i="32"/>
  <c r="B298" i="4" s="1"/>
  <c r="I276" i="4"/>
  <c r="N7" i="30"/>
  <c r="B204" i="4" s="1"/>
  <c r="I182" i="4"/>
  <c r="I323" i="4"/>
  <c r="N7" i="33"/>
  <c r="B345" i="4" s="1"/>
  <c r="N7" i="38"/>
  <c r="B580" i="4" s="1"/>
  <c r="I558" i="4"/>
  <c r="C15" i="37"/>
  <c r="M275" i="4"/>
  <c r="M463" i="4"/>
  <c r="M557" i="4"/>
  <c r="M369" i="4"/>
  <c r="C15" i="31"/>
  <c r="E574" i="4"/>
  <c r="E480" i="4"/>
  <c r="I443" i="4"/>
  <c r="E433" i="4"/>
  <c r="E386" i="4"/>
  <c r="E292" i="4"/>
  <c r="E245" i="4"/>
  <c r="I255" i="4"/>
  <c r="E198" i="4"/>
  <c r="M230" i="4"/>
  <c r="I231" i="4" s="1"/>
  <c r="M277" i="4"/>
  <c r="R278" i="4" s="1"/>
  <c r="M278" i="4" s="1"/>
  <c r="AJ2" i="35"/>
  <c r="AJ2" i="37"/>
  <c r="AJ2" i="36"/>
  <c r="AJ2" i="29"/>
  <c r="AJ2" i="38"/>
  <c r="M136" i="4"/>
  <c r="R137" i="4" s="1"/>
  <c r="M137" i="4" s="1"/>
  <c r="AJ2" i="30"/>
  <c r="M324" i="4"/>
  <c r="M371" i="4"/>
  <c r="M183" i="4"/>
  <c r="M465" i="4"/>
  <c r="I466" i="4" s="1"/>
  <c r="AJ2" i="33"/>
  <c r="M418" i="4"/>
  <c r="I419" i="4" s="1"/>
  <c r="M512" i="4"/>
  <c r="M559" i="4"/>
  <c r="R560" i="4" s="1"/>
  <c r="M560" i="4" s="1"/>
  <c r="O251" i="4"/>
  <c r="O252" i="4" s="1"/>
  <c r="O580" i="4"/>
  <c r="O581" i="4" s="1"/>
  <c r="N31" i="38"/>
  <c r="R63" i="38"/>
  <c r="O31" i="38"/>
  <c r="A31" i="38"/>
  <c r="C28" i="38" s="1"/>
  <c r="Q63" i="38"/>
  <c r="D63" i="38"/>
  <c r="T63" i="38"/>
  <c r="Q19" i="38" s="1"/>
  <c r="R19" i="38" s="1"/>
  <c r="AB17" i="38"/>
  <c r="AC28" i="38"/>
  <c r="O31" i="37"/>
  <c r="R63" i="37"/>
  <c r="AD22" i="37"/>
  <c r="F63" i="37"/>
  <c r="A31" i="37"/>
  <c r="C28" i="37" s="1"/>
  <c r="D63" i="37"/>
  <c r="T63" i="37"/>
  <c r="AC28" i="37"/>
  <c r="O486" i="4"/>
  <c r="O487" i="4" s="1"/>
  <c r="Q63" i="36"/>
  <c r="N31" i="36"/>
  <c r="O31" i="36"/>
  <c r="D63" i="36"/>
  <c r="A31" i="36"/>
  <c r="C28" i="36" s="1"/>
  <c r="AD22" i="36"/>
  <c r="AC28" i="36"/>
  <c r="F63" i="36"/>
  <c r="N31" i="35"/>
  <c r="P27" i="35" s="1"/>
  <c r="F63" i="35"/>
  <c r="A31" i="35"/>
  <c r="C28" i="35" s="1"/>
  <c r="Q63" i="35"/>
  <c r="D63" i="35"/>
  <c r="T63" i="35"/>
  <c r="AC28" i="35"/>
  <c r="O392" i="4"/>
  <c r="O393" i="4" s="1"/>
  <c r="N31" i="34"/>
  <c r="F63" i="34"/>
  <c r="AJ2" i="34"/>
  <c r="Q63" i="34"/>
  <c r="D63" i="34"/>
  <c r="T63" i="34"/>
  <c r="Q19" i="34" s="1"/>
  <c r="I396" i="4" s="1"/>
  <c r="AB17" i="34"/>
  <c r="AC28" i="34"/>
  <c r="O31" i="33"/>
  <c r="R63" i="33"/>
  <c r="N31" i="33"/>
  <c r="F63" i="33"/>
  <c r="A31" i="33"/>
  <c r="C28" i="33" s="1"/>
  <c r="AD22" i="33"/>
  <c r="D63" i="33"/>
  <c r="T63" i="33"/>
  <c r="O298" i="4"/>
  <c r="O299" i="4" s="1"/>
  <c r="A31" i="32"/>
  <c r="C28" i="32" s="1"/>
  <c r="F63" i="32"/>
  <c r="L21" i="32" s="1"/>
  <c r="Q63" i="32"/>
  <c r="D63" i="32"/>
  <c r="T63" i="32"/>
  <c r="AJ2" i="32"/>
  <c r="AB17" i="32"/>
  <c r="AC28" i="32"/>
  <c r="R63" i="31"/>
  <c r="L21" i="31" s="1"/>
  <c r="Q63" i="31"/>
  <c r="N31" i="31"/>
  <c r="O31" i="31"/>
  <c r="A31" i="31"/>
  <c r="C28" i="31" s="1"/>
  <c r="AD22" i="31"/>
  <c r="AJ2" i="31"/>
  <c r="D63" i="31"/>
  <c r="T63" i="31"/>
  <c r="AC28" i="31"/>
  <c r="O204" i="4"/>
  <c r="O205" i="4" s="1"/>
  <c r="AD22" i="30"/>
  <c r="N31" i="30"/>
  <c r="O31" i="30"/>
  <c r="F63" i="30"/>
  <c r="L21" i="30" s="1"/>
  <c r="A31" i="30"/>
  <c r="C28" i="30" s="1"/>
  <c r="Q63" i="30"/>
  <c r="D63" i="30"/>
  <c r="E151" i="4"/>
  <c r="M149" i="4"/>
  <c r="O157" i="4"/>
  <c r="O158" i="4" s="1"/>
  <c r="R63" i="29"/>
  <c r="N31" i="29"/>
  <c r="O31" i="29"/>
  <c r="A31" i="29"/>
  <c r="C28" i="29" s="1"/>
  <c r="AB17" i="29"/>
  <c r="Q63" i="29"/>
  <c r="F63" i="29"/>
  <c r="D18" i="4" a="1"/>
  <c r="J24" i="4" a="1"/>
  <c r="J26" i="4" a="1"/>
  <c r="D19" i="4" a="1"/>
  <c r="D27" i="4" a="1"/>
  <c r="J21" i="4" a="1"/>
  <c r="D21" i="4" a="1"/>
  <c r="D24" i="4" a="1"/>
  <c r="D20" i="4" a="1"/>
  <c r="D25" i="4" a="1"/>
  <c r="J20" i="4" a="1"/>
  <c r="D26" i="4" a="1"/>
  <c r="D23" i="4" a="1"/>
  <c r="J23" i="4" a="1"/>
  <c r="J18" i="4" a="1"/>
  <c r="J22" i="4" a="1"/>
  <c r="D22" i="4" a="1"/>
  <c r="L21" i="38" l="1"/>
  <c r="K575" i="4" s="1"/>
  <c r="P27" i="37"/>
  <c r="L21" i="36"/>
  <c r="R19" i="32"/>
  <c r="R21" i="32" s="1"/>
  <c r="N306" i="4" s="1"/>
  <c r="P27" i="34"/>
  <c r="L21" i="34"/>
  <c r="K387" i="4" s="1"/>
  <c r="I490" i="4"/>
  <c r="R19" i="33"/>
  <c r="J30" i="33" s="1"/>
  <c r="J30" i="31"/>
  <c r="T30" i="31"/>
  <c r="N255" i="4"/>
  <c r="R19" i="37"/>
  <c r="R21" i="37" s="1"/>
  <c r="N541" i="4" s="1"/>
  <c r="N443" i="4"/>
  <c r="T30" i="35"/>
  <c r="I208" i="4"/>
  <c r="L20" i="29"/>
  <c r="AE22" i="29" s="1"/>
  <c r="C27" i="29" s="1"/>
  <c r="J30" i="30"/>
  <c r="L20" i="37"/>
  <c r="K527" i="4" s="1"/>
  <c r="J30" i="35"/>
  <c r="L20" i="33"/>
  <c r="K339" i="4" s="1"/>
  <c r="P27" i="32"/>
  <c r="R21" i="30"/>
  <c r="N212" i="4" s="1"/>
  <c r="P27" i="36"/>
  <c r="N208" i="4"/>
  <c r="R231" i="4"/>
  <c r="M231" i="4" s="1"/>
  <c r="P27" i="30"/>
  <c r="R466" i="4"/>
  <c r="M466" i="4" s="1"/>
  <c r="R19" i="29"/>
  <c r="P27" i="31"/>
  <c r="L21" i="35"/>
  <c r="K434" i="4" s="1"/>
  <c r="J23" i="4"/>
  <c r="D21" i="4"/>
  <c r="J26" i="4"/>
  <c r="D27" i="4"/>
  <c r="D22" i="4"/>
  <c r="D23" i="4"/>
  <c r="D26" i="4"/>
  <c r="D18" i="4"/>
  <c r="D19" i="4"/>
  <c r="D24" i="4"/>
  <c r="J18" i="4"/>
  <c r="J20" i="4"/>
  <c r="J24" i="4"/>
  <c r="D20" i="4"/>
  <c r="J21" i="4"/>
  <c r="D25" i="4"/>
  <c r="R21" i="36"/>
  <c r="N494" i="4" s="1"/>
  <c r="J30" i="36"/>
  <c r="T30" i="36"/>
  <c r="N490" i="4"/>
  <c r="R21" i="38"/>
  <c r="N588" i="4" s="1"/>
  <c r="N584" i="4"/>
  <c r="J30" i="38"/>
  <c r="R19" i="34"/>
  <c r="I584" i="4"/>
  <c r="P27" i="38"/>
  <c r="P27" i="33"/>
  <c r="R513" i="4"/>
  <c r="M513" i="4" s="1"/>
  <c r="T30" i="38"/>
  <c r="R325" i="4"/>
  <c r="M325" i="4" s="1"/>
  <c r="I417" i="4"/>
  <c r="N7" i="31"/>
  <c r="B251" i="4" s="1"/>
  <c r="I229" i="4"/>
  <c r="I511" i="4"/>
  <c r="N7" i="37"/>
  <c r="B533" i="4" s="1"/>
  <c r="J22" i="4"/>
  <c r="K481" i="4"/>
  <c r="K293" i="4"/>
  <c r="K246" i="4"/>
  <c r="K199" i="4"/>
  <c r="R419" i="4"/>
  <c r="M419" i="4" s="1"/>
  <c r="R184" i="4"/>
  <c r="M184" i="4" s="1"/>
  <c r="I184" i="4"/>
  <c r="I372" i="4"/>
  <c r="R372" i="4"/>
  <c r="M372" i="4" s="1"/>
  <c r="I560" i="4"/>
  <c r="I278" i="4"/>
  <c r="I513" i="4"/>
  <c r="I325" i="4"/>
  <c r="I137" i="4"/>
  <c r="L20" i="38"/>
  <c r="K574" i="4" s="1"/>
  <c r="L21" i="37"/>
  <c r="L20" i="36"/>
  <c r="L20" i="35"/>
  <c r="L20" i="34"/>
  <c r="K386" i="4" s="1"/>
  <c r="L21" i="33"/>
  <c r="L20" i="32"/>
  <c r="K292" i="4" s="1"/>
  <c r="L20" i="31"/>
  <c r="L20" i="30"/>
  <c r="K198" i="4" s="1"/>
  <c r="L21" i="29"/>
  <c r="P27" i="29"/>
  <c r="F19" i="4" a="1"/>
  <c r="L25" i="4" a="1"/>
  <c r="J25" i="4" a="1"/>
  <c r="F26" i="4" a="1"/>
  <c r="F23" i="4" a="1"/>
  <c r="F27" i="4" a="1"/>
  <c r="J27" i="4" a="1"/>
  <c r="L27" i="4" a="1"/>
  <c r="L19" i="4" a="1"/>
  <c r="F21" i="4" a="1"/>
  <c r="J19" i="4" a="1"/>
  <c r="L20" i="4" a="1"/>
  <c r="F22" i="4" a="1"/>
  <c r="L24" i="4" a="1"/>
  <c r="T30" i="32" l="1"/>
  <c r="N302" i="4"/>
  <c r="J30" i="32"/>
  <c r="AE22" i="37"/>
  <c r="C27" i="37" s="1"/>
  <c r="K151" i="4"/>
  <c r="J25" i="4"/>
  <c r="T30" i="33"/>
  <c r="N349" i="4"/>
  <c r="R21" i="33"/>
  <c r="N353" i="4" s="1"/>
  <c r="L20" i="4"/>
  <c r="L24" i="4"/>
  <c r="T30" i="37"/>
  <c r="J30" i="37"/>
  <c r="N537" i="4"/>
  <c r="L19" i="4"/>
  <c r="F26" i="4"/>
  <c r="F22" i="4"/>
  <c r="J19" i="4"/>
  <c r="AE22" i="33"/>
  <c r="C27" i="33" s="1"/>
  <c r="T30" i="29"/>
  <c r="N161" i="4"/>
  <c r="R21" i="29"/>
  <c r="N165" i="4" s="1"/>
  <c r="J30" i="29"/>
  <c r="F23" i="4"/>
  <c r="L25" i="4"/>
  <c r="J27" i="4"/>
  <c r="F19" i="4"/>
  <c r="F21" i="4"/>
  <c r="L27" i="4"/>
  <c r="F27" i="4"/>
  <c r="R21" i="34"/>
  <c r="N400" i="4" s="1"/>
  <c r="N396" i="4"/>
  <c r="T30" i="34"/>
  <c r="J30" i="34"/>
  <c r="AB18" i="38"/>
  <c r="AB19" i="38" s="1"/>
  <c r="AB20" i="38" s="1"/>
  <c r="J22" i="38" s="1"/>
  <c r="AE22" i="38"/>
  <c r="C27" i="38" s="1"/>
  <c r="K528" i="4"/>
  <c r="AB18" i="37"/>
  <c r="AB19" i="37" s="1"/>
  <c r="AB30" i="37" s="1"/>
  <c r="AE22" i="36"/>
  <c r="C27" i="36" s="1"/>
  <c r="K480" i="4"/>
  <c r="AB18" i="36"/>
  <c r="AB19" i="36" s="1"/>
  <c r="AB20" i="36" s="1"/>
  <c r="J22" i="36" s="1"/>
  <c r="AB18" i="35"/>
  <c r="AB19" i="35" s="1"/>
  <c r="AB20" i="35" s="1"/>
  <c r="J22" i="35" s="1"/>
  <c r="AE22" i="35"/>
  <c r="C27" i="35" s="1"/>
  <c r="K433" i="4"/>
  <c r="AB18" i="34"/>
  <c r="AB19" i="34" s="1"/>
  <c r="AB30" i="34" s="1"/>
  <c r="AE22" i="34"/>
  <c r="C27" i="34" s="1"/>
  <c r="AB18" i="33"/>
  <c r="AB19" i="33" s="1"/>
  <c r="AB20" i="33" s="1"/>
  <c r="J22" i="33" s="1"/>
  <c r="K340" i="4"/>
  <c r="AE22" i="32"/>
  <c r="C27" i="32" s="1"/>
  <c r="AB18" i="32"/>
  <c r="AB19" i="32" s="1"/>
  <c r="AB30" i="32" s="1"/>
  <c r="AE22" i="31"/>
  <c r="C27" i="31" s="1"/>
  <c r="AB18" i="31"/>
  <c r="AB19" i="31" s="1"/>
  <c r="AB30" i="31" s="1"/>
  <c r="K245" i="4"/>
  <c r="AB18" i="30"/>
  <c r="AB19" i="30" s="1"/>
  <c r="AB30" i="30" s="1"/>
  <c r="AE22" i="30"/>
  <c r="C27" i="30" s="1"/>
  <c r="AB18" i="29"/>
  <c r="AB19" i="29" s="1"/>
  <c r="AB20" i="29" s="1"/>
  <c r="J22" i="29" s="1"/>
  <c r="K152" i="4"/>
  <c r="F24" i="4" a="1"/>
  <c r="F20" i="4" a="1"/>
  <c r="L23" i="4" a="1"/>
  <c r="F18" i="4" a="1"/>
  <c r="L21" i="4" a="1"/>
  <c r="L18" i="4" a="1"/>
  <c r="F25" i="4" a="1"/>
  <c r="L26" i="4" a="1"/>
  <c r="L22" i="4" a="1"/>
  <c r="L21" i="4" l="1"/>
  <c r="F18" i="4"/>
  <c r="AB30" i="36"/>
  <c r="J23" i="36" s="1"/>
  <c r="AB20" i="34"/>
  <c r="J22" i="34" s="1"/>
  <c r="Q15" i="34" s="1"/>
  <c r="M392" i="4" s="1"/>
  <c r="L22" i="4"/>
  <c r="L26" i="4"/>
  <c r="AB30" i="35"/>
  <c r="AB28" i="35" s="1"/>
  <c r="AB20" i="32"/>
  <c r="J22" i="32" s="1"/>
  <c r="E294" i="4" s="1"/>
  <c r="AB30" i="38"/>
  <c r="AB28" i="38" s="1"/>
  <c r="AB20" i="30"/>
  <c r="J22" i="30" s="1"/>
  <c r="Q15" i="30" s="1"/>
  <c r="M204" i="4" s="1"/>
  <c r="AB20" i="31"/>
  <c r="J22" i="31" s="1"/>
  <c r="E247" i="4" s="1"/>
  <c r="L18" i="4"/>
  <c r="AB30" i="33"/>
  <c r="AB28" i="33" s="1"/>
  <c r="AB20" i="37"/>
  <c r="J22" i="37" s="1"/>
  <c r="E529" i="4" s="1"/>
  <c r="F24" i="4"/>
  <c r="F25" i="4"/>
  <c r="L23" i="4"/>
  <c r="F20" i="4"/>
  <c r="Q15" i="38"/>
  <c r="M580" i="4" s="1"/>
  <c r="E576" i="4"/>
  <c r="AB28" i="37"/>
  <c r="J23" i="37"/>
  <c r="Q15" i="36"/>
  <c r="M486" i="4" s="1"/>
  <c r="E482" i="4"/>
  <c r="Q15" i="35"/>
  <c r="M439" i="4" s="1"/>
  <c r="E435" i="4"/>
  <c r="AB28" i="34"/>
  <c r="J23" i="34"/>
  <c r="Q15" i="33"/>
  <c r="M345" i="4" s="1"/>
  <c r="E341" i="4"/>
  <c r="AB28" i="32"/>
  <c r="J23" i="32"/>
  <c r="AB28" i="31"/>
  <c r="J23" i="31"/>
  <c r="AB28" i="30"/>
  <c r="J23" i="30"/>
  <c r="E153" i="4"/>
  <c r="Q15" i="29"/>
  <c r="M157" i="4" s="1"/>
  <c r="AB30" i="29"/>
  <c r="P16" i="26"/>
  <c r="P15" i="26"/>
  <c r="P16" i="25"/>
  <c r="P15" i="25"/>
  <c r="P16" i="23"/>
  <c r="P15" i="23"/>
  <c r="P16" i="22"/>
  <c r="P15" i="22"/>
  <c r="B78" i="4"/>
  <c r="B125" i="4"/>
  <c r="S15" i="25"/>
  <c r="I10" i="22"/>
  <c r="I10" i="23"/>
  <c r="I10" i="26"/>
  <c r="I10" i="25"/>
  <c r="I9" i="22"/>
  <c r="I9" i="23"/>
  <c r="I9" i="26"/>
  <c r="I9" i="25"/>
  <c r="N11" i="22"/>
  <c r="N11" i="23"/>
  <c r="N11" i="26"/>
  <c r="N11" i="25"/>
  <c r="E41" i="4"/>
  <c r="F12" i="4"/>
  <c r="F8" i="4"/>
  <c r="F7" i="4"/>
  <c r="F6" i="4"/>
  <c r="F11" i="4"/>
  <c r="G22" i="4" a="1"/>
  <c r="G26" i="4" a="1"/>
  <c r="G18" i="4" a="1"/>
  <c r="G27" i="4" a="1"/>
  <c r="G25" i="4" a="1"/>
  <c r="G21" i="4" a="1"/>
  <c r="G24" i="4" a="1"/>
  <c r="G20" i="4" a="1"/>
  <c r="Q15" i="31" l="1"/>
  <c r="M251" i="4" s="1"/>
  <c r="AB28" i="36"/>
  <c r="J23" i="35"/>
  <c r="J24" i="35" s="1"/>
  <c r="Q15" i="32"/>
  <c r="M298" i="4" s="1"/>
  <c r="J23" i="38"/>
  <c r="J24" i="38" s="1"/>
  <c r="E200" i="4"/>
  <c r="E388" i="4"/>
  <c r="J23" i="33"/>
  <c r="J24" i="33" s="1"/>
  <c r="Q15" i="37"/>
  <c r="M533" i="4" s="1"/>
  <c r="G18" i="4"/>
  <c r="G25" i="4"/>
  <c r="G27" i="4"/>
  <c r="G21" i="4"/>
  <c r="G26" i="4"/>
  <c r="G22" i="4"/>
  <c r="G24" i="4"/>
  <c r="G20" i="4"/>
  <c r="J24" i="37"/>
  <c r="M529" i="4"/>
  <c r="Q21" i="37"/>
  <c r="M482" i="4"/>
  <c r="Q21" i="36"/>
  <c r="J24" i="36"/>
  <c r="J24" i="34"/>
  <c r="M388" i="4"/>
  <c r="Q21" i="34"/>
  <c r="M294" i="4"/>
  <c r="J24" i="32"/>
  <c r="Q21" i="32"/>
  <c r="J24" i="31"/>
  <c r="M247" i="4"/>
  <c r="Q21" i="31"/>
  <c r="J24" i="30"/>
  <c r="M200" i="4"/>
  <c r="Q21" i="30"/>
  <c r="AB28" i="29"/>
  <c r="J23" i="29"/>
  <c r="E16" i="26"/>
  <c r="E14" i="26"/>
  <c r="E10" i="26"/>
  <c r="E89" i="4" s="1"/>
  <c r="E9" i="26"/>
  <c r="E88" i="4" s="1"/>
  <c r="F7" i="26"/>
  <c r="E87" i="4" s="1"/>
  <c r="K110" i="4"/>
  <c r="M109" i="4"/>
  <c r="I109" i="4"/>
  <c r="E109" i="4"/>
  <c r="O109" i="4" s="1"/>
  <c r="E102" i="4"/>
  <c r="E97" i="4"/>
  <c r="E96" i="4"/>
  <c r="E95" i="4"/>
  <c r="E93" i="4"/>
  <c r="M88" i="4"/>
  <c r="E84" i="4"/>
  <c r="W63" i="26"/>
  <c r="V63" i="26"/>
  <c r="U63" i="26"/>
  <c r="M63" i="26"/>
  <c r="L63" i="26"/>
  <c r="K63" i="26"/>
  <c r="W62" i="26"/>
  <c r="T62" i="26"/>
  <c r="P62" i="26"/>
  <c r="O62" i="26"/>
  <c r="N62" i="26"/>
  <c r="M62" i="26"/>
  <c r="I62" i="26"/>
  <c r="G62" i="26"/>
  <c r="B62" i="26" s="1"/>
  <c r="C62" i="26"/>
  <c r="A62" i="26"/>
  <c r="W61" i="26"/>
  <c r="T61" i="26"/>
  <c r="P61" i="26"/>
  <c r="O61" i="26"/>
  <c r="N61" i="26"/>
  <c r="M61" i="26"/>
  <c r="I61" i="26"/>
  <c r="G61" i="26"/>
  <c r="B61" i="26" s="1"/>
  <c r="C61" i="26"/>
  <c r="A61" i="26"/>
  <c r="W60" i="26"/>
  <c r="T60" i="26"/>
  <c r="P60" i="26"/>
  <c r="O60" i="26"/>
  <c r="N60" i="26"/>
  <c r="M60" i="26"/>
  <c r="I60" i="26"/>
  <c r="G60" i="26"/>
  <c r="B60" i="26" s="1"/>
  <c r="C60" i="26"/>
  <c r="A60" i="26"/>
  <c r="W59" i="26"/>
  <c r="T59" i="26"/>
  <c r="P59" i="26"/>
  <c r="O59" i="26"/>
  <c r="N59" i="26"/>
  <c r="M59" i="26"/>
  <c r="I59" i="26"/>
  <c r="G59" i="26"/>
  <c r="B59" i="26" s="1"/>
  <c r="C59" i="26"/>
  <c r="A59" i="26"/>
  <c r="W58" i="26"/>
  <c r="T58" i="26"/>
  <c r="P58" i="26"/>
  <c r="O58" i="26"/>
  <c r="N58" i="26"/>
  <c r="M58" i="26"/>
  <c r="I58" i="26"/>
  <c r="G58" i="26"/>
  <c r="B58" i="26" s="1"/>
  <c r="C58" i="26"/>
  <c r="A58" i="26"/>
  <c r="W57" i="26"/>
  <c r="T57" i="26"/>
  <c r="P57" i="26"/>
  <c r="O57" i="26"/>
  <c r="N57" i="26"/>
  <c r="M57" i="26"/>
  <c r="I57" i="26"/>
  <c r="G57" i="26"/>
  <c r="B57" i="26" s="1"/>
  <c r="C57" i="26"/>
  <c r="A57" i="26"/>
  <c r="W56" i="26"/>
  <c r="T56" i="26"/>
  <c r="P56" i="26"/>
  <c r="O56" i="26"/>
  <c r="N56" i="26"/>
  <c r="M56" i="26"/>
  <c r="I56" i="26"/>
  <c r="G56" i="26"/>
  <c r="B56" i="26" s="1"/>
  <c r="C56" i="26"/>
  <c r="A56" i="26"/>
  <c r="W55" i="26"/>
  <c r="T55" i="26"/>
  <c r="P55" i="26"/>
  <c r="O55" i="26"/>
  <c r="N55" i="26"/>
  <c r="M55" i="26"/>
  <c r="I55" i="26"/>
  <c r="G55" i="26"/>
  <c r="B55" i="26" s="1"/>
  <c r="C55" i="26"/>
  <c r="A55" i="26"/>
  <c r="W54" i="26"/>
  <c r="T54" i="26"/>
  <c r="P54" i="26"/>
  <c r="O54" i="26"/>
  <c r="N54" i="26"/>
  <c r="M54" i="26"/>
  <c r="I54" i="26"/>
  <c r="G54" i="26"/>
  <c r="B54" i="26" s="1"/>
  <c r="C54" i="26"/>
  <c r="A54" i="26"/>
  <c r="W53" i="26"/>
  <c r="T53" i="26"/>
  <c r="P53" i="26"/>
  <c r="O53" i="26"/>
  <c r="N53" i="26"/>
  <c r="M53" i="26"/>
  <c r="I53" i="26"/>
  <c r="G53" i="26"/>
  <c r="B53" i="26" s="1"/>
  <c r="C53" i="26"/>
  <c r="A53" i="26"/>
  <c r="W52" i="26"/>
  <c r="T52" i="26"/>
  <c r="P52" i="26"/>
  <c r="O52" i="26"/>
  <c r="N52" i="26"/>
  <c r="M52" i="26"/>
  <c r="I52" i="26"/>
  <c r="G52" i="26"/>
  <c r="B52" i="26" s="1"/>
  <c r="C52" i="26"/>
  <c r="A52" i="26"/>
  <c r="W51" i="26"/>
  <c r="T51" i="26"/>
  <c r="P51" i="26"/>
  <c r="O51" i="26"/>
  <c r="N51" i="26"/>
  <c r="M51" i="26"/>
  <c r="I51" i="26"/>
  <c r="G51" i="26"/>
  <c r="B51" i="26" s="1"/>
  <c r="C51" i="26"/>
  <c r="A51" i="26"/>
  <c r="W50" i="26"/>
  <c r="T50" i="26"/>
  <c r="P50" i="26"/>
  <c r="O50" i="26"/>
  <c r="N50" i="26"/>
  <c r="M50" i="26"/>
  <c r="I50" i="26"/>
  <c r="G50" i="26"/>
  <c r="B50" i="26" s="1"/>
  <c r="C50" i="26"/>
  <c r="A50" i="26"/>
  <c r="W49" i="26"/>
  <c r="T49" i="26"/>
  <c r="P49" i="26"/>
  <c r="O49" i="26"/>
  <c r="N49" i="26"/>
  <c r="M49" i="26"/>
  <c r="I49" i="26"/>
  <c r="G49" i="26"/>
  <c r="B49" i="26" s="1"/>
  <c r="C49" i="26"/>
  <c r="A49" i="26"/>
  <c r="W48" i="26"/>
  <c r="T48" i="26"/>
  <c r="P48" i="26"/>
  <c r="O48" i="26"/>
  <c r="N48" i="26"/>
  <c r="M48" i="26"/>
  <c r="I48" i="26"/>
  <c r="G48" i="26"/>
  <c r="B48" i="26" s="1"/>
  <c r="C48" i="26"/>
  <c r="A48" i="26"/>
  <c r="W47" i="26"/>
  <c r="T47" i="26"/>
  <c r="P47" i="26"/>
  <c r="O47" i="26"/>
  <c r="N47" i="26"/>
  <c r="M47" i="26"/>
  <c r="I47" i="26"/>
  <c r="G47" i="26"/>
  <c r="B47" i="26" s="1"/>
  <c r="C47" i="26"/>
  <c r="A47" i="26"/>
  <c r="W46" i="26"/>
  <c r="T46" i="26"/>
  <c r="P46" i="26"/>
  <c r="O46" i="26"/>
  <c r="N46" i="26"/>
  <c r="M46" i="26"/>
  <c r="I46" i="26"/>
  <c r="G46" i="26"/>
  <c r="B46" i="26" s="1"/>
  <c r="C46" i="26"/>
  <c r="A46" i="26"/>
  <c r="W45" i="26"/>
  <c r="T45" i="26"/>
  <c r="P45" i="26"/>
  <c r="O45" i="26"/>
  <c r="N45" i="26"/>
  <c r="M45" i="26"/>
  <c r="I45" i="26"/>
  <c r="G45" i="26"/>
  <c r="B45" i="26" s="1"/>
  <c r="C45" i="26"/>
  <c r="A45" i="26"/>
  <c r="W44" i="26"/>
  <c r="T44" i="26"/>
  <c r="P44" i="26"/>
  <c r="O44" i="26"/>
  <c r="N44" i="26"/>
  <c r="M44" i="26"/>
  <c r="I44" i="26"/>
  <c r="G44" i="26"/>
  <c r="C44" i="26"/>
  <c r="B44" i="26"/>
  <c r="A44" i="26"/>
  <c r="W43" i="26"/>
  <c r="T43" i="26"/>
  <c r="P43" i="26"/>
  <c r="O43" i="26"/>
  <c r="N43" i="26"/>
  <c r="M43" i="26"/>
  <c r="I43" i="26"/>
  <c r="G43" i="26"/>
  <c r="B43" i="26" s="1"/>
  <c r="C43" i="26"/>
  <c r="A43" i="26"/>
  <c r="W42" i="26"/>
  <c r="T42" i="26"/>
  <c r="P42" i="26"/>
  <c r="O42" i="26"/>
  <c r="N42" i="26"/>
  <c r="M42" i="26"/>
  <c r="I42" i="26"/>
  <c r="G42" i="26"/>
  <c r="B42" i="26" s="1"/>
  <c r="C42" i="26"/>
  <c r="A42" i="26"/>
  <c r="W41" i="26"/>
  <c r="T41" i="26"/>
  <c r="P41" i="26"/>
  <c r="O41" i="26"/>
  <c r="N41" i="26"/>
  <c r="M41" i="26"/>
  <c r="G41" i="26"/>
  <c r="B41" i="26" s="1"/>
  <c r="I41" i="26" s="1"/>
  <c r="C41" i="26"/>
  <c r="A41" i="26"/>
  <c r="W40" i="26"/>
  <c r="T40" i="26"/>
  <c r="P40" i="26"/>
  <c r="O40" i="26"/>
  <c r="N40" i="26"/>
  <c r="M40" i="26"/>
  <c r="G40" i="26"/>
  <c r="B40" i="26" s="1"/>
  <c r="I40" i="26" s="1"/>
  <c r="C40" i="26"/>
  <c r="A40" i="26"/>
  <c r="W39" i="26"/>
  <c r="T39" i="26"/>
  <c r="P39" i="26"/>
  <c r="O39" i="26"/>
  <c r="N39" i="26"/>
  <c r="M39" i="26"/>
  <c r="G39" i="26"/>
  <c r="B39" i="26" s="1"/>
  <c r="I39" i="26" s="1"/>
  <c r="C39" i="26"/>
  <c r="A39" i="26"/>
  <c r="W38" i="26"/>
  <c r="T38" i="26"/>
  <c r="P38" i="26"/>
  <c r="O38" i="26"/>
  <c r="N38" i="26"/>
  <c r="M38" i="26"/>
  <c r="G38" i="26"/>
  <c r="B38" i="26" s="1"/>
  <c r="I38" i="26" s="1"/>
  <c r="C38" i="26"/>
  <c r="A38" i="26"/>
  <c r="W37" i="26"/>
  <c r="T37" i="26"/>
  <c r="P37" i="26"/>
  <c r="O37" i="26"/>
  <c r="N37" i="26"/>
  <c r="M37" i="26"/>
  <c r="G37" i="26"/>
  <c r="B37" i="26" s="1"/>
  <c r="I37" i="26" s="1"/>
  <c r="C37" i="26"/>
  <c r="A37" i="26"/>
  <c r="W36" i="26"/>
  <c r="T36" i="26"/>
  <c r="P36" i="26"/>
  <c r="O36" i="26"/>
  <c r="N36" i="26"/>
  <c r="M36" i="26"/>
  <c r="G36" i="26"/>
  <c r="B36" i="26" s="1"/>
  <c r="I36" i="26" s="1"/>
  <c r="C36" i="26"/>
  <c r="A36" i="26"/>
  <c r="W35" i="26"/>
  <c r="T35" i="26"/>
  <c r="P35" i="26"/>
  <c r="O35" i="26"/>
  <c r="N35" i="26"/>
  <c r="M35" i="26"/>
  <c r="G35" i="26"/>
  <c r="B35" i="26" s="1"/>
  <c r="I35" i="26" s="1"/>
  <c r="C35" i="26"/>
  <c r="A35" i="26"/>
  <c r="W34" i="26"/>
  <c r="T34" i="26"/>
  <c r="P34" i="26"/>
  <c r="O34" i="26"/>
  <c r="N34" i="26"/>
  <c r="M34" i="26"/>
  <c r="G34" i="26"/>
  <c r="B34" i="26" s="1"/>
  <c r="I34" i="26" s="1"/>
  <c r="C34" i="26"/>
  <c r="A34" i="26"/>
  <c r="W33" i="26"/>
  <c r="T33" i="26"/>
  <c r="P33" i="26"/>
  <c r="O33" i="26"/>
  <c r="N33" i="26"/>
  <c r="M33" i="26"/>
  <c r="G33" i="26"/>
  <c r="B33" i="26" s="1"/>
  <c r="I33" i="26" s="1"/>
  <c r="C33" i="26"/>
  <c r="A33" i="26"/>
  <c r="W32" i="26"/>
  <c r="T32" i="26"/>
  <c r="P32" i="26"/>
  <c r="O32" i="26"/>
  <c r="N32" i="26"/>
  <c r="M32" i="26"/>
  <c r="G32" i="26"/>
  <c r="B32" i="26" s="1"/>
  <c r="I32" i="26" s="1"/>
  <c r="C32" i="26"/>
  <c r="A32" i="26"/>
  <c r="G31" i="26"/>
  <c r="B31" i="26" s="1"/>
  <c r="I31" i="26" s="1"/>
  <c r="AB23" i="26"/>
  <c r="AB24" i="26" s="1"/>
  <c r="AB22" i="26"/>
  <c r="J21" i="26"/>
  <c r="E105" i="4" s="1"/>
  <c r="J20" i="26"/>
  <c r="AD22" i="26" s="1"/>
  <c r="S16" i="26"/>
  <c r="Q16" i="26"/>
  <c r="M111" i="4" s="1"/>
  <c r="K111" i="4"/>
  <c r="S15" i="26"/>
  <c r="Q14" i="26"/>
  <c r="M102" i="4" s="1"/>
  <c r="D95" i="4"/>
  <c r="D94" i="4"/>
  <c r="Q7" i="26"/>
  <c r="E110" i="4" s="1"/>
  <c r="M62" i="4"/>
  <c r="E62" i="4"/>
  <c r="O62" i="4" s="1"/>
  <c r="E55" i="4"/>
  <c r="M52" i="4"/>
  <c r="I52" i="4"/>
  <c r="E52" i="4"/>
  <c r="E50" i="4"/>
  <c r="E49" i="4"/>
  <c r="E48" i="4"/>
  <c r="E47" i="4"/>
  <c r="E46" i="4"/>
  <c r="E37" i="4"/>
  <c r="M42" i="4"/>
  <c r="T62" i="25"/>
  <c r="T37" i="25"/>
  <c r="T36" i="25"/>
  <c r="T35" i="25"/>
  <c r="T34" i="25"/>
  <c r="T33" i="25"/>
  <c r="T32" i="25"/>
  <c r="T61" i="25"/>
  <c r="T60" i="25"/>
  <c r="T59" i="25"/>
  <c r="T58" i="25"/>
  <c r="T57" i="25"/>
  <c r="T56" i="25"/>
  <c r="T55" i="25"/>
  <c r="T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I34" i="23"/>
  <c r="I62" i="22"/>
  <c r="I34" i="22"/>
  <c r="I62" i="23"/>
  <c r="I56" i="23"/>
  <c r="I44" i="23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6" i="23"/>
  <c r="T35" i="23"/>
  <c r="T34" i="23"/>
  <c r="T33" i="23"/>
  <c r="T32" i="23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63" i="22" s="1"/>
  <c r="H25" i="4" a="1"/>
  <c r="H21" i="4" a="1"/>
  <c r="H26" i="4" a="1"/>
  <c r="H23" i="4" a="1"/>
  <c r="B17" i="4" a="1"/>
  <c r="G23" i="4" a="1"/>
  <c r="G19" i="4" a="1"/>
  <c r="B16" i="4" a="1"/>
  <c r="H20" i="4" a="1"/>
  <c r="H19" i="4" a="1"/>
  <c r="M87" i="4" l="1"/>
  <c r="C15" i="26"/>
  <c r="N7" i="26" s="1"/>
  <c r="B110" i="4" s="1"/>
  <c r="M576" i="4"/>
  <c r="Q21" i="38"/>
  <c r="I588" i="4" s="1"/>
  <c r="M341" i="4"/>
  <c r="M435" i="4"/>
  <c r="Q21" i="35"/>
  <c r="I447" i="4" s="1"/>
  <c r="Q21" i="33"/>
  <c r="I353" i="4" s="1"/>
  <c r="G19" i="4"/>
  <c r="G23" i="4"/>
  <c r="T63" i="25"/>
  <c r="B16" i="4"/>
  <c r="H23" i="4"/>
  <c r="H26" i="4"/>
  <c r="H21" i="4"/>
  <c r="H19" i="4"/>
  <c r="B17" i="4"/>
  <c r="H20" i="4"/>
  <c r="H25" i="4"/>
  <c r="I541" i="4"/>
  <c r="V15" i="37"/>
  <c r="I544" i="4" s="1"/>
  <c r="I306" i="4"/>
  <c r="V15" i="32"/>
  <c r="I309" i="4" s="1"/>
  <c r="V15" i="35"/>
  <c r="I450" i="4" s="1"/>
  <c r="I212" i="4"/>
  <c r="V15" i="30"/>
  <c r="I215" i="4" s="1"/>
  <c r="V15" i="38"/>
  <c r="I591" i="4" s="1"/>
  <c r="V15" i="33"/>
  <c r="I356" i="4" s="1"/>
  <c r="I259" i="4"/>
  <c r="V15" i="31"/>
  <c r="I262" i="4" s="1"/>
  <c r="I494" i="4"/>
  <c r="V15" i="36"/>
  <c r="I497" i="4" s="1"/>
  <c r="I400" i="4"/>
  <c r="V15" i="34"/>
  <c r="I403" i="4" s="1"/>
  <c r="J24" i="29"/>
  <c r="Q21" i="29"/>
  <c r="M153" i="4"/>
  <c r="I43" i="4"/>
  <c r="R43" i="4"/>
  <c r="M43" i="4" s="1"/>
  <c r="I63" i="26"/>
  <c r="R63" i="26"/>
  <c r="Q63" i="26"/>
  <c r="N31" i="26"/>
  <c r="O31" i="26"/>
  <c r="T64" i="26"/>
  <c r="F63" i="26"/>
  <c r="A31" i="26"/>
  <c r="C28" i="26" s="1"/>
  <c r="AB17" i="26"/>
  <c r="E104" i="4"/>
  <c r="AC28" i="26"/>
  <c r="M89" i="4"/>
  <c r="AJ2" i="26"/>
  <c r="O110" i="4"/>
  <c r="O111" i="4" s="1"/>
  <c r="D63" i="26"/>
  <c r="T63" i="26"/>
  <c r="M41" i="4"/>
  <c r="M19" i="4" a="1"/>
  <c r="M23" i="4" a="1"/>
  <c r="M27" i="4" a="1"/>
  <c r="H18" i="4" a="1"/>
  <c r="M21" i="4" a="1"/>
  <c r="M26" i="4" a="1"/>
  <c r="H22" i="4" a="1"/>
  <c r="H27" i="4" a="1"/>
  <c r="D17" i="4" a="1"/>
  <c r="M22" i="4" a="1"/>
  <c r="H24" i="4" a="1"/>
  <c r="M20" i="4" a="1"/>
  <c r="M25" i="4" a="1"/>
  <c r="M24" i="4" a="1"/>
  <c r="H27" i="4" l="1"/>
  <c r="H22" i="4"/>
  <c r="H24" i="4"/>
  <c r="M21" i="4"/>
  <c r="D17" i="4"/>
  <c r="M23" i="4"/>
  <c r="M27" i="4"/>
  <c r="M26" i="4"/>
  <c r="M25" i="4"/>
  <c r="M19" i="4"/>
  <c r="M22" i="4"/>
  <c r="H18" i="4"/>
  <c r="M20" i="4"/>
  <c r="M24" i="4"/>
  <c r="N309" i="4"/>
  <c r="N403" i="4"/>
  <c r="N591" i="4"/>
  <c r="N544" i="4"/>
  <c r="N497" i="4"/>
  <c r="N215" i="4"/>
  <c r="N356" i="4"/>
  <c r="N262" i="4"/>
  <c r="N450" i="4"/>
  <c r="I165" i="4"/>
  <c r="V15" i="29"/>
  <c r="I168" i="4" s="1"/>
  <c r="R90" i="4"/>
  <c r="M90" i="4" s="1"/>
  <c r="Q19" i="26"/>
  <c r="I114" i="4" s="1"/>
  <c r="L21" i="26"/>
  <c r="K105" i="4" s="1"/>
  <c r="I88" i="4"/>
  <c r="L20" i="26"/>
  <c r="K104" i="4" s="1"/>
  <c r="P27" i="26"/>
  <c r="I90" i="4"/>
  <c r="E42" i="4"/>
  <c r="M40" i="4"/>
  <c r="E40" i="4"/>
  <c r="O26" i="4" a="1"/>
  <c r="O19" i="4" a="1"/>
  <c r="M18" i="4" a="1"/>
  <c r="O21" i="4" a="1"/>
  <c r="O27" i="4" a="1"/>
  <c r="O23" i="4" a="1"/>
  <c r="J17" i="4" a="1"/>
  <c r="O22" i="4" a="1"/>
  <c r="O24" i="4" a="1"/>
  <c r="O20" i="4" a="1"/>
  <c r="F17" i="4" a="1"/>
  <c r="O25" i="4" a="1"/>
  <c r="O25" i="4" l="1"/>
  <c r="O26" i="4"/>
  <c r="M18" i="4"/>
  <c r="O27" i="4"/>
  <c r="O23" i="4"/>
  <c r="J17" i="4"/>
  <c r="O24" i="4"/>
  <c r="O21" i="4"/>
  <c r="O20" i="4"/>
  <c r="F17" i="4"/>
  <c r="O22" i="4"/>
  <c r="O19" i="4"/>
  <c r="N168" i="4"/>
  <c r="R19" i="26"/>
  <c r="T30" i="26" s="1"/>
  <c r="AE22" i="26"/>
  <c r="C27" i="26" s="1"/>
  <c r="AB18" i="26"/>
  <c r="AB19" i="26" s="1"/>
  <c r="AB20" i="26" s="1"/>
  <c r="J22" i="26" s="1"/>
  <c r="W63" i="22"/>
  <c r="W63" i="23"/>
  <c r="W63" i="25"/>
  <c r="W54" i="22"/>
  <c r="W62" i="22"/>
  <c r="W61" i="22"/>
  <c r="W60" i="22"/>
  <c r="W59" i="22"/>
  <c r="W58" i="22"/>
  <c r="W57" i="22"/>
  <c r="W56" i="22"/>
  <c r="W55" i="22"/>
  <c r="W53" i="22"/>
  <c r="W52" i="22"/>
  <c r="W51" i="22"/>
  <c r="W50" i="22"/>
  <c r="W49" i="22"/>
  <c r="W48" i="22"/>
  <c r="W47" i="22"/>
  <c r="W46" i="22"/>
  <c r="W45" i="22"/>
  <c r="W44" i="22"/>
  <c r="W43" i="22"/>
  <c r="W42" i="22"/>
  <c r="W41" i="22"/>
  <c r="W40" i="22"/>
  <c r="W39" i="22"/>
  <c r="W38" i="22"/>
  <c r="W37" i="22"/>
  <c r="W36" i="22"/>
  <c r="W35" i="22"/>
  <c r="W34" i="22"/>
  <c r="W33" i="22"/>
  <c r="W32" i="22"/>
  <c r="W62" i="23"/>
  <c r="W61" i="23"/>
  <c r="W60" i="23"/>
  <c r="W59" i="23"/>
  <c r="W58" i="23"/>
  <c r="W57" i="23"/>
  <c r="W56" i="23"/>
  <c r="W55" i="23"/>
  <c r="W54" i="23"/>
  <c r="W53" i="23"/>
  <c r="W52" i="23"/>
  <c r="W51" i="23"/>
  <c r="W50" i="23"/>
  <c r="W49" i="23"/>
  <c r="W48" i="23"/>
  <c r="W47" i="23"/>
  <c r="W46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9" i="25"/>
  <c r="W38" i="25"/>
  <c r="W37" i="25"/>
  <c r="W36" i="25"/>
  <c r="W62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5" i="25"/>
  <c r="W34" i="25"/>
  <c r="W33" i="25"/>
  <c r="W32" i="25"/>
  <c r="T64" i="25"/>
  <c r="V63" i="25"/>
  <c r="U63" i="25"/>
  <c r="M63" i="25"/>
  <c r="L63" i="25"/>
  <c r="K63" i="25"/>
  <c r="P62" i="25"/>
  <c r="O62" i="25"/>
  <c r="N62" i="25"/>
  <c r="M62" i="25"/>
  <c r="G62" i="25"/>
  <c r="B62" i="25" s="1"/>
  <c r="C62" i="25"/>
  <c r="A62" i="25"/>
  <c r="P61" i="25"/>
  <c r="O61" i="25"/>
  <c r="N61" i="25"/>
  <c r="M61" i="25"/>
  <c r="G61" i="25"/>
  <c r="B61" i="25" s="1"/>
  <c r="C61" i="25"/>
  <c r="A61" i="25"/>
  <c r="P60" i="25"/>
  <c r="O60" i="25"/>
  <c r="N60" i="25"/>
  <c r="M60" i="25"/>
  <c r="G60" i="25"/>
  <c r="B60" i="25" s="1"/>
  <c r="C60" i="25"/>
  <c r="A60" i="25"/>
  <c r="P59" i="25"/>
  <c r="O59" i="25"/>
  <c r="N59" i="25"/>
  <c r="M59" i="25"/>
  <c r="G59" i="25"/>
  <c r="B59" i="25" s="1"/>
  <c r="C59" i="25"/>
  <c r="A59" i="25"/>
  <c r="P58" i="25"/>
  <c r="O58" i="25"/>
  <c r="N58" i="25"/>
  <c r="M58" i="25"/>
  <c r="G58" i="25"/>
  <c r="B58" i="25" s="1"/>
  <c r="C58" i="25"/>
  <c r="A58" i="25"/>
  <c r="P57" i="25"/>
  <c r="O57" i="25"/>
  <c r="N57" i="25"/>
  <c r="M57" i="25"/>
  <c r="G57" i="25"/>
  <c r="B57" i="25" s="1"/>
  <c r="C57" i="25"/>
  <c r="A57" i="25"/>
  <c r="P56" i="25"/>
  <c r="O56" i="25"/>
  <c r="N56" i="25"/>
  <c r="M56" i="25"/>
  <c r="G56" i="25"/>
  <c r="B56" i="25" s="1"/>
  <c r="C56" i="25"/>
  <c r="A56" i="25"/>
  <c r="P55" i="25"/>
  <c r="O55" i="25"/>
  <c r="N55" i="25"/>
  <c r="M55" i="25"/>
  <c r="G55" i="25"/>
  <c r="B55" i="25" s="1"/>
  <c r="C55" i="25"/>
  <c r="A55" i="25"/>
  <c r="P54" i="25"/>
  <c r="O54" i="25"/>
  <c r="N54" i="25"/>
  <c r="M54" i="25"/>
  <c r="G54" i="25"/>
  <c r="B54" i="25" s="1"/>
  <c r="C54" i="25"/>
  <c r="A54" i="25"/>
  <c r="P53" i="25"/>
  <c r="O53" i="25"/>
  <c r="N53" i="25"/>
  <c r="M53" i="25"/>
  <c r="G53" i="25"/>
  <c r="B53" i="25" s="1"/>
  <c r="C53" i="25"/>
  <c r="A53" i="25"/>
  <c r="P52" i="25"/>
  <c r="O52" i="25"/>
  <c r="N52" i="25"/>
  <c r="M52" i="25"/>
  <c r="G52" i="25"/>
  <c r="B52" i="25" s="1"/>
  <c r="C52" i="25"/>
  <c r="A52" i="25"/>
  <c r="P51" i="25"/>
  <c r="O51" i="25"/>
  <c r="N51" i="25"/>
  <c r="M51" i="25"/>
  <c r="G51" i="25"/>
  <c r="B51" i="25" s="1"/>
  <c r="C51" i="25"/>
  <c r="A51" i="25"/>
  <c r="P50" i="25"/>
  <c r="O50" i="25"/>
  <c r="N50" i="25"/>
  <c r="M50" i="25"/>
  <c r="G50" i="25"/>
  <c r="B50" i="25" s="1"/>
  <c r="C50" i="25"/>
  <c r="A50" i="25"/>
  <c r="P49" i="25"/>
  <c r="O49" i="25"/>
  <c r="N49" i="25"/>
  <c r="M49" i="25"/>
  <c r="G49" i="25"/>
  <c r="B49" i="25" s="1"/>
  <c r="C49" i="25"/>
  <c r="A49" i="25"/>
  <c r="P48" i="25"/>
  <c r="O48" i="25"/>
  <c r="N48" i="25"/>
  <c r="M48" i="25"/>
  <c r="G48" i="25"/>
  <c r="B48" i="25" s="1"/>
  <c r="C48" i="25"/>
  <c r="A48" i="25"/>
  <c r="P47" i="25"/>
  <c r="O47" i="25"/>
  <c r="N47" i="25"/>
  <c r="M47" i="25"/>
  <c r="G47" i="25"/>
  <c r="B47" i="25" s="1"/>
  <c r="C47" i="25"/>
  <c r="A47" i="25"/>
  <c r="P46" i="25"/>
  <c r="O46" i="25"/>
  <c r="N46" i="25"/>
  <c r="M46" i="25"/>
  <c r="G46" i="25"/>
  <c r="B46" i="25" s="1"/>
  <c r="C46" i="25"/>
  <c r="A46" i="25"/>
  <c r="P45" i="25"/>
  <c r="O45" i="25"/>
  <c r="N45" i="25"/>
  <c r="M45" i="25"/>
  <c r="G45" i="25"/>
  <c r="B45" i="25" s="1"/>
  <c r="C45" i="25"/>
  <c r="A45" i="25"/>
  <c r="P44" i="25"/>
  <c r="O44" i="25"/>
  <c r="N44" i="25"/>
  <c r="M44" i="25"/>
  <c r="G44" i="25"/>
  <c r="B44" i="25" s="1"/>
  <c r="C44" i="25"/>
  <c r="A44" i="25"/>
  <c r="P43" i="25"/>
  <c r="O43" i="25"/>
  <c r="N43" i="25"/>
  <c r="M43" i="25"/>
  <c r="G43" i="25"/>
  <c r="B43" i="25" s="1"/>
  <c r="C43" i="25"/>
  <c r="A43" i="25"/>
  <c r="P42" i="25"/>
  <c r="O42" i="25"/>
  <c r="N42" i="25"/>
  <c r="M42" i="25"/>
  <c r="G42" i="25"/>
  <c r="B42" i="25" s="1"/>
  <c r="C42" i="25"/>
  <c r="A42" i="25"/>
  <c r="P41" i="25"/>
  <c r="O41" i="25"/>
  <c r="N41" i="25"/>
  <c r="M41" i="25"/>
  <c r="G41" i="25"/>
  <c r="B41" i="25" s="1"/>
  <c r="I41" i="25" s="1"/>
  <c r="C41" i="25"/>
  <c r="A41" i="25"/>
  <c r="P40" i="25"/>
  <c r="O40" i="25"/>
  <c r="N40" i="25"/>
  <c r="M40" i="25"/>
  <c r="G40" i="25"/>
  <c r="B40" i="25" s="1"/>
  <c r="I40" i="25" s="1"/>
  <c r="C40" i="25"/>
  <c r="A40" i="25"/>
  <c r="P39" i="25"/>
  <c r="O39" i="25"/>
  <c r="N39" i="25"/>
  <c r="M39" i="25"/>
  <c r="G39" i="25"/>
  <c r="B39" i="25" s="1"/>
  <c r="I39" i="25" s="1"/>
  <c r="C39" i="25"/>
  <c r="A39" i="25"/>
  <c r="P38" i="25"/>
  <c r="O38" i="25"/>
  <c r="N38" i="25"/>
  <c r="M38" i="25"/>
  <c r="G38" i="25"/>
  <c r="B38" i="25" s="1"/>
  <c r="I38" i="25" s="1"/>
  <c r="C38" i="25"/>
  <c r="A38" i="25"/>
  <c r="P37" i="25"/>
  <c r="O37" i="25"/>
  <c r="N37" i="25"/>
  <c r="M37" i="25"/>
  <c r="G37" i="25"/>
  <c r="B37" i="25" s="1"/>
  <c r="I37" i="25" s="1"/>
  <c r="C37" i="25"/>
  <c r="A37" i="25"/>
  <c r="P36" i="25"/>
  <c r="O36" i="25"/>
  <c r="N36" i="25"/>
  <c r="M36" i="25"/>
  <c r="G36" i="25"/>
  <c r="B36" i="25" s="1"/>
  <c r="I36" i="25" s="1"/>
  <c r="C36" i="25"/>
  <c r="A36" i="25"/>
  <c r="P35" i="25"/>
  <c r="O35" i="25"/>
  <c r="N35" i="25"/>
  <c r="M35" i="25"/>
  <c r="G35" i="25"/>
  <c r="B35" i="25" s="1"/>
  <c r="I35" i="25" s="1"/>
  <c r="C35" i="25"/>
  <c r="A35" i="25"/>
  <c r="P34" i="25"/>
  <c r="O34" i="25"/>
  <c r="N34" i="25"/>
  <c r="M34" i="25"/>
  <c r="G34" i="25"/>
  <c r="B34" i="25" s="1"/>
  <c r="I34" i="25" s="1"/>
  <c r="C34" i="25"/>
  <c r="A34" i="25"/>
  <c r="P33" i="25"/>
  <c r="O33" i="25"/>
  <c r="N33" i="25"/>
  <c r="M33" i="25"/>
  <c r="G33" i="25"/>
  <c r="B33" i="25" s="1"/>
  <c r="I33" i="25" s="1"/>
  <c r="C33" i="25"/>
  <c r="A33" i="25"/>
  <c r="P32" i="25"/>
  <c r="O32" i="25"/>
  <c r="N32" i="25"/>
  <c r="M32" i="25"/>
  <c r="G32" i="25"/>
  <c r="B32" i="25" s="1"/>
  <c r="I32" i="25" s="1"/>
  <c r="C32" i="25"/>
  <c r="A32" i="25"/>
  <c r="G31" i="25"/>
  <c r="B31" i="25" s="1"/>
  <c r="I31" i="25" s="1"/>
  <c r="AC28" i="25"/>
  <c r="AB23" i="25"/>
  <c r="AB24" i="25" s="1"/>
  <c r="AB22" i="25"/>
  <c r="J21" i="25"/>
  <c r="E58" i="4" s="1"/>
  <c r="J20" i="25"/>
  <c r="E57" i="4" s="1"/>
  <c r="S16" i="25"/>
  <c r="Q16" i="25"/>
  <c r="M64" i="4" s="1"/>
  <c r="K64" i="4"/>
  <c r="K63" i="4"/>
  <c r="C15" i="25"/>
  <c r="Q14" i="25"/>
  <c r="M55" i="4" s="1"/>
  <c r="I62" i="4"/>
  <c r="D48" i="4"/>
  <c r="D47" i="4"/>
  <c r="Q7" i="25"/>
  <c r="E63" i="4" s="1"/>
  <c r="AJ2" i="25"/>
  <c r="T64" i="23"/>
  <c r="V63" i="23"/>
  <c r="U63" i="23"/>
  <c r="T63" i="23"/>
  <c r="Q19" i="23" s="1"/>
  <c r="M63" i="23"/>
  <c r="L63" i="23"/>
  <c r="K63" i="23"/>
  <c r="I63" i="23"/>
  <c r="P62" i="23"/>
  <c r="O62" i="23"/>
  <c r="N62" i="23"/>
  <c r="M62" i="23"/>
  <c r="G62" i="23"/>
  <c r="B62" i="23" s="1"/>
  <c r="C62" i="23"/>
  <c r="A62" i="23"/>
  <c r="P61" i="23"/>
  <c r="O61" i="23"/>
  <c r="N61" i="23"/>
  <c r="M61" i="23"/>
  <c r="I61" i="23"/>
  <c r="G61" i="23"/>
  <c r="B61" i="23" s="1"/>
  <c r="C61" i="23"/>
  <c r="A61" i="23"/>
  <c r="P60" i="23"/>
  <c r="O60" i="23"/>
  <c r="N60" i="23"/>
  <c r="M60" i="23"/>
  <c r="I60" i="23"/>
  <c r="G60" i="23"/>
  <c r="B60" i="23" s="1"/>
  <c r="C60" i="23"/>
  <c r="A60" i="23"/>
  <c r="P59" i="23"/>
  <c r="O59" i="23"/>
  <c r="N59" i="23"/>
  <c r="M59" i="23"/>
  <c r="I59" i="23"/>
  <c r="G59" i="23"/>
  <c r="B59" i="23" s="1"/>
  <c r="C59" i="23"/>
  <c r="A59" i="23"/>
  <c r="P58" i="23"/>
  <c r="O58" i="23"/>
  <c r="N58" i="23"/>
  <c r="M58" i="23"/>
  <c r="I58" i="23"/>
  <c r="G58" i="23"/>
  <c r="B58" i="23" s="1"/>
  <c r="C58" i="23"/>
  <c r="A58" i="23"/>
  <c r="P57" i="23"/>
  <c r="O57" i="23"/>
  <c r="N57" i="23"/>
  <c r="M57" i="23"/>
  <c r="I57" i="23"/>
  <c r="G57" i="23"/>
  <c r="B57" i="23" s="1"/>
  <c r="C57" i="23"/>
  <c r="A57" i="23"/>
  <c r="P56" i="23"/>
  <c r="O56" i="23"/>
  <c r="N56" i="23"/>
  <c r="M56" i="23"/>
  <c r="G56" i="23"/>
  <c r="B56" i="23" s="1"/>
  <c r="C56" i="23"/>
  <c r="A56" i="23"/>
  <c r="P55" i="23"/>
  <c r="O55" i="23"/>
  <c r="N55" i="23"/>
  <c r="M55" i="23"/>
  <c r="I55" i="23"/>
  <c r="G55" i="23"/>
  <c r="B55" i="23" s="1"/>
  <c r="C55" i="23"/>
  <c r="A55" i="23"/>
  <c r="P54" i="23"/>
  <c r="O54" i="23"/>
  <c r="N54" i="23"/>
  <c r="M54" i="23"/>
  <c r="I54" i="23"/>
  <c r="G54" i="23"/>
  <c r="B54" i="23" s="1"/>
  <c r="C54" i="23"/>
  <c r="A54" i="23"/>
  <c r="P53" i="23"/>
  <c r="O53" i="23"/>
  <c r="N53" i="23"/>
  <c r="M53" i="23"/>
  <c r="I53" i="23"/>
  <c r="G53" i="23"/>
  <c r="B53" i="23" s="1"/>
  <c r="C53" i="23"/>
  <c r="A53" i="23"/>
  <c r="P52" i="23"/>
  <c r="O52" i="23"/>
  <c r="N52" i="23"/>
  <c r="M52" i="23"/>
  <c r="I52" i="23"/>
  <c r="G52" i="23"/>
  <c r="B52" i="23" s="1"/>
  <c r="C52" i="23"/>
  <c r="A52" i="23"/>
  <c r="P51" i="23"/>
  <c r="O51" i="23"/>
  <c r="N51" i="23"/>
  <c r="M51" i="23"/>
  <c r="I51" i="23"/>
  <c r="G51" i="23"/>
  <c r="B51" i="23" s="1"/>
  <c r="C51" i="23"/>
  <c r="A51" i="23"/>
  <c r="P50" i="23"/>
  <c r="O50" i="23"/>
  <c r="N50" i="23"/>
  <c r="M50" i="23"/>
  <c r="I50" i="23"/>
  <c r="G50" i="23"/>
  <c r="B50" i="23" s="1"/>
  <c r="C50" i="23"/>
  <c r="A50" i="23"/>
  <c r="P49" i="23"/>
  <c r="O49" i="23"/>
  <c r="N49" i="23"/>
  <c r="M49" i="23"/>
  <c r="I49" i="23"/>
  <c r="G49" i="23"/>
  <c r="B49" i="23" s="1"/>
  <c r="C49" i="23"/>
  <c r="A49" i="23"/>
  <c r="P48" i="23"/>
  <c r="O48" i="23"/>
  <c r="N48" i="23"/>
  <c r="M48" i="23"/>
  <c r="I48" i="23"/>
  <c r="G48" i="23"/>
  <c r="B48" i="23" s="1"/>
  <c r="C48" i="23"/>
  <c r="A48" i="23"/>
  <c r="P47" i="23"/>
  <c r="O47" i="23"/>
  <c r="N47" i="23"/>
  <c r="M47" i="23"/>
  <c r="I47" i="23"/>
  <c r="G47" i="23"/>
  <c r="B47" i="23" s="1"/>
  <c r="C47" i="23"/>
  <c r="A47" i="23"/>
  <c r="P46" i="23"/>
  <c r="O46" i="23"/>
  <c r="N46" i="23"/>
  <c r="M46" i="23"/>
  <c r="I46" i="23"/>
  <c r="G46" i="23"/>
  <c r="B46" i="23" s="1"/>
  <c r="C46" i="23"/>
  <c r="A46" i="23"/>
  <c r="P45" i="23"/>
  <c r="O45" i="23"/>
  <c r="N45" i="23"/>
  <c r="M45" i="23"/>
  <c r="I45" i="23"/>
  <c r="G45" i="23"/>
  <c r="B45" i="23" s="1"/>
  <c r="C45" i="23"/>
  <c r="A45" i="23"/>
  <c r="P44" i="23"/>
  <c r="O44" i="23"/>
  <c r="N44" i="23"/>
  <c r="M44" i="23"/>
  <c r="G44" i="23"/>
  <c r="B44" i="23" s="1"/>
  <c r="C44" i="23"/>
  <c r="A44" i="23"/>
  <c r="P43" i="23"/>
  <c r="O43" i="23"/>
  <c r="N43" i="23"/>
  <c r="M43" i="23"/>
  <c r="I43" i="23"/>
  <c r="G43" i="23"/>
  <c r="B43" i="23" s="1"/>
  <c r="C43" i="23"/>
  <c r="A43" i="23"/>
  <c r="P42" i="23"/>
  <c r="O42" i="23"/>
  <c r="N42" i="23"/>
  <c r="M42" i="23"/>
  <c r="I42" i="23"/>
  <c r="G42" i="23"/>
  <c r="B42" i="23" s="1"/>
  <c r="C42" i="23"/>
  <c r="A42" i="23"/>
  <c r="P41" i="23"/>
  <c r="O41" i="23"/>
  <c r="N41" i="23"/>
  <c r="M41" i="23"/>
  <c r="G41" i="23"/>
  <c r="C41" i="23"/>
  <c r="A41" i="23"/>
  <c r="P40" i="23"/>
  <c r="O40" i="23"/>
  <c r="N40" i="23"/>
  <c r="M40" i="23"/>
  <c r="G40" i="23"/>
  <c r="B40" i="23" s="1"/>
  <c r="I40" i="23" s="1"/>
  <c r="C40" i="23"/>
  <c r="A40" i="23"/>
  <c r="P39" i="23"/>
  <c r="O39" i="23"/>
  <c r="N39" i="23"/>
  <c r="M39" i="23"/>
  <c r="G39" i="23"/>
  <c r="B39" i="23" s="1"/>
  <c r="I39" i="23" s="1"/>
  <c r="C39" i="23"/>
  <c r="A39" i="23"/>
  <c r="P38" i="23"/>
  <c r="O38" i="23"/>
  <c r="N38" i="23"/>
  <c r="M38" i="23"/>
  <c r="G38" i="23"/>
  <c r="B38" i="23" s="1"/>
  <c r="I38" i="23" s="1"/>
  <c r="C38" i="23"/>
  <c r="A38" i="23"/>
  <c r="P37" i="23"/>
  <c r="O37" i="23"/>
  <c r="N37" i="23"/>
  <c r="M37" i="23"/>
  <c r="G37" i="23"/>
  <c r="B37" i="23" s="1"/>
  <c r="I37" i="23" s="1"/>
  <c r="C37" i="23"/>
  <c r="A37" i="23"/>
  <c r="P36" i="23"/>
  <c r="O36" i="23"/>
  <c r="N36" i="23"/>
  <c r="M36" i="23"/>
  <c r="G36" i="23"/>
  <c r="B36" i="23" s="1"/>
  <c r="I36" i="23" s="1"/>
  <c r="C36" i="23"/>
  <c r="A36" i="23"/>
  <c r="P35" i="23"/>
  <c r="O35" i="23"/>
  <c r="N35" i="23"/>
  <c r="M35" i="23"/>
  <c r="G35" i="23"/>
  <c r="B35" i="23" s="1"/>
  <c r="I35" i="23" s="1"/>
  <c r="C35" i="23"/>
  <c r="A35" i="23"/>
  <c r="P34" i="23"/>
  <c r="O34" i="23"/>
  <c r="N34" i="23"/>
  <c r="M34" i="23"/>
  <c r="G34" i="23"/>
  <c r="C34" i="23"/>
  <c r="A34" i="23"/>
  <c r="P33" i="23"/>
  <c r="O33" i="23"/>
  <c r="N33" i="23"/>
  <c r="M33" i="23"/>
  <c r="G33" i="23"/>
  <c r="B33" i="23" s="1"/>
  <c r="I33" i="23" s="1"/>
  <c r="C33" i="23"/>
  <c r="A33" i="23"/>
  <c r="P32" i="23"/>
  <c r="O32" i="23"/>
  <c r="N32" i="23"/>
  <c r="M32" i="23"/>
  <c r="G32" i="23"/>
  <c r="B32" i="23" s="1"/>
  <c r="I32" i="23" s="1"/>
  <c r="C32" i="23"/>
  <c r="A32" i="23"/>
  <c r="G31" i="23"/>
  <c r="B31" i="23" s="1"/>
  <c r="I31" i="23" s="1"/>
  <c r="AC28" i="23"/>
  <c r="AB23" i="23"/>
  <c r="AB24" i="23" s="1"/>
  <c r="AB22" i="23"/>
  <c r="J21" i="23"/>
  <c r="J20" i="23"/>
  <c r="S16" i="23"/>
  <c r="Q16" i="23"/>
  <c r="S15" i="23"/>
  <c r="C15" i="23"/>
  <c r="N7" i="23" s="1"/>
  <c r="Q14" i="23"/>
  <c r="Q7" i="23"/>
  <c r="AJ2" i="23"/>
  <c r="M63" i="22"/>
  <c r="N42" i="22"/>
  <c r="O42" i="22"/>
  <c r="N43" i="22"/>
  <c r="O43" i="22"/>
  <c r="N44" i="22"/>
  <c r="O44" i="22"/>
  <c r="N45" i="22"/>
  <c r="O45" i="22"/>
  <c r="N46" i="22"/>
  <c r="O46" i="22"/>
  <c r="N47" i="22"/>
  <c r="O47" i="22"/>
  <c r="N48" i="22"/>
  <c r="O48" i="22"/>
  <c r="N49" i="22"/>
  <c r="O49" i="22"/>
  <c r="N50" i="22"/>
  <c r="O50" i="22"/>
  <c r="N51" i="22"/>
  <c r="O51" i="22"/>
  <c r="N52" i="22"/>
  <c r="O52" i="22"/>
  <c r="N53" i="22"/>
  <c r="O53" i="22"/>
  <c r="N54" i="22"/>
  <c r="O54" i="22"/>
  <c r="N55" i="22"/>
  <c r="O55" i="22"/>
  <c r="N56" i="22"/>
  <c r="O56" i="22"/>
  <c r="N57" i="22"/>
  <c r="O57" i="22"/>
  <c r="N58" i="22"/>
  <c r="O58" i="22"/>
  <c r="N59" i="22"/>
  <c r="O59" i="22"/>
  <c r="N60" i="22"/>
  <c r="O60" i="22"/>
  <c r="N61" i="22"/>
  <c r="O61" i="22"/>
  <c r="N62" i="22"/>
  <c r="O62" i="22"/>
  <c r="N33" i="22"/>
  <c r="O33" i="22"/>
  <c r="N34" i="22"/>
  <c r="O34" i="22"/>
  <c r="N35" i="22"/>
  <c r="O35" i="22"/>
  <c r="N36" i="22"/>
  <c r="O36" i="22"/>
  <c r="N37" i="22"/>
  <c r="O37" i="22"/>
  <c r="N38" i="22"/>
  <c r="O38" i="22"/>
  <c r="N39" i="22"/>
  <c r="O39" i="22"/>
  <c r="N40" i="22"/>
  <c r="O40" i="22"/>
  <c r="N41" i="22"/>
  <c r="O41" i="22"/>
  <c r="N32" i="22"/>
  <c r="O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32" i="22"/>
  <c r="D16" i="4" a="1"/>
  <c r="O18" i="4" a="1"/>
  <c r="D16" i="4" l="1"/>
  <c r="O18" i="4"/>
  <c r="R63" i="23"/>
  <c r="A31" i="23"/>
  <c r="C28" i="23" s="1"/>
  <c r="D63" i="23"/>
  <c r="AB17" i="23"/>
  <c r="F63" i="23"/>
  <c r="B41" i="23"/>
  <c r="I41" i="23" s="1"/>
  <c r="J30" i="26"/>
  <c r="N114" i="4"/>
  <c r="R21" i="26"/>
  <c r="N118" i="4" s="1"/>
  <c r="AB30" i="26"/>
  <c r="AB28" i="26" s="1"/>
  <c r="Q15" i="26"/>
  <c r="M110" i="4" s="1"/>
  <c r="E106" i="4"/>
  <c r="I63" i="25"/>
  <c r="Q19" i="25" s="1"/>
  <c r="I67" i="4" s="1"/>
  <c r="D63" i="25"/>
  <c r="F63" i="25"/>
  <c r="AD22" i="25"/>
  <c r="N31" i="23"/>
  <c r="O31" i="23"/>
  <c r="R63" i="25"/>
  <c r="Q63" i="25"/>
  <c r="N7" i="25"/>
  <c r="B63" i="4" s="1"/>
  <c r="I41" i="4"/>
  <c r="N31" i="25"/>
  <c r="O31" i="25"/>
  <c r="A31" i="25"/>
  <c r="C28" i="25" s="1"/>
  <c r="AB17" i="25"/>
  <c r="R19" i="23"/>
  <c r="Q63" i="23"/>
  <c r="AD22" i="23"/>
  <c r="O31" i="22"/>
  <c r="N31" i="22"/>
  <c r="A31" i="22"/>
  <c r="C28" i="22" s="1"/>
  <c r="AB22" i="22"/>
  <c r="AB23" i="22"/>
  <c r="C15" i="22"/>
  <c r="G17" i="4" a="1"/>
  <c r="L17" i="4" a="1"/>
  <c r="J16" i="4" a="1"/>
  <c r="P27" i="22" l="1"/>
  <c r="J16" i="4"/>
  <c r="G17" i="4"/>
  <c r="L21" i="23"/>
  <c r="L20" i="23"/>
  <c r="AE22" i="23" s="1"/>
  <c r="C27" i="23" s="1"/>
  <c r="P27" i="23"/>
  <c r="L17" i="4"/>
  <c r="P27" i="25"/>
  <c r="J23" i="26"/>
  <c r="M106" i="4" s="1"/>
  <c r="R19" i="25"/>
  <c r="J30" i="25" s="1"/>
  <c r="L21" i="25"/>
  <c r="K58" i="4" s="1"/>
  <c r="L20" i="25"/>
  <c r="K57" i="4" s="1"/>
  <c r="AB18" i="23"/>
  <c r="AB19" i="23" s="1"/>
  <c r="T30" i="23"/>
  <c r="J30" i="23"/>
  <c r="R21" i="23"/>
  <c r="N7" i="22"/>
  <c r="M32" i="22"/>
  <c r="T64" i="22"/>
  <c r="V63" i="22"/>
  <c r="U63" i="22"/>
  <c r="L63" i="22"/>
  <c r="K63" i="22"/>
  <c r="P62" i="22"/>
  <c r="M62" i="22"/>
  <c r="G62" i="22"/>
  <c r="B62" i="22" s="1"/>
  <c r="C62" i="22"/>
  <c r="P61" i="22"/>
  <c r="M61" i="22"/>
  <c r="I61" i="22"/>
  <c r="G61" i="22"/>
  <c r="B61" i="22" s="1"/>
  <c r="C61" i="22"/>
  <c r="P60" i="22"/>
  <c r="M60" i="22"/>
  <c r="I60" i="22"/>
  <c r="G60" i="22"/>
  <c r="B60" i="22" s="1"/>
  <c r="C60" i="22"/>
  <c r="P59" i="22"/>
  <c r="M59" i="22"/>
  <c r="I59" i="22"/>
  <c r="G59" i="22"/>
  <c r="B59" i="22" s="1"/>
  <c r="C59" i="22"/>
  <c r="P58" i="22"/>
  <c r="M58" i="22"/>
  <c r="I58" i="22"/>
  <c r="G58" i="22"/>
  <c r="B58" i="22" s="1"/>
  <c r="C58" i="22"/>
  <c r="P57" i="22"/>
  <c r="M57" i="22"/>
  <c r="I57" i="22"/>
  <c r="G57" i="22"/>
  <c r="B57" i="22" s="1"/>
  <c r="C57" i="22"/>
  <c r="P56" i="22"/>
  <c r="M56" i="22"/>
  <c r="I56" i="22"/>
  <c r="G56" i="22"/>
  <c r="B56" i="22" s="1"/>
  <c r="C56" i="22"/>
  <c r="P55" i="22"/>
  <c r="M55" i="22"/>
  <c r="I55" i="22"/>
  <c r="G55" i="22"/>
  <c r="B55" i="22" s="1"/>
  <c r="C55" i="22"/>
  <c r="P54" i="22"/>
  <c r="M54" i="22"/>
  <c r="I54" i="22"/>
  <c r="G54" i="22"/>
  <c r="B54" i="22" s="1"/>
  <c r="C54" i="22"/>
  <c r="P53" i="22"/>
  <c r="M53" i="22"/>
  <c r="I53" i="22"/>
  <c r="G53" i="22"/>
  <c r="B53" i="22" s="1"/>
  <c r="C53" i="22"/>
  <c r="P52" i="22"/>
  <c r="M52" i="22"/>
  <c r="G52" i="22"/>
  <c r="B52" i="22" s="1"/>
  <c r="I52" i="22" s="1"/>
  <c r="C52" i="22"/>
  <c r="P51" i="22"/>
  <c r="M51" i="22"/>
  <c r="I51" i="22"/>
  <c r="G51" i="22"/>
  <c r="B51" i="22" s="1"/>
  <c r="C51" i="22"/>
  <c r="P50" i="22"/>
  <c r="M50" i="22"/>
  <c r="I50" i="22"/>
  <c r="G50" i="22"/>
  <c r="B50" i="22" s="1"/>
  <c r="C50" i="22"/>
  <c r="P49" i="22"/>
  <c r="M49" i="22"/>
  <c r="I49" i="22"/>
  <c r="G49" i="22"/>
  <c r="B49" i="22" s="1"/>
  <c r="C49" i="22"/>
  <c r="P48" i="22"/>
  <c r="M48" i="22"/>
  <c r="I48" i="22"/>
  <c r="G48" i="22"/>
  <c r="B48" i="22" s="1"/>
  <c r="C48" i="22"/>
  <c r="P47" i="22"/>
  <c r="M47" i="22"/>
  <c r="I47" i="22"/>
  <c r="G47" i="22"/>
  <c r="B47" i="22" s="1"/>
  <c r="C47" i="22"/>
  <c r="P46" i="22"/>
  <c r="M46" i="22"/>
  <c r="G46" i="22"/>
  <c r="B46" i="22" s="1"/>
  <c r="I46" i="22" s="1"/>
  <c r="C46" i="22"/>
  <c r="P45" i="22"/>
  <c r="M45" i="22"/>
  <c r="I45" i="22"/>
  <c r="G45" i="22"/>
  <c r="B45" i="22" s="1"/>
  <c r="C45" i="22"/>
  <c r="P44" i="22"/>
  <c r="M44" i="22"/>
  <c r="I44" i="22"/>
  <c r="G44" i="22"/>
  <c r="B44" i="22" s="1"/>
  <c r="C44" i="22"/>
  <c r="P43" i="22"/>
  <c r="M43" i="22"/>
  <c r="I43" i="22"/>
  <c r="G43" i="22"/>
  <c r="B43" i="22" s="1"/>
  <c r="C43" i="22"/>
  <c r="P42" i="22"/>
  <c r="M42" i="22"/>
  <c r="G42" i="22"/>
  <c r="B42" i="22" s="1"/>
  <c r="I42" i="22" s="1"/>
  <c r="C42" i="22"/>
  <c r="P41" i="22"/>
  <c r="M41" i="22"/>
  <c r="G41" i="22"/>
  <c r="B41" i="22" s="1"/>
  <c r="I41" i="22" s="1"/>
  <c r="C41" i="22"/>
  <c r="P40" i="22"/>
  <c r="M40" i="22"/>
  <c r="G40" i="22"/>
  <c r="B40" i="22" s="1"/>
  <c r="I40" i="22" s="1"/>
  <c r="C40" i="22"/>
  <c r="P39" i="22"/>
  <c r="M39" i="22"/>
  <c r="G39" i="22"/>
  <c r="B39" i="22" s="1"/>
  <c r="I39" i="22" s="1"/>
  <c r="C39" i="22"/>
  <c r="P38" i="22"/>
  <c r="M38" i="22"/>
  <c r="G38" i="22"/>
  <c r="B38" i="22" s="1"/>
  <c r="I38" i="22" s="1"/>
  <c r="C38" i="22"/>
  <c r="P37" i="22"/>
  <c r="M37" i="22"/>
  <c r="G37" i="22"/>
  <c r="B37" i="22" s="1"/>
  <c r="I37" i="22" s="1"/>
  <c r="C37" i="22"/>
  <c r="P36" i="22"/>
  <c r="M36" i="22"/>
  <c r="G36" i="22"/>
  <c r="B36" i="22" s="1"/>
  <c r="I36" i="22" s="1"/>
  <c r="C36" i="22"/>
  <c r="P35" i="22"/>
  <c r="M35" i="22"/>
  <c r="G35" i="22"/>
  <c r="B35" i="22" s="1"/>
  <c r="I35" i="22" s="1"/>
  <c r="C35" i="22"/>
  <c r="P34" i="22"/>
  <c r="M34" i="22"/>
  <c r="G34" i="22"/>
  <c r="C34" i="22"/>
  <c r="P33" i="22"/>
  <c r="M33" i="22"/>
  <c r="G33" i="22"/>
  <c r="B33" i="22" s="1"/>
  <c r="I33" i="22" s="1"/>
  <c r="C33" i="22"/>
  <c r="P32" i="22"/>
  <c r="G32" i="22"/>
  <c r="B32" i="22" s="1"/>
  <c r="I32" i="22" s="1"/>
  <c r="C32" i="22"/>
  <c r="G31" i="22"/>
  <c r="B31" i="22" s="1"/>
  <c r="I31" i="22" s="1"/>
  <c r="AC28" i="22"/>
  <c r="AB24" i="22"/>
  <c r="J21" i="22"/>
  <c r="J20" i="22"/>
  <c r="AD22" i="22" s="1"/>
  <c r="S16" i="22"/>
  <c r="S15" i="22"/>
  <c r="Q14" i="22"/>
  <c r="Q7" i="22"/>
  <c r="AJ2" i="22"/>
  <c r="H17" i="4" a="1"/>
  <c r="F16" i="4" a="1"/>
  <c r="I63" i="22" l="1"/>
  <c r="Q19" i="22" s="1"/>
  <c r="R19" i="22" s="1"/>
  <c r="T30" i="22" s="1"/>
  <c r="H17" i="4"/>
  <c r="F16" i="4"/>
  <c r="Q16" i="22"/>
  <c r="Q21" i="26"/>
  <c r="J24" i="26"/>
  <c r="R21" i="25"/>
  <c r="N71" i="4" s="1"/>
  <c r="N67" i="4"/>
  <c r="T30" i="25"/>
  <c r="AE22" i="25"/>
  <c r="C27" i="25" s="1"/>
  <c r="AB18" i="25"/>
  <c r="AB19" i="25" s="1"/>
  <c r="AB20" i="25" s="1"/>
  <c r="J22" i="25" s="1"/>
  <c r="AB30" i="23"/>
  <c r="AB20" i="23"/>
  <c r="J22" i="23" s="1"/>
  <c r="Q15" i="23" s="1"/>
  <c r="AB17" i="22"/>
  <c r="R63" i="22"/>
  <c r="F63" i="22"/>
  <c r="Q63" i="22"/>
  <c r="D63" i="22"/>
  <c r="L16" i="4" a="1"/>
  <c r="I118" i="4" l="1"/>
  <c r="V15" i="26"/>
  <c r="I121" i="4" s="1"/>
  <c r="L16" i="4"/>
  <c r="AB30" i="25"/>
  <c r="AB28" i="25" s="1"/>
  <c r="Q15" i="25"/>
  <c r="M63" i="4" s="1"/>
  <c r="E59" i="4"/>
  <c r="AB28" i="23"/>
  <c r="J23" i="23"/>
  <c r="R21" i="22"/>
  <c r="J30" i="22"/>
  <c r="L20" i="22"/>
  <c r="AE22" i="22" s="1"/>
  <c r="C27" i="22" s="1"/>
  <c r="L21" i="22"/>
  <c r="M17" i="4" a="1"/>
  <c r="G16" i="4" a="1"/>
  <c r="G16" i="4" l="1"/>
  <c r="M17" i="4"/>
  <c r="N121" i="4"/>
  <c r="J23" i="25"/>
  <c r="M59" i="4" s="1"/>
  <c r="J24" i="23"/>
  <c r="Q21" i="23"/>
  <c r="V15" i="23" s="1"/>
  <c r="AB18" i="22"/>
  <c r="AB19" i="22" s="1"/>
  <c r="AB20" i="22" s="1"/>
  <c r="J22" i="22" s="1"/>
  <c r="Q15" i="22" s="1"/>
  <c r="O17" i="4" a="1"/>
  <c r="H16" i="4" a="1"/>
  <c r="H16" i="4" l="1"/>
  <c r="O17" i="4"/>
  <c r="Q21" i="25"/>
  <c r="I71" i="4" s="1"/>
  <c r="J24" i="25"/>
  <c r="AB30" i="22"/>
  <c r="AB28" i="22" s="1"/>
  <c r="V15" i="25" l="1"/>
  <c r="I74" i="4" s="1"/>
  <c r="N74" i="4" s="1"/>
  <c r="J23" i="22"/>
  <c r="J24" i="22" s="1"/>
  <c r="O16" i="4" a="1"/>
  <c r="M16" i="4" a="1"/>
  <c r="M16" i="4" l="1"/>
  <c r="O16" i="4"/>
  <c r="Q21" i="22"/>
  <c r="V15" i="22" s="1"/>
  <c r="O63" i="4" l="1"/>
  <c r="O64" i="4" s="1"/>
  <c r="O29" i="4" l="1"/>
  <c r="M29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<sst xmlns="http://schemas.openxmlformats.org/spreadsheetml/2006/main" count="3314" uniqueCount="325">
  <si>
    <t>交付申請時の計画エネルギー使用量の算出</t>
    <rPh sb="0" eb="5">
      <t>コウフシンセイジ</t>
    </rPh>
    <rPh sb="6" eb="8">
      <t>ケイカク</t>
    </rPh>
    <rPh sb="13" eb="16">
      <t>シヨウリョウ</t>
    </rPh>
    <rPh sb="17" eb="19">
      <t>サンシュツ</t>
    </rPh>
    <phoneticPr fontId="3"/>
  </si>
  <si>
    <t>使用エネルギー
電気／電気以外</t>
    <rPh sb="0" eb="2">
      <t>シヨウ</t>
    </rPh>
    <rPh sb="8" eb="10">
      <t>デンキ</t>
    </rPh>
    <rPh sb="11" eb="15">
      <t>デンキイガイ</t>
    </rPh>
    <phoneticPr fontId="3"/>
  </si>
  <si>
    <t>計測機器の種類</t>
    <rPh sb="0" eb="4">
      <t>ケイソクキキ</t>
    </rPh>
    <rPh sb="5" eb="7">
      <t>シュルイ</t>
    </rPh>
    <phoneticPr fontId="3"/>
  </si>
  <si>
    <t>計測の方法</t>
    <rPh sb="0" eb="2">
      <t>ケイソク</t>
    </rPh>
    <rPh sb="3" eb="5">
      <t>ホウホウ</t>
    </rPh>
    <phoneticPr fontId="3"/>
  </si>
  <si>
    <t>電源</t>
    <rPh sb="0" eb="2">
      <t>デンゲン</t>
    </rPh>
    <phoneticPr fontId="3"/>
  </si>
  <si>
    <t>電気の場合</t>
    <rPh sb="0" eb="2">
      <t>デンキ</t>
    </rPh>
    <rPh sb="3" eb="5">
      <t>バアイ</t>
    </rPh>
    <phoneticPr fontId="3"/>
  </si>
  <si>
    <t>推計方法</t>
    <rPh sb="0" eb="4">
      <t>スイケイホウホウ</t>
    </rPh>
    <phoneticPr fontId="3"/>
  </si>
  <si>
    <t>稼働日</t>
    <rPh sb="0" eb="3">
      <t>カドウビ</t>
    </rPh>
    <phoneticPr fontId="3"/>
  </si>
  <si>
    <t>【計画値】</t>
    <rPh sb="1" eb="4">
      <t>ケイカクチ</t>
    </rPh>
    <phoneticPr fontId="3"/>
  </si>
  <si>
    <t>計測期間における</t>
    <rPh sb="0" eb="4">
      <t>ケイソクキカン</t>
    </rPh>
    <phoneticPr fontId="3"/>
  </si>
  <si>
    <t>【計測結果の入力様式】</t>
    <rPh sb="1" eb="5">
      <t>ケイソクケッカ</t>
    </rPh>
    <rPh sb="6" eb="8">
      <t>ニュウリョク</t>
    </rPh>
    <rPh sb="8" eb="10">
      <t>ヨウシキ</t>
    </rPh>
    <phoneticPr fontId="3"/>
  </si>
  <si>
    <t>計画稼働日数（稼働時間）に基づいて算出</t>
    <rPh sb="0" eb="2">
      <t>ケイカク</t>
    </rPh>
    <rPh sb="2" eb="4">
      <t>カドウ</t>
    </rPh>
    <rPh sb="4" eb="6">
      <t>ニッスウ</t>
    </rPh>
    <rPh sb="7" eb="11">
      <t>カドウジカン</t>
    </rPh>
    <rPh sb="13" eb="14">
      <t>モト</t>
    </rPh>
    <rPh sb="17" eb="19">
      <t>サンシュツ</t>
    </rPh>
    <phoneticPr fontId="3"/>
  </si>
  <si>
    <t>三相</t>
    <rPh sb="0" eb="2">
      <t>サンソウ</t>
    </rPh>
    <phoneticPr fontId="3"/>
  </si>
  <si>
    <t>計画稼働日数で推計する</t>
    <rPh sb="0" eb="2">
      <t>ケイカク</t>
    </rPh>
    <rPh sb="2" eb="6">
      <t>カドウニッスウ</t>
    </rPh>
    <rPh sb="7" eb="9">
      <t>スイケイ</t>
    </rPh>
    <phoneticPr fontId="3"/>
  </si>
  <si>
    <t>計画稼働日数</t>
    <rPh sb="0" eb="2">
      <t>ケイカク</t>
    </rPh>
    <phoneticPr fontId="3"/>
  </si>
  <si>
    <t>計画生産量</t>
    <rPh sb="0" eb="2">
      <t>ケイカク</t>
    </rPh>
    <rPh sb="2" eb="5">
      <t>セイサンリョウ</t>
    </rPh>
    <phoneticPr fontId="3"/>
  </si>
  <si>
    <t>計画生産量に基づいて算出</t>
    <rPh sb="0" eb="2">
      <t>ケイカク</t>
    </rPh>
    <rPh sb="2" eb="5">
      <t>セイサンリョウ</t>
    </rPh>
    <rPh sb="6" eb="7">
      <t>モト</t>
    </rPh>
    <rPh sb="10" eb="12">
      <t>サンシュツ</t>
    </rPh>
    <phoneticPr fontId="3"/>
  </si>
  <si>
    <t>単相</t>
    <rPh sb="0" eb="2">
      <t>タンソウ</t>
    </rPh>
    <phoneticPr fontId="3"/>
  </si>
  <si>
    <t>計画生産量で推計する</t>
    <rPh sb="0" eb="2">
      <t>ケイカク</t>
    </rPh>
    <rPh sb="2" eb="5">
      <t>セイサンリョウ</t>
    </rPh>
    <rPh sb="6" eb="8">
      <t>スイケイ</t>
    </rPh>
    <phoneticPr fontId="3"/>
  </si>
  <si>
    <t>-</t>
    <phoneticPr fontId="3"/>
  </si>
  <si>
    <t>実績稼働日数</t>
    <rPh sb="0" eb="2">
      <t>ジッセキ</t>
    </rPh>
    <phoneticPr fontId="3"/>
  </si>
  <si>
    <t>実績生産量</t>
    <rPh sb="0" eb="2">
      <t>ジッセキ</t>
    </rPh>
    <rPh sb="2" eb="5">
      <t>セイサンリョウ</t>
    </rPh>
    <phoneticPr fontId="3"/>
  </si>
  <si>
    <t>■基本情報</t>
    <rPh sb="1" eb="5">
      <t>キホンジョウホウ</t>
    </rPh>
    <phoneticPr fontId="3"/>
  </si>
  <si>
    <t>■申請情報</t>
    <rPh sb="1" eb="3">
      <t>シンセイ</t>
    </rPh>
    <rPh sb="3" eb="5">
      <t>ジョウホウ</t>
    </rPh>
    <phoneticPr fontId="3"/>
  </si>
  <si>
    <t>■計画稼働状況との比較</t>
    <rPh sb="1" eb="3">
      <t>ケイカク</t>
    </rPh>
    <rPh sb="3" eb="5">
      <t>カドウ</t>
    </rPh>
    <rPh sb="5" eb="7">
      <t>ジョウキョウ</t>
    </rPh>
    <rPh sb="9" eb="11">
      <t>ヒカク</t>
    </rPh>
    <phoneticPr fontId="3"/>
  </si>
  <si>
    <t>※「液化石油ガス（LPG）」を選択した場合は、「m3」から「kg」へ変換してください。</t>
    <phoneticPr fontId="3"/>
  </si>
  <si>
    <t>申請書番号</t>
  </si>
  <si>
    <t>稼働条件名</t>
    <rPh sb="0" eb="5">
      <t>カドウジョウケンメイ</t>
    </rPh>
    <phoneticPr fontId="3"/>
  </si>
  <si>
    <t>換算係数（産気率）</t>
    <rPh sb="0" eb="2">
      <t>カンサン</t>
    </rPh>
    <rPh sb="2" eb="4">
      <t>ケイスウ</t>
    </rPh>
    <rPh sb="5" eb="8">
      <t>サンキリツ</t>
    </rPh>
    <phoneticPr fontId="3"/>
  </si>
  <si>
    <t>補助事業者名</t>
    <rPh sb="0" eb="6">
      <t>ホジョジギョウシャメイ</t>
    </rPh>
    <phoneticPr fontId="3"/>
  </si>
  <si>
    <t>※入力欄には値のみを入力をしてください。</t>
    <phoneticPr fontId="3"/>
  </si>
  <si>
    <t>事業所名称</t>
    <rPh sb="0" eb="5">
      <t>ジギョウショメイショウ</t>
    </rPh>
    <phoneticPr fontId="3"/>
  </si>
  <si>
    <t>（生産量単位）</t>
    <rPh sb="1" eb="4">
      <t>セイサンリョウ</t>
    </rPh>
    <rPh sb="4" eb="6">
      <t>タンイ</t>
    </rPh>
    <phoneticPr fontId="3"/>
  </si>
  <si>
    <t>※原則、交付申請時と同じ換算係数（産気率）を入力してください。</t>
    <phoneticPr fontId="3"/>
  </si>
  <si>
    <t>【産気率】
プロパン：1.99kg/㎥
ブタン　 ：2.82kg/㎥
プロパンとブタン混合：2.18kg/㎥
（プロパン70wt％、ブタン30wt％）</t>
    <rPh sb="0" eb="1">
      <t>サン</t>
    </rPh>
    <rPh sb="40" eb="42">
      <t>コンゴウ</t>
    </rPh>
    <phoneticPr fontId="3"/>
  </si>
  <si>
    <t>kg</t>
    <phoneticPr fontId="3"/>
  </si>
  <si>
    <t>■計測対象</t>
    <rPh sb="1" eb="3">
      <t>ケイソク</t>
    </rPh>
    <rPh sb="3" eb="5">
      <t>タイショウ</t>
    </rPh>
    <phoneticPr fontId="3"/>
  </si>
  <si>
    <t>報告月の月日数</t>
    <rPh sb="0" eb="3">
      <t>ホウコクツキ</t>
    </rPh>
    <rPh sb="4" eb="7">
      <t>ツキニッスウ</t>
    </rPh>
    <phoneticPr fontId="3"/>
  </si>
  <si>
    <t>設備区分</t>
    <rPh sb="0" eb="2">
      <t>セツビ</t>
    </rPh>
    <rPh sb="2" eb="4">
      <t>クブン</t>
    </rPh>
    <phoneticPr fontId="3"/>
  </si>
  <si>
    <t>高効率空調</t>
  </si>
  <si>
    <t>電圧（V）</t>
    <rPh sb="0" eb="2">
      <t>デンアツ</t>
    </rPh>
    <phoneticPr fontId="3"/>
  </si>
  <si>
    <t>力率 ※小数で入力</t>
    <rPh sb="0" eb="2">
      <t>リキリツ</t>
    </rPh>
    <rPh sb="4" eb="6">
      <t>ショウスウ</t>
    </rPh>
    <rPh sb="7" eb="9">
      <t>ニュウリョク</t>
    </rPh>
    <phoneticPr fontId="3"/>
  </si>
  <si>
    <t>計測期間における</t>
    <phoneticPr fontId="3"/>
  </si>
  <si>
    <t>使用エネルギー</t>
    <rPh sb="0" eb="2">
      <t>シヨウ</t>
    </rPh>
    <phoneticPr fontId="3"/>
  </si>
  <si>
    <t>1か月の［㎏］へ換算した
推計エネルギー使用量</t>
    <rPh sb="2" eb="3">
      <t>ゲツ</t>
    </rPh>
    <rPh sb="8" eb="10">
      <t>カンサン</t>
    </rPh>
    <rPh sb="13" eb="15">
      <t>スイケイ</t>
    </rPh>
    <rPh sb="20" eb="23">
      <t>シヨウリョウ</t>
    </rPh>
    <phoneticPr fontId="3"/>
  </si>
  <si>
    <t>計測開始日時</t>
    <rPh sb="0" eb="6">
      <t>ケイソクカイシニチジ</t>
    </rPh>
    <phoneticPr fontId="3"/>
  </si>
  <si>
    <t>報告月</t>
    <rPh sb="0" eb="3">
      <t>ホウコクヅキ</t>
    </rPh>
    <phoneticPr fontId="3"/>
  </si>
  <si>
    <t>5月</t>
    <rPh sb="1" eb="2">
      <t>ガツ</t>
    </rPh>
    <phoneticPr fontId="3"/>
  </si>
  <si>
    <t>■計測期間のエネルギー使用量／推計エネルギー使用量</t>
    <rPh sb="1" eb="5">
      <t>ケイソクキカン</t>
    </rPh>
    <rPh sb="11" eb="14">
      <t>シヨウリョウ</t>
    </rPh>
    <rPh sb="15" eb="17">
      <t>スイケイ</t>
    </rPh>
    <rPh sb="22" eb="25">
      <t>シヨウリョウ</t>
    </rPh>
    <phoneticPr fontId="3"/>
  </si>
  <si>
    <t>計測終了日時</t>
    <rPh sb="0" eb="2">
      <t>ケイソク</t>
    </rPh>
    <rPh sb="2" eb="4">
      <t>シュウリョウ</t>
    </rPh>
    <rPh sb="4" eb="6">
      <t>ニチジ</t>
    </rPh>
    <phoneticPr fontId="3"/>
  </si>
  <si>
    <t>計測期間</t>
    <rPh sb="0" eb="4">
      <t>ケイソクキカン</t>
    </rPh>
    <phoneticPr fontId="3"/>
  </si>
  <si>
    <t>～</t>
    <phoneticPr fontId="3"/>
  </si>
  <si>
    <t>計測終了日時</t>
    <rPh sb="0" eb="2">
      <t>ケイソク</t>
    </rPh>
    <rPh sb="2" eb="5">
      <t>シュウリョウビ</t>
    </rPh>
    <rPh sb="5" eb="6">
      <t>ジ</t>
    </rPh>
    <phoneticPr fontId="3"/>
  </si>
  <si>
    <t>計測期間の
実測エネルギー使用量</t>
    <phoneticPr fontId="3"/>
  </si>
  <si>
    <t>■備考</t>
    <rPh sb="1" eb="3">
      <t>ビコウ</t>
    </rPh>
    <phoneticPr fontId="3"/>
  </si>
  <si>
    <t>計測期間における日数</t>
    <rPh sb="0" eb="2">
      <t>ケイソク</t>
    </rPh>
    <rPh sb="2" eb="4">
      <t>キカン</t>
    </rPh>
    <rPh sb="8" eb="10">
      <t>ニッスウ</t>
    </rPh>
    <phoneticPr fontId="3"/>
  </si>
  <si>
    <t>日</t>
    <rPh sb="0" eb="1">
      <t>ニチ</t>
    </rPh>
    <phoneticPr fontId="3"/>
  </si>
  <si>
    <t>日付</t>
    <rPh sb="0" eb="2">
      <t>ヒヅケ</t>
    </rPh>
    <phoneticPr fontId="3"/>
  </si>
  <si>
    <t>時間で見た日数（上記値の切り下げ）</t>
    <rPh sb="0" eb="2">
      <t>ジカン</t>
    </rPh>
    <rPh sb="3" eb="4">
      <t>ミ</t>
    </rPh>
    <rPh sb="5" eb="7">
      <t>ニッスウ</t>
    </rPh>
    <rPh sb="8" eb="11">
      <t>ジョウキアタイ</t>
    </rPh>
    <rPh sb="12" eb="13">
      <t>キ</t>
    </rPh>
    <rPh sb="14" eb="15">
      <t>サ</t>
    </rPh>
    <phoneticPr fontId="3"/>
  </si>
  <si>
    <t>時刻</t>
    <rPh sb="0" eb="2">
      <t>ジコク</t>
    </rPh>
    <phoneticPr fontId="3"/>
  </si>
  <si>
    <t>1か月の推計エネルギー使用量</t>
    <rPh sb="2" eb="3">
      <t>ゲツ</t>
    </rPh>
    <rPh sb="4" eb="6">
      <t>スイケイ</t>
    </rPh>
    <rPh sb="11" eb="14">
      <t>シヨウリョウ</t>
    </rPh>
    <phoneticPr fontId="3"/>
  </si>
  <si>
    <t>計測日数</t>
    <rPh sb="0" eb="2">
      <t>ケイソク</t>
    </rPh>
    <rPh sb="2" eb="4">
      <t>ニッスウ</t>
    </rPh>
    <phoneticPr fontId="3"/>
  </si>
  <si>
    <t>報告月の日数</t>
    <rPh sb="0" eb="2">
      <t>ホウコク</t>
    </rPh>
    <rPh sb="2" eb="3">
      <t>ツキ</t>
    </rPh>
    <rPh sb="4" eb="6">
      <t>ニッスウ</t>
    </rPh>
    <phoneticPr fontId="3"/>
  </si>
  <si>
    <t>計測時間</t>
    <rPh sb="0" eb="2">
      <t>ケイソク</t>
    </rPh>
    <rPh sb="2" eb="4">
      <t>ジカン</t>
    </rPh>
    <phoneticPr fontId="3"/>
  </si>
  <si>
    <t>報告月の合計時間</t>
    <rPh sb="0" eb="3">
      <t>ホウコクヅキ</t>
    </rPh>
    <rPh sb="4" eb="6">
      <t>ゴウケイ</t>
    </rPh>
    <rPh sb="6" eb="8">
      <t>ジカン</t>
    </rPh>
    <phoneticPr fontId="3"/>
  </si>
  <si>
    <t>ｈ</t>
    <phoneticPr fontId="3"/>
  </si>
  <si>
    <t>計画が稼働日（稼働時間）に基づく場合</t>
    <rPh sb="0" eb="2">
      <t>ケイカク</t>
    </rPh>
    <rPh sb="3" eb="6">
      <t>カドウビ</t>
    </rPh>
    <rPh sb="7" eb="11">
      <t>カドウジカン</t>
    </rPh>
    <rPh sb="13" eb="14">
      <t>モト</t>
    </rPh>
    <rPh sb="16" eb="18">
      <t>バアイ</t>
    </rPh>
    <phoneticPr fontId="3"/>
  </si>
  <si>
    <t>計画が生産量に基づく場合</t>
    <rPh sb="3" eb="6">
      <t>セイサンリョウ</t>
    </rPh>
    <phoneticPr fontId="3"/>
  </si>
  <si>
    <t>1時間当たりの実測エネルギー使用量</t>
    <rPh sb="1" eb="3">
      <t>ジカン</t>
    </rPh>
    <rPh sb="3" eb="4">
      <t>ア</t>
    </rPh>
    <rPh sb="7" eb="9">
      <t>ジッソク</t>
    </rPh>
    <rPh sb="14" eb="17">
      <t>シヨウリョウ</t>
    </rPh>
    <phoneticPr fontId="3"/>
  </si>
  <si>
    <t>計測日</t>
    <rPh sb="0" eb="3">
      <t>ケイソクビ</t>
    </rPh>
    <phoneticPr fontId="3"/>
  </si>
  <si>
    <t>計測時間</t>
    <phoneticPr fontId="3"/>
  </si>
  <si>
    <t>電力使用量</t>
    <rPh sb="2" eb="4">
      <t>シヨウ</t>
    </rPh>
    <rPh sb="4" eb="5">
      <t>リョウ</t>
    </rPh>
    <phoneticPr fontId="3"/>
  </si>
  <si>
    <t>エネルギー使用量</t>
    <rPh sb="5" eb="8">
      <t>シヨウリョウ</t>
    </rPh>
    <phoneticPr fontId="3"/>
  </si>
  <si>
    <t>生産量</t>
    <rPh sb="0" eb="3">
      <t>セイサンリョウ</t>
    </rPh>
    <phoneticPr fontId="3"/>
  </si>
  <si>
    <t>生産量
単位</t>
    <rPh sb="0" eb="3">
      <t>セイサンリョウ</t>
    </rPh>
    <rPh sb="4" eb="6">
      <t>タンイ</t>
    </rPh>
    <phoneticPr fontId="3"/>
  </si>
  <si>
    <t>計測時間</t>
    <rPh sb="0" eb="4">
      <t>ケイソクジカン</t>
    </rPh>
    <phoneticPr fontId="3"/>
  </si>
  <si>
    <t>h</t>
    <phoneticPr fontId="3"/>
  </si>
  <si>
    <t>A</t>
    <phoneticPr fontId="3"/>
  </si>
  <si>
    <t>kWh</t>
    <phoneticPr fontId="3"/>
  </si>
  <si>
    <t>計測期間における時間</t>
    <rPh sb="0" eb="2">
      <t>ケイソク</t>
    </rPh>
    <rPh sb="2" eb="4">
      <t>キカン</t>
    </rPh>
    <rPh sb="8" eb="10">
      <t>ジカン</t>
    </rPh>
    <phoneticPr fontId="3"/>
  </si>
  <si>
    <t>計測開始</t>
    <rPh sb="0" eb="2">
      <t>ケイソク</t>
    </rPh>
    <rPh sb="2" eb="4">
      <t>カイシ</t>
    </rPh>
    <phoneticPr fontId="3"/>
  </si>
  <si>
    <t>-</t>
  </si>
  <si>
    <t>7日の時間</t>
    <rPh sb="1" eb="2">
      <t>ニチ</t>
    </rPh>
    <rPh sb="3" eb="5">
      <t>ジカン</t>
    </rPh>
    <phoneticPr fontId="3"/>
  </si>
  <si>
    <t>計測終了</t>
    <rPh sb="0" eb="4">
      <t>ケイソクシュウリョウ</t>
    </rPh>
    <phoneticPr fontId="3"/>
  </si>
  <si>
    <t>XXXXXX</t>
    <phoneticPr fontId="3"/>
  </si>
  <si>
    <t>高性能ボイラ</t>
  </si>
  <si>
    <t>液化石油ガス（LPG）</t>
  </si>
  <si>
    <t>型番</t>
    <rPh sb="0" eb="2">
      <t>カタバン</t>
    </rPh>
    <phoneticPr fontId="3"/>
  </si>
  <si>
    <t>申請書番号</t>
    <rPh sb="0" eb="5">
      <t>シンセイショバンゴウ</t>
    </rPh>
    <phoneticPr fontId="3"/>
  </si>
  <si>
    <t>■設備情報</t>
    <rPh sb="1" eb="5">
      <t>セツビジョウホウ</t>
    </rPh>
    <phoneticPr fontId="3"/>
  </si>
  <si>
    <t>設備区分</t>
    <rPh sb="0" eb="4">
      <t>セツビクブン</t>
    </rPh>
    <phoneticPr fontId="3"/>
  </si>
  <si>
    <t>■月間エネルギー使用量総括表</t>
    <rPh sb="1" eb="3">
      <t>ゲッカン</t>
    </rPh>
    <rPh sb="8" eb="11">
      <t>シヨウリョウ</t>
    </rPh>
    <rPh sb="11" eb="14">
      <t>ソウカツヒョウ</t>
    </rPh>
    <phoneticPr fontId="3"/>
  </si>
  <si>
    <t>計測日数</t>
    <rPh sb="0" eb="4">
      <t>ケイソクニッスウ</t>
    </rPh>
    <phoneticPr fontId="3"/>
  </si>
  <si>
    <t>計測期間の
実測エネルギー使用量</t>
    <rPh sb="0" eb="2">
      <t>ケイソク</t>
    </rPh>
    <rPh sb="2" eb="4">
      <t>キカン</t>
    </rPh>
    <rPh sb="6" eb="8">
      <t>ジッソク</t>
    </rPh>
    <rPh sb="13" eb="16">
      <t>シヨウリョウ</t>
    </rPh>
    <phoneticPr fontId="3"/>
  </si>
  <si>
    <t>1か月の
推計エネルギー使用量</t>
    <rPh sb="2" eb="3">
      <t>ゲツ</t>
    </rPh>
    <rPh sb="5" eb="7">
      <t>スイケイ</t>
    </rPh>
    <rPh sb="12" eb="15">
      <t>シヨウリョウ</t>
    </rPh>
    <phoneticPr fontId="3"/>
  </si>
  <si>
    <t>計測機器</t>
    <rPh sb="0" eb="2">
      <t>ケイソク</t>
    </rPh>
    <rPh sb="2" eb="4">
      <t>キキ</t>
    </rPh>
    <phoneticPr fontId="3"/>
  </si>
  <si>
    <t>種類</t>
    <rPh sb="0" eb="2">
      <t>シュルイ</t>
    </rPh>
    <phoneticPr fontId="3"/>
  </si>
  <si>
    <t>■計測期間</t>
    <rPh sb="1" eb="5">
      <t>ケイソクキカン</t>
    </rPh>
    <phoneticPr fontId="3"/>
  </si>
  <si>
    <t>■計測期間の実測エネルギー使用量</t>
    <rPh sb="1" eb="5">
      <t>ケイソクキカン</t>
    </rPh>
    <rPh sb="6" eb="8">
      <t>ジッソク</t>
    </rPh>
    <rPh sb="13" eb="16">
      <t>シヨウリョウ</t>
    </rPh>
    <phoneticPr fontId="3"/>
  </si>
  <si>
    <t>計測期間の実測エネルギー使用量</t>
    <phoneticPr fontId="3"/>
  </si>
  <si>
    <t>使用エネルギー</t>
  </si>
  <si>
    <t>月日数</t>
    <rPh sb="0" eb="3">
      <t>ツキニッスウ</t>
    </rPh>
    <phoneticPr fontId="3"/>
  </si>
  <si>
    <t>kWh</t>
  </si>
  <si>
    <t>4月</t>
    <rPh sb="1" eb="2">
      <t>ガツ</t>
    </rPh>
    <phoneticPr fontId="3"/>
  </si>
  <si>
    <t>業務用給湯器</t>
  </si>
  <si>
    <t>変圧器</t>
  </si>
  <si>
    <t>6月</t>
    <phoneticPr fontId="3"/>
  </si>
  <si>
    <t>冷凍冷蔵設備</t>
  </si>
  <si>
    <t>m3</t>
  </si>
  <si>
    <t>7月</t>
    <phoneticPr fontId="3"/>
  </si>
  <si>
    <t>都市ガス（45MJ/m3）</t>
  </si>
  <si>
    <t>8月</t>
    <phoneticPr fontId="3"/>
  </si>
  <si>
    <t>低炭素工業炉</t>
  </si>
  <si>
    <t>都市ガス（46MJ/m3）</t>
  </si>
  <si>
    <t>9月</t>
    <phoneticPr fontId="3"/>
  </si>
  <si>
    <t>石油系炭化水素ガス</t>
  </si>
  <si>
    <t>10月</t>
    <phoneticPr fontId="3"/>
  </si>
  <si>
    <t>液化天然ガス（LNG）</t>
  </si>
  <si>
    <t>kg</t>
  </si>
  <si>
    <t>11月</t>
    <phoneticPr fontId="3"/>
  </si>
  <si>
    <t>産業用モータ</t>
  </si>
  <si>
    <t>その他可燃性天然ガス</t>
  </si>
  <si>
    <t>12月</t>
    <phoneticPr fontId="3"/>
  </si>
  <si>
    <t>コークス炉ガス</t>
  </si>
  <si>
    <t>1月</t>
  </si>
  <si>
    <t>1月</t>
    <phoneticPr fontId="3"/>
  </si>
  <si>
    <t>高炉ガス</t>
  </si>
  <si>
    <t>2月</t>
    <phoneticPr fontId="3"/>
  </si>
  <si>
    <t>転炉ガス</t>
  </si>
  <si>
    <t>3月</t>
    <phoneticPr fontId="3"/>
  </si>
  <si>
    <t>原油</t>
  </si>
  <si>
    <t>L</t>
  </si>
  <si>
    <t>原油のうちコンデンセート（NGL）</t>
  </si>
  <si>
    <t>揮発油（ガソリン）</t>
  </si>
  <si>
    <t>ナフサ</t>
  </si>
  <si>
    <t>灯油</t>
  </si>
  <si>
    <t>軽油</t>
  </si>
  <si>
    <t>A重油</t>
  </si>
  <si>
    <t>B・C重油</t>
  </si>
  <si>
    <t>産業用蒸気</t>
  </si>
  <si>
    <t>MJ</t>
  </si>
  <si>
    <t>産業用以外の蒸気</t>
  </si>
  <si>
    <t>温水</t>
  </si>
  <si>
    <t>冷水</t>
  </si>
  <si>
    <t>石油アスファルト</t>
  </si>
  <si>
    <t>石油コークス</t>
  </si>
  <si>
    <t>石炭コークス</t>
  </si>
  <si>
    <t>コールタール</t>
  </si>
  <si>
    <t>No.</t>
    <phoneticPr fontId="3"/>
  </si>
  <si>
    <t>大項目</t>
    <rPh sb="0" eb="3">
      <t>ダイコウモク</t>
    </rPh>
    <phoneticPr fontId="3"/>
  </si>
  <si>
    <t>小項目</t>
    <rPh sb="0" eb="1">
      <t>ショウ</t>
    </rPh>
    <rPh sb="1" eb="3">
      <t>コウモク</t>
    </rPh>
    <phoneticPr fontId="3"/>
  </si>
  <si>
    <t>ポイント</t>
    <phoneticPr fontId="3"/>
  </si>
  <si>
    <t>基本情報</t>
  </si>
  <si>
    <t>事業所名称</t>
    <phoneticPr fontId="3"/>
  </si>
  <si>
    <t>計測系統No.</t>
    <rPh sb="0" eb="4">
      <t>ケイソクケイトウ</t>
    </rPh>
    <phoneticPr fontId="3"/>
  </si>
  <si>
    <t>報告月</t>
    <rPh sb="0" eb="3">
      <t>ホウコクツキ</t>
    </rPh>
    <phoneticPr fontId="3"/>
  </si>
  <si>
    <t>計画稼働状況との比較</t>
    <rPh sb="0" eb="2">
      <t>ケイカク</t>
    </rPh>
    <rPh sb="2" eb="4">
      <t>カドウ</t>
    </rPh>
    <rPh sb="4" eb="6">
      <t>ジョウキョウ</t>
    </rPh>
    <rPh sb="8" eb="10">
      <t>ヒカク</t>
    </rPh>
    <phoneticPr fontId="3"/>
  </si>
  <si>
    <t>計測期間における日毎のエネルギー使用量の集計結果が自動反映されます。</t>
  </si>
  <si>
    <t>1か月の推計エネルギー使用量</t>
    <rPh sb="2" eb="3">
      <t>ツキ</t>
    </rPh>
    <rPh sb="4" eb="6">
      <t>スイケイ</t>
    </rPh>
    <rPh sb="11" eb="14">
      <t>シヨウリョウ</t>
    </rPh>
    <phoneticPr fontId="3"/>
  </si>
  <si>
    <t>計測時間を基に推計した、報告月における1か月の推計エネルギー使用量が自動算出されます。</t>
  </si>
  <si>
    <t>ロガー計測情報</t>
  </si>
  <si>
    <t>集計結果</t>
    <rPh sb="0" eb="4">
      <t>シュウケイケッカ</t>
    </rPh>
    <phoneticPr fontId="3"/>
  </si>
  <si>
    <t>計測期間における実績稼働日数・実績生産量</t>
    <rPh sb="0" eb="4">
      <t>ケイソクキカン</t>
    </rPh>
    <rPh sb="8" eb="14">
      <t>ジッセキカドウニッスウ</t>
    </rPh>
    <rPh sb="15" eb="20">
      <t>ジッセキセイサンリョウ</t>
    </rPh>
    <phoneticPr fontId="3"/>
  </si>
  <si>
    <t>積算計測情報</t>
  </si>
  <si>
    <t>補助事業者名</t>
    <phoneticPr fontId="3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</si>
  <si>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</si>
  <si>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1か月の［㎏］へ換算した推計エネルギー使用量</t>
    <phoneticPr fontId="3"/>
  </si>
  <si>
    <t>種類</t>
    <phoneticPr fontId="3"/>
  </si>
  <si>
    <t>使用エネルギーが
電気の場合</t>
    <phoneticPr fontId="3"/>
  </si>
  <si>
    <t>積算計の読み取り値を記録</t>
    <rPh sb="0" eb="2">
      <t>セキサン</t>
    </rPh>
    <rPh sb="2" eb="3">
      <t>ケイ</t>
    </rPh>
    <rPh sb="4" eb="5">
      <t>ヨ</t>
    </rPh>
    <rPh sb="6" eb="7">
      <t>ト</t>
    </rPh>
    <rPh sb="8" eb="9">
      <t>チ</t>
    </rPh>
    <rPh sb="10" eb="12">
      <t>キロク</t>
    </rPh>
    <phoneticPr fontId="3"/>
  </si>
  <si>
    <t>計測方法③電流計の場合</t>
    <rPh sb="0" eb="4">
      <t>ケイソクホウホウ</t>
    </rPh>
    <rPh sb="5" eb="7">
      <t>デンリュウ</t>
    </rPh>
    <rPh sb="7" eb="8">
      <t>ケイ</t>
    </rPh>
    <rPh sb="9" eb="11">
      <t>バアイ</t>
    </rPh>
    <phoneticPr fontId="3"/>
  </si>
  <si>
    <t>交付申請時の計画エネルギー使用量の
算出について</t>
    <phoneticPr fontId="3"/>
  </si>
  <si>
    <t>使用エネルギーが電気の場合</t>
    <rPh sb="0" eb="2">
      <t>シヨウ</t>
    </rPh>
    <rPh sb="8" eb="10">
      <t>デンキ</t>
    </rPh>
    <rPh sb="11" eb="13">
      <t>バアイ</t>
    </rPh>
    <phoneticPr fontId="3"/>
  </si>
  <si>
    <t>稼働日・生産量</t>
    <phoneticPr fontId="3"/>
  </si>
  <si>
    <t>使用エネルギーが液化石油ガス（LPG）の場合のみ、換算係数（産気率）を基に「m3」⇒「kg」へ換算して、
1か月の推計エネルギー使用量が自動算出されます。</t>
    <phoneticPr fontId="3"/>
  </si>
  <si>
    <t>■積算計の読み取り値を記録する場合（積算計測情報）</t>
    <rPh sb="1" eb="3">
      <t>セキサン</t>
    </rPh>
    <rPh sb="3" eb="4">
      <t>ケイ</t>
    </rPh>
    <rPh sb="5" eb="6">
      <t>ヨ</t>
    </rPh>
    <rPh sb="7" eb="8">
      <t>ト</t>
    </rPh>
    <rPh sb="9" eb="10">
      <t>チ</t>
    </rPh>
    <rPh sb="11" eb="13">
      <t>キロク</t>
    </rPh>
    <rPh sb="15" eb="17">
      <t>バアイ</t>
    </rPh>
    <rPh sb="18" eb="20">
      <t>セキサン</t>
    </rPh>
    <rPh sb="20" eb="24">
      <t>ケイソクジョウホウ</t>
    </rPh>
    <phoneticPr fontId="3"/>
  </si>
  <si>
    <t>（前日との差分）</t>
    <rPh sb="1" eb="3">
      <t>ゼンジツ</t>
    </rPh>
    <rPh sb="5" eb="7">
      <t>サブン</t>
    </rPh>
    <phoneticPr fontId="3"/>
  </si>
  <si>
    <t>日毎のエネルギー使用量</t>
    <rPh sb="0" eb="2">
      <t>ヒゴト</t>
    </rPh>
    <rPh sb="8" eb="11">
      <t>シヨウリョウ</t>
    </rPh>
    <phoneticPr fontId="3"/>
  </si>
  <si>
    <t>交付申請時の計画エネルギー使用量の算出について</t>
    <rPh sb="0" eb="2">
      <t>コウフ</t>
    </rPh>
    <rPh sb="2" eb="5">
      <t>シンセイジ</t>
    </rPh>
    <rPh sb="6" eb="8">
      <t>ケイカク</t>
    </rPh>
    <rPh sb="13" eb="16">
      <t>シヨウリョウ</t>
    </rPh>
    <rPh sb="17" eb="19">
      <t>サンシュツ</t>
    </rPh>
    <phoneticPr fontId="3"/>
  </si>
  <si>
    <t>平均電流値</t>
    <rPh sb="2" eb="4">
      <t>デンリュウ</t>
    </rPh>
    <rPh sb="4" eb="5">
      <t>チ</t>
    </rPh>
    <phoneticPr fontId="3"/>
  </si>
  <si>
    <t>計測開始日時、計測終了日時、計測日数、計測時間は下表に入力された結果より自動反映、自動算出されます。
※ 計測日数が連続1週間以上（7日以上（168時間以上））あることを確認してください。</t>
    <phoneticPr fontId="3"/>
  </si>
  <si>
    <t>計測期間における計画稼働日数・計画生産量</t>
    <rPh sb="0" eb="4">
      <t>ケイソクキカン</t>
    </rPh>
    <rPh sb="8" eb="14">
      <t>ケイカクカドウニッスウ</t>
    </rPh>
    <rPh sb="15" eb="17">
      <t>ケイカク</t>
    </rPh>
    <phoneticPr fontId="3"/>
  </si>
  <si>
    <t>電力使用量 (計測方法③電流計の場合のみ)</t>
    <rPh sb="0" eb="5">
      <t>デンリョクシヨウリョウ</t>
    </rPh>
    <rPh sb="12" eb="15">
      <t>デンリュウケイ</t>
    </rPh>
    <rPh sb="16" eb="18">
      <t>バアイ</t>
    </rPh>
    <phoneticPr fontId="3"/>
  </si>
  <si>
    <t>積算計の読み取り値</t>
    <rPh sb="0" eb="2">
      <t>セキサン</t>
    </rPh>
    <rPh sb="2" eb="3">
      <t>ケイ</t>
    </rPh>
    <rPh sb="4" eb="5">
      <t>ヨ</t>
    </rPh>
    <rPh sb="6" eb="7">
      <t>ト</t>
    </rPh>
    <rPh sb="8" eb="9">
      <t>アタイ</t>
    </rPh>
    <phoneticPr fontId="3"/>
  </si>
  <si>
    <t>積算計の
読み取り値</t>
    <rPh sb="0" eb="2">
      <t>セキサン</t>
    </rPh>
    <rPh sb="2" eb="3">
      <t>ケイ</t>
    </rPh>
    <rPh sb="5" eb="6">
      <t>ヨ</t>
    </rPh>
    <rPh sb="7" eb="8">
      <t>ト</t>
    </rPh>
    <rPh sb="9" eb="10">
      <t>チ</t>
    </rPh>
    <phoneticPr fontId="3"/>
  </si>
  <si>
    <t>【書類一覧】</t>
    <rPh sb="1" eb="3">
      <t>ショルイ</t>
    </rPh>
    <rPh sb="3" eb="5">
      <t>イチラン</t>
    </rPh>
    <phoneticPr fontId="3"/>
  </si>
  <si>
    <t>入力様式【No.1】～【No.12】</t>
    <rPh sb="0" eb="4">
      <t>ニュウリョクヨウシキ</t>
    </rPh>
    <phoneticPr fontId="3"/>
  </si>
  <si>
    <t>計測日/計測開始時刻</t>
    <rPh sb="0" eb="3">
      <t>ケイソクビ</t>
    </rPh>
    <phoneticPr fontId="3"/>
  </si>
  <si>
    <t>計測日/計測終了時刻</t>
    <rPh sb="0" eb="3">
      <t>ケイソクビ</t>
    </rPh>
    <rPh sb="4" eb="6">
      <t>ケイソク</t>
    </rPh>
    <rPh sb="6" eb="8">
      <t>シュウリョウ</t>
    </rPh>
    <phoneticPr fontId="3"/>
  </si>
  <si>
    <t>計測開始時刻/計測終了時刻</t>
    <phoneticPr fontId="3"/>
  </si>
  <si>
    <t>計測時刻</t>
    <phoneticPr fontId="3"/>
  </si>
  <si>
    <t>計測開始時刻</t>
    <rPh sb="0" eb="4">
      <t>ケイソクカイシ</t>
    </rPh>
    <rPh sb="4" eb="6">
      <t>ジコク</t>
    </rPh>
    <phoneticPr fontId="3"/>
  </si>
  <si>
    <t>計測終了時刻</t>
    <rPh sb="0" eb="2">
      <t>ケイソク</t>
    </rPh>
    <rPh sb="2" eb="4">
      <t>シュウリョウ</t>
    </rPh>
    <rPh sb="4" eb="6">
      <t>ジコク</t>
    </rPh>
    <phoneticPr fontId="3"/>
  </si>
  <si>
    <t>計測時刻</t>
    <rPh sb="0" eb="2">
      <t>ケイソク</t>
    </rPh>
    <rPh sb="2" eb="4">
      <t>ジコク</t>
    </rPh>
    <phoneticPr fontId="3"/>
  </si>
  <si>
    <t>集計された稼働日・生産量の数値が計測期間における実績稼働日数・実績生産量に自動反映されます。</t>
    <rPh sb="37" eb="41">
      <t>ジドウハンエイ</t>
    </rPh>
    <phoneticPr fontId="3"/>
  </si>
  <si>
    <t>シート名</t>
    <rPh sb="3" eb="4">
      <t>メイ</t>
    </rPh>
    <phoneticPr fontId="3"/>
  </si>
  <si>
    <t>原則不要</t>
    <rPh sb="0" eb="4">
      <t>ゲンソクフヨウ</t>
    </rPh>
    <phoneticPr fontId="3"/>
  </si>
  <si>
    <t>要提出</t>
    <rPh sb="0" eb="1">
      <t>ヨウ</t>
    </rPh>
    <rPh sb="1" eb="3">
      <t>テイシュツ</t>
    </rPh>
    <phoneticPr fontId="3"/>
  </si>
  <si>
    <t>シートの説明</t>
    <rPh sb="4" eb="6">
      <t>セツメイ</t>
    </rPh>
    <phoneticPr fontId="3"/>
  </si>
  <si>
    <t>提出要否</t>
    <rPh sb="0" eb="2">
      <t>テイシュツ</t>
    </rPh>
    <rPh sb="2" eb="4">
      <t>ヨウヒ</t>
    </rPh>
    <phoneticPr fontId="3"/>
  </si>
  <si>
    <t>連続計測の場合は、以下の通りに入力してください。
  ・計測開始時刻  0:00
  ・計測終了時刻  24:00
なお、計測開始日と終了日の時刻について、「0:00（24:00）」ではない場合は、計測状況に基づいて時刻を入力
してください。</t>
    <rPh sb="9" eb="11">
      <t>イカ</t>
    </rPh>
    <rPh sb="12" eb="13">
      <t>トオ</t>
    </rPh>
    <phoneticPr fontId="3"/>
  </si>
  <si>
    <t>計測日/計測時刻 （計測終了）</t>
    <rPh sb="0" eb="3">
      <t>ケイソクビ</t>
    </rPh>
    <rPh sb="4" eb="6">
      <t>ケイソク</t>
    </rPh>
    <rPh sb="6" eb="8">
      <t>ジコク</t>
    </rPh>
    <rPh sb="10" eb="14">
      <t>ケイソクシュウリョウ</t>
    </rPh>
    <phoneticPr fontId="3"/>
  </si>
  <si>
    <t>計測日/計測時刻 （計測開始）</t>
    <rPh sb="0" eb="3">
      <t>ケイソクビ</t>
    </rPh>
    <rPh sb="10" eb="14">
      <t>ケイソクカイシ</t>
    </rPh>
    <phoneticPr fontId="3"/>
  </si>
  <si>
    <t>提出様式</t>
    <rPh sb="0" eb="2">
      <t>テイシュツ</t>
    </rPh>
    <rPh sb="2" eb="4">
      <t>ヨウシキ</t>
    </rPh>
    <phoneticPr fontId="3"/>
  </si>
  <si>
    <t>交付申請時の計画エネルギー
使用量の算出について</t>
    <rPh sb="0" eb="5">
      <t>コウフシンセイジ</t>
    </rPh>
    <rPh sb="6" eb="8">
      <t>ケイカク</t>
    </rPh>
    <rPh sb="14" eb="17">
      <t>シヨウリョウ</t>
    </rPh>
    <rPh sb="18" eb="20">
      <t>サンシュツ</t>
    </rPh>
    <phoneticPr fontId="3"/>
  </si>
  <si>
    <t>使用エネルギー
が電気のとき</t>
    <rPh sb="0" eb="2">
      <t>シヨウ</t>
    </rPh>
    <phoneticPr fontId="3"/>
  </si>
  <si>
    <t>&lt;備考欄&gt;</t>
    <rPh sb="1" eb="4">
      <t>ビコウラン</t>
    </rPh>
    <phoneticPr fontId="3"/>
  </si>
  <si>
    <t>※</t>
    <phoneticPr fontId="3"/>
  </si>
  <si>
    <t>基本情報</t>
    <phoneticPr fontId="3"/>
  </si>
  <si>
    <t>計測ロガーAAA</t>
    <rPh sb="0" eb="2">
      <t>ケイソク</t>
    </rPh>
    <phoneticPr fontId="3"/>
  </si>
  <si>
    <t>〇○○株式会社</t>
    <rPh sb="3" eb="7">
      <t>カブシキガイシャ</t>
    </rPh>
    <phoneticPr fontId="3"/>
  </si>
  <si>
    <t>△△△営業所</t>
    <rPh sb="3" eb="6">
      <t>エイギョウショ</t>
    </rPh>
    <phoneticPr fontId="3"/>
  </si>
  <si>
    <t>◇◇メーカー</t>
    <phoneticPr fontId="3"/>
  </si>
  <si>
    <t>計測系統
No.</t>
    <rPh sb="0" eb="4">
      <t>ケイソクケイトウ</t>
    </rPh>
    <phoneticPr fontId="3"/>
  </si>
  <si>
    <t>■1か月の推計エネルギー使用量</t>
    <phoneticPr fontId="3"/>
  </si>
  <si>
    <t>【報告方法1】月間エネルギー使用量計算書(総括表)</t>
    <rPh sb="7" eb="9">
      <t>ゲッカン</t>
    </rPh>
    <rPh sb="14" eb="17">
      <t>シヨウリョウ</t>
    </rPh>
    <rPh sb="17" eb="20">
      <t>ケイサンショ</t>
    </rPh>
    <rPh sb="21" eb="24">
      <t>ソウカツヒョウ</t>
    </rPh>
    <phoneticPr fontId="3"/>
  </si>
  <si>
    <t>事業所名称を補助事業ポータルから転記してください。</t>
    <phoneticPr fontId="3"/>
  </si>
  <si>
    <t>計測対象の設備区分をプルダウンから選択してください。</t>
    <phoneticPr fontId="3"/>
  </si>
  <si>
    <t>補助事業者名（設備使用者名）を補助事業ポータルから転記してください。</t>
    <phoneticPr fontId="3"/>
  </si>
  <si>
    <t>計測対象の使用エネルギーをプルダウンから選択してください。</t>
    <phoneticPr fontId="3"/>
  </si>
  <si>
    <t>報告月をプルダウンから選択してください。</t>
    <phoneticPr fontId="3"/>
  </si>
  <si>
    <t>　</t>
    <phoneticPr fontId="3"/>
  </si>
  <si>
    <t>計測対象の使用エネルギーをプルダウンから選択してください。</t>
    <phoneticPr fontId="3"/>
  </si>
  <si>
    <t>計測開始日時を入力してください。</t>
    <rPh sb="0" eb="2">
      <t>ケイソク</t>
    </rPh>
    <rPh sb="2" eb="4">
      <t>カイシ</t>
    </rPh>
    <rPh sb="4" eb="6">
      <t>ニチジ</t>
    </rPh>
    <phoneticPr fontId="3"/>
  </si>
  <si>
    <t>入力された計測日、計測終了時刻から計測終了日時が自動表示されます。</t>
    <rPh sb="5" eb="8">
      <t>ケイソクビ</t>
    </rPh>
    <rPh sb="17" eb="23">
      <t>ケイソクシュウリョウニチジ</t>
    </rPh>
    <rPh sb="24" eb="28">
      <t>ジドウヒョウジ</t>
    </rPh>
    <phoneticPr fontId="3"/>
  </si>
  <si>
    <t>計測期間の実測エネルギー使用量</t>
    <rPh sb="0" eb="4">
      <t>ケイソクキカン</t>
    </rPh>
    <rPh sb="5" eb="7">
      <t>ジッソク</t>
    </rPh>
    <rPh sb="12" eb="15">
      <t>シヨウリョウ</t>
    </rPh>
    <phoneticPr fontId="3"/>
  </si>
  <si>
    <t>集計された稼働日・生産量の合計は、「■計画稼働状況との比較」の「実績稼働日数・実績生産量」に自動反映
されます。</t>
    <rPh sb="46" eb="48">
      <t>ジドウ</t>
    </rPh>
    <rPh sb="48" eb="50">
      <t>ハンエイ</t>
    </rPh>
    <phoneticPr fontId="3"/>
  </si>
  <si>
    <t>平均電流値 (計測方法③電流計の場合のみ)</t>
    <rPh sb="0" eb="4">
      <t>ヘイキンデンリュウ</t>
    </rPh>
    <rPh sb="4" eb="5">
      <t>チ</t>
    </rPh>
    <rPh sb="7" eb="9">
      <t>ケイソク</t>
    </rPh>
    <rPh sb="9" eb="11">
      <t>ホウホウ</t>
    </rPh>
    <rPh sb="12" eb="15">
      <t>デンリュウケイ</t>
    </rPh>
    <phoneticPr fontId="3"/>
  </si>
  <si>
    <t>報告月をプルダウンから選択してください。</t>
  </si>
  <si>
    <t>入力された計測日、計測時刻から計測終了日時が自動表示されます。</t>
    <rPh sb="5" eb="8">
      <t>ケイソクビ</t>
    </rPh>
    <rPh sb="15" eb="21">
      <t>ケイソクシュウリョウニチジ</t>
    </rPh>
    <rPh sb="22" eb="26">
      <t>ジドウヒョウジ</t>
    </rPh>
    <phoneticPr fontId="3"/>
  </si>
  <si>
    <t>積算計の読み取り値を入力してください。
エネルギー使用量は前日との差分で自動で算出されます。</t>
    <rPh sb="2" eb="3">
      <t>ケイ</t>
    </rPh>
    <rPh sb="6" eb="7">
      <t>ト</t>
    </rPh>
    <phoneticPr fontId="3"/>
  </si>
  <si>
    <t>１か月の［kg］へ換算した推計エネルギー使用量</t>
    <rPh sb="13" eb="15">
      <t>スイケイ</t>
    </rPh>
    <rPh sb="20" eb="23">
      <t>シヨウリョウ</t>
    </rPh>
    <phoneticPr fontId="3"/>
  </si>
  <si>
    <t>産業ヒートポンプ</t>
    <rPh sb="0" eb="2">
      <t>サンギョウ</t>
    </rPh>
    <phoneticPr fontId="2"/>
  </si>
  <si>
    <t>高効率コージェネレーション</t>
  </si>
  <si>
    <t>その他SIIが認めた高性能な設備</t>
    <rPh sb="2" eb="3">
      <t>タ</t>
    </rPh>
    <rPh sb="7" eb="8">
      <t>ミト</t>
    </rPh>
    <rPh sb="10" eb="13">
      <t>コウセイノウ</t>
    </rPh>
    <rPh sb="14" eb="16">
      <t>セツビ</t>
    </rPh>
    <phoneticPr fontId="2"/>
  </si>
  <si>
    <t>工作機械</t>
    <rPh sb="0" eb="4">
      <t>コウサクキカイ</t>
    </rPh>
    <phoneticPr fontId="2"/>
  </si>
  <si>
    <t>プラスチック加工機械</t>
    <rPh sb="6" eb="8">
      <t>カコウ</t>
    </rPh>
    <rPh sb="8" eb="10">
      <t>キカイ</t>
    </rPh>
    <phoneticPr fontId="2"/>
  </si>
  <si>
    <t>プレス機械</t>
    <rPh sb="3" eb="5">
      <t>キカイ</t>
    </rPh>
    <phoneticPr fontId="2"/>
  </si>
  <si>
    <t>印刷機械</t>
    <rPh sb="0" eb="4">
      <t>インサツキカイ</t>
    </rPh>
    <phoneticPr fontId="2"/>
  </si>
  <si>
    <t>制御機能付きＬＥＤ照明器具</t>
  </si>
  <si>
    <t>ダイカストマシン</t>
  </si>
  <si>
    <t>電気</t>
    <rPh sb="0" eb="2">
      <t>デンキ</t>
    </rPh>
    <phoneticPr fontId="35"/>
  </si>
  <si>
    <t>電気以外</t>
    <rPh sb="0" eb="4">
      <t>デンキイガイ</t>
    </rPh>
    <phoneticPr fontId="35"/>
  </si>
  <si>
    <t>発電用高炉ガス</t>
    <phoneticPr fontId="3"/>
  </si>
  <si>
    <t>ガス（その他）</t>
  </si>
  <si>
    <t>輸入原料炭</t>
  </si>
  <si>
    <t>コークス用原料炭</t>
  </si>
  <si>
    <t>吹込用原料炭</t>
  </si>
  <si>
    <t>輸入一般炭</t>
  </si>
  <si>
    <t>国産一般炭</t>
  </si>
  <si>
    <t>輸入無煙炭</t>
  </si>
  <si>
    <t>設備区分名</t>
    <rPh sb="0" eb="5">
      <t>セツビクブンメイ</t>
    </rPh>
    <phoneticPr fontId="3"/>
  </si>
  <si>
    <t>条件１</t>
    <rPh sb="0" eb="2">
      <t>ジョウケン</t>
    </rPh>
    <phoneticPr fontId="3"/>
  </si>
  <si>
    <t>稼働条件名/更新範囲名</t>
    <rPh sb="0" eb="4">
      <t>カドウジョウケン</t>
    </rPh>
    <rPh sb="4" eb="5">
      <t>メイ</t>
    </rPh>
    <rPh sb="6" eb="10">
      <t>コウシンハンイ</t>
    </rPh>
    <rPh sb="10" eb="11">
      <t>メイ</t>
    </rPh>
    <phoneticPr fontId="3"/>
  </si>
  <si>
    <t>更新範囲名</t>
    <rPh sb="0" eb="5">
      <t>コウシンハンイメイ</t>
    </rPh>
    <phoneticPr fontId="3"/>
  </si>
  <si>
    <t>計測データをもとに計測結果を集計</t>
    <rPh sb="0" eb="2">
      <t>ケイソク</t>
    </rPh>
    <rPh sb="9" eb="11">
      <t>ケイソク</t>
    </rPh>
    <rPh sb="11" eb="13">
      <t>ケッカ</t>
    </rPh>
    <rPh sb="14" eb="16">
      <t>シュウケイ</t>
    </rPh>
    <phoneticPr fontId="3"/>
  </si>
  <si>
    <t>BAG222-01-</t>
    <phoneticPr fontId="3"/>
  </si>
  <si>
    <t>令和４年度補正予算 省エネルギー投資促進支援事業費補助金</t>
    <rPh sb="5" eb="9">
      <t>ホセイヨサン</t>
    </rPh>
    <phoneticPr fontId="3"/>
  </si>
  <si>
    <t>令和４年度補正予算 省エネルギー投資促進支援事業費補助金
【報告方法1】月間エネルギー使用量計算書（詳細）</t>
    <rPh sb="5" eb="9">
      <t>ホセイヨサン</t>
    </rPh>
    <rPh sb="36" eb="38">
      <t>ゲッカン</t>
    </rPh>
    <rPh sb="43" eb="46">
      <t>シヨウリョウ</t>
    </rPh>
    <rPh sb="46" eb="49">
      <t>ケイサンショ</t>
    </rPh>
    <rPh sb="50" eb="52">
      <t>ショウサイ</t>
    </rPh>
    <phoneticPr fontId="3"/>
  </si>
  <si>
    <t>設備に別途取付けた計測機器</t>
    <rPh sb="0" eb="2">
      <t>セツビ</t>
    </rPh>
    <rPh sb="3" eb="5">
      <t>ベット</t>
    </rPh>
    <rPh sb="5" eb="7">
      <t>トリツ</t>
    </rPh>
    <phoneticPr fontId="3"/>
  </si>
  <si>
    <t>設備に付属された制御装置の機能</t>
    <rPh sb="3" eb="5">
      <t>フゾク</t>
    </rPh>
    <rPh sb="8" eb="12">
      <t>セイギョソウチ</t>
    </rPh>
    <rPh sb="13" eb="15">
      <t>キノウ</t>
    </rPh>
    <phoneticPr fontId="3"/>
  </si>
  <si>
    <t>「BAG222-01-」から始まる「申請書番号」を入力してください。</t>
    <phoneticPr fontId="3"/>
  </si>
  <si>
    <t>ロガー計測情報</t>
    <phoneticPr fontId="3"/>
  </si>
  <si>
    <t>稼働条件名/更新範囲名</t>
    <rPh sb="0" eb="5">
      <t>カドウジョウケンメイ</t>
    </rPh>
    <rPh sb="6" eb="11">
      <t>コウシンハンイメイ</t>
    </rPh>
    <phoneticPr fontId="3"/>
  </si>
  <si>
    <t>稼働条件名、又は更新範囲名を補助事業ポータルから転記してください。</t>
    <rPh sb="0" eb="5">
      <t>カドウジョウケンメイ</t>
    </rPh>
    <rPh sb="6" eb="7">
      <t>マタ</t>
    </rPh>
    <rPh sb="8" eb="13">
      <t>コウシンハンイメイ</t>
    </rPh>
    <rPh sb="14" eb="18">
      <t>ホジョジギョウ</t>
    </rPh>
    <rPh sb="24" eb="26">
      <t>テンキ</t>
    </rPh>
    <phoneticPr fontId="3"/>
  </si>
  <si>
    <t>メーカー等の提供サービス</t>
    <rPh sb="4" eb="5">
      <t>トウ</t>
    </rPh>
    <rPh sb="6" eb="8">
      <t>テイキョウ</t>
    </rPh>
    <phoneticPr fontId="3"/>
  </si>
  <si>
    <t>kg</t>
    <phoneticPr fontId="3"/>
  </si>
  <si>
    <t>報告月</t>
    <rPh sb="0" eb="2">
      <t>ホウコク</t>
    </rPh>
    <rPh sb="2" eb="3">
      <t>ツキ</t>
    </rPh>
    <phoneticPr fontId="3"/>
  </si>
  <si>
    <t>2024年</t>
    <rPh sb="4" eb="5">
      <t>ネン</t>
    </rPh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</si>
  <si>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</si>
  <si>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</si>
  <si>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 xml:space="preserve">    注１ 交付申請時に一般的なプロパンガス・液化石油ガス（LPG）を選択した場合
          は1.99(㎏/m3)を入力してください。	</t>
    <phoneticPr fontId="3"/>
  </si>
  <si>
    <t xml:space="preserve">    注2  1.99以外の換算係数（産気率）を入力した場合は、
          その根拠資料を併せて提出してください。</t>
    <phoneticPr fontId="3"/>
  </si>
  <si>
    <t>【計画値】１か月の運転日数</t>
    <rPh sb="1" eb="3">
      <t>ケイカク</t>
    </rPh>
    <rPh sb="3" eb="4">
      <t>チ</t>
    </rPh>
    <rPh sb="7" eb="8">
      <t>ゲツ</t>
    </rPh>
    <rPh sb="9" eb="11">
      <t>ウンテン</t>
    </rPh>
    <rPh sb="11" eb="13">
      <t>ニッスウ</t>
    </rPh>
    <phoneticPr fontId="3"/>
  </si>
  <si>
    <t>【計画値】１か月の生産量</t>
    <rPh sb="1" eb="3">
      <t>ケイカク</t>
    </rPh>
    <rPh sb="3" eb="4">
      <t>チ</t>
    </rPh>
    <rPh sb="7" eb="8">
      <t>ゲツ</t>
    </rPh>
    <rPh sb="9" eb="12">
      <t>セイサンリョウ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</si>
  <si>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</si>
  <si>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</si>
  <si>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月</t>
    <rPh sb="0" eb="1">
      <t>ツキ</t>
    </rPh>
    <phoneticPr fontId="3"/>
  </si>
  <si>
    <t>24h以上</t>
    <rPh sb="3" eb="5">
      <t>イジョウ</t>
    </rPh>
    <phoneticPr fontId="3"/>
  </si>
  <si>
    <t>計測日</t>
    <rPh sb="0" eb="3">
      <t>ケイソクビ</t>
    </rPh>
    <phoneticPr fontId="3"/>
  </si>
  <si>
    <t>※計測日数が7日以上ありません。</t>
    <phoneticPr fontId="3"/>
  </si>
  <si>
    <t>ワーニング</t>
    <phoneticPr fontId="3"/>
  </si>
  <si>
    <t>電流計で計測している場合は、計測データから、0:00～24:00の日毎の平均電流値を入力してください。</t>
    <phoneticPr fontId="3"/>
  </si>
  <si>
    <t>計測データから、0:00～24:00の間隔で日毎に集計した結果を、日毎のエネルギー使用量として入力
してください。</t>
    <phoneticPr fontId="3"/>
  </si>
  <si>
    <t>液化石油ガス（LPG）</t>
    <phoneticPr fontId="3"/>
  </si>
  <si>
    <t>■計測データをもとに計測結果を集計する場合（ロガー計測情報）</t>
    <rPh sb="1" eb="3">
      <t>ケイソク</t>
    </rPh>
    <rPh sb="10" eb="12">
      <t>ケイソク</t>
    </rPh>
    <rPh sb="12" eb="14">
      <t>ケッカ</t>
    </rPh>
    <rPh sb="15" eb="17">
      <t>シュウケイ</t>
    </rPh>
    <rPh sb="19" eb="21">
      <t>バアイ</t>
    </rPh>
    <rPh sb="25" eb="29">
      <t>ケイソクジョウホウ</t>
    </rPh>
    <phoneticPr fontId="3"/>
  </si>
  <si>
    <t>サービス名</t>
    <rPh sb="4" eb="5">
      <t>メイ</t>
    </rPh>
    <phoneticPr fontId="3"/>
  </si>
  <si>
    <t>サービス提供会社名</t>
    <rPh sb="4" eb="6">
      <t>テイキョウ</t>
    </rPh>
    <rPh sb="6" eb="8">
      <t>カイシャ</t>
    </rPh>
    <rPh sb="8" eb="9">
      <t>メイ</t>
    </rPh>
    <phoneticPr fontId="3"/>
  </si>
  <si>
    <t>サービス提供会社名</t>
    <rPh sb="4" eb="6">
      <t>テイキョウ</t>
    </rPh>
    <phoneticPr fontId="3"/>
  </si>
  <si>
    <t>計測の方法について、いずれかをプルダウンから選択してください。
  ・計測データをもとに計測結果を集計
  ・積算計の読み取り値を記録
選択内容によって、計測結果の入力セルが異なります。</t>
    <rPh sb="35" eb="37">
      <t>ケイソク</t>
    </rPh>
    <rPh sb="57" eb="58">
      <t>ケイ</t>
    </rPh>
    <rPh sb="61" eb="62">
      <t>ト</t>
    </rPh>
    <phoneticPr fontId="3"/>
  </si>
  <si>
    <r>
      <t>■</t>
    </r>
    <r>
      <rPr>
        <b/>
        <sz val="14"/>
        <rFont val="ＭＳ Ｐゴシック"/>
        <family val="3"/>
        <charset val="128"/>
      </rPr>
      <t>計測</t>
    </r>
    <r>
      <rPr>
        <b/>
        <sz val="14"/>
        <color theme="1"/>
        <rFont val="ＭＳ Ｐゴシック"/>
        <family val="3"/>
        <charset val="128"/>
      </rPr>
      <t>データをもとに計測結果を集計する場合（ロガー計測情報）</t>
    </r>
    <rPh sb="1" eb="3">
      <t>ケイソク</t>
    </rPh>
    <rPh sb="10" eb="12">
      <t>ケイソク</t>
    </rPh>
    <rPh sb="12" eb="14">
      <t>ケッカ</t>
    </rPh>
    <rPh sb="15" eb="17">
      <t>シュウケイ</t>
    </rPh>
    <rPh sb="19" eb="21">
      <t>バアイ</t>
    </rPh>
    <rPh sb="25" eb="29">
      <t>ケイソクジョウホウ</t>
    </rPh>
    <phoneticPr fontId="3"/>
  </si>
  <si>
    <r>
      <t>入力様式の情報を個票に反映し、それらを集約します。</t>
    </r>
    <r>
      <rPr>
        <u/>
        <sz val="12"/>
        <rFont val="ＭＳ Ｐゴシック"/>
        <family val="3"/>
        <charset val="128"/>
      </rPr>
      <t>こちらを提出してください。</t>
    </r>
    <r>
      <rPr>
        <sz val="12"/>
        <rFont val="ＭＳ Ｐゴシック"/>
        <family val="3"/>
        <charset val="128"/>
      </rPr>
      <t>(※)</t>
    </r>
    <r>
      <rPr>
        <u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＜一括で出力する書類＞
  ・総括表： 【報告方法1】月間エネルギー使用量計算書（総括表）
  ・各個票： 【報告方法1】月間エネルギー使用量計算書（詳細）</t>
    </r>
    <rPh sb="0" eb="2">
      <t>ニュウリョク</t>
    </rPh>
    <rPh sb="2" eb="4">
      <t>ヨウシキ</t>
    </rPh>
    <rPh sb="5" eb="7">
      <t>ジョウホウ</t>
    </rPh>
    <rPh sb="8" eb="10">
      <t>コヒョウ</t>
    </rPh>
    <rPh sb="11" eb="13">
      <t>ハンエイ</t>
    </rPh>
    <rPh sb="19" eb="21">
      <t>シュウヤク</t>
    </rPh>
    <rPh sb="29" eb="31">
      <t>テイシュツ</t>
    </rPh>
    <rPh sb="44" eb="46">
      <t>イッカツ</t>
    </rPh>
    <rPh sb="47" eb="49">
      <t>シュツリョク</t>
    </rPh>
    <rPh sb="51" eb="53">
      <t>ショルイ</t>
    </rPh>
    <rPh sb="58" eb="61">
      <t>ソウカツヒョウ</t>
    </rPh>
    <rPh sb="92" eb="93">
      <t>カク</t>
    </rPh>
    <rPh sb="93" eb="95">
      <t>コヒョウ</t>
    </rPh>
    <phoneticPr fontId="3"/>
  </si>
  <si>
    <t xml:space="preserve">  ※ 書類の再提出時には、提出様式のみをＰＤＦとしてポータルに添付しても構いません。</t>
    <rPh sb="4" eb="6">
      <t>ショルイ</t>
    </rPh>
    <rPh sb="14" eb="16">
      <t>テイシュツ</t>
    </rPh>
    <rPh sb="37" eb="38">
      <t>カマ</t>
    </rPh>
    <phoneticPr fontId="3"/>
  </si>
  <si>
    <t>設備区分・使用エネルギー、かつ計測系統/更新範囲毎に、計測情報および計測結果を記入
してください。
こちらの入力様式は原則提出不要ですが、必要に応じて提出を求める場合がありますので、
大切に保管してください。
※ 入力様式【No.12】を超える場合、及び、設備区分・使用エネルギーが複数ある場合には、
「【報告方法1】月間エネルギー使用量計算書.xlsx」を追加作成してください。</t>
    <rPh sb="15" eb="17">
      <t>ケイソク</t>
    </rPh>
    <rPh sb="17" eb="19">
      <t>ケイトウ</t>
    </rPh>
    <rPh sb="20" eb="24">
      <t>コウシンハンイ</t>
    </rPh>
    <rPh sb="33" eb="37">
      <t>ケイソクケッカ</t>
    </rPh>
    <rPh sb="38" eb="40">
      <t>キニュウ</t>
    </rPh>
    <rPh sb="53" eb="57">
      <t>ニュウリョクヨウシキ</t>
    </rPh>
    <rPh sb="120" eb="121">
      <t>コ</t>
    </rPh>
    <rPh sb="126" eb="127">
      <t>オヨ</t>
    </rPh>
    <rPh sb="159" eb="161">
      <t>ゲッカン</t>
    </rPh>
    <phoneticPr fontId="3"/>
  </si>
  <si>
    <t>「※月をまたがないように集計してください。(エラー入力例①) 」</t>
    <phoneticPr fontId="3"/>
  </si>
  <si>
    <t>「※計測日は、連続した日付で、１日１レコードで入力してください。(エラー入力例②)」</t>
    <phoneticPr fontId="3"/>
  </si>
  <si>
    <t>「※計測日は、連続した日付で、１日１レコードで入力してください(エラー入力例①)。ただし、レコードの間で計測時間が24時間を超えている計測日については、この限りではありません。(エラー入力例②) 」</t>
    <phoneticPr fontId="3"/>
  </si>
  <si>
    <t>「※レコードの間で計測時間が24時間を超える場合は、レコードを分けて入力してください。(エラー入力例②)」</t>
    <phoneticPr fontId="3"/>
  </si>
  <si>
    <t>「※計測日が連続した日付になっていません(エラー入力例①)。また、レコードの間で計測時間が24時間を超えています。(エラー入力例②) 」</t>
    <phoneticPr fontId="3"/>
  </si>
  <si>
    <t>買電</t>
    <phoneticPr fontId="3"/>
  </si>
  <si>
    <t>制御機能付きＬＥＤ照明器具</t>
    <phoneticPr fontId="3"/>
  </si>
  <si>
    <t>買電</t>
  </si>
  <si>
    <t>計測系統ごとに計測対応表の計測系統Noと紐づけて入力してください。</t>
    <rPh sb="0" eb="2">
      <t>ケイソク</t>
    </rPh>
    <rPh sb="2" eb="4">
      <t>ケイトウ</t>
    </rPh>
    <phoneticPr fontId="3"/>
  </si>
  <si>
    <t>①電力量計で電力量を計測する</t>
    <rPh sb="1" eb="3">
      <t>デンリョク</t>
    </rPh>
    <rPh sb="3" eb="4">
      <t>リョウ</t>
    </rPh>
    <rPh sb="4" eb="5">
      <t>ケイ</t>
    </rPh>
    <rPh sb="6" eb="9">
      <t>デンリョクリョウ</t>
    </rPh>
    <rPh sb="10" eb="12">
      <t>ケイソク</t>
    </rPh>
    <phoneticPr fontId="3"/>
  </si>
  <si>
    <t>■計測方法</t>
    <rPh sb="1" eb="3">
      <t>ケイソク</t>
    </rPh>
    <rPh sb="3" eb="5">
      <t>ホウホウ</t>
    </rPh>
    <phoneticPr fontId="3"/>
  </si>
  <si>
    <t>集計方法</t>
    <rPh sb="0" eb="2">
      <t>シュウケイ</t>
    </rPh>
    <rPh sb="2" eb="4">
      <t>ホウホウ</t>
    </rPh>
    <phoneticPr fontId="3"/>
  </si>
  <si>
    <t>算出方法</t>
    <rPh sb="0" eb="2">
      <t>サンシュツ</t>
    </rPh>
    <phoneticPr fontId="3"/>
  </si>
  <si>
    <t>算出方法が
②③の場合に入力</t>
    <rPh sb="0" eb="2">
      <t>サンシュツ</t>
    </rPh>
    <phoneticPr fontId="3"/>
  </si>
  <si>
    <t>①電力計で電流・電圧ともに計測して電力量を計測する</t>
    <rPh sb="1" eb="3">
      <t>デンリョク</t>
    </rPh>
    <rPh sb="3" eb="4">
      <t>ケイ</t>
    </rPh>
    <rPh sb="5" eb="7">
      <t>デンリュウ</t>
    </rPh>
    <rPh sb="8" eb="10">
      <t>デンアツ</t>
    </rPh>
    <rPh sb="13" eb="15">
      <t>ケイソク</t>
    </rPh>
    <rPh sb="17" eb="20">
      <t>デンリョクリョウ</t>
    </rPh>
    <rPh sb="21" eb="23">
      <t>ケイソク</t>
    </rPh>
    <phoneticPr fontId="3"/>
  </si>
  <si>
    <t>②電力計の簡易モード等で、電圧・力率を設定値として入力し
電力量を計測する</t>
    <rPh sb="1" eb="4">
      <t>デンリョクケイ</t>
    </rPh>
    <rPh sb="5" eb="7">
      <t>カンイ</t>
    </rPh>
    <rPh sb="10" eb="11">
      <t>トウ</t>
    </rPh>
    <rPh sb="13" eb="15">
      <t>デンアツ</t>
    </rPh>
    <rPh sb="16" eb="18">
      <t>リキリツ</t>
    </rPh>
    <rPh sb="19" eb="22">
      <t>セッテイチ</t>
    </rPh>
    <rPh sb="25" eb="27">
      <t>ニュウリョク</t>
    </rPh>
    <rPh sb="29" eb="32">
      <t>デンリョクリョウ</t>
    </rPh>
    <rPh sb="33" eb="35">
      <t>ケイソク</t>
    </rPh>
    <phoneticPr fontId="3"/>
  </si>
  <si>
    <t>③電流計で電流値を計測し、電圧・力率を定めて
電力量を算出する</t>
    <rPh sb="1" eb="4">
      <t>デンリュウケイ</t>
    </rPh>
    <rPh sb="5" eb="8">
      <t>デンリュウチ</t>
    </rPh>
    <rPh sb="9" eb="11">
      <t>ケイソク</t>
    </rPh>
    <rPh sb="13" eb="15">
      <t>デンアツ</t>
    </rPh>
    <rPh sb="16" eb="18">
      <t>リキリツ</t>
    </rPh>
    <rPh sb="19" eb="20">
      <t>サダ</t>
    </rPh>
    <rPh sb="23" eb="26">
      <t>デンリョクリョウ</t>
    </rPh>
    <rPh sb="27" eb="29">
      <t>サンシュツ</t>
    </rPh>
    <phoneticPr fontId="3"/>
  </si>
  <si>
    <t>1か月の推計エネルギー使用量の合計</t>
    <rPh sb="2" eb="3">
      <t>ゲツ</t>
    </rPh>
    <rPh sb="4" eb="6">
      <t>スイケイ</t>
    </rPh>
    <rPh sb="11" eb="14">
      <t>シヨウリョウ</t>
    </rPh>
    <rPh sb="15" eb="17">
      <t>ゴウケイ</t>
    </rPh>
    <phoneticPr fontId="3"/>
  </si>
  <si>
    <t>集計方法</t>
    <phoneticPr fontId="3"/>
  </si>
  <si>
    <t>算出方法
② or ③の場合</t>
    <rPh sb="12" eb="14">
      <t>バアイ</t>
    </rPh>
    <phoneticPr fontId="3"/>
  </si>
  <si>
    <t>算出方法</t>
    <phoneticPr fontId="3"/>
  </si>
  <si>
    <t>■計測方法</t>
    <phoneticPr fontId="3"/>
  </si>
  <si>
    <t>■計測のタイミング、計測間隔について
  ・できるだけ毎日同じ時刻で指針値の計測を行ってください。
  ・夜中の24:00は、翌日の0:00として入力してください。
  ・計測の間隔は、その日の稼働の間隔となるべく合うように、その日の稼働が始まる前、もしくは稼働が
    終わった後のタイミングで計測を行ってください。
   ※非営業日等で計測できない期間においては、計測は不要です。
■根拠資料の残し方について
  ・データ保持機能がない積算流量計や積算電力計、又は指針計等を用いる場合、
   かつ成果報告の計測期間内のみ計測する場合は、目視のみでなく写真等の電子データを残すように
   してください。
  ・写真については必要に応じて提出を求める場合がありますので、大切に保管してください。
  ・生産現場等で恒常的に稼働開始時、もしくは稼働終了時の計測データを日報等で記録・保管している場合は
    この限りではありません。</t>
    <rPh sb="283" eb="284">
      <t>トウ</t>
    </rPh>
    <rPh sb="285" eb="287">
      <t>デンシ</t>
    </rPh>
    <rPh sb="291" eb="292">
      <t>ノコ</t>
    </rPh>
    <rPh sb="318" eb="320">
      <t>ヒツヨウ</t>
    </rPh>
    <rPh sb="321" eb="322">
      <t>オウ</t>
    </rPh>
    <rPh sb="388" eb="390">
      <t>ニッポウ</t>
    </rPh>
    <phoneticPr fontId="3"/>
  </si>
  <si>
    <t>使用エネルギーが電気の場合は、いずれかの算出方法を以下のプルダウンから選択してください。
  ①電力計で電流・電圧ともに計測して電力量を計測する
  ②電力計の簡易モード等で、電圧・力率を設定値として入力し電力量を計測する
  ③電流計で電流値を計測し、電圧・力率を定めて電力量を算出する
  ・計測方法が②の場合は、計測機器にセットされた電源、電圧、力率を入力してください。
   ※ 力率の値等、算出に用いた値は説明や根拠書類を求める場合があります。
   ※ 電力使用量については、計測機器より出力される結果をもとに入力してください。
  ・計測方法が③の場合は、電源、電圧、力率を入力してください。
   ※ 力率の値等、算出に用いた値は説明や根拠書類を求める場合があります。
   ※ 入力した数値は、電力使用量の自動算出に用いられます。</t>
    <rPh sb="20" eb="22">
      <t>サンシュツ</t>
    </rPh>
    <rPh sb="198" eb="199">
      <t>アタイ</t>
    </rPh>
    <rPh sb="199" eb="200">
      <t>ナド</t>
    </rPh>
    <rPh sb="201" eb="203">
      <t>サンシュツ</t>
    </rPh>
    <rPh sb="204" eb="205">
      <t>モチ</t>
    </rPh>
    <rPh sb="207" eb="208">
      <t>アタイ</t>
    </rPh>
    <rPh sb="209" eb="211">
      <t>セツメイ</t>
    </rPh>
    <phoneticPr fontId="3"/>
  </si>
  <si>
    <t>計測機器の種類をプルダウンから選択してください。
  ※ 「設備に別途取付けた計測機器」を選択した場合 ⇒ 計測機器のメーカー名と型番を併せて入力してください。
  ※ 「設備に付属された制御装置の機能」を選択した場合 ⇒ 計測機器のメーカー名と型番は入力不要です。
  ※ 「メーカー等の提供サービス」を選択した場合 ⇒ サービスの提供元となるメーカー名等、及びサービス名等を
       記載してください。
別途取付けた計測機器以外に、計測に必要な機器としてセンサー類や記録装置等を用いた場合は、その旨を備考に記載してください。</t>
    <rPh sb="30" eb="32">
      <t>セツビ</t>
    </rPh>
    <rPh sb="33" eb="35">
      <t>ベット</t>
    </rPh>
    <rPh sb="35" eb="37">
      <t>トリツ</t>
    </rPh>
    <rPh sb="39" eb="43">
      <t>ケイソクキキ</t>
    </rPh>
    <rPh sb="89" eb="91">
      <t>フゾク</t>
    </rPh>
    <rPh sb="94" eb="98">
      <t>セイギョソウチ</t>
    </rPh>
    <rPh sb="99" eb="101">
      <t>キノウ</t>
    </rPh>
    <rPh sb="143" eb="144">
      <t>トウ</t>
    </rPh>
    <rPh sb="145" eb="147">
      <t>テイキョウ</t>
    </rPh>
    <rPh sb="153" eb="155">
      <t>センタク</t>
    </rPh>
    <rPh sb="157" eb="159">
      <t>バアイ</t>
    </rPh>
    <rPh sb="177" eb="178">
      <t>メイ</t>
    </rPh>
    <rPh sb="178" eb="179">
      <t>トウ</t>
    </rPh>
    <rPh sb="187" eb="188">
      <t>トウ</t>
    </rPh>
    <rPh sb="197" eb="199">
      <t>キサイ</t>
    </rPh>
    <rPh sb="245" eb="246">
      <t>モチ</t>
    </rPh>
    <rPh sb="248" eb="250">
      <t>バアイ</t>
    </rPh>
    <rPh sb="254" eb="255">
      <t>ムネ</t>
    </rPh>
    <rPh sb="256" eb="258">
      <t>ビコウ</t>
    </rPh>
    <rPh sb="259" eb="261">
      <t>キサイ</t>
    </rPh>
    <phoneticPr fontId="3"/>
  </si>
  <si>
    <t>・交付申請時の計画エネルギー使用量を、計画稼働日数（稼働時間）に基づいて算出している場合：
  設備を稼働した日には「1」、非稼働日には「0」を入力してください。
・交付申請時の計画エネルギー使用量を、計画生産量に基づいて算出している場合：
  設備を稼働した日の生産量および生産量単位を入力してください。
＜入力する数値の考え方＞
 ・設備が稼働している時間をすべて含み計測している場合は、稼働日は「1」を入力してください。
 ・非営業日など、計測できない期間の場合は、稼働日は「0」を入力してください。
 ・設備の稼働の途中から計測を開始/終了した場合は、実態に合わせて入力してください。
　  (例)稼働の開始/終了は9:00～17:00で、計測の開始/終了が13：00～17：00の場合、
         稼働日(稼働時間)の入力すべき値は実態に合わせて「0.5」と入力してください。
 ・生産量も同様に、上記の稼働日(稼働時間)の考え方に沿って1日分の生産量の実績を入力してください。
    (例)稼働の開始/終了は9:00～17:00で生産量が「1,000kg」だった場合
　　　　計測の開始/終了が13:00～17:00の場合の入力すべき値は実態に合わせて「500kg」としてください。
・複数の稼働条件の設備を計測する場合の稼働日(生産量)については、計画値を算出した方法で実績稼働
  状況を入力してください。</t>
    <rPh sb="187" eb="188">
      <t>フク</t>
    </rPh>
    <phoneticPr fontId="3"/>
  </si>
  <si>
    <t>計画値に基づいて、計測期間における計画の稼働日数・生産量が表示されます。
計測期間における実績稼働日数・実績生産量が、この数値と大きく乖離していないことを確認してください。
なお、計画の稼働日数・生産量から大きく乖離している場合は、実態に沿った期間で再計測、又は補正計算を
検討してください。
ただし、補正計算の可否は、交付申請時の【補正計算適用可否の対応表】（公募要領P.26参照）に基づきます。</t>
    <rPh sb="45" eb="47">
      <t>ジッセキ</t>
    </rPh>
    <phoneticPr fontId="3"/>
  </si>
  <si>
    <t>交付申請時の計画エネルギー使用量について、いずれかをプルダウンから選択してください。
  ・計画稼働日数（稼働時間）に基づいて算出
  ・計画生産量に基づいて算出
  ※ 交付申請時に指定計算を行った場合 ⇒ 「計画稼働日数（稼働時間）に基づいて算出」を選択してください。
  ※ 交付申請時に独自計算を行った場合 ⇒ 独自計算の内容に基づいて選択してください。
  ※ 交付申請時に実際のエネルギー使用量をもとに申請した場合は、エネルギー使用量に対してより密接な
      関係性を有するプルダウンを選択し、当該月における申請時の「運転日数」又は「生産量」を              
      に入力してください。</t>
    <rPh sb="225" eb="226">
      <t>タイ</t>
    </rPh>
    <rPh sb="257" eb="260">
      <t>トウガイツキ</t>
    </rPh>
    <rPh sb="264" eb="267">
      <t>シンセイジ</t>
    </rPh>
    <rPh sb="269" eb="273">
      <t>ウンテンニッスウ</t>
    </rPh>
    <rPh sb="274" eb="275">
      <t>マタ</t>
    </rPh>
    <rPh sb="277" eb="280">
      <t>セイサンリョウ</t>
    </rPh>
    <rPh sb="304" eb="306">
      <t>ニュウリョク</t>
    </rPh>
    <phoneticPr fontId="3"/>
  </si>
  <si>
    <t>交付申請時の計画エネルギー使用量について、いずれかをプルダウンから選択してください。
  ・計画稼働日数（稼働時間）に基づいて算出
  ・計画生産量に基づいて算出
  ※ 交付申請時に指定計算を行った場合 ⇒ 「計画稼働日数（稼働時間）に基づいて算出」を選択してください。
  ※ 交付申請時に独自計算を行った場合 ⇒ 独自計算の内容に基づいて選択してください。
  ※ 交付申請時に実際のエネルギー使用量をもとに申請した場合は、エネルギー使用量に対してより密接な
      関係性を有するプルダウンを選択し、当該月における申請時の「運転日数」又は「生産量」を               
      に入力してください。</t>
    <rPh sb="225" eb="226">
      <t>タイ</t>
    </rPh>
    <rPh sb="257" eb="260">
      <t>トウガイツキ</t>
    </rPh>
    <rPh sb="264" eb="267">
      <t>シンセイジ</t>
    </rPh>
    <rPh sb="269" eb="273">
      <t>ウンテンニッスウ</t>
    </rPh>
    <rPh sb="274" eb="275">
      <t>マタ</t>
    </rPh>
    <rPh sb="277" eb="280">
      <t>セイサンリョウ</t>
    </rPh>
    <rPh sb="305" eb="307">
      <t>ニュウリョク</t>
    </rPh>
    <phoneticPr fontId="3"/>
  </si>
  <si>
    <t>・交付申請時の計画エネルギー使用量を、計画稼働日数（稼働時間）に基づいて算出している場合：
  交付申請時の計画値である「1か月の運転日数」を入力してください。
  併せて、その計画値に該当する稼働条件名、又は更新範囲名であるか確認してください。
 ※ 高効率空調、産業用モータ、制御機能付きＬＥＤ照明器具については、入力した計画値がポータルに登録
     されている数値と一致していることを確認してください。
 ※ 冷凍冷蔵設備で、交付申請時に指定計算で申請している場合は、月日数と同じ日数を入力してください。 
・交付申請時の計画エネルギー使用量を、計画生産量に基づいて算出している場合：
  交付申請時の計画値である「１か月の生産量」を入力してください。
  併せて、その計画値に該当する稼働条件名、又は更新範囲名であるか確認してください。
  また、生産量単位は交付申請時に設定した単位としてください。</t>
    <rPh sb="103" eb="104">
      <t>マタ</t>
    </rPh>
    <rPh sb="219" eb="223">
      <t>コウフシンセイ</t>
    </rPh>
    <rPh sb="223" eb="224">
      <t>ジ</t>
    </rPh>
    <rPh sb="225" eb="229">
      <t>シテイケイサン</t>
    </rPh>
    <rPh sb="230" eb="232">
      <t>シンセイ</t>
    </rPh>
    <rPh sb="236" eb="238">
      <t>バアイ</t>
    </rPh>
    <rPh sb="310" eb="311">
      <t>ゲツ</t>
    </rPh>
    <rPh sb="312" eb="315">
      <t>セイサンリョウ</t>
    </rPh>
    <phoneticPr fontId="3"/>
  </si>
  <si>
    <t>電力使用量は、日毎の計測期間における平均電流値、計測時間と、算出方法に入力された情報を基にして、
以下の計算式で算出しています。
電源が三相の場合： 電力使用量[kWh] ＝ √3 × 電圧[V] × 平均電流値[A] × 計測時間[h] ÷ 1000
電源が単相の場合： 電力使用量[kWh] ＝ 電圧[V] × 平均電流値[A] × 計測時間[h] ÷ 1000</t>
    <rPh sb="30" eb="32">
      <t>サンシュツ</t>
    </rPh>
    <rPh sb="32" eb="34">
      <t>ホウホウ</t>
    </rPh>
    <rPh sb="43" eb="4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</si>
</sst>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"/>
    <numFmt numFmtId="177" formatCode="#,##0.0;[Red]\-#,##0.0"/>
    <numFmt numFmtId="178" formatCode="#,##0.0;\-#,##0.0"/>
    <numFmt numFmtId="179" formatCode="#,##0.00_ "/>
    <numFmt numFmtId="180" formatCode="0.000000"/>
    <numFmt numFmtId="181" formatCode="yyyy/m/d;@"/>
    <numFmt numFmtId="182" formatCode="0.0_);[Red]\(0.0\)"/>
    <numFmt numFmtId="183" formatCode="h:mm;@"/>
    <numFmt numFmtId="184" formatCode="[h]:mm"/>
    <numFmt numFmtId="185" formatCode="0.0&quot;日&quot;"/>
    <numFmt numFmtId="186" formatCode="0.00&quot;h&quot;"/>
    <numFmt numFmtId="187" formatCode="0_);[Red]\(0\)"/>
    <numFmt numFmtId="188" formatCode="0.00000_);[Red]\(0.00000\)"/>
    <numFmt numFmtId="189" formatCode="0.00_);[Red]\(0.00\)"/>
    <numFmt numFmtId="190" formatCode="#,##0.0_ "/>
    <numFmt numFmtId="191" formatCode="#,##0.0_);[Red]\(#,##0.0\)"/>
    <numFmt numFmtId="192" formatCode="0.00000"/>
    <numFmt numFmtId="193" formatCode="0_ "/>
    <numFmt numFmtId="194" formatCode="\_x000a_0.00\_x000a_\_x000a_0000000"/>
    <numFmt numFmtId="195" formatCode="m&quot;月&quot;d&quot;日&quot;;@"/>
  </numFmts>
  <fonts count="5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2"/>
      <color theme="1"/>
      <name val="Calibri"/>
      <family val="2"/>
    </font>
    <font>
      <b/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Arial"/>
      <family val="2"/>
    </font>
    <font>
      <sz val="12"/>
      <color rgb="FFFFFF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2"/>
      <color rgb="FF00B050"/>
      <name val="Meiryo UI"/>
      <family val="3"/>
      <charset val="128"/>
    </font>
    <font>
      <sz val="12"/>
      <color rgb="FF00B050"/>
      <name val="Arial"/>
      <family val="2"/>
    </font>
    <font>
      <sz val="11"/>
      <color theme="1"/>
      <name val="Meiryo UI"/>
      <family val="3"/>
      <charset val="128"/>
    </font>
    <font>
      <b/>
      <sz val="11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1"/>
      <color theme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rgb="FF00B050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7" fillId="0" borderId="0"/>
    <xf numFmtId="0" fontId="1" fillId="0" borderId="0"/>
  </cellStyleXfs>
  <cellXfs count="875">
    <xf numFmtId="0" fontId="0" fillId="0" borderId="0" xfId="0"/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 shrinkToFit="1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2" fontId="9" fillId="3" borderId="8" xfId="0" applyNumberFormat="1" applyFont="1" applyFill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8" fillId="10" borderId="0" xfId="2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6" fontId="4" fillId="0" borderId="27" xfId="2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87" fontId="4" fillId="0" borderId="27" xfId="2" applyNumberFormat="1" applyFont="1" applyBorder="1" applyAlignment="1">
      <alignment horizontal="center" vertical="center" wrapText="1"/>
    </xf>
    <xf numFmtId="20" fontId="4" fillId="0" borderId="27" xfId="2" applyNumberFormat="1" applyFont="1" applyBorder="1" applyAlignment="1">
      <alignment horizontal="center" vertical="center" wrapText="1"/>
    </xf>
    <xf numFmtId="20" fontId="4" fillId="3" borderId="0" xfId="2" applyNumberFormat="1" applyFont="1" applyFill="1" applyAlignment="1">
      <alignment horizontal="center" vertical="center" wrapText="1"/>
    </xf>
    <xf numFmtId="20" fontId="4" fillId="0" borderId="15" xfId="2" applyNumberFormat="1" applyFont="1" applyBorder="1" applyAlignment="1">
      <alignment horizontal="center" vertical="center" wrapText="1"/>
    </xf>
    <xf numFmtId="187" fontId="4" fillId="0" borderId="18" xfId="2" applyNumberFormat="1" applyFont="1" applyBorder="1" applyAlignment="1">
      <alignment horizontal="center" vertical="center" wrapText="1"/>
    </xf>
    <xf numFmtId="20" fontId="4" fillId="0" borderId="7" xfId="2" applyNumberFormat="1" applyFont="1" applyBorder="1" applyAlignment="1">
      <alignment horizontal="center" vertical="center"/>
    </xf>
    <xf numFmtId="20" fontId="4" fillId="0" borderId="33" xfId="2" applyNumberFormat="1" applyFont="1" applyBorder="1" applyAlignment="1">
      <alignment horizontal="center" vertical="center" wrapText="1"/>
    </xf>
    <xf numFmtId="189" fontId="4" fillId="0" borderId="1" xfId="0" applyNumberFormat="1" applyFont="1" applyBorder="1" applyAlignment="1">
      <alignment horizontal="center" vertical="center" shrinkToFit="1"/>
    </xf>
    <xf numFmtId="184" fontId="4" fillId="0" borderId="1" xfId="2" applyNumberFormat="1" applyFont="1" applyBorder="1" applyAlignment="1">
      <alignment horizontal="center" vertical="center"/>
    </xf>
    <xf numFmtId="190" fontId="4" fillId="0" borderId="1" xfId="2" applyNumberFormat="1" applyFont="1" applyBorder="1" applyAlignment="1">
      <alignment horizontal="right" vertical="center"/>
    </xf>
    <xf numFmtId="191" fontId="4" fillId="0" borderId="18" xfId="2" applyNumberFormat="1" applyFont="1" applyBorder="1" applyAlignment="1">
      <alignment horizontal="right" vertical="center"/>
    </xf>
    <xf numFmtId="20" fontId="4" fillId="0" borderId="36" xfId="2" applyNumberFormat="1" applyFont="1" applyBorder="1" applyAlignment="1">
      <alignment horizontal="center" vertical="center"/>
    </xf>
    <xf numFmtId="20" fontId="4" fillId="3" borderId="0" xfId="2" applyNumberFormat="1" applyFont="1" applyFill="1" applyAlignment="1">
      <alignment horizontal="center" vertical="center"/>
    </xf>
    <xf numFmtId="191" fontId="4" fillId="0" borderId="1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20" fontId="4" fillId="0" borderId="0" xfId="2" applyNumberFormat="1" applyFont="1" applyAlignment="1">
      <alignment vertical="center" wrapText="1"/>
    </xf>
    <xf numFmtId="20" fontId="4" fillId="0" borderId="0" xfId="2" applyNumberFormat="1" applyFont="1" applyAlignment="1">
      <alignment horizontal="center" vertical="center" wrapText="1"/>
    </xf>
    <xf numFmtId="20" fontId="4" fillId="0" borderId="0" xfId="2" applyNumberFormat="1" applyFont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14" fontId="4" fillId="0" borderId="0" xfId="2" applyNumberFormat="1" applyFont="1" applyAlignment="1">
      <alignment horizontal="center" vertical="center" wrapText="1"/>
    </xf>
    <xf numFmtId="190" fontId="4" fillId="0" borderId="0" xfId="2" applyNumberFormat="1" applyFont="1" applyAlignment="1">
      <alignment horizontal="right" vertical="center"/>
    </xf>
    <xf numFmtId="191" fontId="4" fillId="0" borderId="0" xfId="2" applyNumberFormat="1" applyFont="1" applyAlignment="1">
      <alignment horizontal="right" vertical="center"/>
    </xf>
    <xf numFmtId="1" fontId="4" fillId="0" borderId="0" xfId="0" applyNumberFormat="1" applyFont="1" applyAlignment="1">
      <alignment vertical="center"/>
    </xf>
    <xf numFmtId="192" fontId="4" fillId="0" borderId="0" xfId="0" applyNumberFormat="1" applyFont="1" applyAlignment="1">
      <alignment vertical="center"/>
    </xf>
    <xf numFmtId="20" fontId="4" fillId="0" borderId="29" xfId="2" applyNumberFormat="1" applyFont="1" applyBorder="1" applyAlignment="1">
      <alignment horizontal="center" vertical="center"/>
    </xf>
    <xf numFmtId="14" fontId="4" fillId="9" borderId="37" xfId="2" applyNumberFormat="1" applyFont="1" applyFill="1" applyBorder="1" applyAlignment="1">
      <alignment horizontal="center" vertical="center" wrapText="1"/>
    </xf>
    <xf numFmtId="184" fontId="4" fillId="0" borderId="38" xfId="2" applyNumberFormat="1" applyFont="1" applyBorder="1" applyAlignment="1">
      <alignment horizontal="center" vertical="center" wrapText="1"/>
    </xf>
    <xf numFmtId="184" fontId="4" fillId="9" borderId="39" xfId="0" applyNumberFormat="1" applyFont="1" applyFill="1" applyBorder="1" applyAlignment="1">
      <alignment horizontal="center" vertical="center"/>
    </xf>
    <xf numFmtId="176" fontId="8" fillId="0" borderId="42" xfId="2" applyNumberFormat="1" applyFont="1" applyBorder="1" applyAlignment="1">
      <alignment horizontal="center" vertical="center"/>
    </xf>
    <xf numFmtId="20" fontId="4" fillId="0" borderId="44" xfId="2" applyNumberFormat="1" applyFont="1" applyBorder="1" applyAlignment="1">
      <alignment horizontal="center" vertical="center"/>
    </xf>
    <xf numFmtId="14" fontId="4" fillId="9" borderId="38" xfId="2" applyNumberFormat="1" applyFont="1" applyFill="1" applyBorder="1" applyAlignment="1">
      <alignment horizontal="center" vertical="center" wrapText="1"/>
    </xf>
    <xf numFmtId="184" fontId="4" fillId="9" borderId="39" xfId="2" applyNumberFormat="1" applyFont="1" applyFill="1" applyBorder="1" applyAlignment="1">
      <alignment horizontal="center" vertical="center"/>
    </xf>
    <xf numFmtId="176" fontId="8" fillId="0" borderId="43" xfId="2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191" fontId="8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0" borderId="0" xfId="2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7" fillId="3" borderId="0" xfId="2" applyFont="1" applyFill="1" applyAlignment="1">
      <alignment vertical="center"/>
    </xf>
    <xf numFmtId="191" fontId="4" fillId="0" borderId="1" xfId="2" applyNumberFormat="1" applyFont="1" applyBorder="1" applyAlignment="1">
      <alignment horizontal="center" vertical="center"/>
    </xf>
    <xf numFmtId="0" fontId="9" fillId="10" borderId="0" xfId="0" applyFont="1" applyFill="1" applyAlignment="1">
      <alignment vertical="center"/>
    </xf>
    <xf numFmtId="0" fontId="9" fillId="10" borderId="0" xfId="2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24" fillId="10" borderId="0" xfId="0" applyFont="1" applyFill="1" applyAlignment="1">
      <alignment vertical="center"/>
    </xf>
    <xf numFmtId="0" fontId="23" fillId="16" borderId="1" xfId="2" applyFont="1" applyFill="1" applyBorder="1" applyAlignment="1">
      <alignment horizontal="center" vertical="center"/>
    </xf>
    <xf numFmtId="0" fontId="12" fillId="0" borderId="30" xfId="2" applyFont="1" applyBorder="1" applyAlignment="1">
      <alignment vertical="center"/>
    </xf>
    <xf numFmtId="0" fontId="17" fillId="0" borderId="30" xfId="2" applyFont="1" applyBorder="1" applyAlignment="1">
      <alignment vertical="center" wrapText="1"/>
    </xf>
    <xf numFmtId="0" fontId="12" fillId="0" borderId="0" xfId="2" applyFont="1" applyAlignment="1">
      <alignment vertical="center" wrapText="1"/>
    </xf>
    <xf numFmtId="0" fontId="23" fillId="16" borderId="1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vertical="center" wrapText="1"/>
    </xf>
    <xf numFmtId="0" fontId="17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7" fillId="3" borderId="1" xfId="2" applyFont="1" applyFill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left" vertical="center" wrapText="1" indent="1"/>
    </xf>
    <xf numFmtId="0" fontId="17" fillId="0" borderId="1" xfId="2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2" xfId="2" applyFont="1" applyBorder="1" applyAlignment="1">
      <alignment horizontal="center" vertical="center" wrapText="1"/>
    </xf>
    <xf numFmtId="0" fontId="26" fillId="0" borderId="42" xfId="2" applyFont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 shrinkToFit="1"/>
    </xf>
    <xf numFmtId="184" fontId="4" fillId="0" borderId="1" xfId="0" applyNumberFormat="1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20" fontId="4" fillId="9" borderId="61" xfId="2" applyNumberFormat="1" applyFont="1" applyFill="1" applyBorder="1" applyAlignment="1">
      <alignment horizontal="center" vertical="center" wrapText="1"/>
    </xf>
    <xf numFmtId="191" fontId="8" fillId="0" borderId="42" xfId="2" applyNumberFormat="1" applyFont="1" applyBorder="1" applyAlignment="1">
      <alignment horizontal="right" vertical="center" shrinkToFit="1"/>
    </xf>
    <xf numFmtId="0" fontId="30" fillId="0" borderId="0" xfId="0" applyFont="1" applyAlignment="1">
      <alignment vertical="center"/>
    </xf>
    <xf numFmtId="0" fontId="17" fillId="0" borderId="1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84" fontId="4" fillId="0" borderId="16" xfId="2" applyNumberFormat="1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vertical="center"/>
    </xf>
    <xf numFmtId="0" fontId="38" fillId="1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vertical="center" wrapText="1"/>
    </xf>
    <xf numFmtId="0" fontId="41" fillId="3" borderId="2" xfId="0" applyFont="1" applyFill="1" applyBorder="1" applyAlignment="1">
      <alignment vertical="center" wrapText="1"/>
    </xf>
    <xf numFmtId="0" fontId="42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4" fillId="3" borderId="3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195" fontId="1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vertical="center" wrapText="1" shrinkToFit="1"/>
    </xf>
    <xf numFmtId="0" fontId="46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wrapText="1"/>
    </xf>
    <xf numFmtId="0" fontId="4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44" xfId="2" applyFont="1" applyFill="1" applyBorder="1" applyAlignment="1">
      <alignment horizontal="center" vertical="center"/>
    </xf>
    <xf numFmtId="176" fontId="8" fillId="3" borderId="43" xfId="2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20" fontId="4" fillId="0" borderId="18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2" fillId="8" borderId="1" xfId="0" applyFont="1" applyFill="1" applyBorder="1" applyAlignment="1" applyProtection="1">
      <alignment horizontal="center" vertical="center" shrinkToFit="1"/>
      <protection locked="0"/>
    </xf>
    <xf numFmtId="193" fontId="2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11" fillId="3" borderId="64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14" fontId="2" fillId="8" borderId="34" xfId="2" applyNumberFormat="1" applyFont="1" applyFill="1" applyBorder="1" applyAlignment="1" applyProtection="1">
      <alignment horizontal="center" vertical="center" wrapText="1"/>
      <protection locked="0"/>
    </xf>
    <xf numFmtId="184" fontId="2" fillId="8" borderId="1" xfId="0" applyNumberFormat="1" applyFont="1" applyFill="1" applyBorder="1" applyAlignment="1" applyProtection="1">
      <alignment horizontal="center" vertical="center"/>
      <protection locked="0"/>
    </xf>
    <xf numFmtId="184" fontId="2" fillId="8" borderId="9" xfId="0" applyNumberFormat="1" applyFont="1" applyFill="1" applyBorder="1" applyAlignment="1" applyProtection="1">
      <alignment horizontal="center" vertical="center"/>
      <protection locked="0"/>
    </xf>
    <xf numFmtId="14" fontId="2" fillId="8" borderId="9" xfId="2" applyNumberFormat="1" applyFont="1" applyFill="1" applyBorder="1" applyAlignment="1" applyProtection="1">
      <alignment horizontal="center" vertical="center" wrapText="1"/>
      <protection locked="0"/>
    </xf>
    <xf numFmtId="179" fontId="2" fillId="8" borderId="1" xfId="2" applyNumberFormat="1" applyFont="1" applyFill="1" applyBorder="1" applyAlignment="1" applyProtection="1">
      <alignment horizontal="right" vertical="center"/>
      <protection locked="0"/>
    </xf>
    <xf numFmtId="190" fontId="2" fillId="8" borderId="1" xfId="2" applyNumberFormat="1" applyFont="1" applyFill="1" applyBorder="1" applyAlignment="1" applyProtection="1">
      <alignment horizontal="right" vertical="center"/>
      <protection locked="0"/>
    </xf>
    <xf numFmtId="190" fontId="2" fillId="8" borderId="16" xfId="2" applyNumberFormat="1" applyFont="1" applyFill="1" applyBorder="1" applyAlignment="1" applyProtection="1">
      <alignment horizontal="right" vertical="center"/>
      <protection locked="0"/>
    </xf>
    <xf numFmtId="176" fontId="2" fillId="8" borderId="1" xfId="2" applyNumberFormat="1" applyFont="1" applyFill="1" applyBorder="1" applyAlignment="1" applyProtection="1">
      <alignment horizontal="center" vertical="center"/>
      <protection locked="0"/>
    </xf>
    <xf numFmtId="176" fontId="2" fillId="8" borderId="35" xfId="2" applyNumberFormat="1" applyFont="1" applyFill="1" applyBorder="1" applyAlignment="1" applyProtection="1">
      <alignment horizontal="right" vertical="center"/>
      <protection locked="0"/>
    </xf>
    <xf numFmtId="184" fontId="2" fillId="8" borderId="1" xfId="2" applyNumberFormat="1" applyFont="1" applyFill="1" applyBorder="1" applyAlignment="1" applyProtection="1">
      <alignment horizontal="center" vertical="center"/>
      <protection locked="0"/>
    </xf>
    <xf numFmtId="190" fontId="2" fillId="8" borderId="18" xfId="2" applyNumberFormat="1" applyFont="1" applyFill="1" applyBorder="1" applyAlignment="1" applyProtection="1">
      <alignment horizontal="right" vertical="center"/>
      <protection locked="0"/>
    </xf>
    <xf numFmtId="184" fontId="2" fillId="8" borderId="16" xfId="2" applyNumberFormat="1" applyFont="1" applyFill="1" applyBorder="1" applyAlignment="1" applyProtection="1">
      <alignment horizontal="center" vertical="center"/>
      <protection locked="0"/>
    </xf>
    <xf numFmtId="176" fontId="2" fillId="8" borderId="18" xfId="2" applyNumberFormat="1" applyFont="1" applyFill="1" applyBorder="1" applyAlignment="1" applyProtection="1">
      <alignment horizontal="center" vertical="center"/>
      <protection locked="0"/>
    </xf>
    <xf numFmtId="176" fontId="2" fillId="8" borderId="59" xfId="2" applyNumberFormat="1" applyFont="1" applyFill="1" applyBorder="1" applyAlignment="1" applyProtection="1">
      <alignment horizontal="right" vertical="center"/>
      <protection locked="0"/>
    </xf>
    <xf numFmtId="176" fontId="2" fillId="8" borderId="16" xfId="2" applyNumberFormat="1" applyFont="1" applyFill="1" applyBorder="1" applyAlignment="1" applyProtection="1">
      <alignment horizontal="center" vertical="center"/>
      <protection locked="0"/>
    </xf>
    <xf numFmtId="0" fontId="46" fillId="3" borderId="1" xfId="2" applyFont="1" applyFill="1" applyBorder="1" applyAlignment="1">
      <alignment horizontal="left" vertical="center" wrapText="1" indent="1"/>
    </xf>
    <xf numFmtId="0" fontId="46" fillId="0" borderId="1" xfId="2" applyFont="1" applyBorder="1" applyAlignment="1">
      <alignment horizontal="left" vertical="center" wrapText="1" indent="1"/>
    </xf>
    <xf numFmtId="0" fontId="46" fillId="0" borderId="1" xfId="2" applyFont="1" applyBorder="1" applyAlignment="1">
      <alignment horizontal="center" vertical="center"/>
    </xf>
    <xf numFmtId="0" fontId="46" fillId="3" borderId="1" xfId="2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0" fontId="4" fillId="9" borderId="4" xfId="2" applyFont="1" applyFill="1" applyBorder="1" applyAlignment="1">
      <alignment horizontal="center" vertical="center" wrapText="1"/>
    </xf>
    <xf numFmtId="0" fontId="4" fillId="9" borderId="61" xfId="2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49" fontId="4" fillId="8" borderId="36" xfId="2" applyNumberFormat="1" applyFont="1" applyFill="1" applyBorder="1" applyAlignment="1" applyProtection="1">
      <alignment horizontal="center" vertical="center"/>
      <protection locked="0"/>
    </xf>
    <xf numFmtId="49" fontId="2" fillId="8" borderId="36" xfId="2" applyNumberFormat="1" applyFont="1" applyFill="1" applyBorder="1" applyAlignment="1" applyProtection="1">
      <alignment horizontal="center" vertical="center"/>
      <protection locked="0"/>
    </xf>
    <xf numFmtId="0" fontId="50" fillId="15" borderId="1" xfId="0" applyFont="1" applyFill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4" fillId="0" borderId="0" xfId="2" applyFont="1" applyAlignment="1" applyProtection="1">
      <alignment vertical="center"/>
      <protection hidden="1"/>
    </xf>
    <xf numFmtId="0" fontId="17" fillId="3" borderId="0" xfId="2" applyFont="1" applyFill="1" applyAlignment="1" applyProtection="1">
      <alignment vertical="center"/>
      <protection hidden="1"/>
    </xf>
    <xf numFmtId="14" fontId="12" fillId="3" borderId="0" xfId="2" applyNumberFormat="1" applyFont="1" applyFill="1" applyAlignment="1" applyProtection="1">
      <alignment vertical="center"/>
      <protection hidden="1"/>
    </xf>
    <xf numFmtId="14" fontId="12" fillId="3" borderId="0" xfId="2" applyNumberFormat="1" applyFont="1" applyFill="1" applyAlignment="1" applyProtection="1">
      <alignment horizontal="right"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6" fillId="0" borderId="0" xfId="2" applyFont="1" applyAlignment="1" applyProtection="1">
      <alignment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49" fillId="0" borderId="0" xfId="2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25" fillId="0" borderId="0" xfId="2" applyFont="1" applyAlignment="1" applyProtection="1">
      <alignment vertical="center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center" vertical="center" wrapText="1" shrinkToFit="1"/>
      <protection hidden="1"/>
    </xf>
    <xf numFmtId="0" fontId="25" fillId="0" borderId="1" xfId="2" applyFont="1" applyBorder="1" applyAlignment="1" applyProtection="1">
      <alignment vertical="center"/>
      <protection hidden="1"/>
    </xf>
    <xf numFmtId="0" fontId="18" fillId="0" borderId="0" xfId="2" applyFont="1" applyAlignment="1" applyProtection="1">
      <alignment vertical="center"/>
      <protection hidden="1"/>
    </xf>
    <xf numFmtId="0" fontId="15" fillId="4" borderId="1" xfId="2" applyFont="1" applyFill="1" applyBorder="1" applyAlignment="1" applyProtection="1">
      <alignment horizontal="center" vertical="center"/>
      <protection hidden="1"/>
    </xf>
    <xf numFmtId="185" fontId="15" fillId="0" borderId="9" xfId="2" applyNumberFormat="1" applyFont="1" applyBorder="1" applyAlignment="1" applyProtection="1">
      <alignment horizontal="left" vertical="center"/>
      <protection hidden="1"/>
    </xf>
    <xf numFmtId="0" fontId="15" fillId="4" borderId="11" xfId="2" applyFont="1" applyFill="1" applyBorder="1" applyAlignment="1" applyProtection="1">
      <alignment horizontal="center" vertical="center"/>
      <protection hidden="1"/>
    </xf>
    <xf numFmtId="186" fontId="15" fillId="0" borderId="9" xfId="2" applyNumberFormat="1" applyFont="1" applyBorder="1" applyAlignment="1" applyProtection="1">
      <alignment horizontal="left" vertical="center"/>
      <protection hidden="1"/>
    </xf>
    <xf numFmtId="177" fontId="15" fillId="0" borderId="9" xfId="3" applyNumberFormat="1" applyFont="1" applyFill="1" applyBorder="1" applyAlignment="1" applyProtection="1">
      <alignment horizontal="left" vertical="center" shrinkToFit="1"/>
      <protection hidden="1"/>
    </xf>
    <xf numFmtId="0" fontId="32" fillId="0" borderId="0" xfId="2" applyFont="1" applyAlignment="1" applyProtection="1">
      <alignment vertical="center"/>
      <protection hidden="1"/>
    </xf>
    <xf numFmtId="179" fontId="4" fillId="0" borderId="0" xfId="2" applyNumberFormat="1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right" vertical="center"/>
      <protection hidden="1"/>
    </xf>
    <xf numFmtId="185" fontId="4" fillId="0" borderId="0" xfId="2" applyNumberFormat="1" applyFont="1" applyAlignment="1" applyProtection="1">
      <alignment vertical="center"/>
      <protection hidden="1"/>
    </xf>
    <xf numFmtId="0" fontId="4" fillId="0" borderId="23" xfId="2" applyFont="1" applyBorder="1" applyAlignment="1" applyProtection="1">
      <alignment vertical="center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14" fillId="3" borderId="0" xfId="2" applyFont="1" applyFill="1" applyAlignment="1" applyProtection="1">
      <alignment vertical="center"/>
      <protection hidden="1"/>
    </xf>
    <xf numFmtId="0" fontId="14" fillId="4" borderId="46" xfId="2" applyFont="1" applyFill="1" applyBorder="1" applyAlignment="1" applyProtection="1">
      <alignment horizontal="center" vertical="center" wrapText="1"/>
      <protection hidden="1"/>
    </xf>
    <xf numFmtId="14" fontId="14" fillId="3" borderId="14" xfId="2" applyNumberFormat="1" applyFont="1" applyFill="1" applyBorder="1" applyAlignment="1" applyProtection="1">
      <alignment horizontal="center" vertical="center" wrapText="1"/>
      <protection hidden="1"/>
    </xf>
    <xf numFmtId="14" fontId="14" fillId="3" borderId="18" xfId="2" applyNumberFormat="1" applyFont="1" applyFill="1" applyBorder="1" applyAlignment="1" applyProtection="1">
      <alignment horizontal="center" vertical="center" wrapText="1"/>
      <protection hidden="1"/>
    </xf>
    <xf numFmtId="185" fontId="14" fillId="3" borderId="14" xfId="2" applyNumberFormat="1" applyFont="1" applyFill="1" applyBorder="1" applyAlignment="1" applyProtection="1">
      <alignment horizontal="center" vertical="center" wrapText="1"/>
      <protection hidden="1"/>
    </xf>
    <xf numFmtId="14" fontId="14" fillId="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12" borderId="0" xfId="2" applyFont="1" applyFill="1" applyAlignment="1" applyProtection="1">
      <alignment vertical="center"/>
      <protection hidden="1"/>
    </xf>
    <xf numFmtId="0" fontId="16" fillId="3" borderId="0" xfId="2" applyFont="1" applyFill="1" applyAlignment="1" applyProtection="1">
      <alignment vertical="center"/>
      <protection hidden="1"/>
    </xf>
    <xf numFmtId="0" fontId="12" fillId="14" borderId="0" xfId="2" applyFont="1" applyFill="1" applyAlignment="1" applyProtection="1">
      <alignment vertical="center" shrinkToFit="1"/>
      <protection hidden="1"/>
    </xf>
    <xf numFmtId="40" fontId="12" fillId="0" borderId="0" xfId="2" applyNumberFormat="1" applyFont="1" applyAlignment="1" applyProtection="1">
      <alignment horizontal="right" vertical="center"/>
      <protection hidden="1"/>
    </xf>
    <xf numFmtId="177" fontId="13" fillId="3" borderId="0" xfId="3" applyNumberFormat="1" applyFont="1" applyFill="1" applyBorder="1" applyAlignment="1" applyProtection="1">
      <alignment horizontal="right" vertical="center" wrapText="1"/>
      <protection hidden="1"/>
    </xf>
    <xf numFmtId="0" fontId="13" fillId="3" borderId="0" xfId="2" applyFont="1" applyFill="1" applyAlignment="1" applyProtection="1">
      <alignment horizontal="center" vertical="center" wrapText="1"/>
      <protection hidden="1"/>
    </xf>
    <xf numFmtId="177" fontId="15" fillId="0" borderId="30" xfId="3" applyNumberFormat="1" applyFont="1" applyFill="1" applyBorder="1" applyAlignment="1" applyProtection="1">
      <alignment vertical="center" wrapText="1"/>
      <protection hidden="1"/>
    </xf>
    <xf numFmtId="177" fontId="15" fillId="0" borderId="11" xfId="3" applyNumberFormat="1" applyFont="1" applyFill="1" applyBorder="1" applyAlignment="1" applyProtection="1">
      <alignment vertical="center" wrapText="1"/>
      <protection hidden="1"/>
    </xf>
    <xf numFmtId="0" fontId="27" fillId="0" borderId="0" xfId="5" applyAlignment="1" applyProtection="1">
      <alignment vertical="center"/>
      <protection hidden="1"/>
    </xf>
    <xf numFmtId="0" fontId="5" fillId="0" borderId="0" xfId="5" applyFont="1" applyAlignment="1" applyProtection="1">
      <alignment vertical="center"/>
      <protection hidden="1"/>
    </xf>
    <xf numFmtId="0" fontId="29" fillId="0" borderId="0" xfId="5" applyFont="1" applyAlignment="1" applyProtection="1">
      <alignment vertical="center"/>
      <protection hidden="1"/>
    </xf>
    <xf numFmtId="0" fontId="1" fillId="15" borderId="1" xfId="6" applyFill="1" applyBorder="1" applyAlignment="1" applyProtection="1">
      <alignment horizontal="center" vertical="center"/>
      <protection hidden="1"/>
    </xf>
    <xf numFmtId="0" fontId="12" fillId="15" borderId="1" xfId="6" applyFont="1" applyFill="1" applyBorder="1" applyAlignment="1" applyProtection="1">
      <alignment horizontal="center" vertical="center"/>
      <protection hidden="1"/>
    </xf>
    <xf numFmtId="0" fontId="1" fillId="0" borderId="0" xfId="6" applyAlignment="1" applyProtection="1">
      <alignment vertical="center"/>
      <protection hidden="1"/>
    </xf>
    <xf numFmtId="0" fontId="1" fillId="0" borderId="1" xfId="6" applyBorder="1" applyAlignment="1" applyProtection="1">
      <alignment horizontal="center" vertical="center"/>
      <protection hidden="1"/>
    </xf>
    <xf numFmtId="0" fontId="12" fillId="0" borderId="1" xfId="6" applyFont="1" applyBorder="1" applyAlignment="1" applyProtection="1">
      <alignment horizontal="left" vertical="center" indent="2"/>
      <protection hidden="1"/>
    </xf>
    <xf numFmtId="0" fontId="12" fillId="0" borderId="1" xfId="6" applyFont="1" applyBorder="1" applyAlignment="1" applyProtection="1">
      <alignment horizontal="center" vertical="center"/>
      <protection hidden="1"/>
    </xf>
    <xf numFmtId="0" fontId="16" fillId="0" borderId="1" xfId="6" applyFont="1" applyBorder="1" applyAlignment="1" applyProtection="1">
      <alignment horizontal="left" vertical="center" wrapText="1" indent="1"/>
      <protection hidden="1"/>
    </xf>
    <xf numFmtId="0" fontId="28" fillId="0" borderId="0" xfId="6" applyFont="1" applyAlignment="1" applyProtection="1">
      <alignment vertical="center"/>
      <protection hidden="1"/>
    </xf>
    <xf numFmtId="0" fontId="36" fillId="0" borderId="1" xfId="6" applyFont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41" fillId="3" borderId="1" xfId="0" applyFont="1" applyFill="1" applyBorder="1" applyAlignment="1" applyProtection="1">
      <alignment vertical="center"/>
      <protection hidden="1"/>
    </xf>
    <xf numFmtId="0" fontId="41" fillId="3" borderId="1" xfId="0" applyFont="1" applyFill="1" applyBorder="1" applyAlignment="1" applyProtection="1">
      <alignment vertical="center" wrapText="1"/>
      <protection hidden="1"/>
    </xf>
    <xf numFmtId="0" fontId="41" fillId="3" borderId="2" xfId="0" applyFont="1" applyFill="1" applyBorder="1" applyAlignment="1" applyProtection="1">
      <alignment vertical="center" wrapText="1"/>
      <protection hidden="1"/>
    </xf>
    <xf numFmtId="0" fontId="8" fillId="3" borderId="1" xfId="0" applyFont="1" applyFill="1" applyBorder="1" applyAlignment="1" applyProtection="1">
      <alignment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2" fillId="0" borderId="1" xfId="0" applyFont="1" applyBorder="1" applyAlignment="1" applyProtection="1">
      <alignment vertical="center"/>
      <protection hidden="1"/>
    </xf>
    <xf numFmtId="0" fontId="43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 shrinkToFit="1"/>
      <protection hidden="1"/>
    </xf>
    <xf numFmtId="0" fontId="2" fillId="0" borderId="2" xfId="0" applyFont="1" applyBorder="1" applyAlignment="1" applyProtection="1">
      <alignment vertical="center" wrapText="1" shrinkToFi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46" fillId="0" borderId="1" xfId="0" applyFont="1" applyBorder="1" applyAlignment="1" applyProtection="1">
      <alignment wrapText="1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5" fillId="5" borderId="0" xfId="0" applyFont="1" applyFill="1" applyAlignment="1" applyProtection="1">
      <alignment horizontal="center"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 shrinkToFit="1"/>
      <protection hidden="1"/>
    </xf>
    <xf numFmtId="0" fontId="46" fillId="0" borderId="1" xfId="0" applyFont="1" applyBorder="1" applyAlignment="1" applyProtection="1">
      <alignment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3" borderId="8" xfId="0" applyFont="1" applyFill="1" applyBorder="1" applyAlignment="1" applyProtection="1">
      <alignment horizontal="left" vertical="center" wrapText="1" inden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3" borderId="8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18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18" fillId="8" borderId="1" xfId="0" applyFont="1" applyFill="1" applyBorder="1" applyAlignment="1" applyProtection="1">
      <alignment horizontal="center" vertical="center" shrinkToFit="1"/>
      <protection hidden="1"/>
    </xf>
    <xf numFmtId="193" fontId="18" fillId="8" borderId="1" xfId="0" applyNumberFormat="1" applyFont="1" applyFill="1" applyBorder="1" applyAlignment="1" applyProtection="1">
      <alignment horizontal="center" vertical="center" shrinkToFit="1"/>
      <protection hidden="1"/>
    </xf>
    <xf numFmtId="2" fontId="9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22" fontId="4" fillId="0" borderId="1" xfId="0" applyNumberFormat="1" applyFont="1" applyBorder="1" applyAlignment="1" applyProtection="1">
      <alignment horizontal="center" vertical="center"/>
      <protection hidden="1"/>
    </xf>
    <xf numFmtId="14" fontId="4" fillId="9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180" fontId="4" fillId="0" borderId="1" xfId="0" applyNumberFormat="1" applyFont="1" applyBorder="1" applyAlignment="1" applyProtection="1">
      <alignment horizontal="center" vertical="center"/>
      <protection hidden="1"/>
    </xf>
    <xf numFmtId="181" fontId="4" fillId="0" borderId="1" xfId="0" applyNumberFormat="1" applyFont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top" wrapText="1"/>
      <protection hidden="1"/>
    </xf>
    <xf numFmtId="182" fontId="4" fillId="0" borderId="1" xfId="0" applyNumberFormat="1" applyFont="1" applyBorder="1" applyAlignment="1" applyProtection="1">
      <alignment horizontal="center" vertical="center"/>
      <protection hidden="1"/>
    </xf>
    <xf numFmtId="183" fontId="4" fillId="0" borderId="1" xfId="0" applyNumberFormat="1" applyFont="1" applyBorder="1" applyAlignment="1" applyProtection="1">
      <alignment horizontal="center" vertical="center" shrinkToFit="1"/>
      <protection hidden="1"/>
    </xf>
    <xf numFmtId="184" fontId="4" fillId="0" borderId="1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10" fillId="0" borderId="23" xfId="0" applyFont="1" applyBorder="1" applyAlignment="1" applyProtection="1">
      <alignment vertical="center"/>
      <protection hidden="1"/>
    </xf>
    <xf numFmtId="0" fontId="4" fillId="3" borderId="24" xfId="0" applyFont="1" applyFill="1" applyBorder="1" applyAlignment="1" applyProtection="1">
      <alignment vertical="center"/>
      <protection hidden="1"/>
    </xf>
    <xf numFmtId="187" fontId="4" fillId="0" borderId="1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87" fontId="4" fillId="0" borderId="0" xfId="0" applyNumberFormat="1" applyFont="1" applyAlignment="1" applyProtection="1">
      <alignment horizontal="center" vertical="center"/>
      <protection hidden="1"/>
    </xf>
    <xf numFmtId="0" fontId="24" fillId="10" borderId="0" xfId="0" applyFont="1" applyFill="1" applyAlignment="1" applyProtection="1">
      <alignment vertical="center"/>
      <protection hidden="1"/>
    </xf>
    <xf numFmtId="0" fontId="8" fillId="10" borderId="0" xfId="0" applyFont="1" applyFill="1" applyAlignment="1" applyProtection="1">
      <alignment vertical="center"/>
      <protection hidden="1"/>
    </xf>
    <xf numFmtId="0" fontId="4" fillId="10" borderId="0" xfId="0" applyFont="1" applyFill="1" applyAlignment="1" applyProtection="1">
      <alignment vertical="center"/>
      <protection hidden="1"/>
    </xf>
    <xf numFmtId="0" fontId="9" fillId="10" borderId="0" xfId="2" applyFont="1" applyFill="1" applyAlignment="1" applyProtection="1">
      <alignment vertical="center"/>
      <protection hidden="1"/>
    </xf>
    <xf numFmtId="0" fontId="8" fillId="10" borderId="0" xfId="2" applyFont="1" applyFill="1" applyAlignment="1" applyProtection="1">
      <alignment vertical="center"/>
      <protection hidden="1"/>
    </xf>
    <xf numFmtId="0" fontId="4" fillId="0" borderId="48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55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88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46" fontId="4" fillId="0" borderId="27" xfId="2" applyNumberFormat="1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187" fontId="4" fillId="0" borderId="27" xfId="2" applyNumberFormat="1" applyFont="1" applyBorder="1" applyAlignment="1" applyProtection="1">
      <alignment horizontal="center" vertical="center" wrapText="1"/>
      <protection hidden="1"/>
    </xf>
    <xf numFmtId="20" fontId="4" fillId="0" borderId="27" xfId="2" applyNumberFormat="1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20" fontId="4" fillId="0" borderId="15" xfId="2" applyNumberFormat="1" applyFont="1" applyBorder="1" applyAlignment="1" applyProtection="1">
      <alignment horizontal="center" vertical="center" wrapText="1"/>
      <protection hidden="1"/>
    </xf>
    <xf numFmtId="187" fontId="4" fillId="0" borderId="18" xfId="2" applyNumberFormat="1" applyFont="1" applyBorder="1" applyAlignment="1" applyProtection="1">
      <alignment horizontal="center" vertical="center" wrapText="1"/>
      <protection hidden="1"/>
    </xf>
    <xf numFmtId="20" fontId="4" fillId="0" borderId="18" xfId="2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20" fontId="4" fillId="0" borderId="7" xfId="2" applyNumberFormat="1" applyFont="1" applyBorder="1" applyAlignment="1" applyProtection="1">
      <alignment horizontal="center" vertical="center"/>
      <protection hidden="1"/>
    </xf>
    <xf numFmtId="20" fontId="4" fillId="0" borderId="33" xfId="2" applyNumberFormat="1" applyFont="1" applyBorder="1" applyAlignment="1" applyProtection="1">
      <alignment horizontal="center" vertical="center" wrapText="1"/>
      <protection hidden="1"/>
    </xf>
    <xf numFmtId="20" fontId="4" fillId="3" borderId="0" xfId="2" applyNumberFormat="1" applyFont="1" applyFill="1" applyAlignment="1" applyProtection="1">
      <alignment horizontal="center" vertical="center" wrapText="1"/>
      <protection hidden="1"/>
    </xf>
    <xf numFmtId="189" fontId="4" fillId="0" borderId="1" xfId="0" applyNumberFormat="1" applyFont="1" applyBorder="1" applyAlignment="1" applyProtection="1">
      <alignment horizontal="center" vertical="center" shrinkToFit="1"/>
      <protection hidden="1"/>
    </xf>
    <xf numFmtId="0" fontId="4" fillId="9" borderId="4" xfId="2" applyFont="1" applyFill="1" applyBorder="1" applyAlignment="1" applyProtection="1">
      <alignment horizontal="center" vertical="center" wrapText="1"/>
      <protection hidden="1"/>
    </xf>
    <xf numFmtId="14" fontId="18" fillId="8" borderId="34" xfId="2" applyNumberFormat="1" applyFont="1" applyFill="1" applyBorder="1" applyAlignment="1" applyProtection="1">
      <alignment horizontal="center" vertical="center" wrapText="1"/>
      <protection hidden="1"/>
    </xf>
    <xf numFmtId="184" fontId="18" fillId="8" borderId="1" xfId="0" applyNumberFormat="1" applyFont="1" applyFill="1" applyBorder="1" applyAlignment="1" applyProtection="1">
      <alignment horizontal="center" vertical="center"/>
      <protection hidden="1"/>
    </xf>
    <xf numFmtId="184" fontId="18" fillId="8" borderId="9" xfId="0" applyNumberFormat="1" applyFont="1" applyFill="1" applyBorder="1" applyAlignment="1" applyProtection="1">
      <alignment horizontal="center" vertical="center"/>
      <protection hidden="1"/>
    </xf>
    <xf numFmtId="184" fontId="4" fillId="0" borderId="1" xfId="2" applyNumberFormat="1" applyFont="1" applyBorder="1" applyAlignment="1" applyProtection="1">
      <alignment horizontal="center" vertical="center"/>
      <protection hidden="1"/>
    </xf>
    <xf numFmtId="179" fontId="18" fillId="8" borderId="1" xfId="2" applyNumberFormat="1" applyFont="1" applyFill="1" applyBorder="1" applyAlignment="1" applyProtection="1">
      <alignment horizontal="right" vertical="center"/>
      <protection hidden="1"/>
    </xf>
    <xf numFmtId="190" fontId="4" fillId="0" borderId="1" xfId="2" applyNumberFormat="1" applyFont="1" applyBorder="1" applyAlignment="1" applyProtection="1">
      <alignment horizontal="right" vertical="center"/>
      <protection hidden="1"/>
    </xf>
    <xf numFmtId="190" fontId="18" fillId="8" borderId="1" xfId="2" applyNumberFormat="1" applyFont="1" applyFill="1" applyBorder="1" applyAlignment="1" applyProtection="1">
      <alignment horizontal="right" vertical="center"/>
      <protection hidden="1"/>
    </xf>
    <xf numFmtId="176" fontId="18" fillId="8" borderId="1" xfId="2" applyNumberFormat="1" applyFont="1" applyFill="1" applyBorder="1" applyAlignment="1" applyProtection="1">
      <alignment horizontal="center" vertical="center"/>
      <protection hidden="1"/>
    </xf>
    <xf numFmtId="176" fontId="18" fillId="8" borderId="35" xfId="2" applyNumberFormat="1" applyFont="1" applyFill="1" applyBorder="1" applyAlignment="1" applyProtection="1">
      <alignment horizontal="right" vertical="center"/>
      <protection hidden="1"/>
    </xf>
    <xf numFmtId="49" fontId="4" fillId="8" borderId="36" xfId="2" applyNumberFormat="1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4" fillId="9" borderId="4" xfId="0" applyFont="1" applyFill="1" applyBorder="1" applyAlignment="1" applyProtection="1">
      <alignment horizontal="center" vertical="center"/>
      <protection hidden="1"/>
    </xf>
    <xf numFmtId="14" fontId="4" fillId="8" borderId="34" xfId="2" applyNumberFormat="1" applyFont="1" applyFill="1" applyBorder="1" applyAlignment="1" applyProtection="1">
      <alignment horizontal="center" vertical="center" wrapText="1"/>
      <protection hidden="1"/>
    </xf>
    <xf numFmtId="184" fontId="4" fillId="8" borderId="1" xfId="2" applyNumberFormat="1" applyFont="1" applyFill="1" applyBorder="1" applyAlignment="1" applyProtection="1">
      <alignment horizontal="center" vertical="center"/>
      <protection hidden="1"/>
    </xf>
    <xf numFmtId="190" fontId="4" fillId="8" borderId="1" xfId="2" applyNumberFormat="1" applyFont="1" applyFill="1" applyBorder="1" applyAlignment="1" applyProtection="1">
      <alignment horizontal="right" vertical="center"/>
      <protection hidden="1"/>
    </xf>
    <xf numFmtId="191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176" fontId="4" fillId="8" borderId="59" xfId="2" applyNumberFormat="1" applyFont="1" applyFill="1" applyBorder="1" applyAlignment="1" applyProtection="1">
      <alignment horizontal="right" vertical="center"/>
      <protection hidden="1"/>
    </xf>
    <xf numFmtId="20" fontId="4" fillId="3" borderId="0" xfId="2" applyNumberFormat="1" applyFont="1" applyFill="1" applyAlignment="1" applyProtection="1">
      <alignment horizontal="center" vertical="center"/>
      <protection hidden="1"/>
    </xf>
    <xf numFmtId="0" fontId="11" fillId="3" borderId="64" xfId="0" applyFont="1" applyFill="1" applyBorder="1" applyAlignment="1" applyProtection="1">
      <alignment horizontal="center" vertical="center"/>
      <protection hidden="1"/>
    </xf>
    <xf numFmtId="14" fontId="18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36" xfId="2" applyFont="1" applyFill="1" applyBorder="1" applyAlignment="1" applyProtection="1">
      <alignment horizontal="center" vertical="center"/>
      <protection hidden="1"/>
    </xf>
    <xf numFmtId="14" fontId="4" fillId="8" borderId="9" xfId="2" applyNumberFormat="1" applyFont="1" applyFill="1" applyBorder="1" applyAlignment="1" applyProtection="1">
      <alignment horizontal="center" vertical="center" wrapText="1"/>
      <protection hidden="1"/>
    </xf>
    <xf numFmtId="190" fontId="4" fillId="8" borderId="18" xfId="2" applyNumberFormat="1" applyFont="1" applyFill="1" applyBorder="1" applyAlignment="1" applyProtection="1">
      <alignment horizontal="right" vertical="center"/>
      <protection hidden="1"/>
    </xf>
    <xf numFmtId="191" fontId="4" fillId="0" borderId="18" xfId="2" applyNumberFormat="1" applyFont="1" applyBorder="1" applyAlignment="1" applyProtection="1">
      <alignment horizontal="right" vertical="center"/>
      <protection hidden="1"/>
    </xf>
    <xf numFmtId="176" fontId="4" fillId="8" borderId="18" xfId="2" applyNumberFormat="1" applyFont="1" applyFill="1" applyBorder="1" applyAlignment="1" applyProtection="1">
      <alignment horizontal="center" vertical="center"/>
      <protection hidden="1"/>
    </xf>
    <xf numFmtId="20" fontId="4" fillId="0" borderId="36" xfId="2" applyNumberFormat="1" applyFont="1" applyBorder="1" applyAlignment="1" applyProtection="1">
      <alignment horizontal="center" vertical="center"/>
      <protection hidden="1"/>
    </xf>
    <xf numFmtId="0" fontId="11" fillId="3" borderId="65" xfId="0" applyFont="1" applyFill="1" applyBorder="1" applyAlignment="1" applyProtection="1">
      <alignment horizontal="center" vertical="center"/>
      <protection hidden="1"/>
    </xf>
    <xf numFmtId="191" fontId="4" fillId="0" borderId="1" xfId="2" applyNumberFormat="1" applyFont="1" applyBorder="1" applyAlignment="1" applyProtection="1">
      <alignment horizontal="right" vertical="center"/>
      <protection hidden="1"/>
    </xf>
    <xf numFmtId="176" fontId="4" fillId="8" borderId="1" xfId="2" applyNumberFormat="1" applyFont="1" applyFill="1" applyBorder="1" applyAlignment="1" applyProtection="1">
      <alignment horizontal="center" vertical="center"/>
      <protection hidden="1"/>
    </xf>
    <xf numFmtId="184" fontId="4" fillId="8" borderId="1" xfId="0" applyNumberFormat="1" applyFont="1" applyFill="1" applyBorder="1" applyAlignment="1" applyProtection="1">
      <alignment horizontal="center" vertical="center"/>
      <protection hidden="1"/>
    </xf>
    <xf numFmtId="184" fontId="4" fillId="8" borderId="9" xfId="0" applyNumberFormat="1" applyFont="1" applyFill="1" applyBorder="1" applyAlignment="1" applyProtection="1">
      <alignment horizontal="center" vertical="center"/>
      <protection hidden="1"/>
    </xf>
    <xf numFmtId="190" fontId="45" fillId="8" borderId="1" xfId="2" applyNumberFormat="1" applyFont="1" applyFill="1" applyBorder="1" applyAlignment="1" applyProtection="1">
      <alignment horizontal="right" vertical="center"/>
      <protection hidden="1"/>
    </xf>
    <xf numFmtId="176" fontId="4" fillId="8" borderId="35" xfId="2" applyNumberFormat="1" applyFont="1" applyFill="1" applyBorder="1" applyAlignment="1" applyProtection="1">
      <alignment horizontal="right" vertical="center"/>
      <protection hidden="1"/>
    </xf>
    <xf numFmtId="190" fontId="34" fillId="8" borderId="1" xfId="2" applyNumberFormat="1" applyFont="1" applyFill="1" applyBorder="1" applyAlignment="1" applyProtection="1">
      <alignment horizontal="right" vertical="center"/>
      <protection hidden="1"/>
    </xf>
    <xf numFmtId="176" fontId="4" fillId="8" borderId="16" xfId="2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vertical="center"/>
      <protection hidden="1"/>
    </xf>
    <xf numFmtId="179" fontId="4" fillId="8" borderId="1" xfId="2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20" fontId="4" fillId="0" borderId="0" xfId="2" applyNumberFormat="1" applyFont="1" applyAlignment="1" applyProtection="1">
      <alignment vertical="center" wrapText="1"/>
      <protection hidden="1"/>
    </xf>
    <xf numFmtId="20" fontId="4" fillId="0" borderId="0" xfId="2" applyNumberFormat="1" applyFont="1" applyAlignment="1" applyProtection="1">
      <alignment horizontal="center" vertical="center" wrapText="1"/>
      <protection hidden="1"/>
    </xf>
    <xf numFmtId="20" fontId="4" fillId="0" borderId="0" xfId="2" applyNumberFormat="1" applyFont="1" applyAlignment="1" applyProtection="1">
      <alignment horizontal="center" vertical="center"/>
      <protection hidden="1"/>
    </xf>
    <xf numFmtId="184" fontId="4" fillId="0" borderId="0" xfId="0" applyNumberFormat="1" applyFont="1" applyAlignment="1" applyProtection="1">
      <alignment vertical="center"/>
      <protection hidden="1"/>
    </xf>
    <xf numFmtId="14" fontId="4" fillId="0" borderId="0" xfId="2" applyNumberFormat="1" applyFont="1" applyAlignment="1" applyProtection="1">
      <alignment horizontal="center" vertical="center" wrapText="1"/>
      <protection hidden="1"/>
    </xf>
    <xf numFmtId="190" fontId="4" fillId="0" borderId="0" xfId="2" applyNumberFormat="1" applyFont="1" applyAlignment="1" applyProtection="1">
      <alignment horizontal="right" vertical="center"/>
      <protection hidden="1"/>
    </xf>
    <xf numFmtId="191" fontId="4" fillId="0" borderId="0" xfId="2" applyNumberFormat="1" applyFont="1" applyAlignment="1" applyProtection="1">
      <alignment horizontal="right" vertical="center"/>
      <protection hidden="1"/>
    </xf>
    <xf numFmtId="184" fontId="4" fillId="8" borderId="16" xfId="2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vertical="center"/>
      <protection hidden="1"/>
    </xf>
    <xf numFmtId="192" fontId="4" fillId="0" borderId="0" xfId="0" applyNumberFormat="1" applyFont="1" applyAlignment="1" applyProtection="1">
      <alignment vertical="center"/>
      <protection hidden="1"/>
    </xf>
    <xf numFmtId="0" fontId="11" fillId="3" borderId="66" xfId="0" applyFont="1" applyFill="1" applyBorder="1" applyAlignment="1" applyProtection="1">
      <alignment horizontal="center" vertical="center"/>
      <protection hidden="1"/>
    </xf>
    <xf numFmtId="184" fontId="4" fillId="0" borderId="16" xfId="2" applyNumberFormat="1" applyFont="1" applyBorder="1" applyAlignment="1" applyProtection="1">
      <alignment horizontal="center" vertical="center"/>
      <protection hidden="1"/>
    </xf>
    <xf numFmtId="190" fontId="4" fillId="8" borderId="16" xfId="2" applyNumberFormat="1" applyFont="1" applyFill="1" applyBorder="1" applyAlignment="1" applyProtection="1">
      <alignment horizontal="right" vertical="center"/>
      <protection hidden="1"/>
    </xf>
    <xf numFmtId="20" fontId="4" fillId="0" borderId="29" xfId="2" applyNumberFormat="1" applyFont="1" applyBorder="1" applyAlignment="1" applyProtection="1">
      <alignment horizontal="center" vertical="center"/>
      <protection hidden="1"/>
    </xf>
    <xf numFmtId="0" fontId="4" fillId="9" borderId="61" xfId="2" applyFont="1" applyFill="1" applyBorder="1" applyAlignment="1" applyProtection="1">
      <alignment horizontal="center" vertical="center" wrapText="1"/>
      <protection hidden="1"/>
    </xf>
    <xf numFmtId="14" fontId="4" fillId="9" borderId="37" xfId="2" applyNumberFormat="1" applyFont="1" applyFill="1" applyBorder="1" applyAlignment="1" applyProtection="1">
      <alignment horizontal="center" vertical="center" wrapText="1"/>
      <protection hidden="1"/>
    </xf>
    <xf numFmtId="184" fontId="4" fillId="0" borderId="38" xfId="2" applyNumberFormat="1" applyFont="1" applyBorder="1" applyAlignment="1" applyProtection="1">
      <alignment horizontal="center" vertical="center" wrapText="1"/>
      <protection hidden="1"/>
    </xf>
    <xf numFmtId="184" fontId="4" fillId="9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42" xfId="2" applyFont="1" applyBorder="1" applyAlignment="1" applyProtection="1">
      <alignment horizontal="center" vertical="center" wrapText="1"/>
      <protection hidden="1"/>
    </xf>
    <xf numFmtId="176" fontId="8" fillId="0" borderId="42" xfId="2" applyNumberFormat="1" applyFont="1" applyBorder="1" applyAlignment="1" applyProtection="1">
      <alignment horizontal="center" vertical="center"/>
      <protection hidden="1"/>
    </xf>
    <xf numFmtId="176" fontId="8" fillId="3" borderId="43" xfId="2" applyNumberFormat="1" applyFont="1" applyFill="1" applyBorder="1" applyAlignment="1" applyProtection="1">
      <alignment horizontal="right" vertical="center"/>
      <protection hidden="1"/>
    </xf>
    <xf numFmtId="0" fontId="4" fillId="3" borderId="44" xfId="2" applyFont="1" applyFill="1" applyBorder="1" applyAlignment="1" applyProtection="1">
      <alignment horizontal="center" vertical="center"/>
      <protection hidden="1"/>
    </xf>
    <xf numFmtId="20" fontId="4" fillId="9" borderId="61" xfId="2" applyNumberFormat="1" applyFont="1" applyFill="1" applyBorder="1" applyAlignment="1" applyProtection="1">
      <alignment horizontal="center" vertical="center" wrapText="1"/>
      <protection hidden="1"/>
    </xf>
    <xf numFmtId="14" fontId="4" fillId="9" borderId="38" xfId="2" applyNumberFormat="1" applyFont="1" applyFill="1" applyBorder="1" applyAlignment="1" applyProtection="1">
      <alignment horizontal="center" vertical="center" wrapText="1"/>
      <protection hidden="1"/>
    </xf>
    <xf numFmtId="184" fontId="4" fillId="9" borderId="39" xfId="2" applyNumberFormat="1" applyFont="1" applyFill="1" applyBorder="1" applyAlignment="1" applyProtection="1">
      <alignment horizontal="center" vertical="center"/>
      <protection hidden="1"/>
    </xf>
    <xf numFmtId="0" fontId="26" fillId="0" borderId="42" xfId="2" applyFont="1" applyBorder="1" applyAlignment="1" applyProtection="1">
      <alignment horizontal="center" vertical="center"/>
      <protection hidden="1"/>
    </xf>
    <xf numFmtId="191" fontId="8" fillId="0" borderId="42" xfId="2" applyNumberFormat="1" applyFont="1" applyBorder="1" applyAlignment="1" applyProtection="1">
      <alignment horizontal="right" vertical="center" shrinkToFit="1"/>
      <protection hidden="1"/>
    </xf>
    <xf numFmtId="176" fontId="8" fillId="0" borderId="43" xfId="2" applyNumberFormat="1" applyFont="1" applyBorder="1" applyAlignment="1" applyProtection="1">
      <alignment horizontal="center" vertical="center"/>
      <protection hidden="1"/>
    </xf>
    <xf numFmtId="20" fontId="4" fillId="0" borderId="44" xfId="2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91" fontId="8" fillId="0" borderId="0" xfId="2" applyNumberFormat="1" applyFont="1" applyAlignment="1" applyProtection="1">
      <alignment horizontal="right" vertical="center"/>
      <protection hidden="1"/>
    </xf>
    <xf numFmtId="176" fontId="8" fillId="0" borderId="0" xfId="2" applyNumberFormat="1" applyFont="1" applyAlignment="1" applyProtection="1">
      <alignment horizontal="center" vertical="center"/>
      <protection hidden="1"/>
    </xf>
    <xf numFmtId="184" fontId="11" fillId="0" borderId="0" xfId="0" applyNumberFormat="1" applyFont="1" applyAlignment="1" applyProtection="1">
      <alignment vertical="center"/>
      <protection hidden="1"/>
    </xf>
    <xf numFmtId="0" fontId="12" fillId="4" borderId="1" xfId="2" applyFont="1" applyFill="1" applyBorder="1" applyAlignment="1" applyProtection="1">
      <alignment horizontal="center" vertical="center" wrapText="1"/>
      <protection hidden="1"/>
    </xf>
    <xf numFmtId="0" fontId="16" fillId="0" borderId="30" xfId="6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8" borderId="12" xfId="0" applyNumberFormat="1" applyFont="1" applyFill="1" applyBorder="1" applyAlignment="1" applyProtection="1">
      <alignment horizontal="left" vertical="center"/>
      <protection hidden="1"/>
    </xf>
    <xf numFmtId="0" fontId="44" fillId="0" borderId="7" xfId="0" applyFont="1" applyBorder="1" applyAlignment="1" applyProtection="1">
      <alignment horizontal="left" vertical="center"/>
      <protection hidden="1"/>
    </xf>
    <xf numFmtId="0" fontId="44" fillId="0" borderId="0" xfId="0" applyFont="1" applyAlignment="1" applyProtection="1">
      <alignment horizontal="left" vertical="center"/>
      <protection hidden="1"/>
    </xf>
    <xf numFmtId="0" fontId="44" fillId="0" borderId="4" xfId="0" applyFont="1" applyBorder="1" applyAlignment="1" applyProtection="1">
      <alignment horizontal="left"/>
      <protection hidden="1"/>
    </xf>
    <xf numFmtId="0" fontId="44" fillId="0" borderId="5" xfId="0" applyFont="1" applyBorder="1" applyAlignment="1" applyProtection="1">
      <alignment horizontal="left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 wrapText="1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177" fontId="9" fillId="3" borderId="28" xfId="1" applyNumberFormat="1" applyFont="1" applyFill="1" applyBorder="1" applyAlignment="1" applyProtection="1">
      <alignment horizontal="center" vertical="center"/>
      <protection hidden="1"/>
    </xf>
    <xf numFmtId="177" fontId="9" fillId="3" borderId="31" xfId="1" applyNumberFormat="1" applyFont="1" applyFill="1" applyBorder="1" applyAlignment="1" applyProtection="1">
      <alignment horizontal="center" vertical="center"/>
      <protection hidden="1"/>
    </xf>
    <xf numFmtId="2" fontId="9" fillId="3" borderId="20" xfId="0" applyNumberFormat="1" applyFont="1" applyFill="1" applyBorder="1" applyAlignment="1" applyProtection="1">
      <alignment horizontal="center" vertical="center"/>
      <protection hidden="1"/>
    </xf>
    <xf numFmtId="2" fontId="9" fillId="3" borderId="21" xfId="0" applyNumberFormat="1" applyFont="1" applyFill="1" applyBorder="1" applyAlignment="1" applyProtection="1">
      <alignment horizontal="center" vertical="center"/>
      <protection hidden="1"/>
    </xf>
    <xf numFmtId="0" fontId="2" fillId="4" borderId="16" xfId="0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18" fillId="8" borderId="2" xfId="0" applyFont="1" applyFill="1" applyBorder="1" applyAlignment="1" applyProtection="1">
      <alignment horizontal="center" vertical="center" wrapText="1"/>
      <protection hidden="1"/>
    </xf>
    <xf numFmtId="0" fontId="18" fillId="8" borderId="9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9" xfId="0" applyFont="1" applyFill="1" applyBorder="1" applyAlignment="1" applyProtection="1">
      <alignment horizontal="center" vertical="center"/>
      <protection hidden="1"/>
    </xf>
    <xf numFmtId="177" fontId="9" fillId="0" borderId="10" xfId="1" applyNumberFormat="1" applyFont="1" applyFill="1" applyBorder="1" applyAlignment="1" applyProtection="1">
      <alignment horizontal="right" vertical="center" indent="1"/>
      <protection hidden="1"/>
    </xf>
    <xf numFmtId="177" fontId="9" fillId="0" borderId="14" xfId="1" applyNumberFormat="1" applyFont="1" applyFill="1" applyBorder="1" applyAlignment="1" applyProtection="1">
      <alignment horizontal="right" vertical="center" indent="1"/>
      <protection hidden="1"/>
    </xf>
    <xf numFmtId="179" fontId="9" fillId="0" borderId="20" xfId="0" applyNumberFormat="1" applyFont="1" applyBorder="1" applyAlignment="1" applyProtection="1">
      <alignment horizontal="center" vertical="center"/>
      <protection hidden="1"/>
    </xf>
    <xf numFmtId="179" fontId="9" fillId="0" borderId="21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49" fontId="4" fillId="8" borderId="1" xfId="1" applyNumberFormat="1" applyFont="1" applyFill="1" applyBorder="1" applyAlignment="1" applyProtection="1">
      <alignment horizontal="left" vertical="top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9" fillId="4" borderId="48" xfId="0" applyFont="1" applyFill="1" applyBorder="1" applyAlignment="1" applyProtection="1">
      <alignment horizontal="center" vertical="center" wrapText="1"/>
      <protection hidden="1"/>
    </xf>
    <xf numFmtId="177" fontId="9" fillId="0" borderId="2" xfId="1" applyNumberFormat="1" applyFont="1" applyFill="1" applyBorder="1" applyAlignment="1" applyProtection="1">
      <alignment horizontal="right" vertical="center" indent="1"/>
      <protection hidden="1"/>
    </xf>
    <xf numFmtId="2" fontId="9" fillId="0" borderId="19" xfId="0" applyNumberFormat="1" applyFont="1" applyBorder="1" applyAlignment="1" applyProtection="1">
      <alignment horizontal="center" vertical="center"/>
      <protection hidden="1"/>
    </xf>
    <xf numFmtId="182" fontId="8" fillId="0" borderId="40" xfId="2" applyNumberFormat="1" applyFont="1" applyBorder="1" applyAlignment="1" applyProtection="1">
      <alignment horizontal="center" vertical="center" wrapText="1"/>
      <protection hidden="1"/>
    </xf>
    <xf numFmtId="182" fontId="8" fillId="0" borderId="41" xfId="2" applyNumberFormat="1" applyFont="1" applyBorder="1" applyAlignment="1" applyProtection="1">
      <alignment horizontal="center" vertical="center" wrapText="1"/>
      <protection hidden="1"/>
    </xf>
    <xf numFmtId="20" fontId="4" fillId="0" borderId="16" xfId="2" applyNumberFormat="1" applyFont="1" applyBorder="1" applyAlignment="1" applyProtection="1">
      <alignment horizontal="center" vertical="center" wrapText="1"/>
      <protection hidden="1"/>
    </xf>
    <xf numFmtId="20" fontId="4" fillId="0" borderId="17" xfId="2" applyNumberFormat="1" applyFont="1" applyBorder="1" applyAlignment="1" applyProtection="1">
      <alignment horizontal="center" vertical="center" wrapText="1"/>
      <protection hidden="1"/>
    </xf>
    <xf numFmtId="185" fontId="4" fillId="0" borderId="1" xfId="0" applyNumberFormat="1" applyFont="1" applyBorder="1" applyAlignment="1" applyProtection="1">
      <alignment horizontal="center" vertical="center"/>
      <protection hidden="1"/>
    </xf>
    <xf numFmtId="186" fontId="4" fillId="0" borderId="1" xfId="0" applyNumberFormat="1" applyFont="1" applyBorder="1" applyAlignment="1" applyProtection="1">
      <alignment horizontal="center" vertical="center"/>
      <protection hidden="1"/>
    </xf>
    <xf numFmtId="14" fontId="4" fillId="0" borderId="1" xfId="2" applyNumberFormat="1" applyFont="1" applyBorder="1" applyAlignment="1" applyProtection="1">
      <alignment horizontal="center" vertical="center" wrapText="1"/>
      <protection hidden="1"/>
    </xf>
    <xf numFmtId="14" fontId="4" fillId="0" borderId="16" xfId="2" applyNumberFormat="1" applyFont="1" applyBorder="1" applyAlignment="1" applyProtection="1">
      <alignment horizontal="center" vertical="center" wrapText="1"/>
      <protection hidden="1"/>
    </xf>
    <xf numFmtId="20" fontId="4" fillId="0" borderId="1" xfId="2" applyNumberFormat="1" applyFont="1" applyBorder="1" applyAlignment="1" applyProtection="1">
      <alignment horizontal="center" vertical="center"/>
      <protection hidden="1"/>
    </xf>
    <xf numFmtId="20" fontId="4" fillId="0" borderId="16" xfId="2" applyNumberFormat="1" applyFont="1" applyBorder="1" applyAlignment="1" applyProtection="1">
      <alignment horizontal="center" vertical="center"/>
      <protection hidden="1"/>
    </xf>
    <xf numFmtId="20" fontId="4" fillId="0" borderId="18" xfId="2" applyNumberFormat="1" applyFont="1" applyBorder="1" applyAlignment="1" applyProtection="1">
      <alignment horizontal="center" vertical="center" wrapText="1"/>
      <protection hidden="1"/>
    </xf>
    <xf numFmtId="20" fontId="4" fillId="0" borderId="28" xfId="2" applyNumberFormat="1" applyFont="1" applyBorder="1" applyAlignment="1" applyProtection="1">
      <alignment horizontal="center" vertical="center" wrapText="1"/>
      <protection hidden="1"/>
    </xf>
    <xf numFmtId="20" fontId="4" fillId="0" borderId="31" xfId="2" applyNumberFormat="1" applyFont="1" applyBorder="1" applyAlignment="1" applyProtection="1">
      <alignment horizontal="center" vertical="center" wrapText="1"/>
      <protection hidden="1"/>
    </xf>
    <xf numFmtId="20" fontId="4" fillId="0" borderId="29" xfId="2" applyNumberFormat="1" applyFont="1" applyBorder="1" applyAlignment="1" applyProtection="1">
      <alignment horizontal="center" vertical="center" wrapText="1"/>
      <protection hidden="1"/>
    </xf>
    <xf numFmtId="20" fontId="4" fillId="0" borderId="32" xfId="2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44" fillId="0" borderId="4" xfId="0" applyFont="1" applyBorder="1" applyAlignment="1" applyProtection="1">
      <alignment horizontal="left" vertical="center" wrapText="1"/>
      <protection hidden="1"/>
    </xf>
    <xf numFmtId="0" fontId="44" fillId="0" borderId="5" xfId="0" applyFont="1" applyBorder="1" applyAlignment="1" applyProtection="1">
      <alignment horizontal="left" vertical="center" wrapText="1"/>
      <protection hidden="1"/>
    </xf>
    <xf numFmtId="0" fontId="44" fillId="0" borderId="63" xfId="0" applyFont="1" applyBorder="1" applyAlignment="1" applyProtection="1">
      <alignment horizontal="left" vertical="center" wrapText="1"/>
      <protection hidden="1"/>
    </xf>
    <xf numFmtId="0" fontId="44" fillId="0" borderId="7" xfId="0" applyFont="1" applyBorder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44" fillId="0" borderId="13" xfId="0" applyFont="1" applyBorder="1" applyAlignment="1" applyProtection="1">
      <alignment horizontal="left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56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177" fontId="4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18" fillId="8" borderId="10" xfId="0" applyFont="1" applyFill="1" applyBorder="1" applyAlignment="1" applyProtection="1">
      <alignment horizontal="center" vertical="center"/>
      <protection hidden="1"/>
    </xf>
    <xf numFmtId="0" fontId="18" fillId="8" borderId="11" xfId="0" applyFont="1" applyFill="1" applyBorder="1" applyAlignment="1" applyProtection="1">
      <alignment horizontal="center" vertical="center"/>
      <protection hidden="1"/>
    </xf>
    <xf numFmtId="0" fontId="18" fillId="8" borderId="14" xfId="0" applyFont="1" applyFill="1" applyBorder="1" applyAlignment="1" applyProtection="1">
      <alignment horizontal="center" vertical="center"/>
      <protection hidden="1"/>
    </xf>
    <xf numFmtId="0" fontId="18" fillId="8" borderId="15" xfId="0" applyFont="1" applyFill="1" applyBorder="1" applyAlignment="1" applyProtection="1">
      <alignment horizontal="center" vertical="center"/>
      <protection hidden="1"/>
    </xf>
    <xf numFmtId="0" fontId="18" fillId="8" borderId="1" xfId="0" applyFont="1" applyFill="1" applyBorder="1" applyAlignment="1" applyProtection="1">
      <alignment horizontal="center" vertical="center"/>
      <protection hidden="1"/>
    </xf>
    <xf numFmtId="49" fontId="18" fillId="8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8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49" fontId="18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" fontId="4" fillId="0" borderId="1" xfId="0" applyNumberFormat="1" applyFont="1" applyBorder="1" applyAlignment="1" applyProtection="1">
      <alignment horizontal="center" vertical="center" shrinkToFit="1"/>
      <protection hidden="1"/>
    </xf>
    <xf numFmtId="0" fontId="41" fillId="3" borderId="2" xfId="0" applyFont="1" applyFill="1" applyBorder="1" applyAlignment="1" applyProtection="1">
      <alignment horizontal="center" vertical="center" wrapText="1"/>
      <protection hidden="1"/>
    </xf>
    <xf numFmtId="0" fontId="41" fillId="3" borderId="3" xfId="0" applyFont="1" applyFill="1" applyBorder="1" applyAlignment="1" applyProtection="1">
      <alignment horizontal="center" vertical="center" wrapText="1"/>
      <protection hidden="1"/>
    </xf>
    <xf numFmtId="0" fontId="41" fillId="3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6" fontId="18" fillId="8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33" fillId="8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 inden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right" vertical="center" shrinkToFit="1"/>
      <protection hidden="1"/>
    </xf>
    <xf numFmtId="0" fontId="2" fillId="0" borderId="14" xfId="0" applyFont="1" applyBorder="1" applyAlignment="1" applyProtection="1">
      <alignment horizontal="right" vertical="center" shrinkToFit="1"/>
      <protection hidden="1"/>
    </xf>
    <xf numFmtId="49" fontId="18" fillId="7" borderId="11" xfId="0" applyNumberFormat="1" applyFont="1" applyFill="1" applyBorder="1" applyAlignment="1" applyProtection="1">
      <alignment horizontal="left" vertical="center" shrinkToFit="1"/>
      <protection hidden="1"/>
    </xf>
    <xf numFmtId="49" fontId="18" fillId="7" borderId="15" xfId="0" applyNumberFormat="1" applyFont="1" applyFill="1" applyBorder="1" applyAlignment="1" applyProtection="1">
      <alignment horizontal="left" vertical="center" shrinkToFit="1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0" fontId="18" fillId="8" borderId="30" xfId="0" applyFont="1" applyFill="1" applyBorder="1" applyAlignment="1" applyProtection="1">
      <alignment horizontal="center" vertical="center"/>
      <protection hidden="1"/>
    </xf>
    <xf numFmtId="0" fontId="18" fillId="8" borderId="48" xfId="0" applyFont="1" applyFill="1" applyBorder="1" applyAlignment="1" applyProtection="1">
      <alignment horizontal="center" vertical="center"/>
      <protection hidden="1"/>
    </xf>
    <xf numFmtId="194" fontId="4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 wrapText="1" shrinkToFit="1"/>
      <protection hidden="1"/>
    </xf>
    <xf numFmtId="0" fontId="18" fillId="3" borderId="11" xfId="0" applyFont="1" applyFill="1" applyBorder="1" applyAlignment="1" applyProtection="1">
      <alignment horizontal="center" vertical="center" wrapText="1" shrinkToFit="1"/>
      <protection hidden="1"/>
    </xf>
    <xf numFmtId="0" fontId="18" fillId="3" borderId="12" xfId="0" applyFont="1" applyFill="1" applyBorder="1" applyAlignment="1" applyProtection="1">
      <alignment horizontal="center" vertical="center" wrapText="1" shrinkToFit="1"/>
      <protection hidden="1"/>
    </xf>
    <xf numFmtId="0" fontId="18" fillId="3" borderId="13" xfId="0" applyFont="1" applyFill="1" applyBorder="1" applyAlignment="1" applyProtection="1">
      <alignment horizontal="center" vertical="center" wrapText="1" shrinkToFit="1"/>
      <protection hidden="1"/>
    </xf>
    <xf numFmtId="0" fontId="18" fillId="3" borderId="14" xfId="0" applyFont="1" applyFill="1" applyBorder="1" applyAlignment="1" applyProtection="1">
      <alignment horizontal="center" vertical="center" wrapText="1" shrinkToFit="1"/>
      <protection hidden="1"/>
    </xf>
    <xf numFmtId="0" fontId="18" fillId="3" borderId="15" xfId="0" applyFont="1" applyFill="1" applyBorder="1" applyAlignment="1" applyProtection="1">
      <alignment horizontal="center" vertical="center" wrapText="1" shrinkToFit="1"/>
      <protection hidden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0" xfId="3" applyNumberFormat="1" applyFont="1" applyFill="1" applyBorder="1" applyAlignment="1" applyProtection="1">
      <alignment horizontal="left" vertical="center" wrapText="1"/>
      <protection hidden="1"/>
    </xf>
    <xf numFmtId="177" fontId="15" fillId="0" borderId="30" xfId="3" applyNumberFormat="1" applyFont="1" applyFill="1" applyBorder="1" applyAlignment="1" applyProtection="1">
      <alignment horizontal="left" vertical="center" wrapText="1"/>
      <protection hidden="1"/>
    </xf>
    <xf numFmtId="49" fontId="15" fillId="8" borderId="14" xfId="3" applyNumberFormat="1" applyFont="1" applyFill="1" applyBorder="1" applyAlignment="1" applyProtection="1">
      <alignment horizontal="left" vertical="top" wrapText="1"/>
      <protection locked="0"/>
    </xf>
    <xf numFmtId="49" fontId="15" fillId="8" borderId="48" xfId="3" applyNumberFormat="1" applyFont="1" applyFill="1" applyBorder="1" applyAlignment="1" applyProtection="1">
      <alignment horizontal="left" vertical="top" wrapText="1"/>
      <protection locked="0"/>
    </xf>
    <xf numFmtId="49" fontId="15" fillId="8" borderId="15" xfId="3" applyNumberFormat="1" applyFont="1" applyFill="1" applyBorder="1" applyAlignment="1" applyProtection="1">
      <alignment horizontal="left" vertical="top" wrapText="1"/>
      <protection locked="0"/>
    </xf>
    <xf numFmtId="0" fontId="31" fillId="0" borderId="0" xfId="2" applyFont="1" applyAlignment="1" applyProtection="1">
      <alignment horizontal="center" vertical="center" wrapText="1"/>
      <protection hidden="1"/>
    </xf>
    <xf numFmtId="0" fontId="15" fillId="4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Border="1" applyAlignment="1" applyProtection="1">
      <alignment horizontal="center" vertical="center" wrapText="1"/>
      <protection hidden="1"/>
    </xf>
    <xf numFmtId="0" fontId="15" fillId="3" borderId="0" xfId="2" applyFont="1" applyFill="1" applyAlignment="1" applyProtection="1">
      <alignment horizontal="center" vertical="center" wrapText="1"/>
      <protection hidden="1"/>
    </xf>
    <xf numFmtId="0" fontId="15" fillId="3" borderId="0" xfId="2" applyFont="1" applyFill="1" applyAlignment="1" applyProtection="1">
      <alignment horizontal="center" vertical="center"/>
      <protection hidden="1"/>
    </xf>
    <xf numFmtId="0" fontId="15" fillId="6" borderId="2" xfId="2" applyFont="1" applyFill="1" applyBorder="1" applyAlignment="1" applyProtection="1">
      <alignment horizontal="center" vertical="center"/>
      <protection hidden="1"/>
    </xf>
    <xf numFmtId="0" fontId="15" fillId="6" borderId="3" xfId="2" applyFont="1" applyFill="1" applyBorder="1" applyAlignment="1" applyProtection="1">
      <alignment horizontal="center" vertical="center"/>
      <protection hidden="1"/>
    </xf>
    <xf numFmtId="0" fontId="15" fillId="6" borderId="9" xfId="2" applyFont="1" applyFill="1" applyBorder="1" applyAlignment="1" applyProtection="1">
      <alignment horizontal="center" vertical="center"/>
      <protection hidden="1"/>
    </xf>
    <xf numFmtId="0" fontId="15" fillId="6" borderId="1" xfId="2" applyFont="1" applyFill="1" applyBorder="1" applyAlignment="1" applyProtection="1">
      <alignment horizontal="center" vertical="center"/>
      <protection hidden="1"/>
    </xf>
    <xf numFmtId="0" fontId="15" fillId="0" borderId="1" xfId="2" applyFont="1" applyBorder="1" applyAlignment="1" applyProtection="1">
      <alignment horizontal="center" vertical="center" shrinkToFit="1"/>
      <protection hidden="1"/>
    </xf>
    <xf numFmtId="2" fontId="19" fillId="3" borderId="52" xfId="2" applyNumberFormat="1" applyFont="1" applyFill="1" applyBorder="1" applyAlignment="1" applyProtection="1">
      <alignment horizontal="center" vertical="center"/>
      <protection hidden="1"/>
    </xf>
    <xf numFmtId="2" fontId="19" fillId="3" borderId="6" xfId="2" applyNumberFormat="1" applyFont="1" applyFill="1" applyBorder="1" applyAlignment="1" applyProtection="1">
      <alignment horizontal="center" vertical="center"/>
      <protection hidden="1"/>
    </xf>
    <xf numFmtId="2" fontId="19" fillId="3" borderId="54" xfId="2" applyNumberFormat="1" applyFont="1" applyFill="1" applyBorder="1" applyAlignment="1" applyProtection="1">
      <alignment horizontal="center" vertical="center"/>
      <protection hidden="1"/>
    </xf>
    <xf numFmtId="2" fontId="19" fillId="3" borderId="24" xfId="2" applyNumberFormat="1" applyFont="1" applyFill="1" applyBorder="1" applyAlignment="1" applyProtection="1">
      <alignment horizontal="center" vertical="center"/>
      <protection hidden="1"/>
    </xf>
    <xf numFmtId="0" fontId="15" fillId="0" borderId="10" xfId="2" applyFont="1" applyBorder="1" applyAlignment="1" applyProtection="1">
      <alignment horizontal="left" vertical="top" wrapText="1"/>
      <protection hidden="1"/>
    </xf>
    <xf numFmtId="0" fontId="15" fillId="0" borderId="30" xfId="2" applyFont="1" applyBorder="1" applyAlignment="1" applyProtection="1">
      <alignment horizontal="left" vertical="top" wrapText="1"/>
      <protection hidden="1"/>
    </xf>
    <xf numFmtId="0" fontId="15" fillId="0" borderId="11" xfId="2" applyFont="1" applyBorder="1" applyAlignment="1" applyProtection="1">
      <alignment horizontal="left" vertical="top" wrapText="1"/>
      <protection hidden="1"/>
    </xf>
    <xf numFmtId="0" fontId="15" fillId="0" borderId="12" xfId="2" applyFont="1" applyBorder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15" fillId="0" borderId="13" xfId="2" applyFont="1" applyBorder="1" applyAlignment="1" applyProtection="1">
      <alignment horizontal="left" vertical="top" wrapText="1"/>
      <protection hidden="1"/>
    </xf>
    <xf numFmtId="0" fontId="15" fillId="0" borderId="14" xfId="2" applyFont="1" applyBorder="1" applyAlignment="1" applyProtection="1">
      <alignment horizontal="left" vertical="top" wrapText="1"/>
      <protection hidden="1"/>
    </xf>
    <xf numFmtId="0" fontId="15" fillId="0" borderId="48" xfId="2" applyFont="1" applyBorder="1" applyAlignment="1" applyProtection="1">
      <alignment horizontal="left" vertical="top" wrapText="1"/>
      <protection hidden="1"/>
    </xf>
    <xf numFmtId="0" fontId="15" fillId="0" borderId="15" xfId="2" applyFont="1" applyBorder="1" applyAlignment="1" applyProtection="1">
      <alignment horizontal="left" vertical="top" wrapText="1"/>
      <protection hidden="1"/>
    </xf>
    <xf numFmtId="0" fontId="19" fillId="4" borderId="4" xfId="2" applyFont="1" applyFill="1" applyBorder="1" applyAlignment="1" applyProtection="1">
      <alignment horizontal="left" vertical="center"/>
      <protection hidden="1"/>
    </xf>
    <xf numFmtId="0" fontId="19" fillId="4" borderId="5" xfId="2" applyFont="1" applyFill="1" applyBorder="1" applyAlignment="1" applyProtection="1">
      <alignment horizontal="left" vertical="center"/>
      <protection hidden="1"/>
    </xf>
    <xf numFmtId="0" fontId="19" fillId="4" borderId="6" xfId="2" applyFont="1" applyFill="1" applyBorder="1" applyAlignment="1" applyProtection="1">
      <alignment horizontal="left" vertical="center"/>
      <protection hidden="1"/>
    </xf>
    <xf numFmtId="0" fontId="19" fillId="4" borderId="22" xfId="2" applyFont="1" applyFill="1" applyBorder="1" applyAlignment="1" applyProtection="1">
      <alignment horizontal="left" vertical="center"/>
      <protection hidden="1"/>
    </xf>
    <xf numFmtId="0" fontId="19" fillId="4" borderId="23" xfId="2" applyFont="1" applyFill="1" applyBorder="1" applyAlignment="1" applyProtection="1">
      <alignment horizontal="left" vertical="center"/>
      <protection hidden="1"/>
    </xf>
    <xf numFmtId="0" fontId="19" fillId="4" borderId="24" xfId="2" applyFont="1" applyFill="1" applyBorder="1" applyAlignment="1" applyProtection="1">
      <alignment horizontal="left" vertical="center"/>
      <protection hidden="1"/>
    </xf>
    <xf numFmtId="2" fontId="19" fillId="4" borderId="4" xfId="2" applyNumberFormat="1" applyFont="1" applyFill="1" applyBorder="1" applyAlignment="1" applyProtection="1">
      <alignment horizontal="left" vertical="center"/>
      <protection hidden="1"/>
    </xf>
    <xf numFmtId="2" fontId="19" fillId="4" borderId="5" xfId="2" applyNumberFormat="1" applyFont="1" applyFill="1" applyBorder="1" applyAlignment="1" applyProtection="1">
      <alignment horizontal="left" vertical="center"/>
      <protection hidden="1"/>
    </xf>
    <xf numFmtId="2" fontId="19" fillId="4" borderId="6" xfId="2" applyNumberFormat="1" applyFont="1" applyFill="1" applyBorder="1" applyAlignment="1" applyProtection="1">
      <alignment horizontal="left" vertical="center"/>
      <protection hidden="1"/>
    </xf>
    <xf numFmtId="2" fontId="19" fillId="4" borderId="22" xfId="2" applyNumberFormat="1" applyFont="1" applyFill="1" applyBorder="1" applyAlignment="1" applyProtection="1">
      <alignment horizontal="left" vertical="center"/>
      <protection hidden="1"/>
    </xf>
    <xf numFmtId="2" fontId="19" fillId="4" borderId="23" xfId="2" applyNumberFormat="1" applyFont="1" applyFill="1" applyBorder="1" applyAlignment="1" applyProtection="1">
      <alignment horizontal="left" vertical="center"/>
      <protection hidden="1"/>
    </xf>
    <xf numFmtId="2" fontId="19" fillId="4" borderId="24" xfId="2" applyNumberFormat="1" applyFont="1" applyFill="1" applyBorder="1" applyAlignment="1" applyProtection="1">
      <alignment horizontal="left" vertical="center"/>
      <protection hidden="1"/>
    </xf>
    <xf numFmtId="0" fontId="15" fillId="4" borderId="10" xfId="2" applyFont="1" applyFill="1" applyBorder="1" applyAlignment="1" applyProtection="1">
      <alignment horizontal="center" vertical="center" shrinkToFit="1"/>
      <protection hidden="1"/>
    </xf>
    <xf numFmtId="0" fontId="15" fillId="4" borderId="11" xfId="2" applyFont="1" applyFill="1" applyBorder="1" applyAlignment="1" applyProtection="1">
      <alignment horizontal="center" vertical="center" shrinkToFit="1"/>
      <protection hidden="1"/>
    </xf>
    <xf numFmtId="0" fontId="15" fillId="4" borderId="14" xfId="2" applyFont="1" applyFill="1" applyBorder="1" applyAlignment="1" applyProtection="1">
      <alignment horizontal="center" vertical="center" shrinkToFit="1"/>
      <protection hidden="1"/>
    </xf>
    <xf numFmtId="0" fontId="15" fillId="4" borderId="15" xfId="2" applyFont="1" applyFill="1" applyBorder="1" applyAlignment="1" applyProtection="1">
      <alignment horizontal="center" vertical="center" shrinkToFit="1"/>
      <protection hidden="1"/>
    </xf>
    <xf numFmtId="0" fontId="15" fillId="4" borderId="2" xfId="2" applyFont="1" applyFill="1" applyBorder="1" applyAlignment="1" applyProtection="1">
      <alignment horizontal="center" vertical="center" shrinkToFit="1"/>
      <protection hidden="1"/>
    </xf>
    <xf numFmtId="0" fontId="15" fillId="4" borderId="9" xfId="2" applyFont="1" applyFill="1" applyBorder="1" applyAlignment="1" applyProtection="1">
      <alignment horizontal="center" vertical="center" shrinkToFit="1"/>
      <protection hidden="1"/>
    </xf>
    <xf numFmtId="177" fontId="15" fillId="0" borderId="1" xfId="3" applyNumberFormat="1" applyFont="1" applyFill="1" applyBorder="1" applyAlignment="1" applyProtection="1">
      <alignment horizontal="center" vertical="center" shrinkToFit="1"/>
      <protection hidden="1"/>
    </xf>
    <xf numFmtId="177" fontId="15" fillId="0" borderId="2" xfId="3" applyNumberFormat="1" applyFont="1" applyFill="1" applyBorder="1" applyAlignment="1" applyProtection="1">
      <alignment horizontal="center" vertical="center" shrinkToFit="1"/>
      <protection hidden="1"/>
    </xf>
    <xf numFmtId="178" fontId="19" fillId="0" borderId="10" xfId="3" applyNumberFormat="1" applyFont="1" applyFill="1" applyBorder="1" applyAlignment="1" applyProtection="1">
      <alignment horizontal="right" vertical="center"/>
      <protection hidden="1"/>
    </xf>
    <xf numFmtId="178" fontId="19" fillId="0" borderId="30" xfId="3" applyNumberFormat="1" applyFont="1" applyFill="1" applyBorder="1" applyAlignment="1" applyProtection="1">
      <alignment horizontal="right" vertical="center"/>
      <protection hidden="1"/>
    </xf>
    <xf numFmtId="178" fontId="19" fillId="0" borderId="14" xfId="3" applyNumberFormat="1" applyFont="1" applyFill="1" applyBorder="1" applyAlignment="1" applyProtection="1">
      <alignment horizontal="right" vertical="center"/>
      <protection hidden="1"/>
    </xf>
    <xf numFmtId="178" fontId="19" fillId="0" borderId="48" xfId="3" applyNumberFormat="1" applyFont="1" applyFill="1" applyBorder="1" applyAlignment="1" applyProtection="1">
      <alignment horizontal="right" vertical="center"/>
      <protection hidden="1"/>
    </xf>
    <xf numFmtId="178" fontId="19" fillId="0" borderId="49" xfId="3" applyNumberFormat="1" applyFont="1" applyFill="1" applyBorder="1" applyAlignment="1" applyProtection="1">
      <alignment horizontal="center" vertical="center"/>
      <protection hidden="1"/>
    </xf>
    <xf numFmtId="178" fontId="19" fillId="0" borderId="50" xfId="3" applyNumberFormat="1" applyFont="1" applyFill="1" applyBorder="1" applyAlignment="1" applyProtection="1">
      <alignment horizontal="center" vertical="center"/>
      <protection hidden="1"/>
    </xf>
    <xf numFmtId="2" fontId="19" fillId="0" borderId="57" xfId="2" applyNumberFormat="1" applyFont="1" applyBorder="1" applyAlignment="1" applyProtection="1">
      <alignment horizontal="center" vertical="center"/>
      <protection hidden="1"/>
    </xf>
    <xf numFmtId="2" fontId="19" fillId="0" borderId="1" xfId="2" applyNumberFormat="1" applyFont="1" applyBorder="1" applyAlignment="1" applyProtection="1">
      <alignment horizontal="center" vertical="center"/>
      <protection hidden="1"/>
    </xf>
    <xf numFmtId="0" fontId="19" fillId="4" borderId="10" xfId="2" applyFont="1" applyFill="1" applyBorder="1" applyAlignment="1" applyProtection="1">
      <alignment horizontal="left" vertical="center"/>
      <protection hidden="1"/>
    </xf>
    <xf numFmtId="0" fontId="19" fillId="4" borderId="30" xfId="2" applyFont="1" applyFill="1" applyBorder="1" applyAlignment="1" applyProtection="1">
      <alignment horizontal="left" vertical="center"/>
      <protection hidden="1"/>
    </xf>
    <xf numFmtId="0" fontId="19" fillId="4" borderId="11" xfId="2" applyFont="1" applyFill="1" applyBorder="1" applyAlignment="1" applyProtection="1">
      <alignment horizontal="left" vertical="center"/>
      <protection hidden="1"/>
    </xf>
    <xf numFmtId="0" fontId="19" fillId="4" borderId="14" xfId="2" applyFont="1" applyFill="1" applyBorder="1" applyAlignment="1" applyProtection="1">
      <alignment horizontal="left" vertical="center"/>
      <protection hidden="1"/>
    </xf>
    <xf numFmtId="0" fontId="19" fillId="4" borderId="48" xfId="2" applyFont="1" applyFill="1" applyBorder="1" applyAlignment="1" applyProtection="1">
      <alignment horizontal="left" vertical="center"/>
      <protection hidden="1"/>
    </xf>
    <xf numFmtId="0" fontId="19" fillId="4" borderId="15" xfId="2" applyFont="1" applyFill="1" applyBorder="1" applyAlignment="1" applyProtection="1">
      <alignment horizontal="left" vertical="center"/>
      <protection hidden="1"/>
    </xf>
    <xf numFmtId="177" fontId="19" fillId="0" borderId="4" xfId="3" applyNumberFormat="1" applyFont="1" applyFill="1" applyBorder="1" applyAlignment="1" applyProtection="1">
      <alignment horizontal="right" vertical="center"/>
      <protection hidden="1"/>
    </xf>
    <xf numFmtId="177" fontId="19" fillId="0" borderId="5" xfId="3" applyNumberFormat="1" applyFont="1" applyFill="1" applyBorder="1" applyAlignment="1" applyProtection="1">
      <alignment horizontal="right" vertical="center"/>
      <protection hidden="1"/>
    </xf>
    <xf numFmtId="177" fontId="19" fillId="0" borderId="22" xfId="3" applyNumberFormat="1" applyFont="1" applyFill="1" applyBorder="1" applyAlignment="1" applyProtection="1">
      <alignment horizontal="right" vertical="center"/>
      <protection hidden="1"/>
    </xf>
    <xf numFmtId="177" fontId="19" fillId="0" borderId="23" xfId="3" applyNumberFormat="1" applyFont="1" applyFill="1" applyBorder="1" applyAlignment="1" applyProtection="1">
      <alignment horizontal="right" vertical="center"/>
      <protection hidden="1"/>
    </xf>
    <xf numFmtId="177" fontId="20" fillId="0" borderId="51" xfId="3" applyNumberFormat="1" applyFont="1" applyFill="1" applyBorder="1" applyAlignment="1" applyProtection="1">
      <alignment horizontal="center" vertical="center"/>
      <protection hidden="1"/>
    </xf>
    <xf numFmtId="177" fontId="20" fillId="0" borderId="53" xfId="3" applyNumberFormat="1" applyFont="1" applyFill="1" applyBorder="1" applyAlignment="1" applyProtection="1">
      <alignment horizontal="center" vertical="center"/>
      <protection hidden="1"/>
    </xf>
    <xf numFmtId="2" fontId="19" fillId="0" borderId="52" xfId="2" applyNumberFormat="1" applyFont="1" applyBorder="1" applyAlignment="1" applyProtection="1">
      <alignment horizontal="center" vertical="center"/>
      <protection hidden="1"/>
    </xf>
    <xf numFmtId="2" fontId="19" fillId="0" borderId="6" xfId="2" applyNumberFormat="1" applyFont="1" applyBorder="1" applyAlignment="1" applyProtection="1">
      <alignment horizontal="center" vertical="center"/>
      <protection hidden="1"/>
    </xf>
    <xf numFmtId="2" fontId="19" fillId="0" borderId="54" xfId="2" applyNumberFormat="1" applyFont="1" applyBorder="1" applyAlignment="1" applyProtection="1">
      <alignment horizontal="center" vertical="center"/>
      <protection hidden="1"/>
    </xf>
    <xf numFmtId="2" fontId="19" fillId="0" borderId="24" xfId="2" applyNumberFormat="1" applyFont="1" applyBorder="1" applyAlignment="1" applyProtection="1">
      <alignment horizontal="center" vertical="center"/>
      <protection hidden="1"/>
    </xf>
    <xf numFmtId="0" fontId="15" fillId="0" borderId="10" xfId="2" applyFont="1" applyBorder="1" applyAlignment="1" applyProtection="1">
      <alignment horizontal="center" vertical="center" wrapText="1" shrinkToFit="1"/>
      <protection hidden="1"/>
    </xf>
    <xf numFmtId="0" fontId="15" fillId="0" borderId="30" xfId="2" applyFont="1" applyBorder="1" applyAlignment="1" applyProtection="1">
      <alignment horizontal="center" vertical="center" wrapText="1" shrinkToFit="1"/>
      <protection hidden="1"/>
    </xf>
    <xf numFmtId="0" fontId="15" fillId="0" borderId="11" xfId="2" applyFont="1" applyBorder="1" applyAlignment="1" applyProtection="1">
      <alignment horizontal="center" vertical="center" wrapText="1" shrinkToFit="1"/>
      <protection hidden="1"/>
    </xf>
    <xf numFmtId="0" fontId="15" fillId="0" borderId="14" xfId="2" applyFont="1" applyBorder="1" applyAlignment="1" applyProtection="1">
      <alignment horizontal="center" vertical="center" wrapText="1" shrinkToFit="1"/>
      <protection hidden="1"/>
    </xf>
    <xf numFmtId="0" fontId="15" fillId="0" borderId="48" xfId="2" applyFont="1" applyBorder="1" applyAlignment="1" applyProtection="1">
      <alignment horizontal="center" vertical="center" wrapText="1" shrinkToFit="1"/>
      <protection hidden="1"/>
    </xf>
    <xf numFmtId="0" fontId="15" fillId="0" borderId="15" xfId="2" applyFont="1" applyBorder="1" applyAlignment="1" applyProtection="1">
      <alignment horizontal="center" vertical="center" wrapText="1" shrinkToFit="1"/>
      <protection hidden="1"/>
    </xf>
    <xf numFmtId="0" fontId="15" fillId="4" borderId="2" xfId="2" applyFont="1" applyFill="1" applyBorder="1" applyAlignment="1" applyProtection="1">
      <alignment horizontal="center" vertical="center"/>
      <protection hidden="1"/>
    </xf>
    <xf numFmtId="0" fontId="15" fillId="4" borderId="3" xfId="2" applyFont="1" applyFill="1" applyBorder="1" applyAlignment="1" applyProtection="1">
      <alignment horizontal="center" vertical="center"/>
      <protection hidden="1"/>
    </xf>
    <xf numFmtId="0" fontId="15" fillId="4" borderId="9" xfId="2" applyFont="1" applyFill="1" applyBorder="1" applyAlignment="1" applyProtection="1">
      <alignment horizontal="center" vertical="center"/>
      <protection hidden="1"/>
    </xf>
    <xf numFmtId="0" fontId="15" fillId="0" borderId="1" xfId="2" applyFont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center" vertical="center"/>
      <protection hidden="1"/>
    </xf>
    <xf numFmtId="2" fontId="15" fillId="0" borderId="2" xfId="2" applyNumberFormat="1" applyFont="1" applyBorder="1" applyAlignment="1" applyProtection="1">
      <alignment horizontal="center" vertical="center"/>
      <protection hidden="1"/>
    </xf>
    <xf numFmtId="2" fontId="15" fillId="0" borderId="3" xfId="2" applyNumberFormat="1" applyFont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5" fillId="4" borderId="1" xfId="2" applyFont="1" applyFill="1" applyBorder="1" applyAlignment="1" applyProtection="1">
      <alignment horizontal="center" vertical="center" wrapText="1" shrinkToFit="1"/>
      <protection hidden="1"/>
    </xf>
    <xf numFmtId="0" fontId="15" fillId="4" borderId="3" xfId="2" applyFont="1" applyFill="1" applyBorder="1" applyAlignment="1" applyProtection="1">
      <alignment horizontal="center" vertical="center" shrinkToFit="1"/>
      <protection hidden="1"/>
    </xf>
    <xf numFmtId="0" fontId="15" fillId="0" borderId="2" xfId="2" applyFont="1" applyBorder="1" applyAlignment="1" applyProtection="1">
      <alignment horizontal="center" vertical="center" shrinkToFit="1"/>
      <protection hidden="1"/>
    </xf>
    <xf numFmtId="0" fontId="15" fillId="4" borderId="1" xfId="2" applyFont="1" applyFill="1" applyBorder="1" applyAlignment="1" applyProtection="1">
      <alignment horizontal="center" vertical="center"/>
      <protection hidden="1"/>
    </xf>
    <xf numFmtId="14" fontId="15" fillId="4" borderId="1" xfId="2" applyNumberFormat="1" applyFont="1" applyFill="1" applyBorder="1" applyAlignment="1" applyProtection="1">
      <alignment horizontal="center" vertical="center"/>
      <protection hidden="1"/>
    </xf>
    <xf numFmtId="14" fontId="15" fillId="4" borderId="2" xfId="2" applyNumberFormat="1" applyFont="1" applyFill="1" applyBorder="1" applyAlignment="1" applyProtection="1">
      <alignment horizontal="center" vertical="center"/>
      <protection hidden="1"/>
    </xf>
    <xf numFmtId="14" fontId="15" fillId="4" borderId="3" xfId="2" applyNumberFormat="1" applyFont="1" applyFill="1" applyBorder="1" applyAlignment="1" applyProtection="1">
      <alignment horizontal="center" vertical="center"/>
      <protection hidden="1"/>
    </xf>
    <xf numFmtId="14" fontId="15" fillId="4" borderId="9" xfId="2" applyNumberFormat="1" applyFont="1" applyFill="1" applyBorder="1" applyAlignment="1" applyProtection="1">
      <alignment horizontal="center" vertical="center"/>
      <protection hidden="1"/>
    </xf>
    <xf numFmtId="14" fontId="15" fillId="0" borderId="1" xfId="2" applyNumberFormat="1" applyFont="1" applyBorder="1" applyAlignment="1" applyProtection="1">
      <alignment horizontal="center" vertical="center"/>
      <protection hidden="1"/>
    </xf>
    <xf numFmtId="181" fontId="15" fillId="0" borderId="2" xfId="2" applyNumberFormat="1" applyFont="1" applyBorder="1" applyAlignment="1" applyProtection="1">
      <alignment horizontal="center" vertical="center"/>
      <protection hidden="1"/>
    </xf>
    <xf numFmtId="181" fontId="15" fillId="0" borderId="3" xfId="2" applyNumberFormat="1" applyFont="1" applyBorder="1" applyAlignment="1" applyProtection="1">
      <alignment horizontal="center" vertical="center"/>
      <protection hidden="1"/>
    </xf>
    <xf numFmtId="181" fontId="15" fillId="0" borderId="9" xfId="2" applyNumberFormat="1" applyFont="1" applyBorder="1" applyAlignment="1" applyProtection="1">
      <alignment horizontal="center" vertical="center"/>
      <protection hidden="1"/>
    </xf>
    <xf numFmtId="183" fontId="15" fillId="0" borderId="2" xfId="2" applyNumberFormat="1" applyFont="1" applyBorder="1" applyAlignment="1" applyProtection="1">
      <alignment horizontal="center" vertical="center"/>
      <protection hidden="1"/>
    </xf>
    <xf numFmtId="183" fontId="15" fillId="0" borderId="3" xfId="2" applyNumberFormat="1" applyFont="1" applyBorder="1" applyAlignment="1" applyProtection="1">
      <alignment horizontal="center" vertical="center"/>
      <protection hidden="1"/>
    </xf>
    <xf numFmtId="183" fontId="15" fillId="0" borderId="9" xfId="2" applyNumberFormat="1" applyFont="1" applyBorder="1" applyAlignment="1" applyProtection="1">
      <alignment horizontal="center" vertical="center"/>
      <protection hidden="1"/>
    </xf>
    <xf numFmtId="184" fontId="15" fillId="0" borderId="2" xfId="2" applyNumberFormat="1" applyFont="1" applyBorder="1" applyAlignment="1" applyProtection="1">
      <alignment horizontal="center" vertical="center"/>
      <protection hidden="1"/>
    </xf>
    <xf numFmtId="184" fontId="15" fillId="0" borderId="3" xfId="2" applyNumberFormat="1" applyFont="1" applyBorder="1" applyAlignment="1" applyProtection="1">
      <alignment horizontal="center" vertical="center"/>
      <protection hidden="1"/>
    </xf>
    <xf numFmtId="184" fontId="15" fillId="0" borderId="9" xfId="2" applyNumberFormat="1" applyFont="1" applyBorder="1" applyAlignment="1" applyProtection="1">
      <alignment horizontal="center" vertical="center"/>
      <protection hidden="1"/>
    </xf>
    <xf numFmtId="14" fontId="15" fillId="0" borderId="2" xfId="2" quotePrefix="1" applyNumberFormat="1" applyFont="1" applyBorder="1" applyAlignment="1" applyProtection="1">
      <alignment horizontal="center" vertical="center"/>
      <protection hidden="1"/>
    </xf>
    <xf numFmtId="14" fontId="15" fillId="0" borderId="3" xfId="2" quotePrefix="1" applyNumberFormat="1" applyFont="1" applyBorder="1" applyAlignment="1" applyProtection="1">
      <alignment horizontal="center" vertical="center"/>
      <protection hidden="1"/>
    </xf>
    <xf numFmtId="14" fontId="15" fillId="0" borderId="9" xfId="2" quotePrefix="1" applyNumberFormat="1" applyFont="1" applyBorder="1" applyAlignment="1" applyProtection="1">
      <alignment horizontal="center" vertical="center"/>
      <protection hidden="1"/>
    </xf>
    <xf numFmtId="185" fontId="15" fillId="0" borderId="3" xfId="2" applyNumberFormat="1" applyFont="1" applyBorder="1" applyAlignment="1" applyProtection="1">
      <alignment horizontal="left" vertical="center"/>
      <protection hidden="1"/>
    </xf>
    <xf numFmtId="185" fontId="15" fillId="0" borderId="9" xfId="2" applyNumberFormat="1" applyFont="1" applyBorder="1" applyAlignment="1" applyProtection="1">
      <alignment horizontal="left" vertical="center"/>
      <protection hidden="1"/>
    </xf>
    <xf numFmtId="0" fontId="15" fillId="0" borderId="3" xfId="2" applyFont="1" applyBorder="1" applyAlignment="1" applyProtection="1">
      <alignment horizontal="center" vertical="center" shrinkToFit="1"/>
      <protection hidden="1"/>
    </xf>
    <xf numFmtId="0" fontId="15" fillId="0" borderId="9" xfId="2" applyFont="1" applyBorder="1" applyAlignment="1" applyProtection="1">
      <alignment horizontal="center" vertical="center" shrinkToFit="1"/>
      <protection hidden="1"/>
    </xf>
    <xf numFmtId="0" fontId="15" fillId="0" borderId="1" xfId="2" applyFont="1" applyBorder="1" applyAlignment="1" applyProtection="1">
      <alignment horizontal="left" vertical="center"/>
      <protection hidden="1"/>
    </xf>
    <xf numFmtId="0" fontId="12" fillId="4" borderId="10" xfId="2" applyFont="1" applyFill="1" applyBorder="1" applyAlignment="1" applyProtection="1">
      <alignment horizontal="center" vertical="center" wrapText="1"/>
      <protection hidden="1"/>
    </xf>
    <xf numFmtId="0" fontId="12" fillId="4" borderId="11" xfId="2" applyFont="1" applyFill="1" applyBorder="1" applyAlignment="1" applyProtection="1">
      <alignment horizontal="center" vertical="center" wrapText="1"/>
      <protection hidden="1"/>
    </xf>
    <xf numFmtId="0" fontId="12" fillId="4" borderId="12" xfId="2" applyFont="1" applyFill="1" applyBorder="1" applyAlignment="1" applyProtection="1">
      <alignment horizontal="center" vertical="center" wrapText="1"/>
      <protection hidden="1"/>
    </xf>
    <xf numFmtId="0" fontId="12" fillId="4" borderId="13" xfId="2" applyFont="1" applyFill="1" applyBorder="1" applyAlignment="1" applyProtection="1">
      <alignment horizontal="center" vertical="center" wrapText="1"/>
      <protection hidden="1"/>
    </xf>
    <xf numFmtId="0" fontId="12" fillId="4" borderId="14" xfId="2" applyFont="1" applyFill="1" applyBorder="1" applyAlignment="1" applyProtection="1">
      <alignment horizontal="center" vertical="center" wrapText="1"/>
      <protection hidden="1"/>
    </xf>
    <xf numFmtId="0" fontId="12" fillId="4" borderId="15" xfId="2" applyFont="1" applyFill="1" applyBorder="1" applyAlignment="1" applyProtection="1">
      <alignment horizontal="center" vertical="center" wrapText="1"/>
      <protection hidden="1"/>
    </xf>
    <xf numFmtId="0" fontId="15" fillId="4" borderId="16" xfId="2" applyFont="1" applyFill="1" applyBorder="1" applyAlignment="1" applyProtection="1">
      <alignment horizontal="center" vertical="center" wrapText="1"/>
      <protection hidden="1"/>
    </xf>
    <xf numFmtId="0" fontId="15" fillId="4" borderId="18" xfId="2" applyFont="1" applyFill="1" applyBorder="1" applyAlignment="1" applyProtection="1">
      <alignment horizontal="center" vertical="center" wrapText="1"/>
      <protection hidden="1"/>
    </xf>
    <xf numFmtId="0" fontId="15" fillId="4" borderId="10" xfId="2" applyFont="1" applyFill="1" applyBorder="1" applyAlignment="1" applyProtection="1">
      <alignment horizontal="center" vertical="center"/>
      <protection hidden="1"/>
    </xf>
    <xf numFmtId="0" fontId="15" fillId="4" borderId="11" xfId="2" applyFont="1" applyFill="1" applyBorder="1" applyAlignment="1" applyProtection="1">
      <alignment horizontal="center" vertical="center"/>
      <protection hidden="1"/>
    </xf>
    <xf numFmtId="0" fontId="15" fillId="4" borderId="12" xfId="2" applyFont="1" applyFill="1" applyBorder="1" applyAlignment="1" applyProtection="1">
      <alignment horizontal="center" vertical="center"/>
      <protection hidden="1"/>
    </xf>
    <xf numFmtId="0" fontId="15" fillId="4" borderId="13" xfId="2" applyFont="1" applyFill="1" applyBorder="1" applyAlignment="1" applyProtection="1">
      <alignment horizontal="center" vertical="center"/>
      <protection hidden="1"/>
    </xf>
    <xf numFmtId="0" fontId="15" fillId="4" borderId="14" xfId="2" applyFont="1" applyFill="1" applyBorder="1" applyAlignment="1" applyProtection="1">
      <alignment horizontal="center" vertical="center"/>
      <protection hidden="1"/>
    </xf>
    <xf numFmtId="0" fontId="15" fillId="4" borderId="15" xfId="2" applyFont="1" applyFill="1" applyBorder="1" applyAlignment="1" applyProtection="1">
      <alignment horizontal="center" vertical="center"/>
      <protection hidden="1"/>
    </xf>
    <xf numFmtId="0" fontId="15" fillId="0" borderId="1" xfId="2" applyFont="1" applyBorder="1" applyAlignment="1" applyProtection="1">
      <alignment horizontal="center" vertical="center" wrapText="1" shrinkToFit="1"/>
      <protection hidden="1"/>
    </xf>
    <xf numFmtId="0" fontId="15" fillId="0" borderId="3" xfId="2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center" vertical="center" wrapText="1"/>
      <protection hidden="1"/>
    </xf>
    <xf numFmtId="0" fontId="15" fillId="0" borderId="3" xfId="2" applyFont="1" applyBorder="1" applyAlignment="1" applyProtection="1">
      <alignment horizontal="center" vertical="center" wrapText="1"/>
      <protection hidden="1"/>
    </xf>
    <xf numFmtId="0" fontId="15" fillId="0" borderId="9" xfId="2" applyFont="1" applyBorder="1" applyAlignment="1" applyProtection="1">
      <alignment horizontal="center" vertical="center" wrapText="1"/>
      <protection hidden="1"/>
    </xf>
    <xf numFmtId="0" fontId="15" fillId="0" borderId="2" xfId="2" applyFont="1" applyBorder="1" applyAlignment="1" applyProtection="1">
      <alignment horizontal="center" vertical="center" wrapText="1" shrinkToFit="1"/>
      <protection hidden="1"/>
    </xf>
    <xf numFmtId="0" fontId="15" fillId="0" borderId="3" xfId="2" applyFont="1" applyBorder="1" applyAlignment="1" applyProtection="1">
      <alignment horizontal="center" vertical="center" wrapText="1" shrinkToFit="1"/>
      <protection hidden="1"/>
    </xf>
    <xf numFmtId="0" fontId="15" fillId="0" borderId="9" xfId="2" applyFont="1" applyBorder="1" applyAlignment="1" applyProtection="1">
      <alignment horizontal="center" vertical="center" wrapText="1" shrinkToFit="1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15" fillId="0" borderId="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left" vertical="center"/>
      <protection hidden="1"/>
    </xf>
    <xf numFmtId="0" fontId="13" fillId="11" borderId="1" xfId="2" applyFont="1" applyFill="1" applyBorder="1" applyAlignment="1" applyProtection="1">
      <alignment horizontal="center" vertical="center"/>
      <protection hidden="1"/>
    </xf>
    <xf numFmtId="177" fontId="13" fillId="3" borderId="30" xfId="3" applyNumberFormat="1" applyFont="1" applyFill="1" applyBorder="1" applyAlignment="1" applyProtection="1">
      <alignment horizontal="right" vertical="center" wrapText="1"/>
      <protection hidden="1"/>
    </xf>
    <xf numFmtId="177" fontId="13" fillId="3" borderId="48" xfId="3" applyNumberFormat="1" applyFont="1" applyFill="1" applyBorder="1" applyAlignment="1" applyProtection="1">
      <alignment horizontal="right" vertical="center" wrapText="1"/>
      <protection hidden="1"/>
    </xf>
    <xf numFmtId="0" fontId="13" fillId="3" borderId="9" xfId="2" applyFont="1" applyFill="1" applyBorder="1" applyAlignment="1" applyProtection="1">
      <alignment horizontal="center" vertical="center" wrapText="1"/>
      <protection hidden="1"/>
    </xf>
    <xf numFmtId="0" fontId="14" fillId="12" borderId="14" xfId="2" applyFont="1" applyFill="1" applyBorder="1" applyAlignment="1" applyProtection="1">
      <alignment horizontal="center" vertical="center"/>
      <protection hidden="1"/>
    </xf>
    <xf numFmtId="0" fontId="14" fillId="12" borderId="48" xfId="2" applyFont="1" applyFill="1" applyBorder="1" applyAlignment="1" applyProtection="1">
      <alignment horizontal="center" vertical="center"/>
      <protection hidden="1"/>
    </xf>
    <xf numFmtId="176" fontId="14" fillId="3" borderId="2" xfId="2" applyNumberFormat="1" applyFont="1" applyFill="1" applyBorder="1" applyAlignment="1" applyProtection="1">
      <alignment horizontal="right" vertical="center" wrapText="1"/>
      <protection hidden="1"/>
    </xf>
    <xf numFmtId="176" fontId="14" fillId="3" borderId="3" xfId="2" applyNumberFormat="1" applyFont="1" applyFill="1" applyBorder="1" applyAlignment="1" applyProtection="1">
      <alignment horizontal="right" vertical="center" wrapText="1"/>
      <protection hidden="1"/>
    </xf>
    <xf numFmtId="177" fontId="14" fillId="3" borderId="18" xfId="3" applyNumberFormat="1" applyFont="1" applyFill="1" applyBorder="1" applyAlignment="1" applyProtection="1">
      <alignment horizontal="right" vertical="center" wrapText="1"/>
      <protection hidden="1"/>
    </xf>
    <xf numFmtId="177" fontId="14" fillId="3" borderId="14" xfId="3" applyNumberFormat="1" applyFont="1" applyFill="1" applyBorder="1" applyAlignment="1" applyProtection="1">
      <alignment horizontal="right" vertical="center" wrapText="1"/>
      <protection hidden="1"/>
    </xf>
    <xf numFmtId="186" fontId="14" fillId="3" borderId="2" xfId="2" applyNumberFormat="1" applyFont="1" applyFill="1" applyBorder="1" applyAlignment="1" applyProtection="1">
      <alignment horizontal="center" vertical="center" wrapText="1"/>
      <protection hidden="1"/>
    </xf>
    <xf numFmtId="186" fontId="14" fillId="3" borderId="9" xfId="2" applyNumberFormat="1" applyFont="1" applyFill="1" applyBorder="1" applyAlignment="1" applyProtection="1">
      <alignment horizontal="center" vertical="center" wrapText="1"/>
      <protection hidden="1"/>
    </xf>
    <xf numFmtId="0" fontId="14" fillId="13" borderId="1" xfId="2" applyFont="1" applyFill="1" applyBorder="1" applyAlignment="1" applyProtection="1">
      <alignment horizontal="center" vertical="center" shrinkToFit="1"/>
      <protection hidden="1"/>
    </xf>
    <xf numFmtId="0" fontId="14" fillId="3" borderId="1" xfId="2" applyFont="1" applyFill="1" applyBorder="1" applyAlignment="1" applyProtection="1">
      <alignment horizontal="center" vertical="center"/>
      <protection hidden="1"/>
    </xf>
    <xf numFmtId="0" fontId="14" fillId="11" borderId="45" xfId="2" applyFont="1" applyFill="1" applyBorder="1" applyAlignment="1" applyProtection="1">
      <alignment horizontal="center" vertical="center" wrapText="1"/>
      <protection hidden="1"/>
    </xf>
    <xf numFmtId="0" fontId="14" fillId="4" borderId="46" xfId="2" applyFont="1" applyFill="1" applyBorder="1" applyAlignment="1" applyProtection="1">
      <alignment horizontal="center" vertical="center" wrapText="1"/>
      <protection hidden="1"/>
    </xf>
    <xf numFmtId="0" fontId="14" fillId="4" borderId="47" xfId="2" applyFont="1" applyFill="1" applyBorder="1" applyAlignment="1" applyProtection="1">
      <alignment horizontal="center" vertical="center" wrapText="1"/>
      <protection hidden="1"/>
    </xf>
    <xf numFmtId="0" fontId="14" fillId="4" borderId="45" xfId="2" applyFont="1" applyFill="1" applyBorder="1" applyAlignment="1" applyProtection="1">
      <alignment horizontal="center" vertical="center" wrapText="1"/>
      <protection hidden="1"/>
    </xf>
    <xf numFmtId="0" fontId="14" fillId="4" borderId="62" xfId="2" applyFont="1" applyFill="1" applyBorder="1" applyAlignment="1" applyProtection="1">
      <alignment horizontal="center" vertical="center" wrapText="1"/>
      <protection hidden="1"/>
    </xf>
    <xf numFmtId="186" fontId="14" fillId="3" borderId="14" xfId="2" applyNumberFormat="1" applyFont="1" applyFill="1" applyBorder="1" applyAlignment="1" applyProtection="1">
      <alignment horizontal="center" vertical="center" wrapText="1"/>
      <protection hidden="1"/>
    </xf>
    <xf numFmtId="186" fontId="14" fillId="3" borderId="15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center" vertical="center"/>
      <protection hidden="1"/>
    </xf>
    <xf numFmtId="0" fontId="14" fillId="11" borderId="1" xfId="2" applyFont="1" applyFill="1" applyBorder="1" applyAlignment="1" applyProtection="1">
      <alignment horizontal="center" vertical="center"/>
      <protection hidden="1"/>
    </xf>
    <xf numFmtId="176" fontId="14" fillId="3" borderId="18" xfId="2" applyNumberFormat="1" applyFont="1" applyFill="1" applyBorder="1" applyAlignment="1" applyProtection="1">
      <alignment horizontal="right" vertical="center" wrapText="1"/>
      <protection hidden="1"/>
    </xf>
    <xf numFmtId="176" fontId="14" fillId="3" borderId="14" xfId="2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2" applyFont="1" applyAlignment="1" applyProtection="1">
      <alignment horizontal="center" vertical="top" wrapText="1"/>
      <protection hidden="1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7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 indent="1"/>
    </xf>
    <xf numFmtId="0" fontId="4" fillId="6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49" fontId="2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" fillId="7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8" borderId="10" xfId="0" applyFont="1" applyFill="1" applyBorder="1" applyAlignment="1" applyProtection="1">
      <alignment horizontal="center" vertical="center"/>
      <protection locked="0"/>
    </xf>
    <xf numFmtId="0" fontId="2" fillId="8" borderId="30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8" borderId="14" xfId="0" applyFont="1" applyFill="1" applyBorder="1" applyAlignment="1" applyProtection="1">
      <alignment horizontal="center" vertical="center"/>
      <protection locked="0"/>
    </xf>
    <xf numFmtId="0" fontId="2" fillId="8" borderId="48" xfId="0" applyFont="1" applyFill="1" applyBorder="1" applyAlignment="1" applyProtection="1">
      <alignment horizontal="center" vertical="center"/>
      <protection locked="0"/>
    </xf>
    <xf numFmtId="0" fontId="2" fillId="8" borderId="15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194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76" fontId="2" fillId="8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8" borderId="11" xfId="0" applyNumberFormat="1" applyFont="1" applyFill="1" applyBorder="1" applyAlignment="1" applyProtection="1">
      <alignment horizontal="center" vertical="center" shrinkToFit="1"/>
      <protection locked="0"/>
    </xf>
    <xf numFmtId="176" fontId="2" fillId="8" borderId="14" xfId="0" applyNumberFormat="1" applyFont="1" applyFill="1" applyBorder="1" applyAlignment="1" applyProtection="1">
      <alignment horizontal="center" vertical="center" shrinkToFit="1"/>
      <protection locked="0"/>
    </xf>
    <xf numFmtId="176" fontId="2" fillId="8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49" fontId="4" fillId="8" borderId="12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177" fontId="9" fillId="3" borderId="28" xfId="1" applyNumberFormat="1" applyFont="1" applyFill="1" applyBorder="1" applyAlignment="1" applyProtection="1">
      <alignment horizontal="center" vertical="center"/>
    </xf>
    <xf numFmtId="177" fontId="9" fillId="3" borderId="31" xfId="1" applyNumberFormat="1" applyFont="1" applyFill="1" applyBorder="1" applyAlignment="1" applyProtection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9" xfId="0" applyFont="1" applyFill="1" applyBorder="1" applyAlignment="1" applyProtection="1">
      <alignment horizontal="center" vertical="center" wrapText="1"/>
      <protection locked="0"/>
    </xf>
    <xf numFmtId="177" fontId="2" fillId="0" borderId="1" xfId="1" applyNumberFormat="1" applyFont="1" applyFill="1" applyBorder="1" applyAlignment="1" applyProtection="1">
      <alignment horizontal="center" vertical="center" shrinkToFit="1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 shrinkToFi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8" borderId="1" xfId="1" applyNumberFormat="1" applyFont="1" applyFill="1" applyBorder="1" applyAlignment="1" applyProtection="1">
      <alignment horizontal="left" vertical="top" wrapText="1"/>
      <protection locked="0"/>
    </xf>
    <xf numFmtId="0" fontId="9" fillId="4" borderId="30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177" fontId="9" fillId="0" borderId="2" xfId="1" applyNumberFormat="1" applyFont="1" applyFill="1" applyBorder="1" applyAlignment="1" applyProtection="1">
      <alignment horizontal="right" vertical="center" indent="1"/>
    </xf>
    <xf numFmtId="2" fontId="9" fillId="0" borderId="19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77" fontId="9" fillId="0" borderId="10" xfId="1" applyNumberFormat="1" applyFont="1" applyFill="1" applyBorder="1" applyAlignment="1" applyProtection="1">
      <alignment horizontal="right" vertical="center" indent="1"/>
    </xf>
    <xf numFmtId="177" fontId="9" fillId="0" borderId="14" xfId="1" applyNumberFormat="1" applyFont="1" applyFill="1" applyBorder="1" applyAlignment="1" applyProtection="1">
      <alignment horizontal="right" vertical="center" indent="1"/>
    </xf>
    <xf numFmtId="179" fontId="9" fillId="0" borderId="20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63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20" fontId="4" fillId="0" borderId="28" xfId="2" applyNumberFormat="1" applyFont="1" applyBorder="1" applyAlignment="1">
      <alignment horizontal="center" vertical="center" wrapText="1"/>
    </xf>
    <xf numFmtId="20" fontId="4" fillId="0" borderId="31" xfId="2" applyNumberFormat="1" applyFont="1" applyBorder="1" applyAlignment="1">
      <alignment horizontal="center" vertical="center" wrapText="1"/>
    </xf>
    <xf numFmtId="20" fontId="4" fillId="0" borderId="29" xfId="2" applyNumberFormat="1" applyFont="1" applyBorder="1" applyAlignment="1">
      <alignment horizontal="center" vertical="center" wrapText="1"/>
    </xf>
    <xf numFmtId="20" fontId="4" fillId="0" borderId="32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0" borderId="16" xfId="2" applyNumberFormat="1" applyFont="1" applyBorder="1" applyAlignment="1">
      <alignment horizontal="center" vertical="center" wrapText="1"/>
    </xf>
    <xf numFmtId="20" fontId="4" fillId="0" borderId="1" xfId="2" applyNumberFormat="1" applyFont="1" applyBorder="1" applyAlignment="1">
      <alignment horizontal="center" vertical="center"/>
    </xf>
    <xf numFmtId="20" fontId="4" fillId="0" borderId="16" xfId="2" applyNumberFormat="1" applyFont="1" applyBorder="1" applyAlignment="1">
      <alignment horizontal="center" vertical="center"/>
    </xf>
    <xf numFmtId="20" fontId="4" fillId="0" borderId="16" xfId="2" applyNumberFormat="1" applyFont="1" applyBorder="1" applyAlignment="1">
      <alignment horizontal="center" vertical="center" wrapText="1"/>
    </xf>
    <xf numFmtId="20" fontId="4" fillId="0" borderId="18" xfId="2" applyNumberFormat="1" applyFont="1" applyBorder="1" applyAlignment="1">
      <alignment horizontal="center" vertical="center" wrapText="1"/>
    </xf>
    <xf numFmtId="182" fontId="8" fillId="0" borderId="40" xfId="2" applyNumberFormat="1" applyFont="1" applyBorder="1" applyAlignment="1">
      <alignment horizontal="center" vertical="center" wrapText="1"/>
    </xf>
    <xf numFmtId="182" fontId="8" fillId="0" borderId="41" xfId="2" applyNumberFormat="1" applyFont="1" applyBorder="1" applyAlignment="1">
      <alignment horizontal="center" vertical="center" wrapText="1"/>
    </xf>
    <xf numFmtId="20" fontId="4" fillId="0" borderId="17" xfId="2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shrinkToFit="1"/>
    </xf>
    <xf numFmtId="0" fontId="2" fillId="3" borderId="14" xfId="0" applyFont="1" applyFill="1" applyBorder="1" applyAlignment="1">
      <alignment horizontal="right" vertical="center" shrinkToFit="1"/>
    </xf>
    <xf numFmtId="0" fontId="2" fillId="14" borderId="11" xfId="0" applyFont="1" applyFill="1" applyBorder="1" applyAlignment="1" applyProtection="1">
      <alignment horizontal="left" vertical="center" shrinkToFit="1"/>
      <protection locked="0"/>
    </xf>
    <xf numFmtId="0" fontId="2" fillId="14" borderId="15" xfId="0" applyFont="1" applyFill="1" applyBorder="1" applyAlignment="1" applyProtection="1">
      <alignment horizontal="left" vertical="center" shrinkToFit="1"/>
      <protection locked="0"/>
    </xf>
    <xf numFmtId="0" fontId="2" fillId="14" borderId="1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7">
    <cellStyle name="桁区切り" xfId="1" builtinId="6"/>
    <cellStyle name="桁区切り 3" xfId="3" xr:uid="{71382845-9F28-48AB-A01F-3AE759EB33A8}"/>
    <cellStyle name="標準" xfId="0" builtinId="0"/>
    <cellStyle name="標準 12 3" xfId="4" xr:uid="{39DCF5B7-144B-40E1-AB5E-038019E4429F}"/>
    <cellStyle name="標準 2" xfId="5" xr:uid="{881BF313-EA56-46C9-9F3C-D6710F19EB1F}"/>
    <cellStyle name="標準 2 2" xfId="6" xr:uid="{A04D56E1-C800-4C7A-8786-2EB9D06DE243}"/>
    <cellStyle name="標準 3" xfId="2" xr:uid="{33F1EB14-406F-406F-99FD-55307C90D0F8}"/>
  </cellStyles>
  <dxfs count="370"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8C8"/>
      <color rgb="FFFFFF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10" Type="http://schemas.openxmlformats.org/officeDocument/2006/relationships/image" Target="../media/image23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8005</xdr:colOff>
      <xdr:row>6</xdr:row>
      <xdr:rowOff>11622</xdr:rowOff>
    </xdr:from>
    <xdr:to>
      <xdr:col>12</xdr:col>
      <xdr:colOff>0</xdr:colOff>
      <xdr:row>10</xdr:row>
      <xdr:rowOff>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478929C6-511E-4924-A03B-7DA74B717419}"/>
            </a:ext>
          </a:extLst>
        </xdr:cNvPr>
        <xdr:cNvSpPr/>
      </xdr:nvSpPr>
      <xdr:spPr>
        <a:xfrm>
          <a:off x="6920434" y="2665015"/>
          <a:ext cx="6455387" cy="12402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12</xdr:col>
      <xdr:colOff>11020</xdr:colOff>
      <xdr:row>16</xdr:row>
      <xdr:rowOff>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B4497492-1AD1-4F0A-831D-324D6E86DDB0}"/>
            </a:ext>
          </a:extLst>
        </xdr:cNvPr>
        <xdr:cNvSpPr/>
      </xdr:nvSpPr>
      <xdr:spPr>
        <a:xfrm>
          <a:off x="6869545" y="4306455"/>
          <a:ext cx="6418748" cy="142009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6569</xdr:colOff>
      <xdr:row>17</xdr:row>
      <xdr:rowOff>164050</xdr:rowOff>
    </xdr:from>
    <xdr:to>
      <xdr:col>12</xdr:col>
      <xdr:colOff>391852</xdr:colOff>
      <xdr:row>17</xdr:row>
      <xdr:rowOff>164539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FB8BE68D-A8D2-21EE-358A-1AD4AB8244A2}"/>
            </a:ext>
          </a:extLst>
        </xdr:cNvPr>
        <xdr:cNvCxnSpPr>
          <a:cxnSpLocks/>
        </xdr:cNvCxnSpPr>
      </xdr:nvCxnSpPr>
      <xdr:spPr>
        <a:xfrm flipH="1">
          <a:off x="13821960" y="5713398"/>
          <a:ext cx="385283" cy="489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391852</xdr:colOff>
      <xdr:row>16</xdr:row>
      <xdr:rowOff>256185</xdr:rowOff>
    </xdr:from>
    <xdr:to>
      <xdr:col>12</xdr:col>
      <xdr:colOff>787852</xdr:colOff>
      <xdr:row>18</xdr:row>
      <xdr:rowOff>72403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AD84A7E4-E136-C7F1-FAA0-9C035F956067}"/>
            </a:ext>
          </a:extLst>
        </xdr:cNvPr>
        <xdr:cNvSpPr>
          <a:spLocks/>
        </xdr:cNvSpPr>
      </xdr:nvSpPr>
      <xdr:spPr>
        <a:xfrm>
          <a:off x="14207243" y="5515642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11</a:t>
          </a:r>
        </a:p>
      </xdr:txBody>
    </xdr:sp>
    <xdr:clientData/>
  </xdr:twoCellAnchor>
  <xdr:twoCellAnchor>
    <xdr:from>
      <xdr:col>7</xdr:col>
      <xdr:colOff>1</xdr:colOff>
      <xdr:row>20</xdr:row>
      <xdr:rowOff>288471</xdr:rowOff>
    </xdr:from>
    <xdr:to>
      <xdr:col>12</xdr:col>
      <xdr:colOff>1</xdr:colOff>
      <xdr:row>23</xdr:row>
      <xdr:rowOff>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A1064E17-2A55-49A6-BF1D-EC3579E1331E}"/>
            </a:ext>
          </a:extLst>
        </xdr:cNvPr>
        <xdr:cNvSpPr/>
      </xdr:nvSpPr>
      <xdr:spPr>
        <a:xfrm>
          <a:off x="6879772" y="7298871"/>
          <a:ext cx="6422572" cy="57694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14007</xdr:colOff>
      <xdr:row>6</xdr:row>
      <xdr:rowOff>15715</xdr:rowOff>
    </xdr:from>
    <xdr:to>
      <xdr:col>18</xdr:col>
      <xdr:colOff>18676</xdr:colOff>
      <xdr:row>12</xdr:row>
      <xdr:rowOff>4669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2D3EFB78-96C7-4BC7-AB7C-BD6EA5592C01}"/>
            </a:ext>
          </a:extLst>
        </xdr:cNvPr>
        <xdr:cNvSpPr/>
      </xdr:nvSpPr>
      <xdr:spPr>
        <a:xfrm>
          <a:off x="14253882" y="2666840"/>
          <a:ext cx="5322794" cy="167170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683178</xdr:colOff>
      <xdr:row>16</xdr:row>
      <xdr:rowOff>66865</xdr:rowOff>
    </xdr:from>
    <xdr:to>
      <xdr:col>22</xdr:col>
      <xdr:colOff>688114</xdr:colOff>
      <xdr:row>17</xdr:row>
      <xdr:rowOff>207286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912E842-F75A-289A-85F1-8FA4CBD20F84}"/>
            </a:ext>
          </a:extLst>
        </xdr:cNvPr>
        <xdr:cNvGrpSpPr/>
      </xdr:nvGrpSpPr>
      <xdr:grpSpPr>
        <a:xfrm>
          <a:off x="24963269" y="5383547"/>
          <a:ext cx="1338436" cy="434830"/>
          <a:chOff x="24121247" y="5788434"/>
          <a:chExt cx="1292453" cy="429455"/>
        </a:xfrm>
      </xdr:grpSpPr>
      <xdr:cxnSp macro="">
        <xdr:nvCxnSpPr>
          <xdr:cNvPr id="75" name="直線矢印コネクタ 61">
            <a:extLst>
              <a:ext uri="{FF2B5EF4-FFF2-40B4-BE49-F238E27FC236}">
                <a16:creationId xmlns:a16="http://schemas.microsoft.com/office/drawing/2014/main" id="{E2065130-C5E1-EC39-9D40-8E84C3FADBAB}"/>
              </a:ext>
            </a:extLst>
          </xdr:cNvPr>
          <xdr:cNvCxnSpPr>
            <a:cxnSpLocks/>
            <a:stCxn id="76" idx="1"/>
          </xdr:cNvCxnSpPr>
        </xdr:nvCxnSpPr>
        <xdr:spPr>
          <a:xfrm rot="10800000">
            <a:off x="24121247" y="5788434"/>
            <a:ext cx="900053" cy="249031"/>
          </a:xfrm>
          <a:prstGeom prst="bentConnector3">
            <a:avLst>
              <a:gd name="adj1" fmla="val 100823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46F0F674-5488-DB2E-D2F8-B343B2FF0D09}"/>
              </a:ext>
            </a:extLst>
          </xdr:cNvPr>
          <xdr:cNvSpPr>
            <a:spLocks noChangeAspect="1"/>
          </xdr:cNvSpPr>
        </xdr:nvSpPr>
        <xdr:spPr>
          <a:xfrm>
            <a:off x="25018125" y="5847405"/>
            <a:ext cx="395575" cy="370484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18</a:t>
            </a:r>
          </a:p>
        </xdr:txBody>
      </xdr:sp>
    </xdr:grpSp>
    <xdr:clientData/>
  </xdr:twoCellAnchor>
  <xdr:twoCellAnchor>
    <xdr:from>
      <xdr:col>2</xdr:col>
      <xdr:colOff>381707</xdr:colOff>
      <xdr:row>28</xdr:row>
      <xdr:rowOff>68174</xdr:rowOff>
    </xdr:from>
    <xdr:to>
      <xdr:col>3</xdr:col>
      <xdr:colOff>314739</xdr:colOff>
      <xdr:row>30</xdr:row>
      <xdr:rowOff>16573</xdr:rowOff>
    </xdr:to>
    <xdr:grpSp>
      <xdr:nvGrpSpPr>
        <xdr:cNvPr id="153" name="グループ化 152">
          <a:extLst>
            <a:ext uri="{FF2B5EF4-FFF2-40B4-BE49-F238E27FC236}">
              <a16:creationId xmlns:a16="http://schemas.microsoft.com/office/drawing/2014/main" id="{3F834817-C736-59F9-7A33-00B19299C67B}"/>
            </a:ext>
          </a:extLst>
        </xdr:cNvPr>
        <xdr:cNvGrpSpPr/>
      </xdr:nvGrpSpPr>
      <xdr:grpSpPr>
        <a:xfrm>
          <a:off x="883934" y="8987038"/>
          <a:ext cx="1231896" cy="537217"/>
          <a:chOff x="867810" y="9437797"/>
          <a:chExt cx="1181169" cy="527091"/>
        </a:xfrm>
      </xdr:grpSpPr>
      <xdr:cxnSp macro="">
        <xdr:nvCxnSpPr>
          <xdr:cNvPr id="78" name="直線矢印コネクタ 61">
            <a:extLst>
              <a:ext uri="{FF2B5EF4-FFF2-40B4-BE49-F238E27FC236}">
                <a16:creationId xmlns:a16="http://schemas.microsoft.com/office/drawing/2014/main" id="{126B0B3D-C889-0F46-79B4-361B42AC4B29}"/>
              </a:ext>
            </a:extLst>
          </xdr:cNvPr>
          <xdr:cNvCxnSpPr>
            <a:cxnSpLocks/>
          </xdr:cNvCxnSpPr>
        </xdr:nvCxnSpPr>
        <xdr:spPr>
          <a:xfrm>
            <a:off x="1259495" y="9613175"/>
            <a:ext cx="789484" cy="351713"/>
          </a:xfrm>
          <a:prstGeom prst="bentConnector3">
            <a:avLst>
              <a:gd name="adj1" fmla="val 99899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7C8209C2-5BB0-8E86-04D8-60D3627A3937}"/>
              </a:ext>
            </a:extLst>
          </xdr:cNvPr>
          <xdr:cNvSpPr>
            <a:spLocks/>
          </xdr:cNvSpPr>
        </xdr:nvSpPr>
        <xdr:spPr>
          <a:xfrm>
            <a:off x="867810" y="9437797"/>
            <a:ext cx="376701" cy="395183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19</a:t>
            </a:r>
          </a:p>
        </xdr:txBody>
      </xdr:sp>
    </xdr:grpSp>
    <xdr:clientData/>
  </xdr:twoCellAnchor>
  <xdr:twoCellAnchor>
    <xdr:from>
      <xdr:col>3</xdr:col>
      <xdr:colOff>1</xdr:colOff>
      <xdr:row>28</xdr:row>
      <xdr:rowOff>18143</xdr:rowOff>
    </xdr:from>
    <xdr:to>
      <xdr:col>6</xdr:col>
      <xdr:colOff>12248</xdr:colOff>
      <xdr:row>62</xdr:row>
      <xdr:rowOff>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B1C1B315-A4F9-4D31-93D1-AD310E59DA5A}"/>
            </a:ext>
          </a:extLst>
        </xdr:cNvPr>
        <xdr:cNvSpPr/>
      </xdr:nvSpPr>
      <xdr:spPr>
        <a:xfrm>
          <a:off x="1741715" y="9271000"/>
          <a:ext cx="3890283" cy="969735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674894</xdr:colOff>
      <xdr:row>26</xdr:row>
      <xdr:rowOff>415712</xdr:rowOff>
    </xdr:from>
    <xdr:to>
      <xdr:col>5</xdr:col>
      <xdr:colOff>208982</xdr:colOff>
      <xdr:row>27</xdr:row>
      <xdr:rowOff>437810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42831850-CE77-128E-EC35-6060010F3701}"/>
            </a:ext>
          </a:extLst>
        </xdr:cNvPr>
        <xdr:cNvGrpSpPr/>
      </xdr:nvGrpSpPr>
      <xdr:grpSpPr>
        <a:xfrm>
          <a:off x="3809485" y="8468667"/>
          <a:ext cx="867588" cy="455052"/>
          <a:chOff x="5288840" y="8730308"/>
          <a:chExt cx="877095" cy="465394"/>
        </a:xfrm>
      </xdr:grpSpPr>
      <xdr:cxnSp macro="">
        <xdr:nvCxnSpPr>
          <xdr:cNvPr id="82" name="直線矢印コネクタ 61">
            <a:extLst>
              <a:ext uri="{FF2B5EF4-FFF2-40B4-BE49-F238E27FC236}">
                <a16:creationId xmlns:a16="http://schemas.microsoft.com/office/drawing/2014/main" id="{43562C28-40C1-CCFA-1FD6-C6AC0B07371F}"/>
              </a:ext>
            </a:extLst>
          </xdr:cNvPr>
          <xdr:cNvCxnSpPr>
            <a:cxnSpLocks/>
          </xdr:cNvCxnSpPr>
        </xdr:nvCxnSpPr>
        <xdr:spPr>
          <a:xfrm flipH="1">
            <a:off x="5288840" y="8911378"/>
            <a:ext cx="466857" cy="284324"/>
          </a:xfrm>
          <a:prstGeom prst="bentConnector3">
            <a:avLst>
              <a:gd name="adj1" fmla="val 99671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346D7460-2652-9794-57F2-4B5CE176853F}"/>
              </a:ext>
            </a:extLst>
          </xdr:cNvPr>
          <xdr:cNvSpPr>
            <a:spLocks/>
          </xdr:cNvSpPr>
        </xdr:nvSpPr>
        <xdr:spPr>
          <a:xfrm flipH="1">
            <a:off x="5765595" y="8730308"/>
            <a:ext cx="400340" cy="399708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21</a:t>
            </a:r>
          </a:p>
        </xdr:txBody>
      </xdr:sp>
    </xdr:grpSp>
    <xdr:clientData/>
  </xdr:twoCellAnchor>
  <xdr:twoCellAnchor>
    <xdr:from>
      <xdr:col>6</xdr:col>
      <xdr:colOff>1316182</xdr:colOff>
      <xdr:row>28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18A5CD7F-8DF0-4136-BE86-BEB6DA333EDA}"/>
            </a:ext>
          </a:extLst>
        </xdr:cNvPr>
        <xdr:cNvSpPr/>
      </xdr:nvSpPr>
      <xdr:spPr>
        <a:xfrm>
          <a:off x="7117773" y="8918864"/>
          <a:ext cx="1350818" cy="1000990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965815</xdr:colOff>
      <xdr:row>26</xdr:row>
      <xdr:rowOff>371601</xdr:rowOff>
    </xdr:from>
    <xdr:to>
      <xdr:col>7</xdr:col>
      <xdr:colOff>511356</xdr:colOff>
      <xdr:row>27</xdr:row>
      <xdr:rowOff>417039</xdr:rowOff>
    </xdr:to>
    <xdr:grpSp>
      <xdr:nvGrpSpPr>
        <xdr:cNvPr id="156" name="グループ化 155">
          <a:extLst>
            <a:ext uri="{FF2B5EF4-FFF2-40B4-BE49-F238E27FC236}">
              <a16:creationId xmlns:a16="http://schemas.microsoft.com/office/drawing/2014/main" id="{90CC858D-BFD7-262C-E1B1-312A6BB84983}"/>
            </a:ext>
          </a:extLst>
        </xdr:cNvPr>
        <xdr:cNvGrpSpPr/>
      </xdr:nvGrpSpPr>
      <xdr:grpSpPr>
        <a:xfrm>
          <a:off x="6767406" y="8424556"/>
          <a:ext cx="879041" cy="478392"/>
          <a:chOff x="6362608" y="8796409"/>
          <a:chExt cx="842583" cy="485559"/>
        </a:xfrm>
      </xdr:grpSpPr>
      <xdr:cxnSp macro="">
        <xdr:nvCxnSpPr>
          <xdr:cNvPr id="86" name="直線矢印コネクタ 61">
            <a:extLst>
              <a:ext uri="{FF2B5EF4-FFF2-40B4-BE49-F238E27FC236}">
                <a16:creationId xmlns:a16="http://schemas.microsoft.com/office/drawing/2014/main" id="{480F0328-13F6-0528-1782-5D5384AC59B1}"/>
              </a:ext>
            </a:extLst>
          </xdr:cNvPr>
          <xdr:cNvCxnSpPr>
            <a:cxnSpLocks/>
            <a:stCxn id="87" idx="3"/>
          </xdr:cNvCxnSpPr>
        </xdr:nvCxnSpPr>
        <xdr:spPr>
          <a:xfrm>
            <a:off x="6742184" y="8994876"/>
            <a:ext cx="463007" cy="287092"/>
          </a:xfrm>
          <a:prstGeom prst="bentConnector3">
            <a:avLst>
              <a:gd name="adj1" fmla="val 99726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41D31370-87D2-137D-2338-E8AA7E0BE263}"/>
              </a:ext>
            </a:extLst>
          </xdr:cNvPr>
          <xdr:cNvSpPr>
            <a:spLocks/>
          </xdr:cNvSpPr>
        </xdr:nvSpPr>
        <xdr:spPr>
          <a:xfrm>
            <a:off x="6362608" y="8796409"/>
            <a:ext cx="379576" cy="396934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22</a:t>
            </a:r>
          </a:p>
        </xdr:txBody>
      </xdr:sp>
    </xdr:grpSp>
    <xdr:clientData/>
  </xdr:twoCellAnchor>
  <xdr:twoCellAnchor>
    <xdr:from>
      <xdr:col>2</xdr:col>
      <xdr:colOff>647700</xdr:colOff>
      <xdr:row>21</xdr:row>
      <xdr:rowOff>9525</xdr:rowOff>
    </xdr:from>
    <xdr:to>
      <xdr:col>6</xdr:col>
      <xdr:colOff>765100</xdr:colOff>
      <xdr:row>22</xdr:row>
      <xdr:rowOff>279176</xdr:rowOff>
    </xdr:to>
    <xdr:sp macro="" textlink="">
      <xdr:nvSpPr>
        <xdr:cNvPr id="88" name="吹き出し: 四角形 87">
          <a:extLst>
            <a:ext uri="{FF2B5EF4-FFF2-40B4-BE49-F238E27FC236}">
              <a16:creationId xmlns:a16="http://schemas.microsoft.com/office/drawing/2014/main" id="{643AAC29-CC4C-4A5B-8C25-70CFD22CFBC5}"/>
            </a:ext>
          </a:extLst>
        </xdr:cNvPr>
        <xdr:cNvSpPr/>
      </xdr:nvSpPr>
      <xdr:spPr>
        <a:xfrm>
          <a:off x="1133475" y="7178675"/>
          <a:ext cx="5232325" cy="555401"/>
        </a:xfrm>
        <a:prstGeom prst="wedgeRectCallout">
          <a:avLst>
            <a:gd name="adj1" fmla="val 60180"/>
            <a:gd name="adj2" fmla="val 93"/>
          </a:avLst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計測日数が「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日以上」、計測期間が「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168h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以上」であることを確認してください。</a:t>
          </a:r>
          <a:b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"7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"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に満たない場合は、「計測日数が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日以上ありません」とエラーが表示されます。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183974</xdr:colOff>
      <xdr:row>24</xdr:row>
      <xdr:rowOff>17960</xdr:rowOff>
    </xdr:from>
    <xdr:to>
      <xdr:col>8</xdr:col>
      <xdr:colOff>866817</xdr:colOff>
      <xdr:row>28</xdr:row>
      <xdr:rowOff>6571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3E6FF7D0-D89D-6B31-44C5-D47E08B9C08A}"/>
            </a:ext>
          </a:extLst>
        </xdr:cNvPr>
        <xdr:cNvGrpSpPr/>
      </xdr:nvGrpSpPr>
      <xdr:grpSpPr>
        <a:xfrm>
          <a:off x="8652565" y="7672596"/>
          <a:ext cx="682843" cy="1252839"/>
          <a:chOff x="8520849" y="8061333"/>
          <a:chExt cx="682843" cy="1253088"/>
        </a:xfrm>
      </xdr:grpSpPr>
      <xdr:cxnSp macro="">
        <xdr:nvCxnSpPr>
          <xdr:cNvPr id="90" name="直線矢印コネクタ 61">
            <a:extLst>
              <a:ext uri="{FF2B5EF4-FFF2-40B4-BE49-F238E27FC236}">
                <a16:creationId xmlns:a16="http://schemas.microsoft.com/office/drawing/2014/main" id="{E29A5F05-4D03-3627-067C-75850D392F73}"/>
              </a:ext>
            </a:extLst>
          </xdr:cNvPr>
          <xdr:cNvCxnSpPr>
            <a:cxnSpLocks/>
            <a:stCxn id="91" idx="3"/>
          </xdr:cNvCxnSpPr>
        </xdr:nvCxnSpPr>
        <xdr:spPr>
          <a:xfrm>
            <a:off x="8916849" y="8258899"/>
            <a:ext cx="286843" cy="1055522"/>
          </a:xfrm>
          <a:prstGeom prst="bentConnector2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397B50AF-A0B3-F1EA-1F3F-40D359C9596D}"/>
              </a:ext>
            </a:extLst>
          </xdr:cNvPr>
          <xdr:cNvSpPr>
            <a:spLocks/>
          </xdr:cNvSpPr>
        </xdr:nvSpPr>
        <xdr:spPr>
          <a:xfrm>
            <a:off x="8520849" y="8061333"/>
            <a:ext cx="396000" cy="395129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23</a:t>
            </a:r>
          </a:p>
        </xdr:txBody>
      </xdr:sp>
    </xdr:grpSp>
    <xdr:clientData/>
  </xdr:twoCellAnchor>
  <xdr:twoCellAnchor>
    <xdr:from>
      <xdr:col>10</xdr:col>
      <xdr:colOff>0</xdr:colOff>
      <xdr:row>25</xdr:row>
      <xdr:rowOff>273797</xdr:rowOff>
    </xdr:from>
    <xdr:to>
      <xdr:col>13</xdr:col>
      <xdr:colOff>0</xdr:colOff>
      <xdr:row>62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4E941B67-5650-4F10-AAA3-EA5B461F8FB9}"/>
            </a:ext>
          </a:extLst>
        </xdr:cNvPr>
        <xdr:cNvSpPr/>
      </xdr:nvSpPr>
      <xdr:spPr>
        <a:xfrm>
          <a:off x="11135591" y="8032342"/>
          <a:ext cx="3619500" cy="1089643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409726</xdr:colOff>
      <xdr:row>24</xdr:row>
      <xdr:rowOff>18285</xdr:rowOff>
    </xdr:from>
    <xdr:to>
      <xdr:col>11</xdr:col>
      <xdr:colOff>1023630</xdr:colOff>
      <xdr:row>26</xdr:row>
      <xdr:rowOff>25003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9424FA0A-FE03-1733-9412-2FDB479C418D}"/>
            </a:ext>
          </a:extLst>
        </xdr:cNvPr>
        <xdr:cNvGrpSpPr/>
      </xdr:nvGrpSpPr>
      <xdr:grpSpPr>
        <a:xfrm>
          <a:off x="12878817" y="7672921"/>
          <a:ext cx="613904" cy="405037"/>
          <a:chOff x="12450723" y="8036966"/>
          <a:chExt cx="620253" cy="404985"/>
        </a:xfrm>
      </xdr:grpSpPr>
      <xdr:cxnSp macro="">
        <xdr:nvCxnSpPr>
          <xdr:cNvPr id="97" name="直線矢印コネクタ 230">
            <a:extLst>
              <a:ext uri="{FF2B5EF4-FFF2-40B4-BE49-F238E27FC236}">
                <a16:creationId xmlns:a16="http://schemas.microsoft.com/office/drawing/2014/main" id="{7601DB87-0769-4357-80B2-D986A4D06F38}"/>
              </a:ext>
            </a:extLst>
          </xdr:cNvPr>
          <xdr:cNvCxnSpPr>
            <a:cxnSpLocks/>
          </xdr:cNvCxnSpPr>
        </xdr:nvCxnSpPr>
        <xdr:spPr>
          <a:xfrm rot="10800000" flipV="1">
            <a:off x="12450723" y="8193494"/>
            <a:ext cx="211281" cy="187580"/>
          </a:xfrm>
          <a:prstGeom prst="bentConnector2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正方形/長方形 97">
            <a:extLst>
              <a:ext uri="{FF2B5EF4-FFF2-40B4-BE49-F238E27FC236}">
                <a16:creationId xmlns:a16="http://schemas.microsoft.com/office/drawing/2014/main" id="{FDF26EC4-4746-4245-A102-0F26677DAFE4}"/>
              </a:ext>
            </a:extLst>
          </xdr:cNvPr>
          <xdr:cNvSpPr>
            <a:spLocks/>
          </xdr:cNvSpPr>
        </xdr:nvSpPr>
        <xdr:spPr>
          <a:xfrm>
            <a:off x="12670881" y="8036966"/>
            <a:ext cx="400095" cy="404985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25</a:t>
            </a:r>
          </a:p>
        </xdr:txBody>
      </xdr:sp>
    </xdr:grpSp>
    <xdr:clientData/>
  </xdr:twoCellAnchor>
  <xdr:twoCellAnchor>
    <xdr:from>
      <xdr:col>10</xdr:col>
      <xdr:colOff>697141</xdr:colOff>
      <xdr:row>63</xdr:row>
      <xdr:rowOff>16809</xdr:rowOff>
    </xdr:from>
    <xdr:to>
      <xdr:col>11</xdr:col>
      <xdr:colOff>838942</xdr:colOff>
      <xdr:row>64</xdr:row>
      <xdr:rowOff>183070</xdr:rowOff>
    </xdr:to>
    <xdr:grpSp>
      <xdr:nvGrpSpPr>
        <xdr:cNvPr id="164" name="グループ化 163">
          <a:extLst>
            <a:ext uri="{FF2B5EF4-FFF2-40B4-BE49-F238E27FC236}">
              <a16:creationId xmlns:a16="http://schemas.microsoft.com/office/drawing/2014/main" id="{471FAA65-65CD-3114-F8E6-1CAD5DC77523}"/>
            </a:ext>
          </a:extLst>
        </xdr:cNvPr>
        <xdr:cNvGrpSpPr/>
      </xdr:nvGrpSpPr>
      <xdr:grpSpPr>
        <a:xfrm>
          <a:off x="11832732" y="19239991"/>
          <a:ext cx="1475301" cy="460670"/>
          <a:chOff x="11423119" y="19461408"/>
          <a:chExt cx="1425940" cy="456495"/>
        </a:xfrm>
      </xdr:grpSpPr>
      <xdr:cxnSp macro="">
        <xdr:nvCxnSpPr>
          <xdr:cNvPr id="100" name="直線矢印コネクタ 61">
            <a:extLst>
              <a:ext uri="{FF2B5EF4-FFF2-40B4-BE49-F238E27FC236}">
                <a16:creationId xmlns:a16="http://schemas.microsoft.com/office/drawing/2014/main" id="{906EF7EA-ADD5-C3A4-5F37-2BC7F46D34B5}"/>
              </a:ext>
            </a:extLst>
          </xdr:cNvPr>
          <xdr:cNvCxnSpPr>
            <a:cxnSpLocks/>
          </xdr:cNvCxnSpPr>
        </xdr:nvCxnSpPr>
        <xdr:spPr>
          <a:xfrm rot="10800000">
            <a:off x="11423119" y="19461408"/>
            <a:ext cx="1089510" cy="244406"/>
          </a:xfrm>
          <a:prstGeom prst="bentConnector3">
            <a:avLst>
              <a:gd name="adj1" fmla="val 100577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正方形/長方形 100">
            <a:extLst>
              <a:ext uri="{FF2B5EF4-FFF2-40B4-BE49-F238E27FC236}">
                <a16:creationId xmlns:a16="http://schemas.microsoft.com/office/drawing/2014/main" id="{979FC5A2-133C-2007-2C0D-7E82696A2120}"/>
              </a:ext>
            </a:extLst>
          </xdr:cNvPr>
          <xdr:cNvSpPr>
            <a:spLocks/>
          </xdr:cNvSpPr>
        </xdr:nvSpPr>
        <xdr:spPr>
          <a:xfrm>
            <a:off x="12466308" y="19517975"/>
            <a:ext cx="382751" cy="399928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26</a:t>
            </a:r>
          </a:p>
        </xdr:txBody>
      </xdr:sp>
    </xdr:grpSp>
    <xdr:clientData/>
  </xdr:twoCellAnchor>
  <xdr:twoCellAnchor>
    <xdr:from>
      <xdr:col>10</xdr:col>
      <xdr:colOff>34</xdr:colOff>
      <xdr:row>62</xdr:row>
      <xdr:rowOff>0</xdr:rowOff>
    </xdr:from>
    <xdr:to>
      <xdr:col>13</xdr:col>
      <xdr:colOff>0</xdr:colOff>
      <xdr:row>63</xdr:row>
      <xdr:rowOff>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D777F512-7BAF-408F-935D-CACD37A34DED}"/>
            </a:ext>
          </a:extLst>
        </xdr:cNvPr>
        <xdr:cNvSpPr/>
      </xdr:nvSpPr>
      <xdr:spPr>
        <a:xfrm>
          <a:off x="10790498" y="18968357"/>
          <a:ext cx="3497002" cy="285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0</xdr:colOff>
      <xdr:row>0</xdr:row>
      <xdr:rowOff>1</xdr:rowOff>
    </xdr:from>
    <xdr:to>
      <xdr:col>24</xdr:col>
      <xdr:colOff>10968</xdr:colOff>
      <xdr:row>2</xdr:row>
      <xdr:rowOff>0</xdr:rowOff>
    </xdr:to>
    <xdr:grpSp>
      <xdr:nvGrpSpPr>
        <xdr:cNvPr id="112" name="グループ化 111">
          <a:extLst>
            <a:ext uri="{FF2B5EF4-FFF2-40B4-BE49-F238E27FC236}">
              <a16:creationId xmlns:a16="http://schemas.microsoft.com/office/drawing/2014/main" id="{3FDD3E9D-3482-4829-A05F-8DC1F3448C26}"/>
            </a:ext>
          </a:extLst>
        </xdr:cNvPr>
        <xdr:cNvGrpSpPr/>
      </xdr:nvGrpSpPr>
      <xdr:grpSpPr>
        <a:xfrm>
          <a:off x="14755091" y="1"/>
          <a:ext cx="12220286" cy="1385454"/>
          <a:chOff x="13834527" y="0"/>
          <a:chExt cx="11643766" cy="1590098"/>
        </a:xfrm>
      </xdr:grpSpPr>
      <xdr:sp macro="" textlink="">
        <xdr:nvSpPr>
          <xdr:cNvPr id="113" name="テキスト ボックス 112">
            <a:extLst>
              <a:ext uri="{FF2B5EF4-FFF2-40B4-BE49-F238E27FC236}">
                <a16:creationId xmlns:a16="http://schemas.microsoft.com/office/drawing/2014/main" id="{D401E38A-1CA9-68C0-6F95-D90476848976}"/>
              </a:ext>
            </a:extLst>
          </xdr:cNvPr>
          <xdr:cNvSpPr txBox="1"/>
        </xdr:nvSpPr>
        <xdr:spPr>
          <a:xfrm>
            <a:off x="13834527" y="0"/>
            <a:ext cx="2595439" cy="159009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報告方法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1】</a:t>
            </a:r>
          </a:p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月間エネルギー使用量計算書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作成ポイント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987D2186-2273-D8EF-4D9F-75D1C5C582D7}"/>
              </a:ext>
            </a:extLst>
          </xdr:cNvPr>
          <xdr:cNvSpPr txBox="1"/>
        </xdr:nvSpPr>
        <xdr:spPr>
          <a:xfrm>
            <a:off x="16429255" y="0"/>
            <a:ext cx="9049038" cy="159009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0" rtlCol="0" anchor="ctr"/>
          <a:lstStyle/>
          <a:p>
            <a:pPr algn="l"/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黄色のセルが入力箇所となりますので、本作成例と成果報告の手引き</a:t>
            </a:r>
            <a:endPara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Ｐ</a:t>
            </a:r>
            <a:r>
              <a:rPr kumimoji="1" lang="en-US" altLang="ja-JP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.23-24)</a:t>
            </a:r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を参照のうえ、漏れなく入力してください。</a:t>
            </a:r>
            <a:endPara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「■基本情報」を入力したあとに、下表の計測結果を入力してください。</a:t>
            </a:r>
          </a:p>
        </xdr:txBody>
      </xdr:sp>
    </xdr:grpSp>
    <xdr:clientData/>
  </xdr:twoCellAnchor>
  <xdr:twoCellAnchor>
    <xdr:from>
      <xdr:col>18</xdr:col>
      <xdr:colOff>1247055</xdr:colOff>
      <xdr:row>4</xdr:row>
      <xdr:rowOff>97839</xdr:rowOff>
    </xdr:from>
    <xdr:to>
      <xdr:col>23</xdr:col>
      <xdr:colOff>25587</xdr:colOff>
      <xdr:row>17</xdr:row>
      <xdr:rowOff>280147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F036D83-122C-4580-A916-F8314405A417}"/>
            </a:ext>
          </a:extLst>
        </xdr:cNvPr>
        <xdr:cNvSpPr txBox="1"/>
      </xdr:nvSpPr>
      <xdr:spPr>
        <a:xfrm>
          <a:off x="20834937" y="2439868"/>
          <a:ext cx="5020209" cy="4003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0" rtlCol="0" anchor="ctr"/>
        <a:lstStyle/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使用エネルギーが「液化石油ガス（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LPG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）」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のときに表示されます。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表示された内容をもとに、記入してください。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639081</xdr:colOff>
      <xdr:row>63</xdr:row>
      <xdr:rowOff>11804</xdr:rowOff>
    </xdr:from>
    <xdr:to>
      <xdr:col>5</xdr:col>
      <xdr:colOff>627899</xdr:colOff>
      <xdr:row>64</xdr:row>
      <xdr:rowOff>175212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E0262980-E26D-22E0-8023-0E60AF4845DD}"/>
            </a:ext>
          </a:extLst>
        </xdr:cNvPr>
        <xdr:cNvGrpSpPr/>
      </xdr:nvGrpSpPr>
      <xdr:grpSpPr>
        <a:xfrm>
          <a:off x="2440172" y="19234986"/>
          <a:ext cx="2655818" cy="457817"/>
          <a:chOff x="2379857" y="19423085"/>
          <a:chExt cx="2563852" cy="452718"/>
        </a:xfrm>
      </xdr:grpSpPr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11FBEF64-27FB-963B-6540-59237C45AFF2}"/>
              </a:ext>
            </a:extLst>
          </xdr:cNvPr>
          <xdr:cNvSpPr>
            <a:spLocks/>
          </xdr:cNvSpPr>
        </xdr:nvSpPr>
        <xdr:spPr>
          <a:xfrm>
            <a:off x="3456031" y="19476664"/>
            <a:ext cx="382287" cy="399139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20</a:t>
            </a:r>
          </a:p>
        </xdr:txBody>
      </xdr:sp>
      <xdr:cxnSp macro="">
        <xdr:nvCxnSpPr>
          <xdr:cNvPr id="118" name="直線矢印コネクタ 61">
            <a:extLst>
              <a:ext uri="{FF2B5EF4-FFF2-40B4-BE49-F238E27FC236}">
                <a16:creationId xmlns:a16="http://schemas.microsoft.com/office/drawing/2014/main" id="{889971F6-5CC3-464C-9DFB-AA9B99F96F7F}"/>
              </a:ext>
            </a:extLst>
          </xdr:cNvPr>
          <xdr:cNvCxnSpPr>
            <a:cxnSpLocks/>
          </xdr:cNvCxnSpPr>
        </xdr:nvCxnSpPr>
        <xdr:spPr>
          <a:xfrm rot="10800000">
            <a:off x="2379857" y="19439297"/>
            <a:ext cx="1150390" cy="230525"/>
          </a:xfrm>
          <a:prstGeom prst="bentConnector3">
            <a:avLst>
              <a:gd name="adj1" fmla="val 99842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直線矢印コネクタ 61">
            <a:extLst>
              <a:ext uri="{FF2B5EF4-FFF2-40B4-BE49-F238E27FC236}">
                <a16:creationId xmlns:a16="http://schemas.microsoft.com/office/drawing/2014/main" id="{61FE1A70-35ED-1F4C-0661-31B08FA401B4}"/>
              </a:ext>
            </a:extLst>
          </xdr:cNvPr>
          <xdr:cNvCxnSpPr>
            <a:cxnSpLocks/>
          </xdr:cNvCxnSpPr>
        </xdr:nvCxnSpPr>
        <xdr:spPr>
          <a:xfrm rot="10800000" flipH="1">
            <a:off x="3793319" y="19423085"/>
            <a:ext cx="1150390" cy="246400"/>
          </a:xfrm>
          <a:prstGeom prst="bentConnector3">
            <a:avLst>
              <a:gd name="adj1" fmla="val 99842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17729</xdr:colOff>
      <xdr:row>30</xdr:row>
      <xdr:rowOff>13607</xdr:rowOff>
    </xdr:from>
    <xdr:to>
      <xdr:col>5</xdr:col>
      <xdr:colOff>14843</xdr:colOff>
      <xdr:row>31</xdr:row>
      <xdr:rowOff>13607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E9F43C3F-A18B-45ED-B8C7-EC64AD840368}"/>
            </a:ext>
          </a:extLst>
        </xdr:cNvPr>
        <xdr:cNvSpPr/>
      </xdr:nvSpPr>
      <xdr:spPr>
        <a:xfrm>
          <a:off x="1818820" y="9521289"/>
          <a:ext cx="2664114" cy="29440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242456</xdr:colOff>
      <xdr:row>0</xdr:row>
      <xdr:rowOff>86592</xdr:rowOff>
    </xdr:from>
    <xdr:to>
      <xdr:col>11</xdr:col>
      <xdr:colOff>1298865</xdr:colOff>
      <xdr:row>0</xdr:row>
      <xdr:rowOff>623455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C14F8C58-8B05-410C-8D45-2CC004E190D6}"/>
            </a:ext>
          </a:extLst>
        </xdr:cNvPr>
        <xdr:cNvSpPr/>
      </xdr:nvSpPr>
      <xdr:spPr>
        <a:xfrm>
          <a:off x="242456" y="86592"/>
          <a:ext cx="13525500" cy="536863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ysClr val="windowText" lastClr="000000"/>
              </a:solidFill>
            </a:rPr>
            <a:t>【</a:t>
          </a:r>
          <a:r>
            <a:rPr kumimoji="1" lang="ja-JP" altLang="en-US" sz="2800" b="1">
              <a:solidFill>
                <a:sysClr val="windowText" lastClr="000000"/>
              </a:solidFill>
            </a:rPr>
            <a:t>作成例</a:t>
          </a:r>
          <a:r>
            <a:rPr kumimoji="1" lang="en-US" altLang="ja-JP" sz="2800" b="1">
              <a:solidFill>
                <a:sysClr val="windowText" lastClr="000000"/>
              </a:solidFill>
            </a:rPr>
            <a:t>】</a:t>
          </a:r>
          <a:r>
            <a:rPr kumimoji="1" lang="ja-JP" altLang="en-US" sz="2800" b="1">
              <a:solidFill>
                <a:sysClr val="windowText" lastClr="000000"/>
              </a:solidFill>
            </a:rPr>
            <a:t>計測の方法が「</a:t>
          </a:r>
          <a:r>
            <a:rPr kumimoji="1" lang="ja-JP" altLang="en-US" sz="2800" b="1">
              <a:solidFill>
                <a:srgbClr val="FF0000"/>
              </a:solidFill>
            </a:rPr>
            <a:t>計測データをもとに計測結果を集計</a:t>
          </a:r>
          <a:r>
            <a:rPr kumimoji="1" lang="ja-JP" altLang="en-US" sz="2800" b="1">
              <a:solidFill>
                <a:sysClr val="windowText" lastClr="000000"/>
              </a:solidFill>
            </a:rPr>
            <a:t>」の場合</a:t>
          </a:r>
        </a:p>
      </xdr:txBody>
    </xdr:sp>
    <xdr:clientData/>
  </xdr:twoCellAnchor>
  <xdr:twoCellAnchor>
    <xdr:from>
      <xdr:col>6</xdr:col>
      <xdr:colOff>26551</xdr:colOff>
      <xdr:row>1</xdr:row>
      <xdr:rowOff>181108</xdr:rowOff>
    </xdr:from>
    <xdr:to>
      <xdr:col>6</xdr:col>
      <xdr:colOff>830676</xdr:colOff>
      <xdr:row>1</xdr:row>
      <xdr:rowOff>552833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13C1E593-07C1-4933-8CE0-A37B1BE8DD9C}"/>
            </a:ext>
          </a:extLst>
        </xdr:cNvPr>
        <xdr:cNvGrpSpPr/>
      </xdr:nvGrpSpPr>
      <xdr:grpSpPr>
        <a:xfrm>
          <a:off x="5828142" y="908472"/>
          <a:ext cx="804125" cy="371725"/>
          <a:chOff x="5476665" y="1488195"/>
          <a:chExt cx="807300" cy="371725"/>
        </a:xfrm>
      </xdr:grpSpPr>
      <xdr:sp macro="" textlink="">
        <xdr:nvSpPr>
          <xdr:cNvPr id="124" name="正方形/長方形 123">
            <a:extLst>
              <a:ext uri="{FF2B5EF4-FFF2-40B4-BE49-F238E27FC236}">
                <a16:creationId xmlns:a16="http://schemas.microsoft.com/office/drawing/2014/main" id="{1421CEC3-5FFE-F247-B720-ED8A48A227D1}"/>
              </a:ext>
            </a:extLst>
          </xdr:cNvPr>
          <xdr:cNvSpPr>
            <a:spLocks noChangeAspect="1"/>
          </xdr:cNvSpPr>
        </xdr:nvSpPr>
        <xdr:spPr>
          <a:xfrm>
            <a:off x="5878560" y="1488195"/>
            <a:ext cx="405405" cy="371725"/>
          </a:xfrm>
          <a:prstGeom prst="rect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</a:rPr>
              <a:t>※</a:t>
            </a:r>
          </a:p>
        </xdr:txBody>
      </xdr:sp>
      <xdr:cxnSp macro="">
        <xdr:nvCxnSpPr>
          <xdr:cNvPr id="125" name="直線矢印コネクタ 124">
            <a:extLst>
              <a:ext uri="{FF2B5EF4-FFF2-40B4-BE49-F238E27FC236}">
                <a16:creationId xmlns:a16="http://schemas.microsoft.com/office/drawing/2014/main" id="{15E371FC-5B03-C0A4-BEE1-3C4DC257BD85}"/>
              </a:ext>
            </a:extLst>
          </xdr:cNvPr>
          <xdr:cNvCxnSpPr/>
        </xdr:nvCxnSpPr>
        <xdr:spPr>
          <a:xfrm flipH="1">
            <a:off x="5476665" y="1668828"/>
            <a:ext cx="400260" cy="659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1286782</xdr:colOff>
      <xdr:row>63</xdr:row>
      <xdr:rowOff>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D1FED50C-E748-494D-86A4-F2BF909C1F95}"/>
            </a:ext>
          </a:extLst>
        </xdr:cNvPr>
        <xdr:cNvSpPr/>
      </xdr:nvSpPr>
      <xdr:spPr>
        <a:xfrm>
          <a:off x="1752600" y="20002500"/>
          <a:ext cx="1286782" cy="304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1292677</xdr:colOff>
      <xdr:row>62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5C203053-07A7-4F17-AD26-7D84DF6589AA}"/>
            </a:ext>
          </a:extLst>
        </xdr:cNvPr>
        <xdr:cNvSpPr/>
      </xdr:nvSpPr>
      <xdr:spPr>
        <a:xfrm>
          <a:off x="4327070" y="18968357"/>
          <a:ext cx="1292680" cy="285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</xdr:colOff>
      <xdr:row>28</xdr:row>
      <xdr:rowOff>0</xdr:rowOff>
    </xdr:from>
    <xdr:to>
      <xdr:col>10</xdr:col>
      <xdr:colOff>1</xdr:colOff>
      <xdr:row>62</xdr:row>
      <xdr:rowOff>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EA40E7D2-EC7F-4365-8607-9193CF0FA0F0}"/>
            </a:ext>
          </a:extLst>
        </xdr:cNvPr>
        <xdr:cNvSpPr/>
      </xdr:nvSpPr>
      <xdr:spPr>
        <a:xfrm>
          <a:off x="9497787" y="9252857"/>
          <a:ext cx="1292678" cy="9715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0</xdr:colOff>
      <xdr:row>27</xdr:row>
      <xdr:rowOff>122463</xdr:rowOff>
    </xdr:from>
    <xdr:to>
      <xdr:col>17</xdr:col>
      <xdr:colOff>588821</xdr:colOff>
      <xdr:row>53</xdr:row>
      <xdr:rowOff>66947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F5967BB8-2572-2CC0-57D5-76443BE42E91}"/>
            </a:ext>
          </a:extLst>
        </xdr:cNvPr>
        <xdr:cNvGrpSpPr/>
      </xdr:nvGrpSpPr>
      <xdr:grpSpPr>
        <a:xfrm>
          <a:off x="11135591" y="8608372"/>
          <a:ext cx="8399321" cy="7737666"/>
          <a:chOff x="10790464" y="8953499"/>
          <a:chExt cx="8140786" cy="7517312"/>
        </a:xfrm>
      </xdr:grpSpPr>
      <xdr:sp macro="" textlink="">
        <xdr:nvSpPr>
          <xdr:cNvPr id="130" name="四角形: 角を丸くする 129">
            <a:extLst>
              <a:ext uri="{FF2B5EF4-FFF2-40B4-BE49-F238E27FC236}">
                <a16:creationId xmlns:a16="http://schemas.microsoft.com/office/drawing/2014/main" id="{7F142B7A-762C-4400-1507-C39785F1822A}"/>
              </a:ext>
            </a:extLst>
          </xdr:cNvPr>
          <xdr:cNvSpPr/>
        </xdr:nvSpPr>
        <xdr:spPr>
          <a:xfrm>
            <a:off x="12780581" y="8953499"/>
            <a:ext cx="6150669" cy="7517312"/>
          </a:xfrm>
          <a:prstGeom prst="roundRect">
            <a:avLst>
              <a:gd name="adj" fmla="val 2423"/>
            </a:avLst>
          </a:prstGeom>
          <a:solidFill>
            <a:schemeClr val="bg1"/>
          </a:solidFill>
          <a:ln w="38100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31" name="正方形/長方形 130">
            <a:extLst>
              <a:ext uri="{FF2B5EF4-FFF2-40B4-BE49-F238E27FC236}">
                <a16:creationId xmlns:a16="http://schemas.microsoft.com/office/drawing/2014/main" id="{15B5BD3B-F907-40F5-6966-72680FC941FD}"/>
              </a:ext>
            </a:extLst>
          </xdr:cNvPr>
          <xdr:cNvSpPr/>
        </xdr:nvSpPr>
        <xdr:spPr>
          <a:xfrm>
            <a:off x="13061791" y="9646525"/>
            <a:ext cx="5584647" cy="1129395"/>
          </a:xfrm>
          <a:prstGeom prst="rect">
            <a:avLst/>
          </a:prstGeom>
          <a:ln w="25400">
            <a:solidFill>
              <a:srgbClr val="00B05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計測例 ① </a:t>
            </a:r>
            <a:endParaRPr kumimoji="1" lang="en-US" altLang="ja-JP" sz="1400" u="sng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計測開始日は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13:00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から計測を開始すると、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計測できている設備の稼働時間は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13:00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17:00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の４時間となるため、  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稼働日は「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0.5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」としてください。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32" name="正方形/長方形 131">
            <a:extLst>
              <a:ext uri="{FF2B5EF4-FFF2-40B4-BE49-F238E27FC236}">
                <a16:creationId xmlns:a16="http://schemas.microsoft.com/office/drawing/2014/main" id="{4C9C16FA-C482-DB24-AEFE-DBF7B0242E37}"/>
              </a:ext>
            </a:extLst>
          </xdr:cNvPr>
          <xdr:cNvSpPr/>
        </xdr:nvSpPr>
        <xdr:spPr>
          <a:xfrm>
            <a:off x="13061791" y="11638118"/>
            <a:ext cx="5578224" cy="865618"/>
          </a:xfrm>
          <a:prstGeom prst="rect">
            <a:avLst/>
          </a:prstGeom>
          <a:ln w="25400">
            <a:solidFill>
              <a:srgbClr val="00B05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計測例 ③</a:t>
            </a:r>
            <a:endParaRPr kumimoji="1" lang="en-US" altLang="ja-JP" sz="1400" u="sng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設備が稼働している時間をすべて含み計測している場合は、</a:t>
            </a:r>
            <a:b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稼働日は「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」としてください。</a:t>
            </a:r>
          </a:p>
        </xdr:txBody>
      </xdr:sp>
      <xdr:sp macro="" textlink="">
        <xdr:nvSpPr>
          <xdr:cNvPr id="133" name="正方形/長方形 132">
            <a:extLst>
              <a:ext uri="{FF2B5EF4-FFF2-40B4-BE49-F238E27FC236}">
                <a16:creationId xmlns:a16="http://schemas.microsoft.com/office/drawing/2014/main" id="{80CC2E16-907A-5FC8-74EA-0E2045F33A72}"/>
              </a:ext>
            </a:extLst>
          </xdr:cNvPr>
          <xdr:cNvSpPr/>
        </xdr:nvSpPr>
        <xdr:spPr>
          <a:xfrm>
            <a:off x="13063434" y="10907146"/>
            <a:ext cx="5600611" cy="628792"/>
          </a:xfrm>
          <a:prstGeom prst="rect">
            <a:avLst/>
          </a:prstGeom>
          <a:ln w="25400">
            <a:solidFill>
              <a:srgbClr val="00B05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計測例 ②</a:t>
            </a:r>
            <a:endParaRPr kumimoji="1" lang="en-US" altLang="ja-JP" sz="1400" u="sng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設備が稼働していない場合は、稼働日は「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」としてください。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34" name="正方形/長方形 133">
            <a:extLst>
              <a:ext uri="{FF2B5EF4-FFF2-40B4-BE49-F238E27FC236}">
                <a16:creationId xmlns:a16="http://schemas.microsoft.com/office/drawing/2014/main" id="{12FCDA30-13DE-0565-3D5D-64755296105C}"/>
              </a:ext>
            </a:extLst>
          </xdr:cNvPr>
          <xdr:cNvSpPr/>
        </xdr:nvSpPr>
        <xdr:spPr>
          <a:xfrm>
            <a:off x="13061776" y="12614983"/>
            <a:ext cx="5584757" cy="1339592"/>
          </a:xfrm>
          <a:prstGeom prst="rect">
            <a:avLst/>
          </a:prstGeom>
          <a:ln w="25400">
            <a:solidFill>
              <a:srgbClr val="00B05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計測例 ④ </a:t>
            </a:r>
            <a:endParaRPr kumimoji="1" lang="en-US" altLang="ja-JP" sz="1400" u="sng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計測終了日は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11:00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で計測を終了すると、</a:t>
            </a:r>
            <a:b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計測できている設備の稼働時間は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9:00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11:00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の２時間となるため、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稼働日は「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0.25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」としてください。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ただし、表示は小数点以下第二位で四捨五入された値となります。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</a:p>
        </xdr:txBody>
      </xdr:sp>
      <xdr:sp macro="" textlink="">
        <xdr:nvSpPr>
          <xdr:cNvPr id="135" name="正方形/長方形 134">
            <a:extLst>
              <a:ext uri="{FF2B5EF4-FFF2-40B4-BE49-F238E27FC236}">
                <a16:creationId xmlns:a16="http://schemas.microsoft.com/office/drawing/2014/main" id="{FB2213FF-0844-6212-4403-933B4B2EBD63}"/>
              </a:ext>
            </a:extLst>
          </xdr:cNvPr>
          <xdr:cNvSpPr/>
        </xdr:nvSpPr>
        <xdr:spPr>
          <a:xfrm>
            <a:off x="13443464" y="9091151"/>
            <a:ext cx="5250708" cy="472612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（例） 設備の稼働時間が通常</a:t>
            </a:r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9:00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17:00 (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８時間の稼働</a:t>
            </a:r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36" name="正方形/長方形 135">
            <a:extLst>
              <a:ext uri="{FF2B5EF4-FFF2-40B4-BE49-F238E27FC236}">
                <a16:creationId xmlns:a16="http://schemas.microsoft.com/office/drawing/2014/main" id="{CE4D483A-C460-D884-89B9-5B0B09E38C57}"/>
              </a:ext>
            </a:extLst>
          </xdr:cNvPr>
          <xdr:cNvSpPr>
            <a:spLocks/>
          </xdr:cNvSpPr>
        </xdr:nvSpPr>
        <xdr:spPr>
          <a:xfrm>
            <a:off x="13069819" y="9124075"/>
            <a:ext cx="383811" cy="390113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25</a:t>
            </a:r>
          </a:p>
        </xdr:txBody>
      </xdr:sp>
      <xdr:sp macro="" textlink="">
        <xdr:nvSpPr>
          <xdr:cNvPr id="137" name="正方形/長方形 136">
            <a:extLst>
              <a:ext uri="{FF2B5EF4-FFF2-40B4-BE49-F238E27FC236}">
                <a16:creationId xmlns:a16="http://schemas.microsoft.com/office/drawing/2014/main" id="{6E16DEED-60FA-A66F-5231-CC5C45028FEE}"/>
              </a:ext>
            </a:extLst>
          </xdr:cNvPr>
          <xdr:cNvSpPr/>
        </xdr:nvSpPr>
        <xdr:spPr>
          <a:xfrm>
            <a:off x="13081278" y="14148792"/>
            <a:ext cx="5578320" cy="2074889"/>
          </a:xfrm>
          <a:prstGeom prst="rect">
            <a:avLst/>
          </a:prstGeom>
          <a:ln w="25400">
            <a:solidFill>
              <a:schemeClr val="accent2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l" eaLnBrk="1" fontAlgn="auto" latinLnBrk="0" hangingPunct="1"/>
            <a:r>
              <a: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なお、</a:t>
            </a:r>
            <a:r>
              <a:rPr kumimoji="1" lang="ja-JP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計画が生産量に基づく場合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は、上記と同様の考え方に沿って、生産量の「実数」を入力してください。</a:t>
            </a:r>
            <a:endParaRPr kumimoji="1" lang="en-US" altLang="ja-JP" sz="14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 eaLnBrk="1" fontAlgn="auto" latinLnBrk="0" hangingPunct="1"/>
            <a:r>
              <a:rPr kumimoji="1" lang="ja-JP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  </a:t>
            </a:r>
            <a:endParaRPr kumimoji="1" lang="en-US" altLang="ja-JP" sz="14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 eaLnBrk="1" fontAlgn="auto" latinLnBrk="0" hangingPunct="1"/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例） </a:t>
            </a:r>
            <a:r>
              <a: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1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日の生産量が</a:t>
            </a:r>
            <a:r>
              <a: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1,000kg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だった場合</a:t>
            </a:r>
            <a:endParaRPr kumimoji="1" lang="en-US" altLang="ja-JP" sz="14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 eaLnBrk="1" fontAlgn="auto" latinLnBrk="0" hangingPunct="1"/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  </a:t>
            </a:r>
            <a:r>
              <a:rPr kumimoji="1" lang="ja-JP" altLang="en-US" sz="1400" u="sng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計測例①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のとき、生産量は「</a:t>
            </a:r>
            <a:r>
              <a: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500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」としてください。</a:t>
            </a:r>
            <a:endParaRPr kumimoji="1" lang="en-US" altLang="ja-JP" sz="14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 eaLnBrk="1" fontAlgn="auto" latinLnBrk="0" hangingPunct="1"/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  </a:t>
            </a:r>
            <a:r>
              <a:rPr kumimoji="1" lang="ja-JP" altLang="en-US" sz="1400" u="sng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計測例②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のとき、生産量は「</a:t>
            </a:r>
            <a:r>
              <a: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0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」としてください。</a:t>
            </a:r>
            <a:endParaRPr kumimoji="1" lang="en-US" altLang="ja-JP" sz="14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 eaLnBrk="1" fontAlgn="auto" latinLnBrk="0" hangingPunct="1"/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  </a:t>
            </a:r>
            <a:r>
              <a:rPr kumimoji="1" lang="ja-JP" altLang="en-US" sz="1400" u="sng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計測例③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のとき、生産量は「</a:t>
            </a:r>
            <a:r>
              <a: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1,000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」としてください。</a:t>
            </a:r>
            <a:endParaRPr kumimoji="1" lang="en-US" altLang="ja-JP" sz="14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 eaLnBrk="1" fontAlgn="auto" latinLnBrk="0" hangingPunct="1"/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  </a:t>
            </a:r>
            <a:r>
              <a:rPr kumimoji="1" lang="ja-JP" altLang="en-US" sz="1400" u="sng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計測例④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のとき、生産量は「</a:t>
            </a:r>
            <a:r>
              <a: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250</a:t>
            </a:r>
            <a:r>
              <a:rPr kumimoji="1" lang="ja-JP" altLang="en-US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」としてください。</a:t>
            </a:r>
            <a:endParaRPr kumimoji="1" lang="ja-JP" altLang="ja-JP" sz="14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38" name="正方形/長方形 137">
            <a:extLst>
              <a:ext uri="{FF2B5EF4-FFF2-40B4-BE49-F238E27FC236}">
                <a16:creationId xmlns:a16="http://schemas.microsoft.com/office/drawing/2014/main" id="{E90D1A08-EA32-E573-8494-5113EC5187AC}"/>
              </a:ext>
            </a:extLst>
          </xdr:cNvPr>
          <xdr:cNvSpPr/>
        </xdr:nvSpPr>
        <xdr:spPr>
          <a:xfrm>
            <a:off x="10790464" y="9832025"/>
            <a:ext cx="1284931" cy="278762"/>
          </a:xfrm>
          <a:prstGeom prst="rect">
            <a:avLst/>
          </a:prstGeom>
          <a:noFill/>
          <a:ln w="381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9" name="正方形/長方形 138">
            <a:extLst>
              <a:ext uri="{FF2B5EF4-FFF2-40B4-BE49-F238E27FC236}">
                <a16:creationId xmlns:a16="http://schemas.microsoft.com/office/drawing/2014/main" id="{9A88CFC3-F0DC-B8F8-9D0B-41AB16B1997F}"/>
              </a:ext>
            </a:extLst>
          </xdr:cNvPr>
          <xdr:cNvSpPr/>
        </xdr:nvSpPr>
        <xdr:spPr>
          <a:xfrm>
            <a:off x="10790464" y="10984989"/>
            <a:ext cx="1284931" cy="271191"/>
          </a:xfrm>
          <a:prstGeom prst="rect">
            <a:avLst/>
          </a:prstGeom>
          <a:noFill/>
          <a:ln w="381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0" name="正方形/長方形 139">
            <a:extLst>
              <a:ext uri="{FF2B5EF4-FFF2-40B4-BE49-F238E27FC236}">
                <a16:creationId xmlns:a16="http://schemas.microsoft.com/office/drawing/2014/main" id="{AC78A9EA-2741-951A-68B3-D6721A606952}"/>
              </a:ext>
            </a:extLst>
          </xdr:cNvPr>
          <xdr:cNvSpPr/>
        </xdr:nvSpPr>
        <xdr:spPr>
          <a:xfrm>
            <a:off x="10790464" y="11550976"/>
            <a:ext cx="1284931" cy="281937"/>
          </a:xfrm>
          <a:prstGeom prst="rect">
            <a:avLst/>
          </a:prstGeom>
          <a:noFill/>
          <a:ln w="381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正方形/長方形 140">
            <a:extLst>
              <a:ext uri="{FF2B5EF4-FFF2-40B4-BE49-F238E27FC236}">
                <a16:creationId xmlns:a16="http://schemas.microsoft.com/office/drawing/2014/main" id="{7C3BA2C3-CE3F-922D-067D-4D2F03F6875A}"/>
              </a:ext>
            </a:extLst>
          </xdr:cNvPr>
          <xdr:cNvSpPr/>
        </xdr:nvSpPr>
        <xdr:spPr>
          <a:xfrm>
            <a:off x="10790464" y="12708240"/>
            <a:ext cx="1284931" cy="271191"/>
          </a:xfrm>
          <a:prstGeom prst="rect">
            <a:avLst/>
          </a:prstGeom>
          <a:noFill/>
          <a:ln w="381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2" name="コネクタ: カギ線 141">
            <a:extLst>
              <a:ext uri="{FF2B5EF4-FFF2-40B4-BE49-F238E27FC236}">
                <a16:creationId xmlns:a16="http://schemas.microsoft.com/office/drawing/2014/main" id="{D41CFCC6-24D1-1853-AE1B-50AE21B35657}"/>
              </a:ext>
            </a:extLst>
          </xdr:cNvPr>
          <xdr:cNvCxnSpPr>
            <a:stCxn id="131" idx="1"/>
            <a:endCxn id="138" idx="3"/>
          </xdr:cNvCxnSpPr>
        </xdr:nvCxnSpPr>
        <xdr:spPr>
          <a:xfrm rot="10800000">
            <a:off x="12078570" y="9968232"/>
            <a:ext cx="986396" cy="246167"/>
          </a:xfrm>
          <a:prstGeom prst="bentConnector3">
            <a:avLst>
              <a:gd name="adj1" fmla="val 50000"/>
            </a:avLst>
          </a:prstGeom>
          <a:ln w="28575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コネクタ: カギ線 142">
            <a:extLst>
              <a:ext uri="{FF2B5EF4-FFF2-40B4-BE49-F238E27FC236}">
                <a16:creationId xmlns:a16="http://schemas.microsoft.com/office/drawing/2014/main" id="{17312664-AB98-E707-62D8-3E1CAC1BBF2F}"/>
              </a:ext>
            </a:extLst>
          </xdr:cNvPr>
          <xdr:cNvCxnSpPr>
            <a:stCxn id="133" idx="1"/>
            <a:endCxn id="139" idx="3"/>
          </xdr:cNvCxnSpPr>
        </xdr:nvCxnSpPr>
        <xdr:spPr>
          <a:xfrm rot="10800000">
            <a:off x="12078571" y="11120586"/>
            <a:ext cx="988039" cy="104132"/>
          </a:xfrm>
          <a:prstGeom prst="bentConnector3">
            <a:avLst>
              <a:gd name="adj1" fmla="val 50000"/>
            </a:avLst>
          </a:prstGeom>
          <a:ln w="28575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コネクタ: カギ線 143">
            <a:extLst>
              <a:ext uri="{FF2B5EF4-FFF2-40B4-BE49-F238E27FC236}">
                <a16:creationId xmlns:a16="http://schemas.microsoft.com/office/drawing/2014/main" id="{2222BDC3-96EB-A1AE-27C9-5CE1EEEA4B44}"/>
              </a:ext>
            </a:extLst>
          </xdr:cNvPr>
          <xdr:cNvCxnSpPr>
            <a:stCxn id="132" idx="1"/>
            <a:endCxn id="140" idx="3"/>
          </xdr:cNvCxnSpPr>
        </xdr:nvCxnSpPr>
        <xdr:spPr>
          <a:xfrm rot="10800000">
            <a:off x="12075396" y="11691946"/>
            <a:ext cx="986396" cy="378982"/>
          </a:xfrm>
          <a:prstGeom prst="bentConnector3">
            <a:avLst>
              <a:gd name="adj1" fmla="val 50000"/>
            </a:avLst>
          </a:prstGeom>
          <a:ln w="28575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コネクタ: カギ線 144">
            <a:extLst>
              <a:ext uri="{FF2B5EF4-FFF2-40B4-BE49-F238E27FC236}">
                <a16:creationId xmlns:a16="http://schemas.microsoft.com/office/drawing/2014/main" id="{314526D9-4835-32FB-28A6-58E4F414231B}"/>
              </a:ext>
            </a:extLst>
          </xdr:cNvPr>
          <xdr:cNvCxnSpPr>
            <a:stCxn id="134" idx="1"/>
            <a:endCxn id="141" idx="3"/>
          </xdr:cNvCxnSpPr>
        </xdr:nvCxnSpPr>
        <xdr:spPr>
          <a:xfrm rot="10800000">
            <a:off x="12075396" y="12843837"/>
            <a:ext cx="986381" cy="440943"/>
          </a:xfrm>
          <a:prstGeom prst="bentConnector3">
            <a:avLst>
              <a:gd name="adj1" fmla="val 50000"/>
            </a:avLst>
          </a:prstGeom>
          <a:ln w="28575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6536</xdr:colOff>
      <xdr:row>14</xdr:row>
      <xdr:rowOff>0</xdr:rowOff>
    </xdr:from>
    <xdr:to>
      <xdr:col>18</xdr:col>
      <xdr:colOff>11205</xdr:colOff>
      <xdr:row>16</xdr:row>
      <xdr:rowOff>13074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683ACBB-11CD-41D3-B40E-7166BDE07D49}"/>
            </a:ext>
          </a:extLst>
        </xdr:cNvPr>
        <xdr:cNvSpPr/>
      </xdr:nvSpPr>
      <xdr:spPr>
        <a:xfrm>
          <a:off x="14195900" y="5033818"/>
          <a:ext cx="5304032" cy="70580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419160</xdr:colOff>
      <xdr:row>12</xdr:row>
      <xdr:rowOff>237804</xdr:rowOff>
    </xdr:from>
    <xdr:to>
      <xdr:col>6</xdr:col>
      <xdr:colOff>815160</xdr:colOff>
      <xdr:row>13</xdr:row>
      <xdr:rowOff>252804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DDC739A9-E189-F27B-D585-247031316A11}"/>
            </a:ext>
          </a:extLst>
        </xdr:cNvPr>
        <xdr:cNvSpPr>
          <a:spLocks/>
        </xdr:cNvSpPr>
      </xdr:nvSpPr>
      <xdr:spPr>
        <a:xfrm>
          <a:off x="6233551" y="4097500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419159</xdr:colOff>
      <xdr:row>15</xdr:row>
      <xdr:rowOff>72114</xdr:rowOff>
    </xdr:from>
    <xdr:to>
      <xdr:col>6</xdr:col>
      <xdr:colOff>815159</xdr:colOff>
      <xdr:row>16</xdr:row>
      <xdr:rowOff>128527</xdr:rowOff>
    </xdr:to>
    <xdr:sp macro="" textlink="">
      <xdr:nvSpPr>
        <xdr:cNvPr id="185" name="正方形/長方形 184">
          <a:extLst>
            <a:ext uri="{FF2B5EF4-FFF2-40B4-BE49-F238E27FC236}">
              <a16:creationId xmlns:a16="http://schemas.microsoft.com/office/drawing/2014/main" id="{0D310645-70EF-A033-BB22-7DA8FC625B7D}"/>
            </a:ext>
          </a:extLst>
        </xdr:cNvPr>
        <xdr:cNvSpPr>
          <a:spLocks/>
        </xdr:cNvSpPr>
      </xdr:nvSpPr>
      <xdr:spPr>
        <a:xfrm>
          <a:off x="6233550" y="4991984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6</xdr:col>
      <xdr:colOff>402602</xdr:colOff>
      <xdr:row>5</xdr:row>
      <xdr:rowOff>204590</xdr:rowOff>
    </xdr:from>
    <xdr:to>
      <xdr:col>6</xdr:col>
      <xdr:colOff>798602</xdr:colOff>
      <xdr:row>7</xdr:row>
      <xdr:rowOff>175810</xdr:rowOff>
    </xdr:to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FFB2CBFF-F418-AD5F-E2A9-A1F05C5A9473}"/>
            </a:ext>
          </a:extLst>
        </xdr:cNvPr>
        <xdr:cNvSpPr>
          <a:spLocks/>
        </xdr:cNvSpPr>
      </xdr:nvSpPr>
      <xdr:spPr>
        <a:xfrm>
          <a:off x="6216993" y="2101307"/>
          <a:ext cx="396000" cy="393633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6</xdr:col>
      <xdr:colOff>0</xdr:colOff>
      <xdr:row>6</xdr:row>
      <xdr:rowOff>202373</xdr:rowOff>
    </xdr:from>
    <xdr:to>
      <xdr:col>6</xdr:col>
      <xdr:colOff>402602</xdr:colOff>
      <xdr:row>6</xdr:row>
      <xdr:rowOff>202373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5CE3424F-15BB-B12A-A354-5DB938E0C0B7}"/>
            </a:ext>
          </a:extLst>
        </xdr:cNvPr>
        <xdr:cNvCxnSpPr/>
      </xdr:nvCxnSpPr>
      <xdr:spPr>
        <a:xfrm flipH="1">
          <a:off x="5814391" y="2306156"/>
          <a:ext cx="402602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402602</xdr:colOff>
      <xdr:row>8</xdr:row>
      <xdr:rowOff>1548</xdr:rowOff>
    </xdr:from>
    <xdr:to>
      <xdr:col>6</xdr:col>
      <xdr:colOff>798602</xdr:colOff>
      <xdr:row>9</xdr:row>
      <xdr:rowOff>2940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CB4990BE-60EC-5139-2DE1-F4A9941EAE2F}"/>
            </a:ext>
          </a:extLst>
        </xdr:cNvPr>
        <xdr:cNvSpPr>
          <a:spLocks/>
        </xdr:cNvSpPr>
      </xdr:nvSpPr>
      <xdr:spPr>
        <a:xfrm>
          <a:off x="6212852" y="2518869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6</xdr:col>
      <xdr:colOff>2126</xdr:colOff>
      <xdr:row>8</xdr:row>
      <xdr:rowOff>188917</xdr:rowOff>
    </xdr:from>
    <xdr:to>
      <xdr:col>6</xdr:col>
      <xdr:colOff>434126</xdr:colOff>
      <xdr:row>8</xdr:row>
      <xdr:rowOff>188917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BAC85467-EEDB-47C1-AEE6-73C486EEADCF}"/>
            </a:ext>
          </a:extLst>
        </xdr:cNvPr>
        <xdr:cNvCxnSpPr/>
      </xdr:nvCxnSpPr>
      <xdr:spPr>
        <a:xfrm flipH="1" flipV="1">
          <a:off x="5816517" y="2723395"/>
          <a:ext cx="432000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402602</xdr:colOff>
      <xdr:row>9</xdr:row>
      <xdr:rowOff>38701</xdr:rowOff>
    </xdr:from>
    <xdr:to>
      <xdr:col>6</xdr:col>
      <xdr:colOff>798602</xdr:colOff>
      <xdr:row>10</xdr:row>
      <xdr:rowOff>40094</xdr:rowOff>
    </xdr:to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8179A910-71C4-9437-FA20-7C107AA76BFA}"/>
            </a:ext>
          </a:extLst>
        </xdr:cNvPr>
        <xdr:cNvSpPr>
          <a:spLocks/>
        </xdr:cNvSpPr>
      </xdr:nvSpPr>
      <xdr:spPr>
        <a:xfrm>
          <a:off x="6216993" y="2970744"/>
          <a:ext cx="396000" cy="398959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5</xdr:col>
      <xdr:colOff>1325218</xdr:colOff>
      <xdr:row>9</xdr:row>
      <xdr:rowOff>193851</xdr:rowOff>
    </xdr:from>
    <xdr:to>
      <xdr:col>6</xdr:col>
      <xdr:colOff>402602</xdr:colOff>
      <xdr:row>9</xdr:row>
      <xdr:rowOff>193851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D626E2E1-9B88-41A5-B998-044798C0E94D}"/>
            </a:ext>
          </a:extLst>
        </xdr:cNvPr>
        <xdr:cNvCxnSpPr/>
      </xdr:nvCxnSpPr>
      <xdr:spPr>
        <a:xfrm flipH="1">
          <a:off x="5806109" y="3125894"/>
          <a:ext cx="41088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419160</xdr:colOff>
      <xdr:row>13</xdr:row>
      <xdr:rowOff>308795</xdr:rowOff>
    </xdr:from>
    <xdr:to>
      <xdr:col>6</xdr:col>
      <xdr:colOff>815160</xdr:colOff>
      <xdr:row>15</xdr:row>
      <xdr:rowOff>25621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4D6DEA6C-B8C1-E504-F6C0-450DD0C0D4EF}"/>
            </a:ext>
          </a:extLst>
        </xdr:cNvPr>
        <xdr:cNvSpPr>
          <a:spLocks/>
        </xdr:cNvSpPr>
      </xdr:nvSpPr>
      <xdr:spPr>
        <a:xfrm>
          <a:off x="6233551" y="4549491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5</xdr:col>
      <xdr:colOff>1325218</xdr:colOff>
      <xdr:row>14</xdr:row>
      <xdr:rowOff>157369</xdr:rowOff>
    </xdr:from>
    <xdr:to>
      <xdr:col>6</xdr:col>
      <xdr:colOff>408091</xdr:colOff>
      <xdr:row>14</xdr:row>
      <xdr:rowOff>157369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9365534D-4E6B-4FB7-A9E4-22F1081A43D0}"/>
            </a:ext>
          </a:extLst>
        </xdr:cNvPr>
        <xdr:cNvCxnSpPr/>
      </xdr:nvCxnSpPr>
      <xdr:spPr>
        <a:xfrm flipH="1" flipV="1">
          <a:off x="5806109" y="4737652"/>
          <a:ext cx="416373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410877</xdr:colOff>
      <xdr:row>17</xdr:row>
      <xdr:rowOff>76807</xdr:rowOff>
    </xdr:from>
    <xdr:to>
      <xdr:col>6</xdr:col>
      <xdr:colOff>806877</xdr:colOff>
      <xdr:row>18</xdr:row>
      <xdr:rowOff>182916</xdr:rowOff>
    </xdr:to>
    <xdr:sp macro="" textlink="">
      <xdr:nvSpPr>
        <xdr:cNvPr id="200" name="正方形/長方形 199">
          <a:extLst>
            <a:ext uri="{FF2B5EF4-FFF2-40B4-BE49-F238E27FC236}">
              <a16:creationId xmlns:a16="http://schemas.microsoft.com/office/drawing/2014/main" id="{20CCA49E-402C-6C3F-BACB-8545341D4784}"/>
            </a:ext>
          </a:extLst>
        </xdr:cNvPr>
        <xdr:cNvSpPr>
          <a:spLocks/>
        </xdr:cNvSpPr>
      </xdr:nvSpPr>
      <xdr:spPr>
        <a:xfrm>
          <a:off x="6225268" y="5626155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6</xdr:col>
      <xdr:colOff>7161</xdr:colOff>
      <xdr:row>17</xdr:row>
      <xdr:rowOff>275392</xdr:rowOff>
    </xdr:from>
    <xdr:to>
      <xdr:col>6</xdr:col>
      <xdr:colOff>412191</xdr:colOff>
      <xdr:row>17</xdr:row>
      <xdr:rowOff>275392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F7F17DCA-905A-4747-9021-02529E9215FD}"/>
            </a:ext>
          </a:extLst>
        </xdr:cNvPr>
        <xdr:cNvCxnSpPr/>
      </xdr:nvCxnSpPr>
      <xdr:spPr>
        <a:xfrm flipH="1" flipV="1">
          <a:off x="5821552" y="5824740"/>
          <a:ext cx="405030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391852</xdr:colOff>
      <xdr:row>8</xdr:row>
      <xdr:rowOff>6547</xdr:rowOff>
    </xdr:from>
    <xdr:to>
      <xdr:col>12</xdr:col>
      <xdr:colOff>787852</xdr:colOff>
      <xdr:row>9</xdr:row>
      <xdr:rowOff>4982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90EBFFC4-26FE-0A05-E3F4-DE8B53062C42}"/>
            </a:ext>
          </a:extLst>
        </xdr:cNvPr>
        <xdr:cNvSpPr>
          <a:spLocks/>
        </xdr:cNvSpPr>
      </xdr:nvSpPr>
      <xdr:spPr>
        <a:xfrm>
          <a:off x="14207243" y="2541025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8</a:t>
          </a:r>
        </a:p>
      </xdr:txBody>
    </xdr:sp>
    <xdr:clientData/>
  </xdr:twoCellAnchor>
  <xdr:twoCellAnchor>
    <xdr:from>
      <xdr:col>12</xdr:col>
      <xdr:colOff>16781</xdr:colOff>
      <xdr:row>8</xdr:row>
      <xdr:rowOff>188232</xdr:rowOff>
    </xdr:from>
    <xdr:to>
      <xdr:col>12</xdr:col>
      <xdr:colOff>402760</xdr:colOff>
      <xdr:row>8</xdr:row>
      <xdr:rowOff>188232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6F6EE59-FF26-493A-A861-1E8F9D5B6680}"/>
            </a:ext>
          </a:extLst>
        </xdr:cNvPr>
        <xdr:cNvCxnSpPr/>
      </xdr:nvCxnSpPr>
      <xdr:spPr>
        <a:xfrm flipH="1" flipV="1">
          <a:off x="13832172" y="2722710"/>
          <a:ext cx="38597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391852</xdr:colOff>
      <xdr:row>11</xdr:row>
      <xdr:rowOff>27602</xdr:rowOff>
    </xdr:from>
    <xdr:to>
      <xdr:col>12</xdr:col>
      <xdr:colOff>787852</xdr:colOff>
      <xdr:row>12</xdr:row>
      <xdr:rowOff>17754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BE109F09-A832-46B0-5226-63A850C3CC33}"/>
            </a:ext>
          </a:extLst>
        </xdr:cNvPr>
        <xdr:cNvSpPr>
          <a:spLocks/>
        </xdr:cNvSpPr>
      </xdr:nvSpPr>
      <xdr:spPr>
        <a:xfrm>
          <a:off x="14207243" y="3481450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12</xdr:col>
      <xdr:colOff>3174</xdr:colOff>
      <xdr:row>11</xdr:row>
      <xdr:rowOff>217714</xdr:rowOff>
    </xdr:from>
    <xdr:to>
      <xdr:col>12</xdr:col>
      <xdr:colOff>389153</xdr:colOff>
      <xdr:row>11</xdr:row>
      <xdr:rowOff>217714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A55F0B99-956B-4A15-8B9F-645FC95D8774}"/>
            </a:ext>
          </a:extLst>
        </xdr:cNvPr>
        <xdr:cNvCxnSpPr/>
      </xdr:nvCxnSpPr>
      <xdr:spPr>
        <a:xfrm flipH="1" flipV="1">
          <a:off x="13818565" y="3671562"/>
          <a:ext cx="38597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391852</xdr:colOff>
      <xdr:row>12</xdr:row>
      <xdr:rowOff>189212</xdr:rowOff>
    </xdr:from>
    <xdr:to>
      <xdr:col>12</xdr:col>
      <xdr:colOff>787852</xdr:colOff>
      <xdr:row>13</xdr:row>
      <xdr:rowOff>204212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FAA7FBEA-BF49-0C68-45A1-CEEC46028361}"/>
            </a:ext>
          </a:extLst>
        </xdr:cNvPr>
        <xdr:cNvSpPr>
          <a:spLocks/>
        </xdr:cNvSpPr>
      </xdr:nvSpPr>
      <xdr:spPr>
        <a:xfrm>
          <a:off x="14207243" y="4048908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10</a:t>
          </a:r>
        </a:p>
      </xdr:txBody>
    </xdr:sp>
    <xdr:clientData/>
  </xdr:twoCellAnchor>
  <xdr:twoCellAnchor>
    <xdr:from>
      <xdr:col>12</xdr:col>
      <xdr:colOff>8612</xdr:colOff>
      <xdr:row>13</xdr:row>
      <xdr:rowOff>6212</xdr:rowOff>
    </xdr:from>
    <xdr:to>
      <xdr:col>12</xdr:col>
      <xdr:colOff>396223</xdr:colOff>
      <xdr:row>13</xdr:row>
      <xdr:rowOff>6212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4002479C-9640-4F4D-9CF6-50A0D1DB2D4A}"/>
            </a:ext>
          </a:extLst>
        </xdr:cNvPr>
        <xdr:cNvCxnSpPr/>
      </xdr:nvCxnSpPr>
      <xdr:spPr>
        <a:xfrm flipH="1" flipV="1">
          <a:off x="13824003" y="4246908"/>
          <a:ext cx="387611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391852</xdr:colOff>
      <xdr:row>21</xdr:row>
      <xdr:rowOff>110090</xdr:rowOff>
    </xdr:from>
    <xdr:to>
      <xdr:col>12</xdr:col>
      <xdr:colOff>787852</xdr:colOff>
      <xdr:row>22</xdr:row>
      <xdr:rowOff>216199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BDF49DC8-6671-BCC3-6209-E0C4583545F7}"/>
            </a:ext>
          </a:extLst>
        </xdr:cNvPr>
        <xdr:cNvSpPr>
          <a:spLocks/>
        </xdr:cNvSpPr>
      </xdr:nvSpPr>
      <xdr:spPr>
        <a:xfrm>
          <a:off x="14207243" y="6819003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12</a:t>
          </a:r>
        </a:p>
      </xdr:txBody>
    </xdr:sp>
    <xdr:clientData/>
  </xdr:twoCellAnchor>
  <xdr:twoCellAnchor>
    <xdr:from>
      <xdr:col>12</xdr:col>
      <xdr:colOff>21772</xdr:colOff>
      <xdr:row>22</xdr:row>
      <xdr:rowOff>11793</xdr:rowOff>
    </xdr:from>
    <xdr:to>
      <xdr:col>12</xdr:col>
      <xdr:colOff>410926</xdr:colOff>
      <xdr:row>22</xdr:row>
      <xdr:rowOff>11793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E51333A1-2FB8-49E7-8C71-2390F16130E8}"/>
            </a:ext>
          </a:extLst>
        </xdr:cNvPr>
        <xdr:cNvCxnSpPr/>
      </xdr:nvCxnSpPr>
      <xdr:spPr>
        <a:xfrm flipH="1" flipV="1">
          <a:off x="13837163" y="7010597"/>
          <a:ext cx="38915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383380</xdr:colOff>
      <xdr:row>8</xdr:row>
      <xdr:rowOff>354388</xdr:rowOff>
    </xdr:from>
    <xdr:to>
      <xdr:col>18</xdr:col>
      <xdr:colOff>779380</xdr:colOff>
      <xdr:row>9</xdr:row>
      <xdr:rowOff>352823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6418C99F-0941-12B6-EF57-F7F60782D01A}"/>
            </a:ext>
          </a:extLst>
        </xdr:cNvPr>
        <xdr:cNvSpPr>
          <a:spLocks/>
        </xdr:cNvSpPr>
      </xdr:nvSpPr>
      <xdr:spPr>
        <a:xfrm>
          <a:off x="20675771" y="2888866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13</a:t>
          </a:r>
        </a:p>
      </xdr:txBody>
    </xdr:sp>
    <xdr:clientData/>
  </xdr:twoCellAnchor>
  <xdr:twoCellAnchor>
    <xdr:from>
      <xdr:col>18</xdr:col>
      <xdr:colOff>21909</xdr:colOff>
      <xdr:row>9</xdr:row>
      <xdr:rowOff>154823</xdr:rowOff>
    </xdr:from>
    <xdr:to>
      <xdr:col>18</xdr:col>
      <xdr:colOff>414238</xdr:colOff>
      <xdr:row>9</xdr:row>
      <xdr:rowOff>154823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ED914E24-F35A-4306-83C3-90A40220EEAF}"/>
            </a:ext>
          </a:extLst>
        </xdr:cNvPr>
        <xdr:cNvCxnSpPr/>
      </xdr:nvCxnSpPr>
      <xdr:spPr>
        <a:xfrm flipH="1" flipV="1">
          <a:off x="20314300" y="3086866"/>
          <a:ext cx="39232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383380</xdr:colOff>
      <xdr:row>20</xdr:row>
      <xdr:rowOff>122558</xdr:rowOff>
    </xdr:from>
    <xdr:to>
      <xdr:col>18</xdr:col>
      <xdr:colOff>779380</xdr:colOff>
      <xdr:row>21</xdr:row>
      <xdr:rowOff>228667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E7115888-286B-14B7-DCFE-7CE2EE2B8C8A}"/>
            </a:ext>
          </a:extLst>
        </xdr:cNvPr>
        <xdr:cNvSpPr>
          <a:spLocks/>
        </xdr:cNvSpPr>
      </xdr:nvSpPr>
      <xdr:spPr>
        <a:xfrm>
          <a:off x="20675771" y="6541580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17</a:t>
          </a:r>
        </a:p>
      </xdr:txBody>
    </xdr:sp>
    <xdr:clientData/>
  </xdr:twoCellAnchor>
  <xdr:twoCellAnchor>
    <xdr:from>
      <xdr:col>18</xdr:col>
      <xdr:colOff>383380</xdr:colOff>
      <xdr:row>15</xdr:row>
      <xdr:rowOff>9454</xdr:rowOff>
    </xdr:from>
    <xdr:to>
      <xdr:col>18</xdr:col>
      <xdr:colOff>779380</xdr:colOff>
      <xdr:row>16</xdr:row>
      <xdr:rowOff>65867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F4039688-9CBC-1E38-0568-161B3C3B68A7}"/>
            </a:ext>
          </a:extLst>
        </xdr:cNvPr>
        <xdr:cNvSpPr>
          <a:spLocks/>
        </xdr:cNvSpPr>
      </xdr:nvSpPr>
      <xdr:spPr>
        <a:xfrm>
          <a:off x="20675771" y="4929324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15</a:t>
          </a:r>
        </a:p>
      </xdr:txBody>
    </xdr:sp>
    <xdr:clientData/>
  </xdr:twoCellAnchor>
  <xdr:twoCellAnchor>
    <xdr:from>
      <xdr:col>18</xdr:col>
      <xdr:colOff>21909</xdr:colOff>
      <xdr:row>15</xdr:row>
      <xdr:rowOff>207454</xdr:rowOff>
    </xdr:from>
    <xdr:to>
      <xdr:col>18</xdr:col>
      <xdr:colOff>388838</xdr:colOff>
      <xdr:row>15</xdr:row>
      <xdr:rowOff>207454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7864326B-B43D-4F69-A137-0A0D7E4799EE}"/>
            </a:ext>
          </a:extLst>
        </xdr:cNvPr>
        <xdr:cNvCxnSpPr/>
      </xdr:nvCxnSpPr>
      <xdr:spPr>
        <a:xfrm flipH="1" flipV="1">
          <a:off x="20314300" y="5127324"/>
          <a:ext cx="36692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383380</xdr:colOff>
      <xdr:row>13</xdr:row>
      <xdr:rowOff>248188</xdr:rowOff>
    </xdr:from>
    <xdr:to>
      <xdr:col>18</xdr:col>
      <xdr:colOff>779380</xdr:colOff>
      <xdr:row>14</xdr:row>
      <xdr:rowOff>304601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6ED78A4C-1743-B5C5-0E42-7B065A076E8E}"/>
            </a:ext>
          </a:extLst>
        </xdr:cNvPr>
        <xdr:cNvSpPr>
          <a:spLocks/>
        </xdr:cNvSpPr>
      </xdr:nvSpPr>
      <xdr:spPr>
        <a:xfrm>
          <a:off x="20675771" y="4488884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14</a:t>
          </a:r>
        </a:p>
      </xdr:txBody>
    </xdr:sp>
    <xdr:clientData/>
  </xdr:twoCellAnchor>
  <xdr:twoCellAnchor>
    <xdr:from>
      <xdr:col>18</xdr:col>
      <xdr:colOff>383380</xdr:colOff>
      <xdr:row>18</xdr:row>
      <xdr:rowOff>124589</xdr:rowOff>
    </xdr:from>
    <xdr:to>
      <xdr:col>18</xdr:col>
      <xdr:colOff>779380</xdr:colOff>
      <xdr:row>19</xdr:row>
      <xdr:rowOff>230698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720D20D8-A395-C358-4C07-04F7969D2ADE}"/>
            </a:ext>
          </a:extLst>
        </xdr:cNvPr>
        <xdr:cNvSpPr>
          <a:spLocks/>
        </xdr:cNvSpPr>
      </xdr:nvSpPr>
      <xdr:spPr>
        <a:xfrm>
          <a:off x="20675771" y="5963828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16</a:t>
          </a:r>
        </a:p>
      </xdr:txBody>
    </xdr:sp>
    <xdr:clientData/>
  </xdr:twoCellAnchor>
  <xdr:twoCellAnchor>
    <xdr:from>
      <xdr:col>18</xdr:col>
      <xdr:colOff>5343</xdr:colOff>
      <xdr:row>19</xdr:row>
      <xdr:rowOff>29027</xdr:rowOff>
    </xdr:from>
    <xdr:to>
      <xdr:col>18</xdr:col>
      <xdr:colOff>388147</xdr:colOff>
      <xdr:row>19</xdr:row>
      <xdr:rowOff>29027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C2F54C23-8772-4635-9776-B8F02361022D}"/>
            </a:ext>
          </a:extLst>
        </xdr:cNvPr>
        <xdr:cNvCxnSpPr/>
      </xdr:nvCxnSpPr>
      <xdr:spPr>
        <a:xfrm flipH="1" flipV="1">
          <a:off x="20297734" y="6158157"/>
          <a:ext cx="38280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490629</xdr:colOff>
      <xdr:row>24</xdr:row>
      <xdr:rowOff>19241</xdr:rowOff>
    </xdr:from>
    <xdr:to>
      <xdr:col>9</xdr:col>
      <xdr:colOff>886629</xdr:colOff>
      <xdr:row>27</xdr:row>
      <xdr:rowOff>412905</xdr:rowOff>
    </xdr:to>
    <xdr:grpSp>
      <xdr:nvGrpSpPr>
        <xdr:cNvPr id="172" name="グループ化 171">
          <a:extLst>
            <a:ext uri="{FF2B5EF4-FFF2-40B4-BE49-F238E27FC236}">
              <a16:creationId xmlns:a16="http://schemas.microsoft.com/office/drawing/2014/main" id="{5C277748-E885-563D-2168-1D0C66D4CA94}"/>
            </a:ext>
          </a:extLst>
        </xdr:cNvPr>
        <xdr:cNvGrpSpPr/>
      </xdr:nvGrpSpPr>
      <xdr:grpSpPr>
        <a:xfrm>
          <a:off x="10292720" y="7673877"/>
          <a:ext cx="396000" cy="1224937"/>
          <a:chOff x="9892420" y="7829712"/>
          <a:chExt cx="405770" cy="1224719"/>
        </a:xfrm>
      </xdr:grpSpPr>
      <xdr:cxnSp macro="">
        <xdr:nvCxnSpPr>
          <xdr:cNvPr id="93" name="直線矢印コネクタ 92">
            <a:extLst>
              <a:ext uri="{FF2B5EF4-FFF2-40B4-BE49-F238E27FC236}">
                <a16:creationId xmlns:a16="http://schemas.microsoft.com/office/drawing/2014/main" id="{810EE6C3-6DD6-9706-6075-34AC83955903}"/>
              </a:ext>
            </a:extLst>
          </xdr:cNvPr>
          <xdr:cNvCxnSpPr>
            <a:cxnSpLocks/>
          </xdr:cNvCxnSpPr>
        </xdr:nvCxnSpPr>
        <xdr:spPr>
          <a:xfrm>
            <a:off x="10082587" y="8155756"/>
            <a:ext cx="0" cy="89867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E5F1D390-50D2-1FCD-3A42-5BC80717A2B4}"/>
              </a:ext>
            </a:extLst>
          </xdr:cNvPr>
          <xdr:cNvSpPr>
            <a:spLocks/>
          </xdr:cNvSpPr>
        </xdr:nvSpPr>
        <xdr:spPr>
          <a:xfrm>
            <a:off x="9892420" y="7829712"/>
            <a:ext cx="405770" cy="396906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24</a:t>
            </a:r>
          </a:p>
        </xdr:txBody>
      </xdr:sp>
    </xdr:grpSp>
    <xdr:clientData/>
  </xdr:twoCellAnchor>
  <xdr:twoCellAnchor>
    <xdr:from>
      <xdr:col>12</xdr:col>
      <xdr:colOff>0</xdr:colOff>
      <xdr:row>66</xdr:row>
      <xdr:rowOff>0</xdr:rowOff>
    </xdr:from>
    <xdr:to>
      <xdr:col>22</xdr:col>
      <xdr:colOff>115511</xdr:colOff>
      <xdr:row>98</xdr:row>
      <xdr:rowOff>162089</xdr:rowOff>
    </xdr:to>
    <xdr:grpSp>
      <xdr:nvGrpSpPr>
        <xdr:cNvPr id="236" name="グループ化 235">
          <a:extLst>
            <a:ext uri="{FF2B5EF4-FFF2-40B4-BE49-F238E27FC236}">
              <a16:creationId xmlns:a16="http://schemas.microsoft.com/office/drawing/2014/main" id="{79954A2F-2414-94BD-6C3C-837F4F64ED3C}"/>
            </a:ext>
          </a:extLst>
        </xdr:cNvPr>
        <xdr:cNvGrpSpPr/>
      </xdr:nvGrpSpPr>
      <xdr:grpSpPr>
        <a:xfrm>
          <a:off x="13802591" y="20106409"/>
          <a:ext cx="11926511" cy="8492135"/>
          <a:chOff x="13411200" y="21221700"/>
          <a:chExt cx="11545511" cy="8315489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33" name="図 232">
                <a:extLst>
                  <a:ext uri="{FF2B5EF4-FFF2-40B4-BE49-F238E27FC236}">
                    <a16:creationId xmlns:a16="http://schemas.microsoft.com/office/drawing/2014/main" id="{4DF2A224-962B-03E0-220F-4973E652BD2A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ロガー形式作成例用!$B$23:$E$31" spid="_x0000_s132545"/>
                  </a:ext>
                </a:extLst>
              </xdr:cNvPicPr>
            </xdr:nvPicPr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  <xdr:spPr bwMode="auto">
              <a:xfrm>
                <a:off x="13411200" y="21221700"/>
                <a:ext cx="11545511" cy="8315489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F64CDBE1-C9B6-3EC6-B6B7-5FC5918D0194}"/>
              </a:ext>
            </a:extLst>
          </xdr:cNvPr>
          <xdr:cNvGrpSpPr/>
        </xdr:nvGrpSpPr>
        <xdr:grpSpPr>
          <a:xfrm>
            <a:off x="13479455" y="21722719"/>
            <a:ext cx="461398" cy="7673173"/>
            <a:chOff x="13341927" y="21340616"/>
            <a:chExt cx="452147" cy="7848403"/>
          </a:xfrm>
        </xdr:grpSpPr>
        <xdr:sp macro="" textlink="">
          <xdr:nvSpPr>
            <xdr:cNvPr id="105" name="正方形/長方形 104">
              <a:extLst>
                <a:ext uri="{FF2B5EF4-FFF2-40B4-BE49-F238E27FC236}">
                  <a16:creationId xmlns:a16="http://schemas.microsoft.com/office/drawing/2014/main" id="{56A3811D-FCC3-1009-2DE5-985DADDF59C5}"/>
                </a:ext>
              </a:extLst>
            </xdr:cNvPr>
            <xdr:cNvSpPr>
              <a:spLocks/>
            </xdr:cNvSpPr>
          </xdr:nvSpPr>
          <xdr:spPr>
            <a:xfrm>
              <a:off x="13341929" y="21340616"/>
              <a:ext cx="452117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19</a:t>
              </a:r>
            </a:p>
          </xdr:txBody>
        </xdr:sp>
        <xdr:sp macro="" textlink="">
          <xdr:nvSpPr>
            <xdr:cNvPr id="106" name="正方形/長方形 105">
              <a:extLst>
                <a:ext uri="{FF2B5EF4-FFF2-40B4-BE49-F238E27FC236}">
                  <a16:creationId xmlns:a16="http://schemas.microsoft.com/office/drawing/2014/main" id="{1C6B341D-BE3B-1D60-5F1A-E18033D36113}"/>
                </a:ext>
              </a:extLst>
            </xdr:cNvPr>
            <xdr:cNvSpPr>
              <a:spLocks/>
            </xdr:cNvSpPr>
          </xdr:nvSpPr>
          <xdr:spPr>
            <a:xfrm>
              <a:off x="13341929" y="21758979"/>
              <a:ext cx="452026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20</a:t>
              </a:r>
            </a:p>
          </xdr:txBody>
        </xdr:sp>
        <xdr:sp macro="" textlink="">
          <xdr:nvSpPr>
            <xdr:cNvPr id="107" name="正方形/長方形 106">
              <a:extLst>
                <a:ext uri="{FF2B5EF4-FFF2-40B4-BE49-F238E27FC236}">
                  <a16:creationId xmlns:a16="http://schemas.microsoft.com/office/drawing/2014/main" id="{87303B6D-E19D-03AF-72D8-1D132CC5FB95}"/>
                </a:ext>
              </a:extLst>
            </xdr:cNvPr>
            <xdr:cNvSpPr>
              <a:spLocks/>
            </xdr:cNvSpPr>
          </xdr:nvSpPr>
          <xdr:spPr>
            <a:xfrm>
              <a:off x="13341927" y="23455516"/>
              <a:ext cx="416068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22</a:t>
              </a:r>
            </a:p>
          </xdr:txBody>
        </xdr:sp>
        <xdr:sp macro="" textlink="">
          <xdr:nvSpPr>
            <xdr:cNvPr id="108" name="正方形/長方形 107">
              <a:extLst>
                <a:ext uri="{FF2B5EF4-FFF2-40B4-BE49-F238E27FC236}">
                  <a16:creationId xmlns:a16="http://schemas.microsoft.com/office/drawing/2014/main" id="{AFFF8B74-72D1-757D-F048-4C62852D4982}"/>
                </a:ext>
              </a:extLst>
            </xdr:cNvPr>
            <xdr:cNvSpPr>
              <a:spLocks/>
            </xdr:cNvSpPr>
          </xdr:nvSpPr>
          <xdr:spPr>
            <a:xfrm>
              <a:off x="13341927" y="24203330"/>
              <a:ext cx="412438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23</a:t>
              </a:r>
            </a:p>
          </xdr:txBody>
        </xdr:sp>
        <xdr:sp macro="" textlink="">
          <xdr:nvSpPr>
            <xdr:cNvPr id="109" name="正方形/長方形 108">
              <a:extLst>
                <a:ext uri="{FF2B5EF4-FFF2-40B4-BE49-F238E27FC236}">
                  <a16:creationId xmlns:a16="http://schemas.microsoft.com/office/drawing/2014/main" id="{A3A503A6-E201-D058-B4E1-2B517B35088B}"/>
                </a:ext>
              </a:extLst>
            </xdr:cNvPr>
            <xdr:cNvSpPr>
              <a:spLocks/>
            </xdr:cNvSpPr>
          </xdr:nvSpPr>
          <xdr:spPr>
            <a:xfrm>
              <a:off x="13341927" y="25002932"/>
              <a:ext cx="451932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24</a:t>
              </a:r>
            </a:p>
          </xdr:txBody>
        </xdr:sp>
        <xdr:sp macro="" textlink="">
          <xdr:nvSpPr>
            <xdr:cNvPr id="110" name="正方形/長方形 109">
              <a:extLst>
                <a:ext uri="{FF2B5EF4-FFF2-40B4-BE49-F238E27FC236}">
                  <a16:creationId xmlns:a16="http://schemas.microsoft.com/office/drawing/2014/main" id="{4E88E915-6A65-9C3C-9E2C-D2E3CB2C2B0D}"/>
                </a:ext>
              </a:extLst>
            </xdr:cNvPr>
            <xdr:cNvSpPr>
              <a:spLocks/>
            </xdr:cNvSpPr>
          </xdr:nvSpPr>
          <xdr:spPr>
            <a:xfrm>
              <a:off x="13341927" y="26944151"/>
              <a:ext cx="448804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25</a:t>
              </a:r>
            </a:p>
          </xdr:txBody>
        </xdr:sp>
        <xdr:sp macro="" textlink="">
          <xdr:nvSpPr>
            <xdr:cNvPr id="111" name="正方形/長方形 110">
              <a:extLst>
                <a:ext uri="{FF2B5EF4-FFF2-40B4-BE49-F238E27FC236}">
                  <a16:creationId xmlns:a16="http://schemas.microsoft.com/office/drawing/2014/main" id="{FEBDADB1-F53C-3F7D-1BEF-E2AE81F05330}"/>
                </a:ext>
              </a:extLst>
            </xdr:cNvPr>
            <xdr:cNvSpPr>
              <a:spLocks/>
            </xdr:cNvSpPr>
          </xdr:nvSpPr>
          <xdr:spPr>
            <a:xfrm>
              <a:off x="13341927" y="22638769"/>
              <a:ext cx="452147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21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D5BF658A-CE56-4391-901F-838CB1E221A1}"/>
                </a:ext>
              </a:extLst>
            </xdr:cNvPr>
            <xdr:cNvSpPr>
              <a:spLocks/>
            </xdr:cNvSpPr>
          </xdr:nvSpPr>
          <xdr:spPr>
            <a:xfrm>
              <a:off x="13341927" y="28900570"/>
              <a:ext cx="451979" cy="28844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26</a:t>
              </a:r>
            </a:p>
          </xdr:txBody>
        </xdr:sp>
      </xdr:grpSp>
    </xdr:grpSp>
    <xdr:clientData/>
  </xdr:twoCellAnchor>
  <xdr:twoCellAnchor>
    <xdr:from>
      <xdr:col>0</xdr:col>
      <xdr:colOff>235088</xdr:colOff>
      <xdr:row>26</xdr:row>
      <xdr:rowOff>287842</xdr:rowOff>
    </xdr:from>
    <xdr:to>
      <xdr:col>6</xdr:col>
      <xdr:colOff>807358</xdr:colOff>
      <xdr:row>44</xdr:row>
      <xdr:rowOff>183243</xdr:rowOff>
    </xdr:to>
    <xdr:grpSp>
      <xdr:nvGrpSpPr>
        <xdr:cNvPr id="192" name="グループ化 191">
          <a:extLst>
            <a:ext uri="{FF2B5EF4-FFF2-40B4-BE49-F238E27FC236}">
              <a16:creationId xmlns:a16="http://schemas.microsoft.com/office/drawing/2014/main" id="{C06C5FBC-5CD4-401D-46F3-ECF3DA6179FE}"/>
            </a:ext>
          </a:extLst>
        </xdr:cNvPr>
        <xdr:cNvGrpSpPr/>
      </xdr:nvGrpSpPr>
      <xdr:grpSpPr>
        <a:xfrm>
          <a:off x="235088" y="8340797"/>
          <a:ext cx="6373861" cy="5471855"/>
          <a:chOff x="235088" y="8781901"/>
          <a:chExt cx="6188755" cy="5431107"/>
        </a:xfrm>
      </xdr:grpSpPr>
      <xdr:sp macro="" textlink="">
        <xdr:nvSpPr>
          <xdr:cNvPr id="25" name="吹き出し: 四角形 24">
            <a:extLst>
              <a:ext uri="{FF2B5EF4-FFF2-40B4-BE49-F238E27FC236}">
                <a16:creationId xmlns:a16="http://schemas.microsoft.com/office/drawing/2014/main" id="{1FD9C267-6BA9-4D72-8246-AD3F4A0A9D5B}"/>
              </a:ext>
            </a:extLst>
          </xdr:cNvPr>
          <xdr:cNvSpPr/>
        </xdr:nvSpPr>
        <xdr:spPr>
          <a:xfrm>
            <a:off x="848278" y="13279065"/>
            <a:ext cx="5575565" cy="933943"/>
          </a:xfrm>
          <a:prstGeom prst="wedgeRectCallout">
            <a:avLst>
              <a:gd name="adj1" fmla="val -22732"/>
              <a:gd name="adj2" fmla="val -32248"/>
            </a:avLst>
          </a:prstGeom>
          <a:solidFill>
            <a:sysClr val="window" lastClr="FFFFFF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計測日が連続していること、及び報告月をまたいでいないことを確認してください。</a:t>
            </a:r>
            <a:endPara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/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入力内容によっては以下のいずれかのエラーが表示されます。</a:t>
            </a:r>
            <a:endPara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indent="0" algn="l"/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 「</a:t>
            </a:r>
            <a:r>
              <a:rPr kumimoji="1" lang="en-US" altLang="ja-JP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月をまたがないように集計してください。</a:t>
            </a:r>
            <a:r>
              <a:rPr kumimoji="1" lang="en-US" altLang="ja-JP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入力例エラー①</a:t>
            </a:r>
            <a:r>
              <a:rPr kumimoji="1" lang="en-US" altLang="ja-JP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 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」</a:t>
            </a:r>
          </a:p>
          <a:p>
            <a:pPr marL="0" indent="0" algn="l"/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   「</a:t>
            </a:r>
            <a:r>
              <a:rPr kumimoji="1" lang="en-US" altLang="ja-JP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計測日は、連続した日付で、１日１レコードで入力してください。</a:t>
            </a:r>
            <a:r>
              <a:rPr kumimoji="1" lang="en-US" altLang="ja-JP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入力例エラー②</a:t>
            </a:r>
            <a:r>
              <a:rPr kumimoji="1" lang="en-US" altLang="ja-JP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en-US" sz="11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」</a:t>
            </a:r>
          </a:p>
        </xdr:txBody>
      </xdr:sp>
      <xdr:sp macro="" textlink="">
        <xdr:nvSpPr>
          <xdr:cNvPr id="191" name="左大かっこ 190">
            <a:extLst>
              <a:ext uri="{FF2B5EF4-FFF2-40B4-BE49-F238E27FC236}">
                <a16:creationId xmlns:a16="http://schemas.microsoft.com/office/drawing/2014/main" id="{0639E2CB-5EA8-5430-BCF7-5582661788C7}"/>
              </a:ext>
            </a:extLst>
          </xdr:cNvPr>
          <xdr:cNvSpPr/>
        </xdr:nvSpPr>
        <xdr:spPr>
          <a:xfrm>
            <a:off x="235088" y="8781901"/>
            <a:ext cx="612838" cy="4968025"/>
          </a:xfrm>
          <a:prstGeom prst="leftBracket">
            <a:avLst>
              <a:gd name="adj" fmla="val 0"/>
            </a:avLst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179210</xdr:colOff>
      <xdr:row>44</xdr:row>
      <xdr:rowOff>207400</xdr:rowOff>
    </xdr:from>
    <xdr:to>
      <xdr:col>11</xdr:col>
      <xdr:colOff>371928</xdr:colOff>
      <xdr:row>59</xdr:row>
      <xdr:rowOff>263070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0313694B-C48B-2142-C540-23C4F1E883D9}"/>
            </a:ext>
          </a:extLst>
        </xdr:cNvPr>
        <xdr:cNvGrpSpPr/>
      </xdr:nvGrpSpPr>
      <xdr:grpSpPr>
        <a:xfrm>
          <a:off x="7314301" y="13836809"/>
          <a:ext cx="5526718" cy="4471806"/>
          <a:chOff x="8887947" y="14282154"/>
          <a:chExt cx="5349017" cy="4425207"/>
        </a:xfrm>
      </xdr:grpSpPr>
      <xdr:sp macro="" textlink="">
        <xdr:nvSpPr>
          <xdr:cNvPr id="160" name="テキスト ボックス 159">
            <a:extLst>
              <a:ext uri="{FF2B5EF4-FFF2-40B4-BE49-F238E27FC236}">
                <a16:creationId xmlns:a16="http://schemas.microsoft.com/office/drawing/2014/main" id="{2CFE457F-7870-02FE-67FD-A85963A1A25D}"/>
              </a:ext>
            </a:extLst>
          </xdr:cNvPr>
          <xdr:cNvSpPr txBox="1"/>
        </xdr:nvSpPr>
        <xdr:spPr>
          <a:xfrm>
            <a:off x="8887947" y="14322851"/>
            <a:ext cx="5136168" cy="4275801"/>
          </a:xfrm>
          <a:prstGeom prst="roundRect">
            <a:avLst>
              <a:gd name="adj" fmla="val 3276"/>
            </a:avLst>
          </a:prstGeom>
          <a:solidFill>
            <a:schemeClr val="lt1"/>
          </a:solidFill>
          <a:ln w="381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62" name="正方形/長方形 161">
            <a:extLst>
              <a:ext uri="{FF2B5EF4-FFF2-40B4-BE49-F238E27FC236}">
                <a16:creationId xmlns:a16="http://schemas.microsoft.com/office/drawing/2014/main" id="{61BA6EA8-764D-9F23-73B7-CD7879932C1C}"/>
              </a:ext>
            </a:extLst>
          </xdr:cNvPr>
          <xdr:cNvSpPr/>
        </xdr:nvSpPr>
        <xdr:spPr>
          <a:xfrm>
            <a:off x="8921956" y="14282154"/>
            <a:ext cx="5315008" cy="883550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計測日、及び計測開始時刻</a:t>
            </a:r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/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終了時刻を入力する際の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注意事項（入力エラーが表示される例）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12FE0962-ED4A-0F49-789A-38DBCD9EF8A3}"/>
              </a:ext>
            </a:extLst>
          </xdr:cNvPr>
          <xdr:cNvSpPr/>
        </xdr:nvSpPr>
        <xdr:spPr>
          <a:xfrm>
            <a:off x="8935238" y="15048315"/>
            <a:ext cx="5047283" cy="412478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入力エラー例①</a:t>
            </a:r>
            <a:r>
              <a:rPr kumimoji="1" lang="ja-JP" altLang="en-US" sz="1600" b="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  </a:t>
            </a:r>
            <a:r>
              <a:rPr kumimoji="1" lang="ja-JP" altLang="en-US" sz="16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報告月以外の計測データが含まれる</a:t>
            </a:r>
          </a:p>
        </xdr:txBody>
      </xdr:sp>
      <xdr:sp macro="" textlink="">
        <xdr:nvSpPr>
          <xdr:cNvPr id="166" name="正方形/長方形 165">
            <a:extLst>
              <a:ext uri="{FF2B5EF4-FFF2-40B4-BE49-F238E27FC236}">
                <a16:creationId xmlns:a16="http://schemas.microsoft.com/office/drawing/2014/main" id="{C9B9EE07-808B-B27F-9C8D-5BAE2E9D2A6B}"/>
              </a:ext>
            </a:extLst>
          </xdr:cNvPr>
          <xdr:cNvSpPr/>
        </xdr:nvSpPr>
        <xdr:spPr>
          <a:xfrm>
            <a:off x="9174270" y="15412688"/>
            <a:ext cx="4716921" cy="3057947"/>
          </a:xfrm>
          <a:prstGeom prst="rect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grpSp>
        <xdr:nvGrpSpPr>
          <xdr:cNvPr id="193" name="グループ化 192">
            <a:extLst>
              <a:ext uri="{FF2B5EF4-FFF2-40B4-BE49-F238E27FC236}">
                <a16:creationId xmlns:a16="http://schemas.microsoft.com/office/drawing/2014/main" id="{012A5EA5-6943-6ECD-398F-9E108EC725F1}"/>
              </a:ext>
            </a:extLst>
          </xdr:cNvPr>
          <xdr:cNvGrpSpPr/>
        </xdr:nvGrpSpPr>
        <xdr:grpSpPr>
          <a:xfrm>
            <a:off x="9441300" y="15555792"/>
            <a:ext cx="3872334" cy="1503443"/>
            <a:chOff x="9472248" y="15494994"/>
            <a:chExt cx="3864113" cy="1490730"/>
          </a:xfrm>
        </xdr:grpSpPr>
        <xdr:pic>
          <xdr:nvPicPr>
            <xdr:cNvPr id="181" name="図 180">
              <a:extLst>
                <a:ext uri="{FF2B5EF4-FFF2-40B4-BE49-F238E27FC236}">
                  <a16:creationId xmlns:a16="http://schemas.microsoft.com/office/drawing/2014/main" id="{37B6E3B3-F6E0-F15B-5FE3-20CC5E5C542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472248" y="15494994"/>
              <a:ext cx="3864113" cy="149073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82" name="正方形/長方形 181">
              <a:extLst>
                <a:ext uri="{FF2B5EF4-FFF2-40B4-BE49-F238E27FC236}">
                  <a16:creationId xmlns:a16="http://schemas.microsoft.com/office/drawing/2014/main" id="{55EED4E7-F5EE-46ED-AA28-D23FE7C1A6E5}"/>
                </a:ext>
              </a:extLst>
            </xdr:cNvPr>
            <xdr:cNvSpPr/>
          </xdr:nvSpPr>
          <xdr:spPr>
            <a:xfrm>
              <a:off x="9480529" y="16683470"/>
              <a:ext cx="3844521" cy="272030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07" name="正方形/長方形 206">
            <a:extLst>
              <a:ext uri="{FF2B5EF4-FFF2-40B4-BE49-F238E27FC236}">
                <a16:creationId xmlns:a16="http://schemas.microsoft.com/office/drawing/2014/main" id="{BD5109FA-D578-434A-A17B-22658164E354}"/>
              </a:ext>
            </a:extLst>
          </xdr:cNvPr>
          <xdr:cNvSpPr/>
        </xdr:nvSpPr>
        <xdr:spPr>
          <a:xfrm>
            <a:off x="9102725" y="17121328"/>
            <a:ext cx="4720096" cy="1586033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▷ エラーが表示された場合の対処方法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報告月の後月まで計測を続けている場合でも、</a:t>
            </a:r>
            <a:endParaRPr kumimoji="1" lang="en-US" altLang="ja-JP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計測結果は報告月のデータのみを入力してください。</a:t>
            </a:r>
            <a:b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</a:b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また、報告月の前月から計測を開始した場合も、同様に、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計測結果は報告月のデータのみを入力してください。</a:t>
            </a:r>
          </a:p>
        </xdr:txBody>
      </xdr:sp>
    </xdr:grpSp>
    <xdr:clientData/>
  </xdr:twoCellAnchor>
  <xdr:twoCellAnchor>
    <xdr:from>
      <xdr:col>17</xdr:col>
      <xdr:colOff>876508</xdr:colOff>
      <xdr:row>27</xdr:row>
      <xdr:rowOff>108907</xdr:rowOff>
    </xdr:from>
    <xdr:to>
      <xdr:col>23</xdr:col>
      <xdr:colOff>14679</xdr:colOff>
      <xdr:row>62</xdr:row>
      <xdr:rowOff>161213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F8EE6C51-E9FA-2DF0-CDAF-F2E725F27393}"/>
            </a:ext>
          </a:extLst>
        </xdr:cNvPr>
        <xdr:cNvGrpSpPr/>
      </xdr:nvGrpSpPr>
      <xdr:grpSpPr>
        <a:xfrm>
          <a:off x="19822599" y="8594816"/>
          <a:ext cx="6931353" cy="10495170"/>
          <a:chOff x="19124924" y="9116825"/>
          <a:chExt cx="6687826" cy="10501737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3E54CF69-B880-4137-B643-5B8A65C6D111}"/>
              </a:ext>
            </a:extLst>
          </xdr:cNvPr>
          <xdr:cNvSpPr txBox="1"/>
        </xdr:nvSpPr>
        <xdr:spPr>
          <a:xfrm>
            <a:off x="19124924" y="9116825"/>
            <a:ext cx="6687826" cy="10501737"/>
          </a:xfrm>
          <a:prstGeom prst="roundRect">
            <a:avLst>
              <a:gd name="adj" fmla="val 3276"/>
            </a:avLst>
          </a:prstGeom>
          <a:solidFill>
            <a:schemeClr val="lt1"/>
          </a:solidFill>
          <a:ln w="381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77C6EAE-9538-45E7-A61D-A26B64940B63}"/>
              </a:ext>
            </a:extLst>
          </xdr:cNvPr>
          <xdr:cNvSpPr/>
        </xdr:nvSpPr>
        <xdr:spPr>
          <a:xfrm>
            <a:off x="19207442" y="9150501"/>
            <a:ext cx="6454928" cy="716944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計測日、及び計測開始時刻</a:t>
            </a:r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/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終了時刻を入力する際の注意事項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（入力エラーが表示される例）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E55E0AEF-3DB6-460A-92B2-2357D0FE26D8}"/>
              </a:ext>
            </a:extLst>
          </xdr:cNvPr>
          <xdr:cNvSpPr/>
        </xdr:nvSpPr>
        <xdr:spPr>
          <a:xfrm>
            <a:off x="19216353" y="9768592"/>
            <a:ext cx="4907827" cy="406159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入力エラー例②</a:t>
            </a:r>
            <a:r>
              <a:rPr kumimoji="1" lang="ja-JP" altLang="en-US" sz="1600" b="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  </a:t>
            </a:r>
            <a:r>
              <a:rPr kumimoji="1" lang="ja-JP" altLang="en-US" sz="16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計測日の入力が日毎ではない</a:t>
            </a: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F35F1F95-FA85-494F-96D0-85AB1C3D9593}"/>
              </a:ext>
            </a:extLst>
          </xdr:cNvPr>
          <xdr:cNvSpPr/>
        </xdr:nvSpPr>
        <xdr:spPr>
          <a:xfrm>
            <a:off x="19418197" y="10156420"/>
            <a:ext cx="6094083" cy="9265904"/>
          </a:xfrm>
          <a:prstGeom prst="rect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02" name="正方形/長方形 201">
            <a:extLst>
              <a:ext uri="{FF2B5EF4-FFF2-40B4-BE49-F238E27FC236}">
                <a16:creationId xmlns:a16="http://schemas.microsoft.com/office/drawing/2014/main" id="{5AA969BC-F181-4426-BEEC-AC495AB51F2B}"/>
              </a:ext>
            </a:extLst>
          </xdr:cNvPr>
          <xdr:cNvSpPr/>
        </xdr:nvSpPr>
        <xdr:spPr>
          <a:xfrm>
            <a:off x="19407831" y="10172730"/>
            <a:ext cx="6327640" cy="350640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⑴  昼休憩等で一時的に稼働を停止する場合、レコードを２行で入力している。</a:t>
            </a:r>
          </a:p>
        </xdr:txBody>
      </xdr:sp>
      <xdr:sp macro="" textlink="">
        <xdr:nvSpPr>
          <xdr:cNvPr id="203" name="正方形/長方形 202">
            <a:extLst>
              <a:ext uri="{FF2B5EF4-FFF2-40B4-BE49-F238E27FC236}">
                <a16:creationId xmlns:a16="http://schemas.microsoft.com/office/drawing/2014/main" id="{00834EF3-3595-4D39-A38A-511867BB5028}"/>
              </a:ext>
            </a:extLst>
          </xdr:cNvPr>
          <xdr:cNvSpPr/>
        </xdr:nvSpPr>
        <xdr:spPr>
          <a:xfrm>
            <a:off x="19606657" y="12092758"/>
            <a:ext cx="4320289" cy="626063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▷ エラーが表示された場合の対処方法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連続した日付で、１日１レコードで入力してください。</a:t>
            </a:r>
          </a:p>
        </xdr:txBody>
      </xdr:sp>
      <xdr:sp macro="" textlink="">
        <xdr:nvSpPr>
          <xdr:cNvPr id="204" name="正方形/長方形 203">
            <a:extLst>
              <a:ext uri="{FF2B5EF4-FFF2-40B4-BE49-F238E27FC236}">
                <a16:creationId xmlns:a16="http://schemas.microsoft.com/office/drawing/2014/main" id="{6D79E182-2282-48F8-97DA-2EA522162354}"/>
              </a:ext>
            </a:extLst>
          </xdr:cNvPr>
          <xdr:cNvSpPr/>
        </xdr:nvSpPr>
        <xdr:spPr>
          <a:xfrm>
            <a:off x="19446294" y="14047191"/>
            <a:ext cx="5998245" cy="336718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⑵ 休日等で設備が稼働していない場合、稼働日のみを入力している。</a:t>
            </a:r>
          </a:p>
        </xdr:txBody>
      </xdr:sp>
      <xdr:sp macro="" textlink="">
        <xdr:nvSpPr>
          <xdr:cNvPr id="205" name="正方形/長方形 204">
            <a:extLst>
              <a:ext uri="{FF2B5EF4-FFF2-40B4-BE49-F238E27FC236}">
                <a16:creationId xmlns:a16="http://schemas.microsoft.com/office/drawing/2014/main" id="{BA9F3F46-AB5D-4845-A10B-5EEF67AD9772}"/>
              </a:ext>
            </a:extLst>
          </xdr:cNvPr>
          <xdr:cNvSpPr/>
        </xdr:nvSpPr>
        <xdr:spPr>
          <a:xfrm>
            <a:off x="19583398" y="16118166"/>
            <a:ext cx="5740197" cy="931352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▷ エラーが表示された場合の対処方法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連続した日付で、１日１レコードで入力してください。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また、設備が稼働していない場合は、稼働日は「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」としてください。</a:t>
            </a:r>
          </a:p>
        </xdr:txBody>
      </xdr:sp>
      <xdr:grpSp>
        <xdr:nvGrpSpPr>
          <xdr:cNvPr id="217" name="グループ化 216">
            <a:extLst>
              <a:ext uri="{FF2B5EF4-FFF2-40B4-BE49-F238E27FC236}">
                <a16:creationId xmlns:a16="http://schemas.microsoft.com/office/drawing/2014/main" id="{B47F2B27-A4C3-44CC-CB4C-7CA93CF68B99}"/>
              </a:ext>
            </a:extLst>
          </xdr:cNvPr>
          <xdr:cNvGrpSpPr/>
        </xdr:nvGrpSpPr>
        <xdr:grpSpPr>
          <a:xfrm>
            <a:off x="19701349" y="10526269"/>
            <a:ext cx="5451267" cy="1554576"/>
            <a:chOff x="19755901" y="10391187"/>
            <a:chExt cx="5468585" cy="1502622"/>
          </a:xfrm>
        </xdr:grpSpPr>
        <xdr:pic>
          <xdr:nvPicPr>
            <xdr:cNvPr id="63" name="図 62">
              <a:extLst>
                <a:ext uri="{FF2B5EF4-FFF2-40B4-BE49-F238E27FC236}">
                  <a16:creationId xmlns:a16="http://schemas.microsoft.com/office/drawing/2014/main" id="{33F10F8A-A951-C8D3-B860-BD08C6F79B7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755901" y="10393623"/>
              <a:ext cx="3839603" cy="145288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5" name="図 54">
              <a:extLst>
                <a:ext uri="{FF2B5EF4-FFF2-40B4-BE49-F238E27FC236}">
                  <a16:creationId xmlns:a16="http://schemas.microsoft.com/office/drawing/2014/main" id="{54853C8F-B88E-4A4D-139B-D8ADC1B13DB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34282" y="10391187"/>
              <a:ext cx="1290204" cy="145752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" name="正方形/長方形 50">
              <a:extLst>
                <a:ext uri="{FF2B5EF4-FFF2-40B4-BE49-F238E27FC236}">
                  <a16:creationId xmlns:a16="http://schemas.microsoft.com/office/drawing/2014/main" id="{636A3E4C-FEAB-4860-8D8B-36C42A4DA251}"/>
                </a:ext>
              </a:extLst>
            </xdr:cNvPr>
            <xdr:cNvSpPr/>
          </xdr:nvSpPr>
          <xdr:spPr>
            <a:xfrm>
              <a:off x="19761200" y="10994344"/>
              <a:ext cx="5429250" cy="542587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73" name="グループ化 172">
              <a:extLst>
                <a:ext uri="{FF2B5EF4-FFF2-40B4-BE49-F238E27FC236}">
                  <a16:creationId xmlns:a16="http://schemas.microsoft.com/office/drawing/2014/main" id="{E2720C14-04BD-250C-11AD-ECE17C50B7EC}"/>
                </a:ext>
              </a:extLst>
            </xdr:cNvPr>
            <xdr:cNvGrpSpPr/>
          </xdr:nvGrpSpPr>
          <xdr:grpSpPr>
            <a:xfrm>
              <a:off x="23576023" y="10394937"/>
              <a:ext cx="361950" cy="1502047"/>
              <a:chOff x="23646362" y="10404963"/>
              <a:chExt cx="361950" cy="1502020"/>
            </a:xfrm>
          </xdr:grpSpPr>
          <xdr:sp macro="" textlink="">
            <xdr:nvSpPr>
              <xdr:cNvPr id="151" name="テキスト ボックス 150">
                <a:extLst>
                  <a:ext uri="{FF2B5EF4-FFF2-40B4-BE49-F238E27FC236}">
                    <a16:creationId xmlns:a16="http://schemas.microsoft.com/office/drawing/2014/main" id="{14322CE0-5095-7E13-9094-D466C52236E1}"/>
                  </a:ext>
                </a:extLst>
              </xdr:cNvPr>
              <xdr:cNvSpPr txBox="1"/>
            </xdr:nvSpPr>
            <xdr:spPr>
              <a:xfrm>
                <a:off x="23646362" y="10404963"/>
                <a:ext cx="361950" cy="3404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57" name="テキスト ボックス 156">
                <a:extLst>
                  <a:ext uri="{FF2B5EF4-FFF2-40B4-BE49-F238E27FC236}">
                    <a16:creationId xmlns:a16="http://schemas.microsoft.com/office/drawing/2014/main" id="{EF95EEDA-FE48-43CF-81C3-7E6854932CD0}"/>
                  </a:ext>
                </a:extLst>
              </xdr:cNvPr>
              <xdr:cNvSpPr txBox="1"/>
            </xdr:nvSpPr>
            <xdr:spPr>
              <a:xfrm>
                <a:off x="23646362" y="10719288"/>
                <a:ext cx="361950" cy="3531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59" name="テキスト ボックス 158">
                <a:extLst>
                  <a:ext uri="{FF2B5EF4-FFF2-40B4-BE49-F238E27FC236}">
                    <a16:creationId xmlns:a16="http://schemas.microsoft.com/office/drawing/2014/main" id="{352AE0C7-2472-4F27-8973-95E433911B10}"/>
                  </a:ext>
                </a:extLst>
              </xdr:cNvPr>
              <xdr:cNvSpPr txBox="1"/>
            </xdr:nvSpPr>
            <xdr:spPr>
              <a:xfrm>
                <a:off x="23646362" y="11002596"/>
                <a:ext cx="361950" cy="34680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68" name="テキスト ボックス 167">
                <a:extLst>
                  <a:ext uri="{FF2B5EF4-FFF2-40B4-BE49-F238E27FC236}">
                    <a16:creationId xmlns:a16="http://schemas.microsoft.com/office/drawing/2014/main" id="{51D9238A-9826-457C-8D1E-926F92020401}"/>
                  </a:ext>
                </a:extLst>
              </xdr:cNvPr>
              <xdr:cNvSpPr txBox="1"/>
            </xdr:nvSpPr>
            <xdr:spPr>
              <a:xfrm>
                <a:off x="23646362" y="11262457"/>
                <a:ext cx="361950" cy="3404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71" name="テキスト ボックス 170">
                <a:extLst>
                  <a:ext uri="{FF2B5EF4-FFF2-40B4-BE49-F238E27FC236}">
                    <a16:creationId xmlns:a16="http://schemas.microsoft.com/office/drawing/2014/main" id="{BCF52EFA-482E-4639-B818-99E042B9CD9E}"/>
                  </a:ext>
                </a:extLst>
              </xdr:cNvPr>
              <xdr:cNvSpPr txBox="1"/>
            </xdr:nvSpPr>
            <xdr:spPr>
              <a:xfrm>
                <a:off x="23646362" y="11550650"/>
                <a:ext cx="361950" cy="3563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</xdr:grpSp>
      <xdr:grpSp>
        <xdr:nvGrpSpPr>
          <xdr:cNvPr id="209" name="グループ化 208">
            <a:extLst>
              <a:ext uri="{FF2B5EF4-FFF2-40B4-BE49-F238E27FC236}">
                <a16:creationId xmlns:a16="http://schemas.microsoft.com/office/drawing/2014/main" id="{7B0DED19-A01C-24D0-8CB1-99DE50C6FA08}"/>
              </a:ext>
            </a:extLst>
          </xdr:cNvPr>
          <xdr:cNvGrpSpPr/>
        </xdr:nvGrpSpPr>
        <xdr:grpSpPr>
          <a:xfrm>
            <a:off x="19707976" y="12729884"/>
            <a:ext cx="5461403" cy="1241057"/>
            <a:chOff x="19762529" y="12437539"/>
            <a:chExt cx="5488263" cy="1209588"/>
          </a:xfrm>
        </xdr:grpSpPr>
        <xdr:pic>
          <xdr:nvPicPr>
            <xdr:cNvPr id="66" name="図 65">
              <a:extLst>
                <a:ext uri="{FF2B5EF4-FFF2-40B4-BE49-F238E27FC236}">
                  <a16:creationId xmlns:a16="http://schemas.microsoft.com/office/drawing/2014/main" id="{9AA94F3A-57EF-D7A4-EFD5-D3B49EB49C8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762529" y="12437539"/>
              <a:ext cx="3846771" cy="118398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4" name="図 173">
              <a:extLst>
                <a:ext uri="{FF2B5EF4-FFF2-40B4-BE49-F238E27FC236}">
                  <a16:creationId xmlns:a16="http://schemas.microsoft.com/office/drawing/2014/main" id="{BE5BC8FC-68B0-2DEA-A3D0-9BD82C9C05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61742" y="12446000"/>
              <a:ext cx="1289050" cy="11747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9" name="正方形/長方形 68">
              <a:extLst>
                <a:ext uri="{FF2B5EF4-FFF2-40B4-BE49-F238E27FC236}">
                  <a16:creationId xmlns:a16="http://schemas.microsoft.com/office/drawing/2014/main" id="{DA19778B-1DB6-4CD4-899F-CC31ACCFB4DF}"/>
                </a:ext>
              </a:extLst>
            </xdr:cNvPr>
            <xdr:cNvSpPr/>
          </xdr:nvSpPr>
          <xdr:spPr>
            <a:xfrm>
              <a:off x="19774351" y="13033632"/>
              <a:ext cx="5453790" cy="281723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77" name="グループ化 176">
              <a:extLst>
                <a:ext uri="{FF2B5EF4-FFF2-40B4-BE49-F238E27FC236}">
                  <a16:creationId xmlns:a16="http://schemas.microsoft.com/office/drawing/2014/main" id="{E34A0727-6505-496A-95E4-460C954FA087}"/>
                </a:ext>
              </a:extLst>
            </xdr:cNvPr>
            <xdr:cNvGrpSpPr/>
          </xdr:nvGrpSpPr>
          <xdr:grpSpPr>
            <a:xfrm>
              <a:off x="23574375" y="12449175"/>
              <a:ext cx="361950" cy="1197952"/>
              <a:chOff x="23646362" y="10404963"/>
              <a:chExt cx="361950" cy="1197952"/>
            </a:xfrm>
          </xdr:grpSpPr>
          <xdr:sp macro="" textlink="">
            <xdr:nvSpPr>
              <xdr:cNvPr id="178" name="テキスト ボックス 177">
                <a:extLst>
                  <a:ext uri="{FF2B5EF4-FFF2-40B4-BE49-F238E27FC236}">
                    <a16:creationId xmlns:a16="http://schemas.microsoft.com/office/drawing/2014/main" id="{8D251082-C601-84C4-B62F-D213C467DE7F}"/>
                  </a:ext>
                </a:extLst>
              </xdr:cNvPr>
              <xdr:cNvSpPr txBox="1"/>
            </xdr:nvSpPr>
            <xdr:spPr>
              <a:xfrm>
                <a:off x="23646362" y="10404963"/>
                <a:ext cx="361950" cy="3404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80" name="テキスト ボックス 179">
                <a:extLst>
                  <a:ext uri="{FF2B5EF4-FFF2-40B4-BE49-F238E27FC236}">
                    <a16:creationId xmlns:a16="http://schemas.microsoft.com/office/drawing/2014/main" id="{A6A7BAE7-37E2-CEAD-BEFE-2174FED533BB}"/>
                  </a:ext>
                </a:extLst>
              </xdr:cNvPr>
              <xdr:cNvSpPr txBox="1"/>
            </xdr:nvSpPr>
            <xdr:spPr>
              <a:xfrm>
                <a:off x="23646362" y="10719288"/>
                <a:ext cx="361950" cy="3531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83" name="テキスト ボックス 182">
                <a:extLst>
                  <a:ext uri="{FF2B5EF4-FFF2-40B4-BE49-F238E27FC236}">
                    <a16:creationId xmlns:a16="http://schemas.microsoft.com/office/drawing/2014/main" id="{33B8741F-D001-2AF7-6E89-A6B6EE8C18D1}"/>
                  </a:ext>
                </a:extLst>
              </xdr:cNvPr>
              <xdr:cNvSpPr txBox="1"/>
            </xdr:nvSpPr>
            <xdr:spPr>
              <a:xfrm>
                <a:off x="23646362" y="11002596"/>
                <a:ext cx="361950" cy="34680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86" name="テキスト ボックス 185">
                <a:extLst>
                  <a:ext uri="{FF2B5EF4-FFF2-40B4-BE49-F238E27FC236}">
                    <a16:creationId xmlns:a16="http://schemas.microsoft.com/office/drawing/2014/main" id="{809E2C86-DD15-407F-42CA-4F87346D7A67}"/>
                  </a:ext>
                </a:extLst>
              </xdr:cNvPr>
              <xdr:cNvSpPr txBox="1"/>
            </xdr:nvSpPr>
            <xdr:spPr>
              <a:xfrm>
                <a:off x="23646362" y="11262457"/>
                <a:ext cx="361950" cy="3404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</xdr:grpSp>
      <xdr:grpSp>
        <xdr:nvGrpSpPr>
          <xdr:cNvPr id="224" name="グループ化 223">
            <a:extLst>
              <a:ext uri="{FF2B5EF4-FFF2-40B4-BE49-F238E27FC236}">
                <a16:creationId xmlns:a16="http://schemas.microsoft.com/office/drawing/2014/main" id="{3EF82081-D516-6916-5F9C-21F8EC19BBD8}"/>
              </a:ext>
            </a:extLst>
          </xdr:cNvPr>
          <xdr:cNvGrpSpPr/>
        </xdr:nvGrpSpPr>
        <xdr:grpSpPr>
          <a:xfrm>
            <a:off x="19707525" y="14391609"/>
            <a:ext cx="5458680" cy="1576893"/>
            <a:chOff x="19762077" y="14135300"/>
            <a:chExt cx="5475998" cy="1533597"/>
          </a:xfrm>
        </xdr:grpSpPr>
        <xdr:pic>
          <xdr:nvPicPr>
            <xdr:cNvPr id="62" name="図 61">
              <a:extLst>
                <a:ext uri="{FF2B5EF4-FFF2-40B4-BE49-F238E27FC236}">
                  <a16:creationId xmlns:a16="http://schemas.microsoft.com/office/drawing/2014/main" id="{9B648375-BD1A-AACB-0706-479BAF69821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763853" y="14135300"/>
              <a:ext cx="3836333" cy="147339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0" name="図 209">
              <a:extLst>
                <a:ext uri="{FF2B5EF4-FFF2-40B4-BE49-F238E27FC236}">
                  <a16:creationId xmlns:a16="http://schemas.microsoft.com/office/drawing/2014/main" id="{75DB1F55-8862-93F0-AC35-80BB07BD208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52200" y="14141450"/>
              <a:ext cx="1285875" cy="14605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6F4D486D-32A3-4B69-B637-A4DA4BF4DF48}"/>
                </a:ext>
              </a:extLst>
            </xdr:cNvPr>
            <xdr:cNvSpPr/>
          </xdr:nvSpPr>
          <xdr:spPr>
            <a:xfrm>
              <a:off x="19762077" y="14744956"/>
              <a:ext cx="5469648" cy="560921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218" name="グループ化 217">
              <a:extLst>
                <a:ext uri="{FF2B5EF4-FFF2-40B4-BE49-F238E27FC236}">
                  <a16:creationId xmlns:a16="http://schemas.microsoft.com/office/drawing/2014/main" id="{E5FA5875-0646-4A70-A70C-6440B0F15D98}"/>
                </a:ext>
              </a:extLst>
            </xdr:cNvPr>
            <xdr:cNvGrpSpPr/>
          </xdr:nvGrpSpPr>
          <xdr:grpSpPr>
            <a:xfrm>
              <a:off x="23593425" y="14163675"/>
              <a:ext cx="361950" cy="1502047"/>
              <a:chOff x="23646362" y="10404963"/>
              <a:chExt cx="361950" cy="1502020"/>
            </a:xfrm>
          </xdr:grpSpPr>
          <xdr:sp macro="" textlink="">
            <xdr:nvSpPr>
              <xdr:cNvPr id="219" name="テキスト ボックス 218">
                <a:extLst>
                  <a:ext uri="{FF2B5EF4-FFF2-40B4-BE49-F238E27FC236}">
                    <a16:creationId xmlns:a16="http://schemas.microsoft.com/office/drawing/2014/main" id="{D7265CD4-014D-DBC5-E223-743A3692B19A}"/>
                  </a:ext>
                </a:extLst>
              </xdr:cNvPr>
              <xdr:cNvSpPr txBox="1"/>
            </xdr:nvSpPr>
            <xdr:spPr>
              <a:xfrm>
                <a:off x="23646362" y="10404963"/>
                <a:ext cx="361950" cy="3404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20" name="テキスト ボックス 219">
                <a:extLst>
                  <a:ext uri="{FF2B5EF4-FFF2-40B4-BE49-F238E27FC236}">
                    <a16:creationId xmlns:a16="http://schemas.microsoft.com/office/drawing/2014/main" id="{8BF68AE0-93D1-4DFB-DCB4-E32EF742BA31}"/>
                  </a:ext>
                </a:extLst>
              </xdr:cNvPr>
              <xdr:cNvSpPr txBox="1"/>
            </xdr:nvSpPr>
            <xdr:spPr>
              <a:xfrm>
                <a:off x="23646362" y="10719288"/>
                <a:ext cx="361950" cy="3531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21" name="テキスト ボックス 220">
                <a:extLst>
                  <a:ext uri="{FF2B5EF4-FFF2-40B4-BE49-F238E27FC236}">
                    <a16:creationId xmlns:a16="http://schemas.microsoft.com/office/drawing/2014/main" id="{3667AD5E-8015-9241-DED6-33402ABF515C}"/>
                  </a:ext>
                </a:extLst>
              </xdr:cNvPr>
              <xdr:cNvSpPr txBox="1"/>
            </xdr:nvSpPr>
            <xdr:spPr>
              <a:xfrm>
                <a:off x="23646362" y="11002596"/>
                <a:ext cx="361950" cy="34680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22" name="テキスト ボックス 221">
                <a:extLst>
                  <a:ext uri="{FF2B5EF4-FFF2-40B4-BE49-F238E27FC236}">
                    <a16:creationId xmlns:a16="http://schemas.microsoft.com/office/drawing/2014/main" id="{90AC2F9C-81B5-54F0-120C-12F6801CBAC0}"/>
                  </a:ext>
                </a:extLst>
              </xdr:cNvPr>
              <xdr:cNvSpPr txBox="1"/>
            </xdr:nvSpPr>
            <xdr:spPr>
              <a:xfrm>
                <a:off x="23646362" y="11262457"/>
                <a:ext cx="361950" cy="3404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23" name="テキスト ボックス 222">
                <a:extLst>
                  <a:ext uri="{FF2B5EF4-FFF2-40B4-BE49-F238E27FC236}">
                    <a16:creationId xmlns:a16="http://schemas.microsoft.com/office/drawing/2014/main" id="{30A2985F-2033-B137-40AA-C5B1DEFCD8A5}"/>
                  </a:ext>
                </a:extLst>
              </xdr:cNvPr>
              <xdr:cNvSpPr txBox="1"/>
            </xdr:nvSpPr>
            <xdr:spPr>
              <a:xfrm>
                <a:off x="23646362" y="11550650"/>
                <a:ext cx="361950" cy="3563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</xdr:grpSp>
      <xdr:grpSp>
        <xdr:nvGrpSpPr>
          <xdr:cNvPr id="229" name="グループ化 228">
            <a:extLst>
              <a:ext uri="{FF2B5EF4-FFF2-40B4-BE49-F238E27FC236}">
                <a16:creationId xmlns:a16="http://schemas.microsoft.com/office/drawing/2014/main" id="{4A0A2DBC-8E09-B514-E739-6DEBA176646C}"/>
              </a:ext>
            </a:extLst>
          </xdr:cNvPr>
          <xdr:cNvGrpSpPr/>
        </xdr:nvGrpSpPr>
        <xdr:grpSpPr>
          <a:xfrm>
            <a:off x="19679235" y="17059326"/>
            <a:ext cx="5471095" cy="2174270"/>
            <a:chOff x="19733787" y="16725085"/>
            <a:chExt cx="5488413" cy="2113656"/>
          </a:xfrm>
        </xdr:grpSpPr>
        <xdr:pic>
          <xdr:nvPicPr>
            <xdr:cNvPr id="72" name="図 71">
              <a:extLst>
                <a:ext uri="{FF2B5EF4-FFF2-40B4-BE49-F238E27FC236}">
                  <a16:creationId xmlns:a16="http://schemas.microsoft.com/office/drawing/2014/main" id="{7C691B37-AD38-F3C9-72F7-D4085A168F5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733787" y="16725085"/>
              <a:ext cx="3859888" cy="203752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4" name="テキスト ボックス 193">
              <a:extLst>
                <a:ext uri="{FF2B5EF4-FFF2-40B4-BE49-F238E27FC236}">
                  <a16:creationId xmlns:a16="http://schemas.microsoft.com/office/drawing/2014/main" id="{F4D74FA9-0B43-67BF-A452-D977B444D2E1}"/>
                </a:ext>
              </a:extLst>
            </xdr:cNvPr>
            <xdr:cNvSpPr txBox="1"/>
          </xdr:nvSpPr>
          <xdr:spPr>
            <a:xfrm>
              <a:off x="23574347" y="18485583"/>
              <a:ext cx="358803" cy="3531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/>
                <a:t>…</a:t>
              </a:r>
              <a:endParaRPr kumimoji="1" lang="ja-JP" altLang="en-US" sz="1100"/>
            </a:p>
          </xdr:txBody>
        </xdr:sp>
        <xdr:grpSp>
          <xdr:nvGrpSpPr>
            <xdr:cNvPr id="228" name="グループ化 227">
              <a:extLst>
                <a:ext uri="{FF2B5EF4-FFF2-40B4-BE49-F238E27FC236}">
                  <a16:creationId xmlns:a16="http://schemas.microsoft.com/office/drawing/2014/main" id="{2F227082-9AAC-F640-A822-C5C4460EAB70}"/>
                </a:ext>
              </a:extLst>
            </xdr:cNvPr>
            <xdr:cNvGrpSpPr/>
          </xdr:nvGrpSpPr>
          <xdr:grpSpPr>
            <a:xfrm>
              <a:off x="23576749" y="16732250"/>
              <a:ext cx="368328" cy="1775802"/>
              <a:chOff x="23576749" y="16732250"/>
              <a:chExt cx="368328" cy="1775802"/>
            </a:xfrm>
          </xdr:grpSpPr>
          <xdr:sp macro="" textlink="">
            <xdr:nvSpPr>
              <xdr:cNvPr id="195" name="テキスト ボックス 194">
                <a:extLst>
                  <a:ext uri="{FF2B5EF4-FFF2-40B4-BE49-F238E27FC236}">
                    <a16:creationId xmlns:a16="http://schemas.microsoft.com/office/drawing/2014/main" id="{4DA2A49A-B56D-5D36-B65A-4F826DBB3F50}"/>
                  </a:ext>
                </a:extLst>
              </xdr:cNvPr>
              <xdr:cNvSpPr txBox="1"/>
            </xdr:nvSpPr>
            <xdr:spPr>
              <a:xfrm>
                <a:off x="23576749" y="18161244"/>
                <a:ext cx="368328" cy="34680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12" name="テキスト ボックス 211">
                <a:extLst>
                  <a:ext uri="{FF2B5EF4-FFF2-40B4-BE49-F238E27FC236}">
                    <a16:creationId xmlns:a16="http://schemas.microsoft.com/office/drawing/2014/main" id="{2208A96B-A659-7BC2-E1C0-D5E5C7157563}"/>
                  </a:ext>
                </a:extLst>
              </xdr:cNvPr>
              <xdr:cNvSpPr txBox="1"/>
            </xdr:nvSpPr>
            <xdr:spPr>
              <a:xfrm>
                <a:off x="23581498" y="16732250"/>
                <a:ext cx="362005" cy="3468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13" name="テキスト ボックス 212">
                <a:extLst>
                  <a:ext uri="{FF2B5EF4-FFF2-40B4-BE49-F238E27FC236}">
                    <a16:creationId xmlns:a16="http://schemas.microsoft.com/office/drawing/2014/main" id="{1217A594-76FF-641D-3160-1929979FA8E6}"/>
                  </a:ext>
                </a:extLst>
              </xdr:cNvPr>
              <xdr:cNvSpPr txBox="1"/>
            </xdr:nvSpPr>
            <xdr:spPr>
              <a:xfrm>
                <a:off x="23581498" y="17046581"/>
                <a:ext cx="362005" cy="35316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14" name="テキスト ボックス 213">
                <a:extLst>
                  <a:ext uri="{FF2B5EF4-FFF2-40B4-BE49-F238E27FC236}">
                    <a16:creationId xmlns:a16="http://schemas.microsoft.com/office/drawing/2014/main" id="{596BF6DE-4BE5-F240-1697-A9ED0088CD34}"/>
                  </a:ext>
                </a:extLst>
              </xdr:cNvPr>
              <xdr:cNvSpPr txBox="1"/>
            </xdr:nvSpPr>
            <xdr:spPr>
              <a:xfrm>
                <a:off x="23581498" y="17323544"/>
                <a:ext cx="362005" cy="35316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15" name="テキスト ボックス 214">
                <a:extLst>
                  <a:ext uri="{FF2B5EF4-FFF2-40B4-BE49-F238E27FC236}">
                    <a16:creationId xmlns:a16="http://schemas.microsoft.com/office/drawing/2014/main" id="{C7A05563-64C7-7BE5-DDF7-23ADFED8D010}"/>
                  </a:ext>
                </a:extLst>
              </xdr:cNvPr>
              <xdr:cNvSpPr txBox="1"/>
            </xdr:nvSpPr>
            <xdr:spPr>
              <a:xfrm>
                <a:off x="23581498" y="17589759"/>
                <a:ext cx="362005" cy="3468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16" name="テキスト ボックス 215">
                <a:extLst>
                  <a:ext uri="{FF2B5EF4-FFF2-40B4-BE49-F238E27FC236}">
                    <a16:creationId xmlns:a16="http://schemas.microsoft.com/office/drawing/2014/main" id="{FD0CF03E-F620-4289-E941-9781891A7DA7}"/>
                  </a:ext>
                </a:extLst>
              </xdr:cNvPr>
              <xdr:cNvSpPr txBox="1"/>
            </xdr:nvSpPr>
            <xdr:spPr>
              <a:xfrm>
                <a:off x="23581498" y="17877958"/>
                <a:ext cx="362005" cy="36268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  <xdr:pic>
          <xdr:nvPicPr>
            <xdr:cNvPr id="225" name="図 224">
              <a:extLst>
                <a:ext uri="{FF2B5EF4-FFF2-40B4-BE49-F238E27FC236}">
                  <a16:creationId xmlns:a16="http://schemas.microsoft.com/office/drawing/2014/main" id="{D1B89A99-A4CA-B7C3-8B05-21E4DB2C3E8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36325" y="16732250"/>
              <a:ext cx="1285875" cy="20288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3" name="正方形/長方形 102">
              <a:extLst>
                <a:ext uri="{FF2B5EF4-FFF2-40B4-BE49-F238E27FC236}">
                  <a16:creationId xmlns:a16="http://schemas.microsoft.com/office/drawing/2014/main" id="{1C08C182-F469-4DBD-8203-22719B92A4D7}"/>
                </a:ext>
              </a:extLst>
            </xdr:cNvPr>
            <xdr:cNvSpPr/>
          </xdr:nvSpPr>
          <xdr:spPr>
            <a:xfrm>
              <a:off x="19754433" y="17325480"/>
              <a:ext cx="5439192" cy="1122495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46414</xdr:colOff>
      <xdr:row>66</xdr:row>
      <xdr:rowOff>0</xdr:rowOff>
    </xdr:from>
    <xdr:to>
      <xdr:col>11</xdr:col>
      <xdr:colOff>0</xdr:colOff>
      <xdr:row>132</xdr:row>
      <xdr:rowOff>0</xdr:rowOff>
    </xdr:to>
    <xdr:grpSp>
      <xdr:nvGrpSpPr>
        <xdr:cNvPr id="235" name="グループ化 234">
          <a:extLst>
            <a:ext uri="{FF2B5EF4-FFF2-40B4-BE49-F238E27FC236}">
              <a16:creationId xmlns:a16="http://schemas.microsoft.com/office/drawing/2014/main" id="{FFCED8C4-E67C-8D00-1A6A-2F5462E556FC}"/>
            </a:ext>
          </a:extLst>
        </xdr:cNvPr>
        <xdr:cNvGrpSpPr/>
      </xdr:nvGrpSpPr>
      <xdr:grpSpPr>
        <a:xfrm>
          <a:off x="548641" y="20106409"/>
          <a:ext cx="11920450" cy="16573500"/>
          <a:chOff x="267891" y="20282297"/>
          <a:chExt cx="11497886" cy="16240125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32" name="図 231">
                <a:extLst>
                  <a:ext uri="{FF2B5EF4-FFF2-40B4-BE49-F238E27FC236}">
                    <a16:creationId xmlns:a16="http://schemas.microsoft.com/office/drawing/2014/main" id="{5515F767-6036-EC80-C761-C0CD4D2B5448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ロガー形式作成例用!$B$1:$E$20" spid="_x0000_s132546"/>
                  </a:ext>
                </a:extLst>
              </xdr:cNvPicPr>
            </xdr:nvPicPr>
            <xdr:blipFill>
              <a:blip xmlns:r="http://schemas.openxmlformats.org/officeDocument/2006/relationships" r:embed="rId11"/>
              <a:srcRect/>
              <a:stretch>
                <a:fillRect/>
              </a:stretch>
            </xdr:blipFill>
            <xdr:spPr bwMode="auto">
              <a:xfrm>
                <a:off x="267891" y="20282297"/>
                <a:ext cx="11497886" cy="1624012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grpSp>
        <xdr:nvGrpSpPr>
          <xdr:cNvPr id="234" name="グループ化 233">
            <a:extLst>
              <a:ext uri="{FF2B5EF4-FFF2-40B4-BE49-F238E27FC236}">
                <a16:creationId xmlns:a16="http://schemas.microsoft.com/office/drawing/2014/main" id="{107C16D1-CB08-E4D9-D22C-00B90E66747F}"/>
              </a:ext>
            </a:extLst>
          </xdr:cNvPr>
          <xdr:cNvGrpSpPr/>
        </xdr:nvGrpSpPr>
        <xdr:grpSpPr>
          <a:xfrm>
            <a:off x="308077" y="20757956"/>
            <a:ext cx="501155" cy="15644742"/>
            <a:chOff x="302736" y="20644847"/>
            <a:chExt cx="494136" cy="15644742"/>
          </a:xfrm>
        </xdr:grpSpPr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BB458FA8-3941-1C36-A11A-50E0870C661A}"/>
                </a:ext>
              </a:extLst>
            </xdr:cNvPr>
            <xdr:cNvSpPr>
              <a:spLocks/>
            </xdr:cNvSpPr>
          </xdr:nvSpPr>
          <xdr:spPr>
            <a:xfrm>
              <a:off x="313728" y="21135514"/>
              <a:ext cx="479324" cy="282207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</a:t>
              </a:r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BFDAA685-8962-9DFF-5483-7799F2DE16C6}"/>
                </a:ext>
              </a:extLst>
            </xdr:cNvPr>
            <xdr:cNvSpPr>
              <a:spLocks/>
            </xdr:cNvSpPr>
          </xdr:nvSpPr>
          <xdr:spPr>
            <a:xfrm>
              <a:off x="314415" y="21569951"/>
              <a:ext cx="479322" cy="282207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</a:t>
              </a: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49681FF6-CA2C-1F92-35DE-06A76C111719}"/>
                </a:ext>
              </a:extLst>
            </xdr:cNvPr>
            <xdr:cNvSpPr>
              <a:spLocks/>
            </xdr:cNvSpPr>
          </xdr:nvSpPr>
          <xdr:spPr>
            <a:xfrm>
              <a:off x="303976" y="22006693"/>
              <a:ext cx="479324" cy="282207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3</a:t>
              </a:r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F266568D-E5F3-7195-8F83-69D44CB17D8B}"/>
                </a:ext>
              </a:extLst>
            </xdr:cNvPr>
            <xdr:cNvSpPr>
              <a:spLocks/>
            </xdr:cNvSpPr>
          </xdr:nvSpPr>
          <xdr:spPr>
            <a:xfrm>
              <a:off x="317025" y="22463040"/>
              <a:ext cx="479026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4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E9B721A-E338-D5B6-2245-D57EE48B5EEE}"/>
                </a:ext>
              </a:extLst>
            </xdr:cNvPr>
            <xdr:cNvSpPr>
              <a:spLocks/>
            </xdr:cNvSpPr>
          </xdr:nvSpPr>
          <xdr:spPr>
            <a:xfrm>
              <a:off x="312199" y="22901655"/>
              <a:ext cx="479026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5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A86F9411-60BC-2DD0-6D55-3C919C904037}"/>
                </a:ext>
              </a:extLst>
            </xdr:cNvPr>
            <xdr:cNvSpPr>
              <a:spLocks/>
            </xdr:cNvSpPr>
          </xdr:nvSpPr>
          <xdr:spPr>
            <a:xfrm>
              <a:off x="314945" y="23356104"/>
              <a:ext cx="479027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6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E7536BB6-92CF-122A-499C-3DCA60797D77}"/>
                </a:ext>
              </a:extLst>
            </xdr:cNvPr>
            <xdr:cNvSpPr>
              <a:spLocks/>
            </xdr:cNvSpPr>
          </xdr:nvSpPr>
          <xdr:spPr>
            <a:xfrm>
              <a:off x="317847" y="24402166"/>
              <a:ext cx="479025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7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E02D0F0A-4581-D6EE-7B98-32BFB3D8C2B0}"/>
                </a:ext>
              </a:extLst>
            </xdr:cNvPr>
            <xdr:cNvSpPr>
              <a:spLocks/>
            </xdr:cNvSpPr>
          </xdr:nvSpPr>
          <xdr:spPr>
            <a:xfrm>
              <a:off x="307832" y="25959484"/>
              <a:ext cx="479025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8</a:t>
              </a: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9D28514C-7B39-D84B-6BF2-72B0317E740F}"/>
                </a:ext>
              </a:extLst>
            </xdr:cNvPr>
            <xdr:cNvSpPr>
              <a:spLocks/>
            </xdr:cNvSpPr>
          </xdr:nvSpPr>
          <xdr:spPr>
            <a:xfrm>
              <a:off x="316320" y="27224924"/>
              <a:ext cx="479025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9</a:t>
              </a:r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9CFD563-D882-139A-9F30-0829B2D83158}"/>
                </a:ext>
              </a:extLst>
            </xdr:cNvPr>
            <xdr:cNvSpPr>
              <a:spLocks/>
            </xdr:cNvSpPr>
          </xdr:nvSpPr>
          <xdr:spPr>
            <a:xfrm>
              <a:off x="302736" y="28805651"/>
              <a:ext cx="479026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10</a:t>
              </a: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2048D60C-26A6-5432-F418-43DFE916750A}"/>
                </a:ext>
              </a:extLst>
            </xdr:cNvPr>
            <xdr:cNvSpPr>
              <a:spLocks/>
            </xdr:cNvSpPr>
          </xdr:nvSpPr>
          <xdr:spPr>
            <a:xfrm>
              <a:off x="304360" y="30098165"/>
              <a:ext cx="479026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11</a:t>
              </a: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8DBA834F-34FF-3E4D-1450-721A37D5C2D3}"/>
                </a:ext>
              </a:extLst>
            </xdr:cNvPr>
            <xdr:cNvSpPr>
              <a:spLocks/>
            </xdr:cNvSpPr>
          </xdr:nvSpPr>
          <xdr:spPr>
            <a:xfrm>
              <a:off x="306378" y="30648529"/>
              <a:ext cx="479026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12</a:t>
              </a: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1374F768-AE9A-DC9E-960E-044B57428A13}"/>
                </a:ext>
              </a:extLst>
            </xdr:cNvPr>
            <xdr:cNvSpPr>
              <a:spLocks/>
            </xdr:cNvSpPr>
          </xdr:nvSpPr>
          <xdr:spPr>
            <a:xfrm>
              <a:off x="306358" y="32047018"/>
              <a:ext cx="479026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13</a:t>
              </a: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53A38CF-8077-FE49-D94C-1BD9BB2DA765}"/>
                </a:ext>
              </a:extLst>
            </xdr:cNvPr>
            <xdr:cNvSpPr>
              <a:spLocks/>
            </xdr:cNvSpPr>
          </xdr:nvSpPr>
          <xdr:spPr>
            <a:xfrm>
              <a:off x="307808" y="33808710"/>
              <a:ext cx="479026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14</a:t>
              </a: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D1D46459-8107-5506-544C-24E02048F963}"/>
                </a:ext>
              </a:extLst>
            </xdr:cNvPr>
            <xdr:cNvSpPr>
              <a:spLocks/>
            </xdr:cNvSpPr>
          </xdr:nvSpPr>
          <xdr:spPr>
            <a:xfrm>
              <a:off x="306979" y="34644683"/>
              <a:ext cx="479027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15</a:t>
              </a: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4BB5517C-B966-67B6-CA30-CE66A6EF881B}"/>
                </a:ext>
              </a:extLst>
            </xdr:cNvPr>
            <xdr:cNvSpPr>
              <a:spLocks/>
            </xdr:cNvSpPr>
          </xdr:nvSpPr>
          <xdr:spPr>
            <a:xfrm>
              <a:off x="306979" y="35083590"/>
              <a:ext cx="479027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16</a:t>
              </a: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24382602-E1A7-B17C-132E-C2C49932EC8F}"/>
                </a:ext>
              </a:extLst>
            </xdr:cNvPr>
            <xdr:cNvSpPr>
              <a:spLocks/>
            </xdr:cNvSpPr>
          </xdr:nvSpPr>
          <xdr:spPr>
            <a:xfrm>
              <a:off x="306979" y="35531698"/>
              <a:ext cx="479027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17</a:t>
              </a:r>
            </a:p>
          </xdr:txBody>
        </xdr:sp>
        <xdr:sp macro="" textlink="">
          <xdr:nvSpPr>
            <xdr:cNvPr id="104" name="正方形/長方形 103">
              <a:extLst>
                <a:ext uri="{FF2B5EF4-FFF2-40B4-BE49-F238E27FC236}">
                  <a16:creationId xmlns:a16="http://schemas.microsoft.com/office/drawing/2014/main" id="{327AA967-A011-E7C6-21C3-150BF2CB51F3}"/>
                </a:ext>
              </a:extLst>
            </xdr:cNvPr>
            <xdr:cNvSpPr>
              <a:spLocks/>
            </xdr:cNvSpPr>
          </xdr:nvSpPr>
          <xdr:spPr>
            <a:xfrm>
              <a:off x="306979" y="36008075"/>
              <a:ext cx="479027" cy="28151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18</a:t>
              </a:r>
            </a:p>
          </xdr:txBody>
        </xdr:sp>
        <xdr:sp macro="" textlink="">
          <xdr:nvSpPr>
            <xdr:cNvPr id="122" name="正方形/長方形 121">
              <a:extLst>
                <a:ext uri="{FF2B5EF4-FFF2-40B4-BE49-F238E27FC236}">
                  <a16:creationId xmlns:a16="http://schemas.microsoft.com/office/drawing/2014/main" id="{E7B78CC9-8FCA-42E1-B1CF-63B9DB42246B}"/>
                </a:ext>
              </a:extLst>
            </xdr:cNvPr>
            <xdr:cNvSpPr>
              <a:spLocks noChangeAspect="1"/>
            </xdr:cNvSpPr>
          </xdr:nvSpPr>
          <xdr:spPr>
            <a:xfrm>
              <a:off x="355864" y="20644847"/>
              <a:ext cx="407530" cy="371712"/>
            </a:xfrm>
            <a:prstGeom prst="rect">
              <a:avLst/>
            </a:prstGeom>
            <a:solidFill>
              <a:schemeClr val="bg1"/>
            </a:solidFill>
            <a:ln w="28575">
              <a:solidFill>
                <a:srgbClr val="FF0000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</a:rPr>
                <a:t>※</a:t>
              </a:r>
            </a:p>
          </xdr:txBody>
        </xdr:sp>
      </xdr:grpSp>
      <xdr:sp macro="" textlink="">
        <xdr:nvSpPr>
          <xdr:cNvPr id="227" name="正方形/長方形 226">
            <a:extLst>
              <a:ext uri="{FF2B5EF4-FFF2-40B4-BE49-F238E27FC236}">
                <a16:creationId xmlns:a16="http://schemas.microsoft.com/office/drawing/2014/main" id="{8BE6056D-3B94-4DB1-9131-FF2EE44A3024}"/>
              </a:ext>
            </a:extLst>
          </xdr:cNvPr>
          <xdr:cNvSpPr>
            <a:spLocks noChangeAspect="1"/>
          </xdr:cNvSpPr>
        </xdr:nvSpPr>
        <xdr:spPr>
          <a:xfrm>
            <a:off x="10919864" y="25061584"/>
            <a:ext cx="419859" cy="131379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</a:rPr>
              <a:t>13</a:t>
            </a:r>
          </a:p>
        </xdr:txBody>
      </xdr:sp>
    </xdr:grpSp>
    <xdr:clientData/>
  </xdr:twoCellAnchor>
  <xdr:twoCellAnchor>
    <xdr:from>
      <xdr:col>6</xdr:col>
      <xdr:colOff>3314</xdr:colOff>
      <xdr:row>13</xdr:row>
      <xdr:rowOff>110986</xdr:rowOff>
    </xdr:from>
    <xdr:to>
      <xdr:col>6</xdr:col>
      <xdr:colOff>419687</xdr:colOff>
      <xdr:row>13</xdr:row>
      <xdr:rowOff>110986</xdr:rowOff>
    </xdr:to>
    <xdr:cxnSp macro="">
      <xdr:nvCxnSpPr>
        <xdr:cNvPr id="242" name="直線矢印コネクタ 241">
          <a:extLst>
            <a:ext uri="{FF2B5EF4-FFF2-40B4-BE49-F238E27FC236}">
              <a16:creationId xmlns:a16="http://schemas.microsoft.com/office/drawing/2014/main" id="{CC8A0439-E2BC-4920-A191-E795C0D81182}"/>
            </a:ext>
          </a:extLst>
        </xdr:cNvPr>
        <xdr:cNvCxnSpPr/>
      </xdr:nvCxnSpPr>
      <xdr:spPr>
        <a:xfrm flipH="1" flipV="1">
          <a:off x="5817705" y="4351682"/>
          <a:ext cx="416373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1323562</xdr:colOff>
      <xdr:row>15</xdr:row>
      <xdr:rowOff>180559</xdr:rowOff>
    </xdr:from>
    <xdr:to>
      <xdr:col>6</xdr:col>
      <xdr:colOff>406435</xdr:colOff>
      <xdr:row>15</xdr:row>
      <xdr:rowOff>180559</xdr:rowOff>
    </xdr:to>
    <xdr:cxnSp macro="">
      <xdr:nvCxnSpPr>
        <xdr:cNvPr id="243" name="直線矢印コネクタ 242">
          <a:extLst>
            <a:ext uri="{FF2B5EF4-FFF2-40B4-BE49-F238E27FC236}">
              <a16:creationId xmlns:a16="http://schemas.microsoft.com/office/drawing/2014/main" id="{D43D66D1-DB83-4664-8502-70DAFAE4EFF2}"/>
            </a:ext>
          </a:extLst>
        </xdr:cNvPr>
        <xdr:cNvCxnSpPr/>
      </xdr:nvCxnSpPr>
      <xdr:spPr>
        <a:xfrm flipH="1" flipV="1">
          <a:off x="5804453" y="5100429"/>
          <a:ext cx="416373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21909</xdr:colOff>
      <xdr:row>14</xdr:row>
      <xdr:rowOff>106601</xdr:rowOff>
    </xdr:from>
    <xdr:to>
      <xdr:col>18</xdr:col>
      <xdr:colOff>388838</xdr:colOff>
      <xdr:row>14</xdr:row>
      <xdr:rowOff>106601</xdr:rowOff>
    </xdr:to>
    <xdr:cxnSp macro="">
      <xdr:nvCxnSpPr>
        <xdr:cNvPr id="248" name="直線矢印コネクタ 247">
          <a:extLst>
            <a:ext uri="{FF2B5EF4-FFF2-40B4-BE49-F238E27FC236}">
              <a16:creationId xmlns:a16="http://schemas.microsoft.com/office/drawing/2014/main" id="{F7778BB5-FA33-48AA-BCA5-2C1D7A06046E}"/>
            </a:ext>
          </a:extLst>
        </xdr:cNvPr>
        <xdr:cNvCxnSpPr/>
      </xdr:nvCxnSpPr>
      <xdr:spPr>
        <a:xfrm flipH="1" flipV="1">
          <a:off x="20314300" y="4686884"/>
          <a:ext cx="36692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5343</xdr:colOff>
      <xdr:row>21</xdr:row>
      <xdr:rowOff>40622</xdr:rowOff>
    </xdr:from>
    <xdr:to>
      <xdr:col>18</xdr:col>
      <xdr:colOff>388147</xdr:colOff>
      <xdr:row>21</xdr:row>
      <xdr:rowOff>40622</xdr:rowOff>
    </xdr:to>
    <xdr:cxnSp macro="">
      <xdr:nvCxnSpPr>
        <xdr:cNvPr id="249" name="直線矢印コネクタ 248">
          <a:extLst>
            <a:ext uri="{FF2B5EF4-FFF2-40B4-BE49-F238E27FC236}">
              <a16:creationId xmlns:a16="http://schemas.microsoft.com/office/drawing/2014/main" id="{F4A8ED77-422A-4B5E-983B-64CBC23AEE46}"/>
            </a:ext>
          </a:extLst>
        </xdr:cNvPr>
        <xdr:cNvCxnSpPr/>
      </xdr:nvCxnSpPr>
      <xdr:spPr>
        <a:xfrm flipH="1" flipV="1">
          <a:off x="20297734" y="6749535"/>
          <a:ext cx="38280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344225</xdr:colOff>
      <xdr:row>10</xdr:row>
      <xdr:rowOff>99215</xdr:rowOff>
    </xdr:from>
    <xdr:to>
      <xdr:col>19</xdr:col>
      <xdr:colOff>740225</xdr:colOff>
      <xdr:row>11</xdr:row>
      <xdr:rowOff>378505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854845-5910-44C5-AF75-CAF0EC8F7FE5}"/>
            </a:ext>
          </a:extLst>
        </xdr:cNvPr>
        <xdr:cNvSpPr>
          <a:spLocks/>
        </xdr:cNvSpPr>
      </xdr:nvSpPr>
      <xdr:spPr>
        <a:xfrm>
          <a:off x="21957316" y="3458942"/>
          <a:ext cx="396000" cy="400518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630238</xdr:colOff>
      <xdr:row>63</xdr:row>
      <xdr:rowOff>3176</xdr:rowOff>
    </xdr:from>
    <xdr:to>
      <xdr:col>17</xdr:col>
      <xdr:colOff>658813</xdr:colOff>
      <xdr:row>63</xdr:row>
      <xdr:rowOff>15876</xdr:rowOff>
    </xdr:to>
    <xdr:cxnSp macro="">
      <xdr:nvCxnSpPr>
        <xdr:cNvPr id="190" name="直線矢印コネクタ 61">
          <a:extLst>
            <a:ext uri="{FF2B5EF4-FFF2-40B4-BE49-F238E27FC236}">
              <a16:creationId xmlns:a16="http://schemas.microsoft.com/office/drawing/2014/main" id="{302C55E8-C3E1-A224-C8CA-7EC7C0FC707A}"/>
            </a:ext>
          </a:extLst>
        </xdr:cNvPr>
        <xdr:cNvCxnSpPr>
          <a:cxnSpLocks/>
          <a:stCxn id="256" idx="2"/>
          <a:endCxn id="223" idx="2"/>
        </xdr:cNvCxnSpPr>
      </xdr:nvCxnSpPr>
      <xdr:spPr>
        <a:xfrm rot="5400000">
          <a:off x="18926176" y="18092738"/>
          <a:ext cx="12700" cy="1362075"/>
        </a:xfrm>
        <a:prstGeom prst="bentConnector3">
          <a:avLst>
            <a:gd name="adj1" fmla="val 1800000"/>
          </a:avLst>
        </a:prstGeom>
        <a:ln>
          <a:solidFill>
            <a:srgbClr val="00B0F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8005</xdr:colOff>
      <xdr:row>6</xdr:row>
      <xdr:rowOff>11622</xdr:rowOff>
    </xdr:from>
    <xdr:to>
      <xdr:col>12</xdr:col>
      <xdr:colOff>8005</xdr:colOff>
      <xdr:row>9</xdr:row>
      <xdr:rowOff>405280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B5C965B-5AA7-40CF-8376-6A9A9DE99DE0}"/>
            </a:ext>
          </a:extLst>
        </xdr:cNvPr>
        <xdr:cNvSpPr/>
      </xdr:nvSpPr>
      <xdr:spPr>
        <a:xfrm>
          <a:off x="6897755" y="2665922"/>
          <a:ext cx="6429375" cy="124773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4668</xdr:colOff>
      <xdr:row>12</xdr:row>
      <xdr:rowOff>0</xdr:rowOff>
    </xdr:from>
    <xdr:to>
      <xdr:col>12</xdr:col>
      <xdr:colOff>4669</xdr:colOff>
      <xdr:row>16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E3B7045-2BF6-4710-9351-04F739AD7797}"/>
            </a:ext>
          </a:extLst>
        </xdr:cNvPr>
        <xdr:cNvSpPr/>
      </xdr:nvSpPr>
      <xdr:spPr>
        <a:xfrm>
          <a:off x="6874213" y="4306455"/>
          <a:ext cx="6407729" cy="142009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19611</xdr:colOff>
      <xdr:row>20</xdr:row>
      <xdr:rowOff>276444</xdr:rowOff>
    </xdr:from>
    <xdr:to>
      <xdr:col>12</xdr:col>
      <xdr:colOff>19612</xdr:colOff>
      <xdr:row>22</xdr:row>
      <xdr:rowOff>281081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503F7781-B7D7-43FC-872A-60465B382447}"/>
            </a:ext>
          </a:extLst>
        </xdr:cNvPr>
        <xdr:cNvSpPr/>
      </xdr:nvSpPr>
      <xdr:spPr>
        <a:xfrm>
          <a:off x="6906186" y="7150319"/>
          <a:ext cx="6429376" cy="57613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14007</xdr:colOff>
      <xdr:row>6</xdr:row>
      <xdr:rowOff>15715</xdr:rowOff>
    </xdr:from>
    <xdr:to>
      <xdr:col>18</xdr:col>
      <xdr:colOff>18676</xdr:colOff>
      <xdr:row>12</xdr:row>
      <xdr:rowOff>4669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4054682F-9543-45EF-A379-A18DA7911AA7}"/>
            </a:ext>
          </a:extLst>
        </xdr:cNvPr>
        <xdr:cNvSpPr/>
      </xdr:nvSpPr>
      <xdr:spPr>
        <a:xfrm>
          <a:off x="14241182" y="2670015"/>
          <a:ext cx="5332319" cy="166217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561979</xdr:colOff>
      <xdr:row>15</xdr:row>
      <xdr:rowOff>333378</xdr:rowOff>
    </xdr:from>
    <xdr:to>
      <xdr:col>22</xdr:col>
      <xdr:colOff>674465</xdr:colOff>
      <xdr:row>17</xdr:row>
      <xdr:rowOff>166610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268BD0E5-48B2-4283-ACF8-02C3DB970EA3}"/>
            </a:ext>
          </a:extLst>
        </xdr:cNvPr>
        <xdr:cNvGrpSpPr/>
      </xdr:nvGrpSpPr>
      <xdr:grpSpPr>
        <a:xfrm>
          <a:off x="24842070" y="5269060"/>
          <a:ext cx="1445986" cy="474005"/>
          <a:chOff x="24004212" y="5780970"/>
          <a:chExt cx="1396308" cy="465756"/>
        </a:xfrm>
      </xdr:grpSpPr>
      <xdr:cxnSp macro="">
        <xdr:nvCxnSpPr>
          <xdr:cNvPr id="29" name="直線矢印コネクタ 61">
            <a:extLst>
              <a:ext uri="{FF2B5EF4-FFF2-40B4-BE49-F238E27FC236}">
                <a16:creationId xmlns:a16="http://schemas.microsoft.com/office/drawing/2014/main" id="{F99DAA00-63E2-3F35-7595-B8764F26912C}"/>
              </a:ext>
            </a:extLst>
          </xdr:cNvPr>
          <xdr:cNvCxnSpPr>
            <a:cxnSpLocks/>
            <a:stCxn id="30" idx="1"/>
          </xdr:cNvCxnSpPr>
        </xdr:nvCxnSpPr>
        <xdr:spPr>
          <a:xfrm rot="10800000">
            <a:off x="24004212" y="5780970"/>
            <a:ext cx="1013914" cy="266096"/>
          </a:xfrm>
          <a:prstGeom prst="bentConnector3">
            <a:avLst>
              <a:gd name="adj1" fmla="val 99894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C97BA4C8-CA01-BD3D-FBA0-D7524B2A50C7}"/>
              </a:ext>
            </a:extLst>
          </xdr:cNvPr>
          <xdr:cNvSpPr>
            <a:spLocks/>
          </xdr:cNvSpPr>
        </xdr:nvSpPr>
        <xdr:spPr>
          <a:xfrm>
            <a:off x="25018125" y="5847405"/>
            <a:ext cx="382395" cy="399321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18</a:t>
            </a:r>
          </a:p>
        </xdr:txBody>
      </xdr:sp>
    </xdr:grpSp>
    <xdr:clientData/>
  </xdr:twoCellAnchor>
  <xdr:twoCellAnchor>
    <xdr:from>
      <xdr:col>2</xdr:col>
      <xdr:colOff>647700</xdr:colOff>
      <xdr:row>21</xdr:row>
      <xdr:rowOff>9525</xdr:rowOff>
    </xdr:from>
    <xdr:to>
      <xdr:col>6</xdr:col>
      <xdr:colOff>765100</xdr:colOff>
      <xdr:row>22</xdr:row>
      <xdr:rowOff>279176</xdr:rowOff>
    </xdr:to>
    <xdr:sp macro="" textlink="">
      <xdr:nvSpPr>
        <xdr:cNvPr id="42" name="吹き出し: 四角形 41">
          <a:extLst>
            <a:ext uri="{FF2B5EF4-FFF2-40B4-BE49-F238E27FC236}">
              <a16:creationId xmlns:a16="http://schemas.microsoft.com/office/drawing/2014/main" id="{E1283750-4B80-479C-9352-8797EDDE0640}"/>
            </a:ext>
          </a:extLst>
        </xdr:cNvPr>
        <xdr:cNvSpPr/>
      </xdr:nvSpPr>
      <xdr:spPr>
        <a:xfrm>
          <a:off x="1133475" y="7169150"/>
          <a:ext cx="5232325" cy="555401"/>
        </a:xfrm>
        <a:prstGeom prst="wedgeRectCallout">
          <a:avLst>
            <a:gd name="adj1" fmla="val 60180"/>
            <a:gd name="adj2" fmla="val 93"/>
          </a:avLst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計測日数が「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日以上」、計測期間が「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168h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以上」であることを確認してください。</a:t>
          </a:r>
          <a:b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"7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"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に満たない場合は、「計測日数が</a:t>
          </a:r>
          <a:r>
            <a:rPr kumimoji="1" lang="en-US" altLang="ja-JP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日以上ありません」とエラーが表示されます。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1284719</xdr:colOff>
      <xdr:row>66</xdr:row>
      <xdr:rowOff>28287</xdr:rowOff>
    </xdr:from>
    <xdr:to>
      <xdr:col>21</xdr:col>
      <xdr:colOff>1078685</xdr:colOff>
      <xdr:row>98</xdr:row>
      <xdr:rowOff>26463</xdr:rowOff>
    </xdr:to>
    <xdr:grpSp>
      <xdr:nvGrpSpPr>
        <xdr:cNvPr id="240" name="グループ化 239">
          <a:extLst>
            <a:ext uri="{FF2B5EF4-FFF2-40B4-BE49-F238E27FC236}">
              <a16:creationId xmlns:a16="http://schemas.microsoft.com/office/drawing/2014/main" id="{AA9F834C-C8EF-CFE0-699C-4915B4E941AD}"/>
            </a:ext>
          </a:extLst>
        </xdr:cNvPr>
        <xdr:cNvGrpSpPr/>
      </xdr:nvGrpSpPr>
      <xdr:grpSpPr>
        <a:xfrm>
          <a:off x="13753810" y="20100060"/>
          <a:ext cx="11604966" cy="8328221"/>
          <a:chOff x="13342248" y="20591081"/>
          <a:chExt cx="11190349" cy="8144853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36" name="図 235">
                <a:extLst>
                  <a:ext uri="{FF2B5EF4-FFF2-40B4-BE49-F238E27FC236}">
                    <a16:creationId xmlns:a16="http://schemas.microsoft.com/office/drawing/2014/main" id="{8A0CCAD2-1B98-93C2-F1F1-C9F6E72B42E8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積算形式作成例用!$B$23:$E$29" spid="_x0000_s151702"/>
                  </a:ext>
                </a:extLst>
              </xdr:cNvPicPr>
            </xdr:nvPicPr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  <xdr:spPr bwMode="auto">
              <a:xfrm>
                <a:off x="13342248" y="20591081"/>
                <a:ext cx="11190349" cy="8144853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grpSp>
        <xdr:nvGrpSpPr>
          <xdr:cNvPr id="235" name="グループ化 234">
            <a:extLst>
              <a:ext uri="{FF2B5EF4-FFF2-40B4-BE49-F238E27FC236}">
                <a16:creationId xmlns:a16="http://schemas.microsoft.com/office/drawing/2014/main" id="{D1AF0FA3-5C74-3E4B-84AA-402CFCA02813}"/>
              </a:ext>
            </a:extLst>
          </xdr:cNvPr>
          <xdr:cNvGrpSpPr/>
        </xdr:nvGrpSpPr>
        <xdr:grpSpPr>
          <a:xfrm>
            <a:off x="13384427" y="21094928"/>
            <a:ext cx="486005" cy="7534922"/>
            <a:chOff x="13358121" y="20635298"/>
            <a:chExt cx="494972" cy="7278868"/>
          </a:xfrm>
        </xdr:grpSpPr>
        <xdr:sp macro="" textlink="">
          <xdr:nvSpPr>
            <xdr:cNvPr id="55" name="正方形/長方形 54">
              <a:extLst>
                <a:ext uri="{FF2B5EF4-FFF2-40B4-BE49-F238E27FC236}">
                  <a16:creationId xmlns:a16="http://schemas.microsoft.com/office/drawing/2014/main" id="{1A91C4BC-732A-4618-8242-341E5F108FF4}"/>
                </a:ext>
              </a:extLst>
            </xdr:cNvPr>
            <xdr:cNvSpPr>
              <a:spLocks/>
            </xdr:cNvSpPr>
          </xdr:nvSpPr>
          <xdr:spPr>
            <a:xfrm>
              <a:off x="13358132" y="20635298"/>
              <a:ext cx="494961" cy="27350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19</a:t>
              </a:r>
            </a:p>
          </xdr:txBody>
        </xdr:sp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8A6FEE12-1752-400D-9E69-3CA1FB30A61E}"/>
                </a:ext>
              </a:extLst>
            </xdr:cNvPr>
            <xdr:cNvSpPr>
              <a:spLocks/>
            </xdr:cNvSpPr>
          </xdr:nvSpPr>
          <xdr:spPr>
            <a:xfrm>
              <a:off x="13358132" y="21010644"/>
              <a:ext cx="494961" cy="27350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20</a:t>
              </a:r>
            </a:p>
          </xdr:txBody>
        </xdr:sp>
        <xdr:sp macro="" textlink="">
          <xdr:nvSpPr>
            <xdr:cNvPr id="57" name="正方形/長方形 56">
              <a:extLst>
                <a:ext uri="{FF2B5EF4-FFF2-40B4-BE49-F238E27FC236}">
                  <a16:creationId xmlns:a16="http://schemas.microsoft.com/office/drawing/2014/main" id="{A223B3AA-6653-44AF-BE52-EC6E8F235E11}"/>
                </a:ext>
              </a:extLst>
            </xdr:cNvPr>
            <xdr:cNvSpPr>
              <a:spLocks/>
            </xdr:cNvSpPr>
          </xdr:nvSpPr>
          <xdr:spPr>
            <a:xfrm>
              <a:off x="13358132" y="24079232"/>
              <a:ext cx="494961" cy="27350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22</a:t>
              </a:r>
            </a:p>
          </xdr:txBody>
        </xdr:sp>
        <xdr:sp macro="" textlink="">
          <xdr:nvSpPr>
            <xdr:cNvPr id="58" name="正方形/長方形 57">
              <a:extLst>
                <a:ext uri="{FF2B5EF4-FFF2-40B4-BE49-F238E27FC236}">
                  <a16:creationId xmlns:a16="http://schemas.microsoft.com/office/drawing/2014/main" id="{5D9833C5-BBFB-4904-AEF6-3B438898AF3B}"/>
                </a:ext>
              </a:extLst>
            </xdr:cNvPr>
            <xdr:cNvSpPr>
              <a:spLocks/>
            </xdr:cNvSpPr>
          </xdr:nvSpPr>
          <xdr:spPr>
            <a:xfrm>
              <a:off x="13358132" y="25856294"/>
              <a:ext cx="494961" cy="27350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23</a:t>
              </a:r>
            </a:p>
          </xdr:txBody>
        </xdr:sp>
        <xdr:sp macro="" textlink="">
          <xdr:nvSpPr>
            <xdr:cNvPr id="59" name="正方形/長方形 58">
              <a:extLst>
                <a:ext uri="{FF2B5EF4-FFF2-40B4-BE49-F238E27FC236}">
                  <a16:creationId xmlns:a16="http://schemas.microsoft.com/office/drawing/2014/main" id="{CA61EFC6-A465-4FFB-80B6-E98CF31B4AF2}"/>
                </a:ext>
              </a:extLst>
            </xdr:cNvPr>
            <xdr:cNvSpPr>
              <a:spLocks/>
            </xdr:cNvSpPr>
          </xdr:nvSpPr>
          <xdr:spPr>
            <a:xfrm>
              <a:off x="13358121" y="27640657"/>
              <a:ext cx="494961" cy="27350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24</a:t>
              </a:r>
            </a:p>
          </xdr:txBody>
        </xdr:sp>
        <xdr:sp macro="" textlink="">
          <xdr:nvSpPr>
            <xdr:cNvPr id="61" name="正方形/長方形 60">
              <a:extLst>
                <a:ext uri="{FF2B5EF4-FFF2-40B4-BE49-F238E27FC236}">
                  <a16:creationId xmlns:a16="http://schemas.microsoft.com/office/drawing/2014/main" id="{59C00B04-BE29-4633-A4F8-F82DAA0115F8}"/>
                </a:ext>
              </a:extLst>
            </xdr:cNvPr>
            <xdr:cNvSpPr>
              <a:spLocks/>
            </xdr:cNvSpPr>
          </xdr:nvSpPr>
          <xdr:spPr>
            <a:xfrm>
              <a:off x="13358132" y="22521735"/>
              <a:ext cx="494961" cy="273509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21</a:t>
              </a:r>
            </a:p>
          </xdr:txBody>
        </xdr:sp>
      </xdr:grpSp>
    </xdr:grpSp>
    <xdr:clientData/>
  </xdr:twoCellAnchor>
  <xdr:twoCellAnchor>
    <xdr:from>
      <xdr:col>13</xdr:col>
      <xdr:colOff>0</xdr:colOff>
      <xdr:row>0</xdr:row>
      <xdr:rowOff>1</xdr:rowOff>
    </xdr:from>
    <xdr:to>
      <xdr:col>24</xdr:col>
      <xdr:colOff>7793</xdr:colOff>
      <xdr:row>2</xdr:row>
      <xdr:rowOff>0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BE4185FA-2E92-4586-BB5F-C1F4BBF0AEF1}"/>
            </a:ext>
          </a:extLst>
        </xdr:cNvPr>
        <xdr:cNvGrpSpPr/>
      </xdr:nvGrpSpPr>
      <xdr:grpSpPr>
        <a:xfrm>
          <a:off x="14755091" y="1"/>
          <a:ext cx="12217111" cy="1350817"/>
          <a:chOff x="13834527" y="0"/>
          <a:chExt cx="11643766" cy="1590098"/>
        </a:xfrm>
      </xdr:grpSpPr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E2B6E386-6EA9-F1E3-238F-A223ABC9453F}"/>
              </a:ext>
            </a:extLst>
          </xdr:cNvPr>
          <xdr:cNvSpPr txBox="1"/>
        </xdr:nvSpPr>
        <xdr:spPr>
          <a:xfrm>
            <a:off x="13834527" y="0"/>
            <a:ext cx="2595439" cy="159009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報告方法</a:t>
            </a:r>
            <a:r>
              <a: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1】</a:t>
            </a:r>
          </a:p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月間エネルギー使用量計算書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作成ポイント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285F664D-B2EA-F92F-83C0-C99D5E2A4C90}"/>
              </a:ext>
            </a:extLst>
          </xdr:cNvPr>
          <xdr:cNvSpPr txBox="1"/>
        </xdr:nvSpPr>
        <xdr:spPr>
          <a:xfrm>
            <a:off x="16429255" y="0"/>
            <a:ext cx="9049038" cy="159009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0" rtlCol="0" anchor="ctr"/>
          <a:lstStyle/>
          <a:p>
            <a:pPr algn="l"/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黄色のセルが入力箇所となりますので、本作成例と成果報告の手引き</a:t>
            </a:r>
            <a:endPara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Ｐ</a:t>
            </a:r>
            <a:r>
              <a:rPr kumimoji="1" lang="en-US" altLang="ja-JP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.23-24)</a:t>
            </a:r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を参照のうえ、漏れなく入力してください。</a:t>
            </a:r>
            <a:endPara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80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「■基本情報」を入力したあとに、下表の計測結果を入力してください。</a:t>
            </a:r>
          </a:p>
        </xdr:txBody>
      </xdr:sp>
    </xdr:grpSp>
    <xdr:clientData/>
  </xdr:twoCellAnchor>
  <xdr:twoCellAnchor>
    <xdr:from>
      <xdr:col>0</xdr:col>
      <xdr:colOff>259773</xdr:colOff>
      <xdr:row>0</xdr:row>
      <xdr:rowOff>103910</xdr:rowOff>
    </xdr:from>
    <xdr:to>
      <xdr:col>11</xdr:col>
      <xdr:colOff>1316182</xdr:colOff>
      <xdr:row>0</xdr:row>
      <xdr:rowOff>606136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84D9ACBE-5222-4226-AE27-FBF564F0C26F}"/>
            </a:ext>
          </a:extLst>
        </xdr:cNvPr>
        <xdr:cNvSpPr/>
      </xdr:nvSpPr>
      <xdr:spPr>
        <a:xfrm>
          <a:off x="259773" y="103910"/>
          <a:ext cx="13525500" cy="502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ysClr val="windowText" lastClr="000000"/>
              </a:solidFill>
            </a:rPr>
            <a:t>【</a:t>
          </a:r>
          <a:r>
            <a:rPr kumimoji="1" lang="ja-JP" altLang="en-US" sz="2800" b="1">
              <a:solidFill>
                <a:sysClr val="windowText" lastClr="000000"/>
              </a:solidFill>
            </a:rPr>
            <a:t>作成例</a:t>
          </a:r>
          <a:r>
            <a:rPr kumimoji="1" lang="en-US" altLang="ja-JP" sz="2800" b="1">
              <a:solidFill>
                <a:sysClr val="windowText" lastClr="000000"/>
              </a:solidFill>
            </a:rPr>
            <a:t>】</a:t>
          </a:r>
          <a:r>
            <a:rPr kumimoji="1" lang="ja-JP" altLang="en-US" sz="2800" b="1">
              <a:solidFill>
                <a:sysClr val="windowText" lastClr="000000"/>
              </a:solidFill>
            </a:rPr>
            <a:t>計測の方法が「</a:t>
          </a:r>
          <a:r>
            <a:rPr kumimoji="1" lang="ja-JP" altLang="en-US" sz="2800" b="1" strike="noStrike" baseline="0">
              <a:solidFill>
                <a:srgbClr val="FF0000"/>
              </a:solidFill>
            </a:rPr>
            <a:t>積算計の読み取り値</a:t>
          </a:r>
          <a:r>
            <a:rPr kumimoji="1" lang="ja-JP" altLang="en-US" sz="2800" b="1">
              <a:solidFill>
                <a:srgbClr val="FF0000"/>
              </a:solidFill>
            </a:rPr>
            <a:t>をもとに計測結果を集計</a:t>
          </a:r>
          <a:r>
            <a:rPr kumimoji="1" lang="ja-JP" altLang="en-US" sz="2800" b="1">
              <a:solidFill>
                <a:sysClr val="windowText" lastClr="000000"/>
              </a:solidFill>
            </a:rPr>
            <a:t>」の場合</a:t>
          </a:r>
        </a:p>
      </xdr:txBody>
    </xdr:sp>
    <xdr:clientData/>
  </xdr:twoCellAnchor>
  <xdr:twoCellAnchor>
    <xdr:from>
      <xdr:col>6</xdr:col>
      <xdr:colOff>9233</xdr:colOff>
      <xdr:row>1</xdr:row>
      <xdr:rowOff>113873</xdr:rowOff>
    </xdr:from>
    <xdr:to>
      <xdr:col>6</xdr:col>
      <xdr:colOff>813358</xdr:colOff>
      <xdr:row>1</xdr:row>
      <xdr:rowOff>485598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FBA9C75C-6BEF-4B1A-BEA0-96C026E2AAE4}"/>
            </a:ext>
          </a:extLst>
        </xdr:cNvPr>
        <xdr:cNvGrpSpPr/>
      </xdr:nvGrpSpPr>
      <xdr:grpSpPr>
        <a:xfrm>
          <a:off x="5810824" y="806600"/>
          <a:ext cx="804125" cy="371725"/>
          <a:chOff x="5476665" y="1488195"/>
          <a:chExt cx="807300" cy="371725"/>
        </a:xfrm>
      </xdr:grpSpPr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30FED622-BDF5-48DE-A602-7D8F38041389}"/>
              </a:ext>
            </a:extLst>
          </xdr:cNvPr>
          <xdr:cNvSpPr>
            <a:spLocks noChangeAspect="1"/>
          </xdr:cNvSpPr>
        </xdr:nvSpPr>
        <xdr:spPr>
          <a:xfrm>
            <a:off x="5878560" y="1488195"/>
            <a:ext cx="405405" cy="371725"/>
          </a:xfrm>
          <a:prstGeom prst="rect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600" b="1">
                <a:solidFill>
                  <a:sysClr val="windowText" lastClr="000000"/>
                </a:solidFill>
              </a:rPr>
              <a:t>※</a:t>
            </a:r>
          </a:p>
        </xdr:txBody>
      </xdr:sp>
      <xdr:cxnSp macro="">
        <xdr:nvCxnSpPr>
          <xdr:cNvPr id="75" name="直線矢印コネクタ 74">
            <a:extLst>
              <a:ext uri="{FF2B5EF4-FFF2-40B4-BE49-F238E27FC236}">
                <a16:creationId xmlns:a16="http://schemas.microsoft.com/office/drawing/2014/main" id="{BB94666D-9346-E5F2-01AB-68CD0658AD17}"/>
              </a:ext>
            </a:extLst>
          </xdr:cNvPr>
          <xdr:cNvCxnSpPr/>
        </xdr:nvCxnSpPr>
        <xdr:spPr>
          <a:xfrm flipH="1">
            <a:off x="5476665" y="1668828"/>
            <a:ext cx="400260" cy="659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272143</xdr:colOff>
      <xdr:row>26</xdr:row>
      <xdr:rowOff>133352</xdr:rowOff>
    </xdr:from>
    <xdr:to>
      <xdr:col>15</xdr:col>
      <xdr:colOff>84019</xdr:colOff>
      <xdr:row>30</xdr:row>
      <xdr:rowOff>155863</xdr:rowOff>
    </xdr:to>
    <xdr:sp macro="" textlink="">
      <xdr:nvSpPr>
        <xdr:cNvPr id="97" name="吹き出し: 四角形 96">
          <a:extLst>
            <a:ext uri="{FF2B5EF4-FFF2-40B4-BE49-F238E27FC236}">
              <a16:creationId xmlns:a16="http://schemas.microsoft.com/office/drawing/2014/main" id="{47DAED75-D27F-4FAE-A0B4-4FC5CB3641A2}"/>
            </a:ext>
          </a:extLst>
        </xdr:cNvPr>
        <xdr:cNvSpPr/>
      </xdr:nvSpPr>
      <xdr:spPr>
        <a:xfrm>
          <a:off x="7139214" y="8578852"/>
          <a:ext cx="8593019" cy="1473940"/>
        </a:xfrm>
        <a:prstGeom prst="wedgeRectCallout">
          <a:avLst>
            <a:gd name="adj1" fmla="val 55492"/>
            <a:gd name="adj2" fmla="val -26941"/>
          </a:avLst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計測日が連続した日付になって</a:t>
          </a:r>
          <a:r>
            <a:rPr lang="ja-JP" altLang="en-US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ること、及び</a:t>
          </a:r>
          <a:r>
            <a:rPr lang="ja-JP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レコードの間で計測時間が</a:t>
          </a:r>
          <a:r>
            <a:rPr lang="en-US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ja-JP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時間を超えてい</a:t>
          </a:r>
          <a:r>
            <a:rPr lang="ja-JP" altLang="en-US" sz="1100" b="0" i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ないこと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を確認してください。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入力内容によっては以下のいずれかのエラーが表示されます。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計測日は、連続した日付で、１日１レコードで入力してください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入力例エラー①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</a:p>
        <a:p>
          <a:pPr marL="0" indent="0" algn="l"/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ただし、レコードの間で計測時間が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時間を超えている計測日については、この限りではありません。入力例エラー②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</a:p>
        <a:p>
          <a:pPr marL="0" indent="0" algn="l"/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レコードの間で計測時間が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時間を超える場合は、レコードを分けて入力して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ください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入力例エラー②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計測日が連続した日付になっていません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入力例エラー①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。また、レコードの間で計測時間が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時間を超えています。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入力例エラー②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」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18</xdr:col>
      <xdr:colOff>4669</xdr:colOff>
      <xdr:row>16</xdr:row>
      <xdr:rowOff>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B940B532-740F-4D70-88DE-67A8F53269E4}"/>
            </a:ext>
          </a:extLst>
        </xdr:cNvPr>
        <xdr:cNvSpPr/>
      </xdr:nvSpPr>
      <xdr:spPr>
        <a:xfrm>
          <a:off x="14189364" y="5033818"/>
          <a:ext cx="5304032" cy="69272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0</xdr:colOff>
      <xdr:row>28</xdr:row>
      <xdr:rowOff>8031</xdr:rowOff>
    </xdr:from>
    <xdr:to>
      <xdr:col>18</xdr:col>
      <xdr:colOff>0</xdr:colOff>
      <xdr:row>62</xdr:row>
      <xdr:rowOff>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699E253-6661-48E5-9B1F-C4C73D906246}"/>
            </a:ext>
          </a:extLst>
        </xdr:cNvPr>
        <xdr:cNvSpPr/>
      </xdr:nvSpPr>
      <xdr:spPr>
        <a:xfrm>
          <a:off x="17000483" y="8843290"/>
          <a:ext cx="2575034" cy="981914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80C7BF09-E240-41CD-A930-A9D40EDEDA94}"/>
            </a:ext>
          </a:extLst>
        </xdr:cNvPr>
        <xdr:cNvSpPr/>
      </xdr:nvSpPr>
      <xdr:spPr>
        <a:xfrm>
          <a:off x="22165235" y="8494059"/>
          <a:ext cx="3664324" cy="107800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0</xdr:colOff>
      <xdr:row>61</xdr:row>
      <xdr:rowOff>282683</xdr:rowOff>
    </xdr:from>
    <xdr:to>
      <xdr:col>23</xdr:col>
      <xdr:colOff>1324</xdr:colOff>
      <xdr:row>63</xdr:row>
      <xdr:rowOff>0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B47BBCBC-BA54-4A4E-9347-24BDD5809B9E}"/>
            </a:ext>
          </a:extLst>
        </xdr:cNvPr>
        <xdr:cNvSpPr/>
      </xdr:nvSpPr>
      <xdr:spPr>
        <a:xfrm>
          <a:off x="22150552" y="18656080"/>
          <a:ext cx="3653669" cy="29538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19050</xdr:colOff>
      <xdr:row>29</xdr:row>
      <xdr:rowOff>283853</xdr:rowOff>
    </xdr:from>
    <xdr:to>
      <xdr:col>17</xdr:col>
      <xdr:colOff>1303629</xdr:colOff>
      <xdr:row>31</xdr:row>
      <xdr:rowOff>0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B6CF968E-59A1-41D5-844F-922A792FF156}"/>
            </a:ext>
          </a:extLst>
        </xdr:cNvPr>
        <xdr:cNvSpPr/>
      </xdr:nvSpPr>
      <xdr:spPr>
        <a:xfrm>
          <a:off x="17640300" y="9332603"/>
          <a:ext cx="2618079" cy="28764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0</xdr:colOff>
      <xdr:row>61</xdr:row>
      <xdr:rowOff>283854</xdr:rowOff>
    </xdr:from>
    <xdr:to>
      <xdr:col>18</xdr:col>
      <xdr:colOff>0</xdr:colOff>
      <xdr:row>63</xdr:row>
      <xdr:rowOff>0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76DA61D7-D60B-4890-88E6-1D3679FDD543}"/>
            </a:ext>
          </a:extLst>
        </xdr:cNvPr>
        <xdr:cNvSpPr/>
      </xdr:nvSpPr>
      <xdr:spPr>
        <a:xfrm>
          <a:off x="17010529" y="19266619"/>
          <a:ext cx="2577353" cy="2988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20</xdr:col>
      <xdr:colOff>868</xdr:colOff>
      <xdr:row>62</xdr:row>
      <xdr:rowOff>1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7BB8C81C-9995-4108-94DA-59531F71F6F8}"/>
            </a:ext>
          </a:extLst>
        </xdr:cNvPr>
        <xdr:cNvSpPr/>
      </xdr:nvSpPr>
      <xdr:spPr>
        <a:xfrm>
          <a:off x="19575517" y="7955017"/>
          <a:ext cx="2575903" cy="1070741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846847</xdr:colOff>
      <xdr:row>29</xdr:row>
      <xdr:rowOff>22957</xdr:rowOff>
    </xdr:from>
    <xdr:to>
      <xdr:col>24</xdr:col>
      <xdr:colOff>220434</xdr:colOff>
      <xdr:row>48</xdr:row>
      <xdr:rowOff>66494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758C343A-07B2-1B12-7B9C-3486073BA622}"/>
            </a:ext>
          </a:extLst>
        </xdr:cNvPr>
        <xdr:cNvGrpSpPr/>
      </xdr:nvGrpSpPr>
      <xdr:grpSpPr>
        <a:xfrm>
          <a:off x="21126438" y="9201593"/>
          <a:ext cx="6058405" cy="5637310"/>
          <a:chOff x="20428676" y="9598152"/>
          <a:chExt cx="5812696" cy="5479116"/>
        </a:xfrm>
      </xdr:grpSpPr>
      <xdr:grpSp>
        <xdr:nvGrpSpPr>
          <xdr:cNvPr id="166" name="グループ化 165">
            <a:extLst>
              <a:ext uri="{FF2B5EF4-FFF2-40B4-BE49-F238E27FC236}">
                <a16:creationId xmlns:a16="http://schemas.microsoft.com/office/drawing/2014/main" id="{3A5E1EEB-CFC9-3586-B627-F3960C228089}"/>
              </a:ext>
            </a:extLst>
          </xdr:cNvPr>
          <xdr:cNvGrpSpPr/>
        </xdr:nvGrpSpPr>
        <xdr:grpSpPr>
          <a:xfrm>
            <a:off x="20428676" y="13428038"/>
            <a:ext cx="5681073" cy="1649230"/>
            <a:chOff x="20308771" y="12790714"/>
            <a:chExt cx="5795566" cy="1730383"/>
          </a:xfrm>
        </xdr:grpSpPr>
        <xdr:sp macro="" textlink="">
          <xdr:nvSpPr>
            <xdr:cNvPr id="167" name="正方形/長方形 166">
              <a:extLst>
                <a:ext uri="{FF2B5EF4-FFF2-40B4-BE49-F238E27FC236}">
                  <a16:creationId xmlns:a16="http://schemas.microsoft.com/office/drawing/2014/main" id="{C7325275-A121-EF33-4616-A2CF697D8D52}"/>
                </a:ext>
              </a:extLst>
            </xdr:cNvPr>
            <xdr:cNvSpPr/>
          </xdr:nvSpPr>
          <xdr:spPr>
            <a:xfrm>
              <a:off x="20308771" y="12790714"/>
              <a:ext cx="5795566" cy="1730383"/>
            </a:xfrm>
            <a:prstGeom prst="rect">
              <a:avLst/>
            </a:prstGeom>
            <a:ln w="25400">
              <a:solidFill>
                <a:schemeClr val="accent2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marL="0" indent="0" algn="l" eaLnBrk="1" fontAlgn="auto" latinLnBrk="0" hangingPunct="1"/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           </a:t>
              </a:r>
              <a:r>
                <a:rPr kumimoji="1" lang="en-US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※</a:t>
              </a:r>
              <a:r>
                <a:rPr kumimoji="1" lang="ja-JP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 </a:t>
              </a:r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なお、</a:t>
              </a:r>
              <a:r>
                <a:rPr kumimoji="1" lang="ja-JP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計画が生産量に基づく場合</a:t>
              </a:r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は、上記と同様の考え方に</a:t>
              </a:r>
              <a:endPara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endParaRPr>
            </a:p>
            <a:p>
              <a:pPr marL="0" indent="0" algn="l" eaLnBrk="1" fontAlgn="auto" latinLnBrk="0" hangingPunct="1"/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               基づき、生産量の実数を入力してください。</a:t>
              </a:r>
              <a:endPara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endParaRPr>
            </a:p>
            <a:p>
              <a:pPr marL="0" indent="0" algn="l" eaLnBrk="1" fontAlgn="auto" latinLnBrk="0" hangingPunct="1"/>
              <a:r>
                <a:rPr kumimoji="1" lang="ja-JP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    </a:t>
              </a:r>
              <a:endPara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endParaRPr>
            </a:p>
            <a:p>
              <a:pPr marL="0" indent="0" algn="l" eaLnBrk="1" fontAlgn="auto" latinLnBrk="0" hangingPunct="1"/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  例）上記と同様の稼働時間で、</a:t>
              </a:r>
              <a:r>
                <a:rPr kumimoji="1" lang="ja-JP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１日の生産量</a:t>
              </a:r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が</a:t>
              </a:r>
              <a:r>
                <a:rPr kumimoji="1" lang="en-US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1,000 kg</a:t>
              </a:r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の場合、 </a:t>
              </a:r>
              <a:endPara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endParaRPr>
            </a:p>
            <a:p>
              <a:pPr eaLnBrk="1" fontAlgn="auto" latinLnBrk="0" hangingPunct="1"/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    </a:t>
              </a:r>
              <a:r>
                <a:rPr kumimoji="1" lang="ja-JP" altLang="en-US" sz="1400" u="sng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計測例①</a:t>
              </a:r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のとき、</a:t>
              </a:r>
              <a:r>
                <a:rPr kumimoji="1" lang="ja-JP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生産量は「</a:t>
              </a:r>
              <a:r>
                <a:rPr kumimoji="1" lang="en-US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0</a:t>
              </a:r>
              <a:r>
                <a:rPr kumimoji="1" lang="ja-JP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」としてください。</a:t>
              </a:r>
            </a:p>
            <a:p>
              <a:pPr marL="0" indent="0" algn="l" eaLnBrk="1" fontAlgn="auto" latinLnBrk="0" hangingPunct="1"/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    </a:t>
              </a:r>
              <a:r>
                <a:rPr kumimoji="1" lang="ja-JP" altLang="en-US" sz="1400" u="sng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計測例②</a:t>
              </a:r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のとき、生産量は「</a:t>
              </a:r>
              <a:r>
                <a:rPr kumimoji="1" lang="en-US" altLang="ja-JP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1000</a:t>
              </a:r>
              <a:r>
                <a:rPr kumimoji="1" lang="ja-JP" altLang="en-US" sz="1400">
                  <a:solidFill>
                    <a:schemeClr val="dk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rPr>
                <a:t>」としてください。</a:t>
              </a:r>
              <a:endParaRPr kumimoji="1" lang="en-US" altLang="ja-JP" sz="14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168" name="正方形/長方形 167">
              <a:extLst>
                <a:ext uri="{FF2B5EF4-FFF2-40B4-BE49-F238E27FC236}">
                  <a16:creationId xmlns:a16="http://schemas.microsoft.com/office/drawing/2014/main" id="{2468A232-4BD2-1D15-CD18-E3EED2DED2A6}"/>
                </a:ext>
              </a:extLst>
            </xdr:cNvPr>
            <xdr:cNvSpPr>
              <a:spLocks/>
            </xdr:cNvSpPr>
          </xdr:nvSpPr>
          <xdr:spPr>
            <a:xfrm>
              <a:off x="20501156" y="12926527"/>
              <a:ext cx="388096" cy="415966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none" lIns="36000" tIns="36000" rIns="36000" bIns="36000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23</a:t>
              </a:r>
            </a:p>
          </xdr:txBody>
        </xdr:sp>
      </xdr:grpSp>
      <xdr:grpSp>
        <xdr:nvGrpSpPr>
          <xdr:cNvPr id="46" name="グループ化 45">
            <a:extLst>
              <a:ext uri="{FF2B5EF4-FFF2-40B4-BE49-F238E27FC236}">
                <a16:creationId xmlns:a16="http://schemas.microsoft.com/office/drawing/2014/main" id="{1DB7D221-45BE-7A98-76AC-FD1ECEE282FB}"/>
              </a:ext>
            </a:extLst>
          </xdr:cNvPr>
          <xdr:cNvGrpSpPr/>
        </xdr:nvGrpSpPr>
        <xdr:grpSpPr>
          <a:xfrm>
            <a:off x="22215837" y="9598152"/>
            <a:ext cx="4025535" cy="3590799"/>
            <a:chOff x="22215837" y="9598152"/>
            <a:chExt cx="4025535" cy="3590799"/>
          </a:xfrm>
        </xdr:grpSpPr>
        <xdr:sp macro="" textlink="">
          <xdr:nvSpPr>
            <xdr:cNvPr id="169" name="四角形: 角を丸くする 168">
              <a:extLst>
                <a:ext uri="{FF2B5EF4-FFF2-40B4-BE49-F238E27FC236}">
                  <a16:creationId xmlns:a16="http://schemas.microsoft.com/office/drawing/2014/main" id="{B9205E94-9FAC-EFBF-F9F1-F4340403BE79}"/>
                </a:ext>
              </a:extLst>
            </xdr:cNvPr>
            <xdr:cNvSpPr/>
          </xdr:nvSpPr>
          <xdr:spPr>
            <a:xfrm>
              <a:off x="23315260" y="9598152"/>
              <a:ext cx="2830047" cy="3590799"/>
            </a:xfrm>
            <a:prstGeom prst="roundRect">
              <a:avLst>
                <a:gd name="adj" fmla="val 2423"/>
              </a:avLst>
            </a:prstGeom>
            <a:solidFill>
              <a:schemeClr val="bg1"/>
            </a:solidFill>
            <a:ln w="38100">
              <a:solidFill>
                <a:srgbClr val="00B0F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70" name="正方形/長方形 169">
              <a:extLst>
                <a:ext uri="{FF2B5EF4-FFF2-40B4-BE49-F238E27FC236}">
                  <a16:creationId xmlns:a16="http://schemas.microsoft.com/office/drawing/2014/main" id="{D9B4D8B0-998C-78A3-3735-8A3C2A55B96C}"/>
                </a:ext>
              </a:extLst>
            </xdr:cNvPr>
            <xdr:cNvSpPr/>
          </xdr:nvSpPr>
          <xdr:spPr>
            <a:xfrm>
              <a:off x="23441903" y="11741503"/>
              <a:ext cx="2598044" cy="1212497"/>
            </a:xfrm>
            <a:prstGeom prst="rect">
              <a:avLst/>
            </a:prstGeom>
            <a:ln w="25400">
              <a:solidFill>
                <a:srgbClr val="00B050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400" u="sng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計測例②</a:t>
              </a:r>
              <a:endParaRPr kumimoji="1" lang="en-US" altLang="ja-JP" sz="1400" u="sng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r>
                <a:rPr kumimoji="1" lang="en-US" altLang="ja-JP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1/15</a:t>
              </a:r>
              <a:r>
                <a:rPr kumimoji="1" lang="ja-JP" altLang="en-US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 </a:t>
              </a:r>
              <a:r>
                <a:rPr kumimoji="1" lang="en-US" altLang="ja-JP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9:00</a:t>
              </a:r>
              <a:r>
                <a:rPr kumimoji="1" lang="ja-JP" altLang="en-US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～</a:t>
              </a:r>
              <a:r>
                <a:rPr kumimoji="1" lang="en-US" altLang="ja-JP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17:00</a:t>
              </a:r>
              <a:r>
                <a:rPr kumimoji="1" lang="ja-JP" altLang="en-US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を計測している場合は、稼働日は「</a:t>
              </a:r>
              <a:r>
                <a:rPr kumimoji="1" lang="en-US" altLang="ja-JP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</a:t>
              </a:r>
              <a:r>
                <a:rPr kumimoji="1" lang="ja-JP" altLang="en-US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」としてください。</a:t>
              </a:r>
              <a:endPara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71" name="正方形/長方形 170">
              <a:extLst>
                <a:ext uri="{FF2B5EF4-FFF2-40B4-BE49-F238E27FC236}">
                  <a16:creationId xmlns:a16="http://schemas.microsoft.com/office/drawing/2014/main" id="{A7EBA1D1-4B03-B469-3DE7-B1CC490FAD21}"/>
                </a:ext>
              </a:extLst>
            </xdr:cNvPr>
            <xdr:cNvSpPr/>
          </xdr:nvSpPr>
          <xdr:spPr>
            <a:xfrm>
              <a:off x="23428675" y="10410824"/>
              <a:ext cx="2595484" cy="1184275"/>
            </a:xfrm>
            <a:prstGeom prst="rect">
              <a:avLst/>
            </a:prstGeom>
            <a:ln w="25400">
              <a:solidFill>
                <a:srgbClr val="00B050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400" u="sng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計測例①</a:t>
              </a:r>
              <a:endParaRPr kumimoji="1" lang="en-US" altLang="ja-JP" sz="1400" u="sng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r>
                <a:rPr kumimoji="1" lang="en-US" altLang="ja-JP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1/10</a:t>
              </a:r>
              <a:r>
                <a:rPr kumimoji="1" lang="ja-JP" altLang="en-US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 </a:t>
              </a:r>
              <a:r>
                <a:rPr kumimoji="1" lang="en-US" altLang="ja-JP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9:00</a:t>
              </a:r>
              <a:r>
                <a:rPr kumimoji="1" lang="ja-JP" altLang="en-US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 ～ </a:t>
              </a:r>
              <a:r>
                <a:rPr kumimoji="1" lang="en-US" altLang="ja-JP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1/11</a:t>
              </a:r>
              <a:r>
                <a:rPr kumimoji="1" lang="ja-JP" altLang="en-US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 </a:t>
              </a:r>
              <a:r>
                <a:rPr kumimoji="1" lang="en-US" altLang="ja-JP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9:00</a:t>
              </a:r>
              <a:r>
                <a:rPr kumimoji="1" lang="ja-JP" altLang="en-US" sz="140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で、</a:t>
              </a:r>
              <a:endParaRPr kumimoji="1" lang="en-US" altLang="ja-JP" sz="14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l"/>
              <a:r>
                <a:rPr kumimoji="1" lang="ja-JP" altLang="en-US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設備が稼働していない場合は、稼働日は「</a:t>
              </a:r>
              <a:r>
                <a:rPr kumimoji="1" lang="en-US" altLang="ja-JP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0</a:t>
              </a:r>
              <a:r>
                <a:rPr kumimoji="1" lang="ja-JP" altLang="en-US" sz="14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」としてください。</a:t>
              </a:r>
              <a:endParaRPr kumimoji="1"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72" name="正方形/長方形 171">
              <a:extLst>
                <a:ext uri="{FF2B5EF4-FFF2-40B4-BE49-F238E27FC236}">
                  <a16:creationId xmlns:a16="http://schemas.microsoft.com/office/drawing/2014/main" id="{868A3255-8080-B873-CA33-17041CE860E3}"/>
                </a:ext>
              </a:extLst>
            </xdr:cNvPr>
            <xdr:cNvSpPr/>
          </xdr:nvSpPr>
          <xdr:spPr>
            <a:xfrm>
              <a:off x="23373204" y="9706504"/>
              <a:ext cx="2868168" cy="663882"/>
            </a:xfrm>
            <a:prstGeom prst="rect">
              <a:avLst/>
            </a:prstGeom>
            <a:noFill/>
            <a:ln w="25400"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600" b="1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（例） 設備の稼働時間が通常</a:t>
              </a:r>
              <a:r>
                <a:rPr kumimoji="1" lang="en-US" altLang="ja-JP" sz="1600" b="1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9:00</a:t>
              </a:r>
              <a:r>
                <a:rPr kumimoji="1" lang="ja-JP" altLang="en-US" sz="1600" b="1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～</a:t>
              </a:r>
              <a:r>
                <a:rPr kumimoji="1" lang="en-US" altLang="ja-JP" sz="1600" b="1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17:00 (</a:t>
              </a:r>
              <a:r>
                <a:rPr kumimoji="1" lang="ja-JP" altLang="en-US" sz="1600" b="1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８時間の稼働</a:t>
              </a:r>
              <a:r>
                <a:rPr kumimoji="1" lang="en-US" altLang="ja-JP" sz="1600" b="1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)</a:t>
              </a:r>
              <a:endPara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61" name="正方形/長方形 160">
              <a:extLst>
                <a:ext uri="{FF2B5EF4-FFF2-40B4-BE49-F238E27FC236}">
                  <a16:creationId xmlns:a16="http://schemas.microsoft.com/office/drawing/2014/main" id="{C025496A-58AA-EA84-C9FC-F113CB7EC6AB}"/>
                </a:ext>
              </a:extLst>
            </xdr:cNvPr>
            <xdr:cNvSpPr/>
          </xdr:nvSpPr>
          <xdr:spPr>
            <a:xfrm>
              <a:off x="22216419" y="10141193"/>
              <a:ext cx="1071254" cy="287788"/>
            </a:xfrm>
            <a:prstGeom prst="rect">
              <a:avLst/>
            </a:prstGeom>
            <a:noFill/>
            <a:ln w="3810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2" name="正方形/長方形 161">
              <a:extLst>
                <a:ext uri="{FF2B5EF4-FFF2-40B4-BE49-F238E27FC236}">
                  <a16:creationId xmlns:a16="http://schemas.microsoft.com/office/drawing/2014/main" id="{536FA25F-CF44-25CF-8BB1-02CFE2EE8AF7}"/>
                </a:ext>
              </a:extLst>
            </xdr:cNvPr>
            <xdr:cNvSpPr/>
          </xdr:nvSpPr>
          <xdr:spPr>
            <a:xfrm>
              <a:off x="22215837" y="11285339"/>
              <a:ext cx="1073916" cy="289801"/>
            </a:xfrm>
            <a:prstGeom prst="rect">
              <a:avLst/>
            </a:prstGeom>
            <a:noFill/>
            <a:ln w="3810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63" name="コネクタ: カギ線 162">
              <a:extLst>
                <a:ext uri="{FF2B5EF4-FFF2-40B4-BE49-F238E27FC236}">
                  <a16:creationId xmlns:a16="http://schemas.microsoft.com/office/drawing/2014/main" id="{033B3822-39C2-BAEC-53A2-3A29AEE95346}"/>
                </a:ext>
              </a:extLst>
            </xdr:cNvPr>
            <xdr:cNvCxnSpPr>
              <a:stCxn id="171" idx="1"/>
            </xdr:cNvCxnSpPr>
          </xdr:nvCxnSpPr>
          <xdr:spPr>
            <a:xfrm rot="10800000">
              <a:off x="23040975" y="10429876"/>
              <a:ext cx="387700" cy="573087"/>
            </a:xfrm>
            <a:prstGeom prst="bentConnector2">
              <a:avLst/>
            </a:prstGeom>
            <a:ln w="28575">
              <a:solidFill>
                <a:srgbClr val="00B05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4" name="コネクタ: カギ線 163">
              <a:extLst>
                <a:ext uri="{FF2B5EF4-FFF2-40B4-BE49-F238E27FC236}">
                  <a16:creationId xmlns:a16="http://schemas.microsoft.com/office/drawing/2014/main" id="{EE6AE22C-5E80-762A-4ECC-7FE46CA7B132}"/>
                </a:ext>
              </a:extLst>
            </xdr:cNvPr>
            <xdr:cNvCxnSpPr>
              <a:stCxn id="170" idx="1"/>
            </xdr:cNvCxnSpPr>
          </xdr:nvCxnSpPr>
          <xdr:spPr>
            <a:xfrm rot="10800000">
              <a:off x="23075903" y="11572875"/>
              <a:ext cx="366001" cy="782814"/>
            </a:xfrm>
            <a:prstGeom prst="bentConnector2">
              <a:avLst/>
            </a:prstGeom>
            <a:ln w="28575">
              <a:solidFill>
                <a:srgbClr val="00B05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455605</xdr:colOff>
      <xdr:row>28</xdr:row>
      <xdr:rowOff>141379</xdr:rowOff>
    </xdr:from>
    <xdr:to>
      <xdr:col>16</xdr:col>
      <xdr:colOff>189588</xdr:colOff>
      <xdr:row>29</xdr:row>
      <xdr:rowOff>267789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B3D95805-5E9A-434B-AF69-FC8E0ABFA931}"/>
            </a:ext>
          </a:extLst>
        </xdr:cNvPr>
        <xdr:cNvGrpSpPr/>
      </xdr:nvGrpSpPr>
      <xdr:grpSpPr>
        <a:xfrm>
          <a:off x="16734696" y="9025606"/>
          <a:ext cx="1067483" cy="420819"/>
          <a:chOff x="5124475" y="2618664"/>
          <a:chExt cx="1031101" cy="426778"/>
        </a:xfrm>
      </xdr:grpSpPr>
      <xdr:cxnSp macro="">
        <xdr:nvCxnSpPr>
          <xdr:cNvPr id="174" name="直線矢印コネクタ 61">
            <a:extLst>
              <a:ext uri="{FF2B5EF4-FFF2-40B4-BE49-F238E27FC236}">
                <a16:creationId xmlns:a16="http://schemas.microsoft.com/office/drawing/2014/main" id="{DDDDD697-64CF-D41C-D6A8-D73E828E1CF5}"/>
              </a:ext>
            </a:extLst>
          </xdr:cNvPr>
          <xdr:cNvCxnSpPr>
            <a:cxnSpLocks/>
          </xdr:cNvCxnSpPr>
        </xdr:nvCxnSpPr>
        <xdr:spPr>
          <a:xfrm rot="10800000" flipH="1" flipV="1">
            <a:off x="5497594" y="2806422"/>
            <a:ext cx="657982" cy="239020"/>
          </a:xfrm>
          <a:prstGeom prst="bentConnector3">
            <a:avLst>
              <a:gd name="adj1" fmla="val 100153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5" name="正方形/長方形 174">
            <a:extLst>
              <a:ext uri="{FF2B5EF4-FFF2-40B4-BE49-F238E27FC236}">
                <a16:creationId xmlns:a16="http://schemas.microsoft.com/office/drawing/2014/main" id="{93FF3A0B-F9DE-5D8C-D38C-480508FB653A}"/>
              </a:ext>
            </a:extLst>
          </xdr:cNvPr>
          <xdr:cNvSpPr>
            <a:spLocks/>
          </xdr:cNvSpPr>
        </xdr:nvSpPr>
        <xdr:spPr>
          <a:xfrm>
            <a:off x="5124475" y="2618664"/>
            <a:ext cx="382503" cy="410045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19</a:t>
            </a:r>
          </a:p>
        </xdr:txBody>
      </xdr:sp>
    </xdr:grpSp>
    <xdr:clientData/>
  </xdr:twoCellAnchor>
  <xdr:twoCellAnchor>
    <xdr:from>
      <xdr:col>17</xdr:col>
      <xdr:colOff>469203</xdr:colOff>
      <xdr:row>26</xdr:row>
      <xdr:rowOff>175384</xdr:rowOff>
    </xdr:from>
    <xdr:to>
      <xdr:col>17</xdr:col>
      <xdr:colOff>865203</xdr:colOff>
      <xdr:row>27</xdr:row>
      <xdr:rowOff>133350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A3F753E3-BAB4-E0B2-8173-DB425CEB66F6}"/>
            </a:ext>
          </a:extLst>
        </xdr:cNvPr>
        <xdr:cNvSpPr>
          <a:spLocks/>
        </xdr:cNvSpPr>
      </xdr:nvSpPr>
      <xdr:spPr>
        <a:xfrm>
          <a:off x="19423953" y="8062084"/>
          <a:ext cx="396000" cy="396116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21</a:t>
          </a:r>
        </a:p>
      </xdr:txBody>
    </xdr:sp>
    <xdr:clientData/>
  </xdr:twoCellAnchor>
  <xdr:twoCellAnchor>
    <xdr:from>
      <xdr:col>19</xdr:col>
      <xdr:colOff>11428</xdr:colOff>
      <xdr:row>23</xdr:row>
      <xdr:rowOff>176811</xdr:rowOff>
    </xdr:from>
    <xdr:to>
      <xdr:col>19</xdr:col>
      <xdr:colOff>809570</xdr:colOff>
      <xdr:row>25</xdr:row>
      <xdr:rowOff>264856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FD064E67-5D5A-414D-BB0D-C76D732C407B}"/>
            </a:ext>
          </a:extLst>
        </xdr:cNvPr>
        <xdr:cNvGrpSpPr/>
      </xdr:nvGrpSpPr>
      <xdr:grpSpPr>
        <a:xfrm>
          <a:off x="21624519" y="7519720"/>
          <a:ext cx="798142" cy="469045"/>
          <a:chOff x="20246065" y="7611794"/>
          <a:chExt cx="810950" cy="472581"/>
        </a:xfrm>
      </xdr:grpSpPr>
      <xdr:cxnSp macro="">
        <xdr:nvCxnSpPr>
          <xdr:cNvPr id="180" name="直線矢印コネクタ 61">
            <a:extLst>
              <a:ext uri="{FF2B5EF4-FFF2-40B4-BE49-F238E27FC236}">
                <a16:creationId xmlns:a16="http://schemas.microsoft.com/office/drawing/2014/main" id="{7065F45C-0775-4771-BFA3-1A93CB853F94}"/>
              </a:ext>
            </a:extLst>
          </xdr:cNvPr>
          <xdr:cNvCxnSpPr>
            <a:cxnSpLocks/>
            <a:stCxn id="181" idx="1"/>
          </xdr:cNvCxnSpPr>
        </xdr:nvCxnSpPr>
        <xdr:spPr>
          <a:xfrm rot="10800000" flipV="1">
            <a:off x="20246065" y="7815421"/>
            <a:ext cx="408595" cy="268954"/>
          </a:xfrm>
          <a:prstGeom prst="bentConnector3">
            <a:avLst>
              <a:gd name="adj1" fmla="val 99740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" name="正方形/長方形 180">
            <a:extLst>
              <a:ext uri="{FF2B5EF4-FFF2-40B4-BE49-F238E27FC236}">
                <a16:creationId xmlns:a16="http://schemas.microsoft.com/office/drawing/2014/main" id="{7F335287-666B-0B23-0480-85200EE23264}"/>
              </a:ext>
            </a:extLst>
          </xdr:cNvPr>
          <xdr:cNvSpPr>
            <a:spLocks/>
          </xdr:cNvSpPr>
        </xdr:nvSpPr>
        <xdr:spPr>
          <a:xfrm>
            <a:off x="20654660" y="7611794"/>
            <a:ext cx="402355" cy="407256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22</a:t>
            </a:r>
          </a:p>
        </xdr:txBody>
      </xdr:sp>
    </xdr:grpSp>
    <xdr:clientData/>
  </xdr:twoCellAnchor>
  <xdr:twoCellAnchor>
    <xdr:from>
      <xdr:col>21</xdr:col>
      <xdr:colOff>369342</xdr:colOff>
      <xdr:row>63</xdr:row>
      <xdr:rowOff>2126</xdr:rowOff>
    </xdr:from>
    <xdr:to>
      <xdr:col>21</xdr:col>
      <xdr:colOff>1197180</xdr:colOff>
      <xdr:row>64</xdr:row>
      <xdr:rowOff>173486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BF2AFA03-D2A9-4B3F-AB6E-3398B002755E}"/>
            </a:ext>
          </a:extLst>
        </xdr:cNvPr>
        <xdr:cNvGrpSpPr/>
      </xdr:nvGrpSpPr>
      <xdr:grpSpPr>
        <a:xfrm>
          <a:off x="24649433" y="19190671"/>
          <a:ext cx="827838" cy="465770"/>
          <a:chOff x="23225116" y="18988697"/>
          <a:chExt cx="835499" cy="455404"/>
        </a:xfrm>
      </xdr:grpSpPr>
      <xdr:cxnSp macro="">
        <xdr:nvCxnSpPr>
          <xdr:cNvPr id="186" name="直線矢印コネクタ 61">
            <a:extLst>
              <a:ext uri="{FF2B5EF4-FFF2-40B4-BE49-F238E27FC236}">
                <a16:creationId xmlns:a16="http://schemas.microsoft.com/office/drawing/2014/main" id="{E721AC51-52B1-F203-B156-02EBA107AFAB}"/>
              </a:ext>
            </a:extLst>
          </xdr:cNvPr>
          <xdr:cNvCxnSpPr>
            <a:cxnSpLocks/>
          </xdr:cNvCxnSpPr>
        </xdr:nvCxnSpPr>
        <xdr:spPr>
          <a:xfrm rot="10800000">
            <a:off x="23225116" y="18988697"/>
            <a:ext cx="683308" cy="246891"/>
          </a:xfrm>
          <a:prstGeom prst="bentConnector3">
            <a:avLst>
              <a:gd name="adj1" fmla="val 99842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" name="正方形/長方形 186">
            <a:extLst>
              <a:ext uri="{FF2B5EF4-FFF2-40B4-BE49-F238E27FC236}">
                <a16:creationId xmlns:a16="http://schemas.microsoft.com/office/drawing/2014/main" id="{EE2762CF-E7D8-6E98-0BD2-3B4FA16AFEEF}"/>
              </a:ext>
            </a:extLst>
          </xdr:cNvPr>
          <xdr:cNvSpPr>
            <a:spLocks/>
          </xdr:cNvSpPr>
        </xdr:nvSpPr>
        <xdr:spPr>
          <a:xfrm>
            <a:off x="23660950" y="19049579"/>
            <a:ext cx="399665" cy="394522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24</a:t>
            </a:r>
          </a:p>
        </xdr:txBody>
      </xdr:sp>
    </xdr:grpSp>
    <xdr:clientData/>
  </xdr:twoCellAnchor>
  <xdr:twoCellAnchor>
    <xdr:from>
      <xdr:col>16</xdr:col>
      <xdr:colOff>1115099</xdr:colOff>
      <xdr:row>63</xdr:row>
      <xdr:rowOff>43934</xdr:rowOff>
    </xdr:from>
    <xdr:to>
      <xdr:col>17</xdr:col>
      <xdr:colOff>177599</xdr:colOff>
      <xdr:row>64</xdr:row>
      <xdr:rowOff>154184</xdr:rowOff>
    </xdr:to>
    <xdr:sp macro="" textlink="">
      <xdr:nvSpPr>
        <xdr:cNvPr id="189" name="正方形/長方形 188">
          <a:extLst>
            <a:ext uri="{FF2B5EF4-FFF2-40B4-BE49-F238E27FC236}">
              <a16:creationId xmlns:a16="http://schemas.microsoft.com/office/drawing/2014/main" id="{21BDF381-46D6-3813-BD71-75598372EE0C}"/>
            </a:ext>
          </a:extLst>
        </xdr:cNvPr>
        <xdr:cNvSpPr>
          <a:spLocks/>
        </xdr:cNvSpPr>
      </xdr:nvSpPr>
      <xdr:spPr>
        <a:xfrm>
          <a:off x="18736349" y="18808184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20</a:t>
          </a:r>
        </a:p>
      </xdr:txBody>
    </xdr:sp>
    <xdr:clientData/>
  </xdr:twoCellAnchor>
  <xdr:twoCellAnchor>
    <xdr:from>
      <xdr:col>3</xdr:col>
      <xdr:colOff>550108</xdr:colOff>
      <xdr:row>31</xdr:row>
      <xdr:rowOff>103247</xdr:rowOff>
    </xdr:from>
    <xdr:to>
      <xdr:col>8</xdr:col>
      <xdr:colOff>772722</xdr:colOff>
      <xdr:row>52</xdr:row>
      <xdr:rowOff>255153</xdr:rowOff>
    </xdr:to>
    <xdr:grpSp>
      <xdr:nvGrpSpPr>
        <xdr:cNvPr id="233" name="グループ化 232">
          <a:extLst>
            <a:ext uri="{FF2B5EF4-FFF2-40B4-BE49-F238E27FC236}">
              <a16:creationId xmlns:a16="http://schemas.microsoft.com/office/drawing/2014/main" id="{0ED1D91C-CE20-01FE-D043-444CE37E41ED}"/>
            </a:ext>
          </a:extLst>
        </xdr:cNvPr>
        <xdr:cNvGrpSpPr/>
      </xdr:nvGrpSpPr>
      <xdr:grpSpPr>
        <a:xfrm>
          <a:off x="2351199" y="9870702"/>
          <a:ext cx="6890114" cy="6334496"/>
          <a:chOff x="5578153" y="13020879"/>
          <a:chExt cx="6653144" cy="6147172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9D7C3C2D-9585-38DF-3A9A-34481D19B585}"/>
              </a:ext>
            </a:extLst>
          </xdr:cNvPr>
          <xdr:cNvSpPr txBox="1"/>
        </xdr:nvSpPr>
        <xdr:spPr>
          <a:xfrm>
            <a:off x="5578153" y="13041760"/>
            <a:ext cx="6339975" cy="6126291"/>
          </a:xfrm>
          <a:prstGeom prst="roundRect">
            <a:avLst>
              <a:gd name="adj" fmla="val 3276"/>
            </a:avLst>
          </a:prstGeom>
          <a:solidFill>
            <a:schemeClr val="lt1"/>
          </a:solidFill>
          <a:ln w="381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F1A4C12D-F319-521C-3614-E2A065B58A68}"/>
              </a:ext>
            </a:extLst>
          </xdr:cNvPr>
          <xdr:cNvSpPr/>
        </xdr:nvSpPr>
        <xdr:spPr>
          <a:xfrm>
            <a:off x="5658096" y="13020879"/>
            <a:ext cx="6573201" cy="683221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計測日、及び計測時刻を入力する際の注意事項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（入力エラーが表示される例）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FCE1A8E5-90BF-08BD-9858-9D9B6A58E1E5}"/>
              </a:ext>
            </a:extLst>
          </xdr:cNvPr>
          <xdr:cNvSpPr/>
        </xdr:nvSpPr>
        <xdr:spPr>
          <a:xfrm>
            <a:off x="5673440" y="13639077"/>
            <a:ext cx="4973908" cy="400182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入力エラー例①</a:t>
            </a:r>
            <a:r>
              <a:rPr kumimoji="1" lang="ja-JP" altLang="en-US" sz="1600" b="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  </a:t>
            </a:r>
            <a:r>
              <a:rPr kumimoji="1" lang="ja-JP" altLang="en-US" sz="16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計測日の入力が日毎ではない</a:t>
            </a:r>
          </a:p>
        </xdr:txBody>
      </xdr: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5F6DA601-8FA6-DE19-3029-7FD3479620A5}"/>
              </a:ext>
            </a:extLst>
          </xdr:cNvPr>
          <xdr:cNvSpPr/>
        </xdr:nvSpPr>
        <xdr:spPr>
          <a:xfrm>
            <a:off x="5619359" y="16055554"/>
            <a:ext cx="6110823" cy="1381775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▷ エラーが表示された場合の対処方法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計測が困難な期間についても、その期間を日毎に入力してください。</a:t>
            </a:r>
            <a:endParaRPr kumimoji="1" lang="en-US" altLang="ja-JP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計測が困難な期間の「積算計の読み取り値」は、その期間の前に計測した</a:t>
            </a:r>
            <a:endParaRPr kumimoji="1" lang="en-US" altLang="ja-JP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値をそのまま入力し、稼働日は「０」としてください。</a:t>
            </a:r>
          </a:p>
        </xdr:txBody>
      </xdr:sp>
      <xdr:grpSp>
        <xdr:nvGrpSpPr>
          <xdr:cNvPr id="202" name="グループ化 201">
            <a:extLst>
              <a:ext uri="{FF2B5EF4-FFF2-40B4-BE49-F238E27FC236}">
                <a16:creationId xmlns:a16="http://schemas.microsoft.com/office/drawing/2014/main" id="{CE6C5C21-842C-17A0-7A9B-2BBFDAA6C918}"/>
              </a:ext>
            </a:extLst>
          </xdr:cNvPr>
          <xdr:cNvGrpSpPr/>
        </xdr:nvGrpSpPr>
        <xdr:grpSpPr>
          <a:xfrm>
            <a:off x="5807619" y="14011215"/>
            <a:ext cx="5805767" cy="1906777"/>
            <a:chOff x="1123090" y="11173427"/>
            <a:chExt cx="5792166" cy="1907493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945C5027-5C3E-3848-2E0E-87210620C0C6}"/>
                </a:ext>
              </a:extLst>
            </xdr:cNvPr>
            <xdr:cNvSpPr/>
          </xdr:nvSpPr>
          <xdr:spPr>
            <a:xfrm>
              <a:off x="1123090" y="11173427"/>
              <a:ext cx="4621898" cy="306720"/>
            </a:xfrm>
            <a:prstGeom prst="rect">
              <a:avLst/>
            </a:prstGeom>
            <a:noFill/>
            <a:ln w="25400"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 u="none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非営業日等により、計測が困難な期間がある場合</a:t>
              </a:r>
            </a:p>
          </xdr:txBody>
        </xdr:sp>
        <xdr:grpSp>
          <xdr:nvGrpSpPr>
            <xdr:cNvPr id="165" name="グループ化 164">
              <a:extLst>
                <a:ext uri="{FF2B5EF4-FFF2-40B4-BE49-F238E27FC236}">
                  <a16:creationId xmlns:a16="http://schemas.microsoft.com/office/drawing/2014/main" id="{86B23F7F-540B-A242-4FE6-89E3B8D18FE3}"/>
                </a:ext>
              </a:extLst>
            </xdr:cNvPr>
            <xdr:cNvGrpSpPr/>
          </xdr:nvGrpSpPr>
          <xdr:grpSpPr>
            <a:xfrm>
              <a:off x="5050137" y="11556370"/>
              <a:ext cx="343081" cy="1521375"/>
              <a:chOff x="5049431" y="11683066"/>
              <a:chExt cx="355178" cy="1558407"/>
            </a:xfrm>
          </xdr:grpSpPr>
          <xdr:sp macro="" textlink="">
            <xdr:nvSpPr>
              <xdr:cNvPr id="37" name="テキスト ボックス 36">
                <a:extLst>
                  <a:ext uri="{FF2B5EF4-FFF2-40B4-BE49-F238E27FC236}">
                    <a16:creationId xmlns:a16="http://schemas.microsoft.com/office/drawing/2014/main" id="{FB572E21-8B9A-4711-8390-0439F0A5F311}"/>
                  </a:ext>
                </a:extLst>
              </xdr:cNvPr>
              <xdr:cNvSpPr txBox="1"/>
            </xdr:nvSpPr>
            <xdr:spPr>
              <a:xfrm>
                <a:off x="5049431" y="11683066"/>
                <a:ext cx="355178" cy="35461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44" name="テキスト ボックス 43">
                <a:extLst>
                  <a:ext uri="{FF2B5EF4-FFF2-40B4-BE49-F238E27FC236}">
                    <a16:creationId xmlns:a16="http://schemas.microsoft.com/office/drawing/2014/main" id="{301690D8-C8C4-4A34-9B02-1D1C9563756B}"/>
                  </a:ext>
                </a:extLst>
              </xdr:cNvPr>
              <xdr:cNvSpPr txBox="1"/>
            </xdr:nvSpPr>
            <xdr:spPr>
              <a:xfrm>
                <a:off x="5060554" y="12037208"/>
                <a:ext cx="342456" cy="35777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45" name="テキスト ボックス 44">
                <a:extLst>
                  <a:ext uri="{FF2B5EF4-FFF2-40B4-BE49-F238E27FC236}">
                    <a16:creationId xmlns:a16="http://schemas.microsoft.com/office/drawing/2014/main" id="{BA0F0555-399A-4C7A-8064-734486B9B9B7}"/>
                  </a:ext>
                </a:extLst>
              </xdr:cNvPr>
              <xdr:cNvSpPr txBox="1"/>
            </xdr:nvSpPr>
            <xdr:spPr>
              <a:xfrm>
                <a:off x="5055783" y="12300346"/>
                <a:ext cx="345649" cy="34828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49" name="テキスト ボックス 48">
                <a:extLst>
                  <a:ext uri="{FF2B5EF4-FFF2-40B4-BE49-F238E27FC236}">
                    <a16:creationId xmlns:a16="http://schemas.microsoft.com/office/drawing/2014/main" id="{1F3A4654-F155-4E13-A687-12E42F661C6D}"/>
                  </a:ext>
                </a:extLst>
              </xdr:cNvPr>
              <xdr:cNvSpPr txBox="1"/>
            </xdr:nvSpPr>
            <xdr:spPr>
              <a:xfrm>
                <a:off x="5055787" y="12598659"/>
                <a:ext cx="345640" cy="34828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160" name="テキスト ボックス 159">
                <a:extLst>
                  <a:ext uri="{FF2B5EF4-FFF2-40B4-BE49-F238E27FC236}">
                    <a16:creationId xmlns:a16="http://schemas.microsoft.com/office/drawing/2014/main" id="{983CCD89-8383-4A82-B50B-E6FB19D7269D}"/>
                  </a:ext>
                </a:extLst>
              </xdr:cNvPr>
              <xdr:cNvSpPr txBox="1"/>
            </xdr:nvSpPr>
            <xdr:spPr>
              <a:xfrm>
                <a:off x="5057375" y="12893187"/>
                <a:ext cx="342465" cy="34828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  <xdr:pic>
          <xdr:nvPicPr>
            <xdr:cNvPr id="192" name="図 191">
              <a:extLst>
                <a:ext uri="{FF2B5EF4-FFF2-40B4-BE49-F238E27FC236}">
                  <a16:creationId xmlns:a16="http://schemas.microsoft.com/office/drawing/2014/main" id="{DC06523A-0C07-5E73-B02F-F9C0EA93BC4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93025" y="11498215"/>
              <a:ext cx="1522231" cy="154000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0" name="図 199">
              <a:extLst>
                <a:ext uri="{FF2B5EF4-FFF2-40B4-BE49-F238E27FC236}">
                  <a16:creationId xmlns:a16="http://schemas.microsoft.com/office/drawing/2014/main" id="{B5E2C2DB-6BDC-88E5-BA2F-41B1E2FBBB5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6955" y="11498490"/>
              <a:ext cx="3849461" cy="15430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8" name="正方形/長方形 47">
              <a:extLst>
                <a:ext uri="{FF2B5EF4-FFF2-40B4-BE49-F238E27FC236}">
                  <a16:creationId xmlns:a16="http://schemas.microsoft.com/office/drawing/2014/main" id="{3E819D19-7423-235A-785F-C40F5B8314D7}"/>
                </a:ext>
              </a:extLst>
            </xdr:cNvPr>
            <xdr:cNvSpPr/>
          </xdr:nvSpPr>
          <xdr:spPr>
            <a:xfrm>
              <a:off x="1216522" y="12184363"/>
              <a:ext cx="5672988" cy="570703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97900A90-47E5-AB42-86F9-3F2272545B5A}"/>
              </a:ext>
            </a:extLst>
          </xdr:cNvPr>
          <xdr:cNvGrpSpPr/>
        </xdr:nvGrpSpPr>
        <xdr:grpSpPr>
          <a:xfrm>
            <a:off x="5878041" y="17102356"/>
            <a:ext cx="5714202" cy="1841422"/>
            <a:chOff x="5878041" y="17102356"/>
            <a:chExt cx="5714202" cy="1841422"/>
          </a:xfrm>
        </xdr:grpSpPr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9CE7FCAF-D03E-A102-D1B2-2BF804CB799A}"/>
                </a:ext>
              </a:extLst>
            </xdr:cNvPr>
            <xdr:cNvGrpSpPr/>
          </xdr:nvGrpSpPr>
          <xdr:grpSpPr>
            <a:xfrm>
              <a:off x="9711322" y="17134089"/>
              <a:ext cx="376318" cy="1809689"/>
              <a:chOff x="4923435" y="13024410"/>
              <a:chExt cx="370484" cy="1828712"/>
            </a:xfrm>
          </xdr:grpSpPr>
          <xdr:sp macro="" textlink="">
            <xdr:nvSpPr>
              <xdr:cNvPr id="69" name="テキスト ボックス 68">
                <a:extLst>
                  <a:ext uri="{FF2B5EF4-FFF2-40B4-BE49-F238E27FC236}">
                    <a16:creationId xmlns:a16="http://schemas.microsoft.com/office/drawing/2014/main" id="{AA46EAD4-0610-8BEA-930E-8FCFF63B13F6}"/>
                  </a:ext>
                </a:extLst>
              </xdr:cNvPr>
              <xdr:cNvSpPr txBox="1"/>
            </xdr:nvSpPr>
            <xdr:spPr>
              <a:xfrm>
                <a:off x="4923435" y="13024410"/>
                <a:ext cx="370484" cy="34775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76" name="テキスト ボックス 75">
                <a:extLst>
                  <a:ext uri="{FF2B5EF4-FFF2-40B4-BE49-F238E27FC236}">
                    <a16:creationId xmlns:a16="http://schemas.microsoft.com/office/drawing/2014/main" id="{1F6E8C0D-7682-4F05-A9D6-63BE08542F78}"/>
                  </a:ext>
                </a:extLst>
              </xdr:cNvPr>
              <xdr:cNvSpPr txBox="1"/>
            </xdr:nvSpPr>
            <xdr:spPr>
              <a:xfrm>
                <a:off x="4934687" y="13371695"/>
                <a:ext cx="354330" cy="3636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77" name="テキスト ボックス 76">
                <a:extLst>
                  <a:ext uri="{FF2B5EF4-FFF2-40B4-BE49-F238E27FC236}">
                    <a16:creationId xmlns:a16="http://schemas.microsoft.com/office/drawing/2014/main" id="{679AB81B-3097-F617-BA46-A7D6795B4E42}"/>
                  </a:ext>
                </a:extLst>
              </xdr:cNvPr>
              <xdr:cNvSpPr txBox="1"/>
            </xdr:nvSpPr>
            <xdr:spPr>
              <a:xfrm>
                <a:off x="4926638" y="13647156"/>
                <a:ext cx="360903" cy="34143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81" name="テキスト ボックス 80">
                <a:extLst>
                  <a:ext uri="{FF2B5EF4-FFF2-40B4-BE49-F238E27FC236}">
                    <a16:creationId xmlns:a16="http://schemas.microsoft.com/office/drawing/2014/main" id="{BB132EBC-1A4F-4E20-B1B6-C9F004CA09E7}"/>
                  </a:ext>
                </a:extLst>
              </xdr:cNvPr>
              <xdr:cNvSpPr txBox="1"/>
            </xdr:nvSpPr>
            <xdr:spPr>
              <a:xfrm>
                <a:off x="4926693" y="13938691"/>
                <a:ext cx="360792" cy="3477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82" name="テキスト ボックス 81">
                <a:extLst>
                  <a:ext uri="{FF2B5EF4-FFF2-40B4-BE49-F238E27FC236}">
                    <a16:creationId xmlns:a16="http://schemas.microsoft.com/office/drawing/2014/main" id="{AEECE552-1DEA-4591-9087-9BD3688C673F}"/>
                  </a:ext>
                </a:extLst>
              </xdr:cNvPr>
              <xdr:cNvSpPr txBox="1"/>
            </xdr:nvSpPr>
            <xdr:spPr>
              <a:xfrm>
                <a:off x="4926693" y="14238075"/>
                <a:ext cx="360792" cy="3604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85" name="テキスト ボックス 84">
                <a:extLst>
                  <a:ext uri="{FF2B5EF4-FFF2-40B4-BE49-F238E27FC236}">
                    <a16:creationId xmlns:a16="http://schemas.microsoft.com/office/drawing/2014/main" id="{FDB018E9-CDC0-4060-A008-C3B4FB0BB235}"/>
                  </a:ext>
                </a:extLst>
              </xdr:cNvPr>
              <xdr:cNvSpPr txBox="1"/>
            </xdr:nvSpPr>
            <xdr:spPr>
              <a:xfrm>
                <a:off x="4926693" y="14502160"/>
                <a:ext cx="360792" cy="35096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  <xdr:pic>
          <xdr:nvPicPr>
            <xdr:cNvPr id="196" name="図 195">
              <a:extLst>
                <a:ext uri="{FF2B5EF4-FFF2-40B4-BE49-F238E27FC236}">
                  <a16:creationId xmlns:a16="http://schemas.microsoft.com/office/drawing/2014/main" id="{ED90F544-AA4B-4D8C-810B-08EC68BC29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074709" y="17107246"/>
              <a:ext cx="1517534" cy="183318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99" name="図 198">
              <a:extLst>
                <a:ext uri="{FF2B5EF4-FFF2-40B4-BE49-F238E27FC236}">
                  <a16:creationId xmlns:a16="http://schemas.microsoft.com/office/drawing/2014/main" id="{3F27A4F0-5ABB-2402-2ABC-8144051C8DA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878041" y="17102356"/>
              <a:ext cx="3860773" cy="182811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3" name="正方形/長方形 52">
              <a:extLst>
                <a:ext uri="{FF2B5EF4-FFF2-40B4-BE49-F238E27FC236}">
                  <a16:creationId xmlns:a16="http://schemas.microsoft.com/office/drawing/2014/main" id="{C71A362F-4652-46AD-9CAE-8E1F4714CEB5}"/>
                </a:ext>
              </a:extLst>
            </xdr:cNvPr>
            <xdr:cNvSpPr/>
          </xdr:nvSpPr>
          <xdr:spPr>
            <a:xfrm>
              <a:off x="5882868" y="17782845"/>
              <a:ext cx="5691398" cy="858193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C9453056-BF1B-416C-AD8A-E1EC2480986B}"/>
                </a:ext>
              </a:extLst>
            </xdr:cNvPr>
            <xdr:cNvSpPr/>
          </xdr:nvSpPr>
          <xdr:spPr>
            <a:xfrm>
              <a:off x="8441509" y="18084776"/>
              <a:ext cx="3134127" cy="280002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828675</xdr:colOff>
      <xdr:row>31</xdr:row>
      <xdr:rowOff>121453</xdr:rowOff>
    </xdr:from>
    <xdr:to>
      <xdr:col>14</xdr:col>
      <xdr:colOff>359130</xdr:colOff>
      <xdr:row>51</xdr:row>
      <xdr:rowOff>200602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99862783-7DF4-4853-84DF-C8A5EECC36FB}"/>
            </a:ext>
          </a:extLst>
        </xdr:cNvPr>
        <xdr:cNvGrpSpPr/>
      </xdr:nvGrpSpPr>
      <xdr:grpSpPr>
        <a:xfrm>
          <a:off x="9297266" y="9888908"/>
          <a:ext cx="6578955" cy="5967330"/>
          <a:chOff x="12255500" y="13206721"/>
          <a:chExt cx="6305039" cy="5968259"/>
        </a:xfrm>
      </xdr:grpSpPr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517A07BC-BE8F-316F-A1B0-B81F3DECBC7F}"/>
              </a:ext>
            </a:extLst>
          </xdr:cNvPr>
          <xdr:cNvSpPr txBox="1"/>
        </xdr:nvSpPr>
        <xdr:spPr>
          <a:xfrm>
            <a:off x="12344059" y="13239758"/>
            <a:ext cx="6216480" cy="5928871"/>
          </a:xfrm>
          <a:prstGeom prst="roundRect">
            <a:avLst>
              <a:gd name="adj" fmla="val 3276"/>
            </a:avLst>
          </a:prstGeom>
          <a:solidFill>
            <a:schemeClr val="lt1"/>
          </a:solidFill>
          <a:ln w="381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E1C415F5-AB0A-4C15-B54E-3A2EF3E0EAEC}"/>
              </a:ext>
            </a:extLst>
          </xdr:cNvPr>
          <xdr:cNvSpPr/>
        </xdr:nvSpPr>
        <xdr:spPr>
          <a:xfrm>
            <a:off x="12427375" y="13206721"/>
            <a:ext cx="6107469" cy="700475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計測日、及び計測時刻を入力する際の注意事項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</a:t>
            </a:r>
            <a:r>
              <a:rPr kumimoji="1" lang="ja-JP" altLang="en-US" sz="16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（入力エラーが表示される例）</a:t>
            </a:r>
            <a:endPara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37FE8179-AD48-B6B4-78F1-A0BCD5D59D87}"/>
              </a:ext>
            </a:extLst>
          </xdr:cNvPr>
          <xdr:cNvSpPr/>
        </xdr:nvSpPr>
        <xdr:spPr>
          <a:xfrm>
            <a:off x="12430042" y="13859614"/>
            <a:ext cx="5529362" cy="407060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入力エラー例②</a:t>
            </a:r>
            <a:r>
              <a:rPr kumimoji="1" lang="ja-JP" altLang="en-US" sz="1600" b="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  </a:t>
            </a:r>
            <a:r>
              <a:rPr kumimoji="1" lang="en-US" altLang="ja-JP" sz="16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16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つのレコードの間で</a:t>
            </a:r>
            <a:r>
              <a:rPr kumimoji="1" lang="en-US" altLang="ja-JP" sz="16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24</a:t>
            </a:r>
            <a:r>
              <a:rPr kumimoji="1" lang="ja-JP" altLang="en-US" sz="1600" b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時間以上経過する</a:t>
            </a:r>
          </a:p>
        </xdr:txBody>
      </xdr: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AED0B601-C16D-FCC7-5203-723D35FE332E}"/>
              </a:ext>
            </a:extLst>
          </xdr:cNvPr>
          <xdr:cNvSpPr/>
        </xdr:nvSpPr>
        <xdr:spPr>
          <a:xfrm>
            <a:off x="12505589" y="15662301"/>
            <a:ext cx="5836550" cy="1844649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▷ エラーが表示された場合の対処方法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(1) 24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時間を超えないように、レコードを分けて入力してください。</a:t>
            </a:r>
            <a:endParaRPr kumimoji="1" lang="en-US" altLang="ja-JP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(2) 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分けたレコードの「積算計の読み取り値」は、前日に計測した</a:t>
            </a:r>
            <a:endParaRPr kumimoji="1" lang="en-US" altLang="ja-JP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    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値をそのまま入力してください。</a:t>
            </a: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(3) </a:t>
            </a:r>
            <a:r>
              <a:rPr kumimoji="1" lang="ja-JP" altLang="en-US" sz="1400" u="none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24</a:t>
            </a:r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時間を超えた日の稼働日については、稼働日の考え方に</a:t>
            </a:r>
            <a:endParaRPr kumimoji="1" lang="en-US" altLang="ja-JP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        基づいて入力してください。</a:t>
            </a:r>
          </a:p>
        </xdr:txBody>
      </xdr:sp>
      <xdr:grpSp>
        <xdr:nvGrpSpPr>
          <xdr:cNvPr id="221" name="グループ化 220">
            <a:extLst>
              <a:ext uri="{FF2B5EF4-FFF2-40B4-BE49-F238E27FC236}">
                <a16:creationId xmlns:a16="http://schemas.microsoft.com/office/drawing/2014/main" id="{8944B25E-728C-688C-E68E-C03ECA5C749D}"/>
              </a:ext>
            </a:extLst>
          </xdr:cNvPr>
          <xdr:cNvGrpSpPr/>
        </xdr:nvGrpSpPr>
        <xdr:grpSpPr>
          <a:xfrm>
            <a:off x="12620896" y="14289766"/>
            <a:ext cx="5684881" cy="1315412"/>
            <a:chOff x="8710128" y="11261174"/>
            <a:chExt cx="5705338" cy="1300490"/>
          </a:xfrm>
        </xdr:grpSpPr>
        <xdr:grpSp>
          <xdr:nvGrpSpPr>
            <xdr:cNvPr id="206" name="グループ化 205">
              <a:extLst>
                <a:ext uri="{FF2B5EF4-FFF2-40B4-BE49-F238E27FC236}">
                  <a16:creationId xmlns:a16="http://schemas.microsoft.com/office/drawing/2014/main" id="{02950D2F-5183-454D-B035-4A6C0DDA60C3}"/>
                </a:ext>
              </a:extLst>
            </xdr:cNvPr>
            <xdr:cNvGrpSpPr/>
          </xdr:nvGrpSpPr>
          <xdr:grpSpPr>
            <a:xfrm>
              <a:off x="12553388" y="11312323"/>
              <a:ext cx="370484" cy="1246166"/>
              <a:chOff x="4923435" y="13024410"/>
              <a:chExt cx="370484" cy="1262068"/>
            </a:xfrm>
          </xdr:grpSpPr>
          <xdr:sp macro="" textlink="">
            <xdr:nvSpPr>
              <xdr:cNvPr id="207" name="テキスト ボックス 206">
                <a:extLst>
                  <a:ext uri="{FF2B5EF4-FFF2-40B4-BE49-F238E27FC236}">
                    <a16:creationId xmlns:a16="http://schemas.microsoft.com/office/drawing/2014/main" id="{E05798CD-0AB6-263F-865F-9B014B182D24}"/>
                  </a:ext>
                </a:extLst>
              </xdr:cNvPr>
              <xdr:cNvSpPr txBox="1"/>
            </xdr:nvSpPr>
            <xdr:spPr>
              <a:xfrm>
                <a:off x="4923435" y="13024410"/>
                <a:ext cx="370484" cy="34775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08" name="テキスト ボックス 207">
                <a:extLst>
                  <a:ext uri="{FF2B5EF4-FFF2-40B4-BE49-F238E27FC236}">
                    <a16:creationId xmlns:a16="http://schemas.microsoft.com/office/drawing/2014/main" id="{60061CD7-49DC-8E34-8BB6-9C597A5223FE}"/>
                  </a:ext>
                </a:extLst>
              </xdr:cNvPr>
              <xdr:cNvSpPr txBox="1"/>
            </xdr:nvSpPr>
            <xdr:spPr>
              <a:xfrm>
                <a:off x="4934687" y="13371695"/>
                <a:ext cx="354330" cy="3636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09" name="テキスト ボックス 208">
                <a:extLst>
                  <a:ext uri="{FF2B5EF4-FFF2-40B4-BE49-F238E27FC236}">
                    <a16:creationId xmlns:a16="http://schemas.microsoft.com/office/drawing/2014/main" id="{A9033C24-4D6D-EEF5-735A-994C7CBC289B}"/>
                  </a:ext>
                </a:extLst>
              </xdr:cNvPr>
              <xdr:cNvSpPr txBox="1"/>
            </xdr:nvSpPr>
            <xdr:spPr>
              <a:xfrm>
                <a:off x="4926638" y="13647156"/>
                <a:ext cx="360903" cy="34143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210" name="テキスト ボックス 209">
                <a:extLst>
                  <a:ext uri="{FF2B5EF4-FFF2-40B4-BE49-F238E27FC236}">
                    <a16:creationId xmlns:a16="http://schemas.microsoft.com/office/drawing/2014/main" id="{4831F699-DFA6-DE0A-5602-1F06D6157105}"/>
                  </a:ext>
                </a:extLst>
              </xdr:cNvPr>
              <xdr:cNvSpPr txBox="1"/>
            </xdr:nvSpPr>
            <xdr:spPr>
              <a:xfrm>
                <a:off x="4926693" y="13938691"/>
                <a:ext cx="360792" cy="3477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  <xdr:pic>
          <xdr:nvPicPr>
            <xdr:cNvPr id="219" name="図 218">
              <a:extLst>
                <a:ext uri="{FF2B5EF4-FFF2-40B4-BE49-F238E27FC236}">
                  <a16:creationId xmlns:a16="http://schemas.microsoft.com/office/drawing/2014/main" id="{F926440C-EDD9-5A18-CB86-346F6C0088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710128" y="11261174"/>
              <a:ext cx="3873086" cy="128021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0" name="図 219">
              <a:extLst>
                <a:ext uri="{FF2B5EF4-FFF2-40B4-BE49-F238E27FC236}">
                  <a16:creationId xmlns:a16="http://schemas.microsoft.com/office/drawing/2014/main" id="{14A254DE-56B4-43E0-3835-672A72686FC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87739" y="11272630"/>
              <a:ext cx="1527727" cy="12706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80" name="正方形/長方形 79">
              <a:extLst>
                <a:ext uri="{FF2B5EF4-FFF2-40B4-BE49-F238E27FC236}">
                  <a16:creationId xmlns:a16="http://schemas.microsoft.com/office/drawing/2014/main" id="{1961B2E2-4D66-12E3-ED11-DF1C39E1C86A}"/>
                </a:ext>
              </a:extLst>
            </xdr:cNvPr>
            <xdr:cNvSpPr/>
          </xdr:nvSpPr>
          <xdr:spPr>
            <a:xfrm>
              <a:off x="8718676" y="12229245"/>
              <a:ext cx="2551115" cy="294408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28" name="グループ化 227">
            <a:extLst>
              <a:ext uri="{FF2B5EF4-FFF2-40B4-BE49-F238E27FC236}">
                <a16:creationId xmlns:a16="http://schemas.microsoft.com/office/drawing/2014/main" id="{46DDC0AD-54E2-D84E-EB78-70F78FDFF109}"/>
              </a:ext>
            </a:extLst>
          </xdr:cNvPr>
          <xdr:cNvGrpSpPr/>
        </xdr:nvGrpSpPr>
        <xdr:grpSpPr>
          <a:xfrm>
            <a:off x="12670415" y="17266686"/>
            <a:ext cx="5759730" cy="1688707"/>
            <a:chOff x="12799571" y="16794493"/>
            <a:chExt cx="5784180" cy="1671269"/>
          </a:xfrm>
        </xdr:grpSpPr>
        <xdr:grpSp>
          <xdr:nvGrpSpPr>
            <xdr:cNvPr id="87" name="グループ化 86">
              <a:extLst>
                <a:ext uri="{FF2B5EF4-FFF2-40B4-BE49-F238E27FC236}">
                  <a16:creationId xmlns:a16="http://schemas.microsoft.com/office/drawing/2014/main" id="{BC2BB5BC-FD86-4BE5-AF93-B4D98E293F67}"/>
                </a:ext>
              </a:extLst>
            </xdr:cNvPr>
            <xdr:cNvGrpSpPr/>
          </xdr:nvGrpSpPr>
          <xdr:grpSpPr>
            <a:xfrm>
              <a:off x="16683022" y="16897686"/>
              <a:ext cx="368501" cy="1568076"/>
              <a:chOff x="4923435" y="13024410"/>
              <a:chExt cx="370484" cy="1574152"/>
            </a:xfrm>
          </xdr:grpSpPr>
          <xdr:sp macro="" textlink="">
            <xdr:nvSpPr>
              <xdr:cNvPr id="88" name="テキスト ボックス 87">
                <a:extLst>
                  <a:ext uri="{FF2B5EF4-FFF2-40B4-BE49-F238E27FC236}">
                    <a16:creationId xmlns:a16="http://schemas.microsoft.com/office/drawing/2014/main" id="{D33D8B15-60ED-8089-2099-FBF8DD823D5B}"/>
                  </a:ext>
                </a:extLst>
              </xdr:cNvPr>
              <xdr:cNvSpPr txBox="1"/>
            </xdr:nvSpPr>
            <xdr:spPr>
              <a:xfrm>
                <a:off x="4923435" y="13024410"/>
                <a:ext cx="370484" cy="34775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89" name="テキスト ボックス 88">
                <a:extLst>
                  <a:ext uri="{FF2B5EF4-FFF2-40B4-BE49-F238E27FC236}">
                    <a16:creationId xmlns:a16="http://schemas.microsoft.com/office/drawing/2014/main" id="{FF61A2E0-2D49-D2D5-037B-E2688EC29968}"/>
                  </a:ext>
                </a:extLst>
              </xdr:cNvPr>
              <xdr:cNvSpPr txBox="1"/>
            </xdr:nvSpPr>
            <xdr:spPr>
              <a:xfrm>
                <a:off x="4934687" y="13371695"/>
                <a:ext cx="354330" cy="36361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90" name="テキスト ボックス 89">
                <a:extLst>
                  <a:ext uri="{FF2B5EF4-FFF2-40B4-BE49-F238E27FC236}">
                    <a16:creationId xmlns:a16="http://schemas.microsoft.com/office/drawing/2014/main" id="{67FE5CC7-3CAC-8EA4-BDEA-D369B7FD181D}"/>
                  </a:ext>
                </a:extLst>
              </xdr:cNvPr>
              <xdr:cNvSpPr txBox="1"/>
            </xdr:nvSpPr>
            <xdr:spPr>
              <a:xfrm>
                <a:off x="4926638" y="13647156"/>
                <a:ext cx="360903" cy="34143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91" name="テキスト ボックス 90">
                <a:extLst>
                  <a:ext uri="{FF2B5EF4-FFF2-40B4-BE49-F238E27FC236}">
                    <a16:creationId xmlns:a16="http://schemas.microsoft.com/office/drawing/2014/main" id="{82B2B432-7747-9EBE-40AD-03CC8A96D564}"/>
                  </a:ext>
                </a:extLst>
              </xdr:cNvPr>
              <xdr:cNvSpPr txBox="1"/>
            </xdr:nvSpPr>
            <xdr:spPr>
              <a:xfrm>
                <a:off x="4926693" y="13938691"/>
                <a:ext cx="360792" cy="3477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  <xdr:sp macro="" textlink="">
            <xdr:nvSpPr>
              <xdr:cNvPr id="92" name="テキスト ボックス 91">
                <a:extLst>
                  <a:ext uri="{FF2B5EF4-FFF2-40B4-BE49-F238E27FC236}">
                    <a16:creationId xmlns:a16="http://schemas.microsoft.com/office/drawing/2014/main" id="{D2E1F77A-9BC0-411B-39D1-5A3200E51574}"/>
                  </a:ext>
                </a:extLst>
              </xdr:cNvPr>
              <xdr:cNvSpPr txBox="1"/>
            </xdr:nvSpPr>
            <xdr:spPr>
              <a:xfrm>
                <a:off x="4926693" y="14238075"/>
                <a:ext cx="360792" cy="3604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100"/>
                  <a:t>…</a:t>
                </a:r>
                <a:endParaRPr kumimoji="1" lang="ja-JP" altLang="en-US" sz="1100"/>
              </a:p>
            </xdr:txBody>
          </xdr:sp>
        </xdr:grpSp>
        <xdr:pic>
          <xdr:nvPicPr>
            <xdr:cNvPr id="218" name="図 217">
              <a:extLst>
                <a:ext uri="{FF2B5EF4-FFF2-40B4-BE49-F238E27FC236}">
                  <a16:creationId xmlns:a16="http://schemas.microsoft.com/office/drawing/2014/main" id="{3E54B473-3659-2C77-CE29-45ED47B729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051696" y="16794493"/>
              <a:ext cx="1532055" cy="157227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5" name="図 224">
              <a:extLst>
                <a:ext uri="{FF2B5EF4-FFF2-40B4-BE49-F238E27FC236}">
                  <a16:creationId xmlns:a16="http://schemas.microsoft.com/office/drawing/2014/main" id="{23A8749F-C118-61DF-EB2F-CAE96E5F72E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799571" y="16821576"/>
              <a:ext cx="3865711" cy="15710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9" name="正方形/長方形 78">
              <a:extLst>
                <a:ext uri="{FF2B5EF4-FFF2-40B4-BE49-F238E27FC236}">
                  <a16:creationId xmlns:a16="http://schemas.microsoft.com/office/drawing/2014/main" id="{D1069342-D2FF-9A7F-1EEF-C02780D76FDD}"/>
                </a:ext>
              </a:extLst>
            </xdr:cNvPr>
            <xdr:cNvSpPr/>
          </xdr:nvSpPr>
          <xdr:spPr>
            <a:xfrm>
              <a:off x="12802791" y="17803947"/>
              <a:ext cx="3834997" cy="564376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正方形/長方形 225">
              <a:extLst>
                <a:ext uri="{FF2B5EF4-FFF2-40B4-BE49-F238E27FC236}">
                  <a16:creationId xmlns:a16="http://schemas.microsoft.com/office/drawing/2014/main" id="{7CD1177D-8806-4FE0-98F4-919A6429CBD3}"/>
                </a:ext>
              </a:extLst>
            </xdr:cNvPr>
            <xdr:cNvSpPr/>
          </xdr:nvSpPr>
          <xdr:spPr>
            <a:xfrm>
              <a:off x="17059653" y="18079413"/>
              <a:ext cx="1512741" cy="261632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7" name="正方形/長方形 226">
              <a:extLst>
                <a:ext uri="{FF2B5EF4-FFF2-40B4-BE49-F238E27FC236}">
                  <a16:creationId xmlns:a16="http://schemas.microsoft.com/office/drawing/2014/main" id="{BB94B4C4-DE3B-42E8-A1DC-5FC4C470CB59}"/>
                </a:ext>
              </a:extLst>
            </xdr:cNvPr>
            <xdr:cNvSpPr/>
          </xdr:nvSpPr>
          <xdr:spPr>
            <a:xfrm>
              <a:off x="15371330" y="17809956"/>
              <a:ext cx="1262237" cy="283256"/>
            </a:xfrm>
            <a:prstGeom prst="rect">
              <a:avLst/>
            </a:prstGeom>
            <a:noFill/>
            <a:ln w="3810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9" name="正方形/長方形 228">
            <a:extLst>
              <a:ext uri="{FF2B5EF4-FFF2-40B4-BE49-F238E27FC236}">
                <a16:creationId xmlns:a16="http://schemas.microsoft.com/office/drawing/2014/main" id="{1974D859-325A-46D1-BC92-7F52D1155E41}"/>
              </a:ext>
            </a:extLst>
          </xdr:cNvPr>
          <xdr:cNvSpPr/>
        </xdr:nvSpPr>
        <xdr:spPr>
          <a:xfrm>
            <a:off x="12255500" y="18409227"/>
            <a:ext cx="1081520" cy="361084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(1)</a:t>
            </a:r>
            <a:endParaRPr kumimoji="1" lang="ja-JP" altLang="en-US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30" name="正方形/長方形 229">
            <a:extLst>
              <a:ext uri="{FF2B5EF4-FFF2-40B4-BE49-F238E27FC236}">
                <a16:creationId xmlns:a16="http://schemas.microsoft.com/office/drawing/2014/main" id="{6BC33940-6F81-491C-9837-1BF2EC608494}"/>
              </a:ext>
            </a:extLst>
          </xdr:cNvPr>
          <xdr:cNvSpPr/>
        </xdr:nvSpPr>
        <xdr:spPr>
          <a:xfrm>
            <a:off x="14839084" y="18263177"/>
            <a:ext cx="1073727" cy="364259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(2)</a:t>
            </a:r>
            <a:endParaRPr kumimoji="1" lang="ja-JP" altLang="en-US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31" name="正方形/長方形 230">
            <a:extLst>
              <a:ext uri="{FF2B5EF4-FFF2-40B4-BE49-F238E27FC236}">
                <a16:creationId xmlns:a16="http://schemas.microsoft.com/office/drawing/2014/main" id="{C5CB13AD-AC43-4291-8A96-3E546064609D}"/>
              </a:ext>
            </a:extLst>
          </xdr:cNvPr>
          <xdr:cNvSpPr/>
        </xdr:nvSpPr>
        <xdr:spPr>
          <a:xfrm>
            <a:off x="16824036" y="18813895"/>
            <a:ext cx="1081521" cy="361085"/>
          </a:xfrm>
          <a:prstGeom prst="rect">
            <a:avLst/>
          </a:prstGeom>
          <a:noFill/>
          <a:ln w="25400"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kumimoji="1" lang="en-US" altLang="ja-JP" sz="14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(3)</a:t>
            </a:r>
            <a:endParaRPr kumimoji="1" lang="ja-JP" altLang="en-US" sz="14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7216</xdr:colOff>
      <xdr:row>66</xdr:row>
      <xdr:rowOff>2308</xdr:rowOff>
    </xdr:from>
    <xdr:to>
      <xdr:col>10</xdr:col>
      <xdr:colOff>693112</xdr:colOff>
      <xdr:row>129</xdr:row>
      <xdr:rowOff>236103</xdr:rowOff>
    </xdr:to>
    <xdr:grpSp>
      <xdr:nvGrpSpPr>
        <xdr:cNvPr id="239" name="グループ化 238">
          <a:extLst>
            <a:ext uri="{FF2B5EF4-FFF2-40B4-BE49-F238E27FC236}">
              <a16:creationId xmlns:a16="http://schemas.microsoft.com/office/drawing/2014/main" id="{914FC51A-437B-2D3D-FA4B-AB2032AFF712}"/>
            </a:ext>
          </a:extLst>
        </xdr:cNvPr>
        <xdr:cNvGrpSpPr/>
      </xdr:nvGrpSpPr>
      <xdr:grpSpPr>
        <a:xfrm>
          <a:off x="284307" y="20074081"/>
          <a:ext cx="11544396" cy="16079931"/>
          <a:chOff x="270985" y="20275904"/>
          <a:chExt cx="11192704" cy="15950045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34" name="図 233">
                <a:extLst>
                  <a:ext uri="{FF2B5EF4-FFF2-40B4-BE49-F238E27FC236}">
                    <a16:creationId xmlns:a16="http://schemas.microsoft.com/office/drawing/2014/main" id="{E901D570-3FCD-9346-D3D2-ADDE8F03FDC8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積算形式作成例用!$B$1:$E$20" spid="_x0000_s151703"/>
                  </a:ext>
                </a:extLst>
              </xdr:cNvPicPr>
            </xdr:nvPicPr>
            <xdr:blipFill>
              <a:blip xmlns:r="http://schemas.openxmlformats.org/officeDocument/2006/relationships" r:embed="rId10"/>
              <a:srcRect/>
              <a:stretch>
                <a:fillRect/>
              </a:stretch>
            </xdr:blipFill>
            <xdr:spPr bwMode="auto">
              <a:xfrm>
                <a:off x="270985" y="20275904"/>
                <a:ext cx="11192704" cy="1595004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grpSp>
        <xdr:nvGrpSpPr>
          <xdr:cNvPr id="237" name="グループ化 236">
            <a:extLst>
              <a:ext uri="{FF2B5EF4-FFF2-40B4-BE49-F238E27FC236}">
                <a16:creationId xmlns:a16="http://schemas.microsoft.com/office/drawing/2014/main" id="{136219CC-E044-705D-2D77-0294CA8D32DA}"/>
              </a:ext>
            </a:extLst>
          </xdr:cNvPr>
          <xdr:cNvGrpSpPr/>
        </xdr:nvGrpSpPr>
        <xdr:grpSpPr>
          <a:xfrm>
            <a:off x="307568" y="20723914"/>
            <a:ext cx="494010" cy="15397419"/>
            <a:chOff x="299513" y="21151033"/>
            <a:chExt cx="503933" cy="15514739"/>
          </a:xfrm>
        </xdr:grpSpPr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7337FA38-1C07-4E19-9A29-61FFA707AB5B}"/>
                </a:ext>
              </a:extLst>
            </xdr:cNvPr>
            <xdr:cNvSpPr>
              <a:spLocks/>
            </xdr:cNvSpPr>
          </xdr:nvSpPr>
          <xdr:spPr>
            <a:xfrm>
              <a:off x="299513" y="21641400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</a:t>
              </a:r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8B37A070-58B2-4897-862A-432A927ECD15}"/>
                </a:ext>
              </a:extLst>
            </xdr:cNvPr>
            <xdr:cNvSpPr>
              <a:spLocks/>
            </xdr:cNvSpPr>
          </xdr:nvSpPr>
          <xdr:spPr>
            <a:xfrm>
              <a:off x="299513" y="22089304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2</a:t>
              </a:r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386E2392-2FC3-4FF7-9A47-9E6B9A8F0BF2}"/>
                </a:ext>
              </a:extLst>
            </xdr:cNvPr>
            <xdr:cNvSpPr>
              <a:spLocks/>
            </xdr:cNvSpPr>
          </xdr:nvSpPr>
          <xdr:spPr>
            <a:xfrm>
              <a:off x="299513" y="22506152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3</a:t>
              </a: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D012A710-8D75-4896-8849-E86C0D3214EE}"/>
                </a:ext>
              </a:extLst>
            </xdr:cNvPr>
            <xdr:cNvSpPr>
              <a:spLocks/>
            </xdr:cNvSpPr>
          </xdr:nvSpPr>
          <xdr:spPr>
            <a:xfrm>
              <a:off x="299513" y="22951289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4</a:t>
              </a:r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E45864B-BAA7-4585-ABEF-BBCA7214C381}"/>
                </a:ext>
              </a:extLst>
            </xdr:cNvPr>
            <xdr:cNvSpPr>
              <a:spLocks/>
            </xdr:cNvSpPr>
          </xdr:nvSpPr>
          <xdr:spPr>
            <a:xfrm>
              <a:off x="299513" y="23394768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5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DD097D3-E07C-4157-83C9-4E8ED7A26EAD}"/>
                </a:ext>
              </a:extLst>
            </xdr:cNvPr>
            <xdr:cNvSpPr>
              <a:spLocks/>
            </xdr:cNvSpPr>
          </xdr:nvSpPr>
          <xdr:spPr>
            <a:xfrm>
              <a:off x="299513" y="23823620"/>
              <a:ext cx="497873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6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5F1D6C96-2E1A-4240-A45D-ECDC016505D7}"/>
                </a:ext>
              </a:extLst>
            </xdr:cNvPr>
            <xdr:cNvSpPr>
              <a:spLocks/>
            </xdr:cNvSpPr>
          </xdr:nvSpPr>
          <xdr:spPr>
            <a:xfrm>
              <a:off x="305572" y="24843120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7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B57CC0F-C070-48AE-833A-2E76B0ACFD63}"/>
                </a:ext>
              </a:extLst>
            </xdr:cNvPr>
            <xdr:cNvSpPr>
              <a:spLocks/>
            </xdr:cNvSpPr>
          </xdr:nvSpPr>
          <xdr:spPr>
            <a:xfrm>
              <a:off x="305572" y="26455752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8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5A3A072-D7E0-412B-B633-596B3C1E3223}"/>
                </a:ext>
              </a:extLst>
            </xdr:cNvPr>
            <xdr:cNvSpPr>
              <a:spLocks/>
            </xdr:cNvSpPr>
          </xdr:nvSpPr>
          <xdr:spPr>
            <a:xfrm>
              <a:off x="305572" y="27708368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9</a:t>
              </a: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48D21404-D112-4A9F-8C05-78B2E77CCF8A}"/>
                </a:ext>
              </a:extLst>
            </xdr:cNvPr>
            <xdr:cNvSpPr>
              <a:spLocks/>
            </xdr:cNvSpPr>
          </xdr:nvSpPr>
          <xdr:spPr>
            <a:xfrm>
              <a:off x="305572" y="29280096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10</a:t>
              </a:r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6277745-D555-4161-9C0B-89878114CD2B}"/>
                </a:ext>
              </a:extLst>
            </xdr:cNvPr>
            <xdr:cNvSpPr>
              <a:spLocks/>
            </xdr:cNvSpPr>
          </xdr:nvSpPr>
          <xdr:spPr>
            <a:xfrm>
              <a:off x="305572" y="30554243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11</a:t>
              </a: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933CB4A-9043-499F-B943-8EC2EBDCB3D1}"/>
                </a:ext>
              </a:extLst>
            </xdr:cNvPr>
            <xdr:cNvSpPr>
              <a:spLocks/>
            </xdr:cNvSpPr>
          </xdr:nvSpPr>
          <xdr:spPr>
            <a:xfrm>
              <a:off x="305572" y="31085084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12</a:t>
              </a: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EE5098BF-6C03-4869-9016-68EB211EE95A}"/>
                </a:ext>
              </a:extLst>
            </xdr:cNvPr>
            <xdr:cNvSpPr>
              <a:spLocks/>
            </xdr:cNvSpPr>
          </xdr:nvSpPr>
          <xdr:spPr>
            <a:xfrm>
              <a:off x="305572" y="32452260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13</a:t>
              </a: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A8FB3642-6ABD-4FAA-A54B-68280F08382D}"/>
                </a:ext>
              </a:extLst>
            </xdr:cNvPr>
            <xdr:cNvSpPr>
              <a:spLocks/>
            </xdr:cNvSpPr>
          </xdr:nvSpPr>
          <xdr:spPr>
            <a:xfrm>
              <a:off x="305572" y="34165308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14</a:t>
              </a: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1AFD0A68-9D60-4BBC-A98A-9F4040E76A1B}"/>
                </a:ext>
              </a:extLst>
            </xdr:cNvPr>
            <xdr:cNvSpPr>
              <a:spLocks/>
            </xdr:cNvSpPr>
          </xdr:nvSpPr>
          <xdr:spPr>
            <a:xfrm>
              <a:off x="305572" y="35002737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15</a:t>
              </a: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8C2D5F3-C3B9-43C9-90D0-00A7E37BD6AE}"/>
                </a:ext>
              </a:extLst>
            </xdr:cNvPr>
            <xdr:cNvSpPr>
              <a:spLocks/>
            </xdr:cNvSpPr>
          </xdr:nvSpPr>
          <xdr:spPr>
            <a:xfrm>
              <a:off x="305572" y="35435043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16</a:t>
              </a: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B73653C9-5B13-4291-A75D-36949ABFC350}"/>
                </a:ext>
              </a:extLst>
            </xdr:cNvPr>
            <xdr:cNvSpPr>
              <a:spLocks/>
            </xdr:cNvSpPr>
          </xdr:nvSpPr>
          <xdr:spPr>
            <a:xfrm>
              <a:off x="305572" y="35875282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17</a:t>
              </a:r>
            </a:p>
          </xdr:txBody>
        </xdr:sp>
        <xdr:sp macro="" textlink="">
          <xdr:nvSpPr>
            <xdr:cNvPr id="54" name="正方形/長方形 53">
              <a:extLst>
                <a:ext uri="{FF2B5EF4-FFF2-40B4-BE49-F238E27FC236}">
                  <a16:creationId xmlns:a16="http://schemas.microsoft.com/office/drawing/2014/main" id="{DC1E2DB5-49A3-4FF1-B714-A91E8720A2A1}"/>
                </a:ext>
              </a:extLst>
            </xdr:cNvPr>
            <xdr:cNvSpPr>
              <a:spLocks/>
            </xdr:cNvSpPr>
          </xdr:nvSpPr>
          <xdr:spPr>
            <a:xfrm>
              <a:off x="305572" y="36378518"/>
              <a:ext cx="497874" cy="287254"/>
            </a:xfrm>
            <a:prstGeom prst="rect">
              <a:avLst/>
            </a:prstGeom>
            <a:solidFill>
              <a:srgbClr val="00B0F0"/>
            </a:solidFill>
            <a:ln>
              <a:solidFill>
                <a:srgbClr val="00B0F0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chemeClr val="bg1"/>
                  </a:solidFill>
                </a:rPr>
                <a:t>18</a:t>
              </a:r>
            </a:p>
          </xdr:txBody>
        </xdr:sp>
        <xdr:sp macro="" textlink="">
          <xdr:nvSpPr>
            <xdr:cNvPr id="72" name="正方形/長方形 71">
              <a:extLst>
                <a:ext uri="{FF2B5EF4-FFF2-40B4-BE49-F238E27FC236}">
                  <a16:creationId xmlns:a16="http://schemas.microsoft.com/office/drawing/2014/main" id="{90168253-BE01-4B45-8C78-30DDD98ADC95}"/>
                </a:ext>
              </a:extLst>
            </xdr:cNvPr>
            <xdr:cNvSpPr>
              <a:spLocks noChangeAspect="1"/>
            </xdr:cNvSpPr>
          </xdr:nvSpPr>
          <xdr:spPr>
            <a:xfrm>
              <a:off x="356477" y="21151033"/>
              <a:ext cx="402673" cy="379652"/>
            </a:xfrm>
            <a:prstGeom prst="rect">
              <a:avLst/>
            </a:prstGeom>
            <a:solidFill>
              <a:schemeClr val="bg1"/>
            </a:solidFill>
            <a:ln w="28575">
              <a:solidFill>
                <a:srgbClr val="FF0000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</a:rPr>
                <a:t>※</a:t>
              </a:r>
            </a:p>
          </xdr:txBody>
        </xdr:sp>
      </xdr:grpSp>
      <xdr:sp macro="" textlink="">
        <xdr:nvSpPr>
          <xdr:cNvPr id="238" name="正方形/長方形 237">
            <a:extLst>
              <a:ext uri="{FF2B5EF4-FFF2-40B4-BE49-F238E27FC236}">
                <a16:creationId xmlns:a16="http://schemas.microsoft.com/office/drawing/2014/main" id="{824C49B3-9788-48B1-8B0D-2D3F648B6CEF}"/>
              </a:ext>
            </a:extLst>
          </xdr:cNvPr>
          <xdr:cNvSpPr>
            <a:spLocks noChangeAspect="1"/>
          </xdr:cNvSpPr>
        </xdr:nvSpPr>
        <xdr:spPr>
          <a:xfrm>
            <a:off x="10534194" y="24955905"/>
            <a:ext cx="428199" cy="122703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</a:rPr>
              <a:t>13</a:t>
            </a:r>
          </a:p>
        </xdr:txBody>
      </xdr:sp>
    </xdr:grpSp>
    <xdr:clientData/>
  </xdr:twoCellAnchor>
  <xdr:twoCellAnchor>
    <xdr:from>
      <xdr:col>6</xdr:col>
      <xdr:colOff>429098</xdr:colOff>
      <xdr:row>12</xdr:row>
      <xdr:rowOff>281189</xdr:rowOff>
    </xdr:from>
    <xdr:to>
      <xdr:col>6</xdr:col>
      <xdr:colOff>825098</xdr:colOff>
      <xdr:row>13</xdr:row>
      <xdr:rowOff>296189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D69CEC0D-D660-4CED-BD52-1ACBDA3724C8}"/>
            </a:ext>
          </a:extLst>
        </xdr:cNvPr>
        <xdr:cNvSpPr>
          <a:spLocks/>
        </xdr:cNvSpPr>
      </xdr:nvSpPr>
      <xdr:spPr>
        <a:xfrm>
          <a:off x="6239348" y="4120497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6</xdr:col>
      <xdr:colOff>429097</xdr:colOff>
      <xdr:row>15</xdr:row>
      <xdr:rowOff>103129</xdr:rowOff>
    </xdr:from>
    <xdr:to>
      <xdr:col>6</xdr:col>
      <xdr:colOff>825097</xdr:colOff>
      <xdr:row>16</xdr:row>
      <xdr:rowOff>143833</xdr:rowOff>
    </xdr:to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60A70B21-FCD7-462D-9669-C2110D03DACF}"/>
            </a:ext>
          </a:extLst>
        </xdr:cNvPr>
        <xdr:cNvSpPr>
          <a:spLocks/>
        </xdr:cNvSpPr>
      </xdr:nvSpPr>
      <xdr:spPr>
        <a:xfrm>
          <a:off x="6239347" y="5012167"/>
          <a:ext cx="396000" cy="38507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6</xdr:col>
      <xdr:colOff>412540</xdr:colOff>
      <xdr:row>6</xdr:row>
      <xdr:rowOff>5330</xdr:rowOff>
    </xdr:from>
    <xdr:to>
      <xdr:col>6</xdr:col>
      <xdr:colOff>808540</xdr:colOff>
      <xdr:row>7</xdr:row>
      <xdr:rowOff>181522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69D23E93-8281-4EA3-9683-E3F934531BD7}"/>
            </a:ext>
          </a:extLst>
        </xdr:cNvPr>
        <xdr:cNvSpPr>
          <a:spLocks/>
        </xdr:cNvSpPr>
      </xdr:nvSpPr>
      <xdr:spPr>
        <a:xfrm>
          <a:off x="6222790" y="2064195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6</xdr:col>
      <xdr:colOff>9938</xdr:colOff>
      <xdr:row>6</xdr:row>
      <xdr:rowOff>222921</xdr:rowOff>
    </xdr:from>
    <xdr:to>
      <xdr:col>6</xdr:col>
      <xdr:colOff>412540</xdr:colOff>
      <xdr:row>6</xdr:row>
      <xdr:rowOff>222921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D8FA5DFF-42F7-44B5-AA2D-9592604F4933}"/>
            </a:ext>
          </a:extLst>
        </xdr:cNvPr>
        <xdr:cNvCxnSpPr/>
      </xdr:nvCxnSpPr>
      <xdr:spPr>
        <a:xfrm flipH="1">
          <a:off x="5811529" y="2301103"/>
          <a:ext cx="402602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412540</xdr:colOff>
      <xdr:row>8</xdr:row>
      <xdr:rowOff>7251</xdr:rowOff>
    </xdr:from>
    <xdr:to>
      <xdr:col>6</xdr:col>
      <xdr:colOff>808540</xdr:colOff>
      <xdr:row>9</xdr:row>
      <xdr:rowOff>270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52F8CE5-992B-4263-B5F4-7F5D9C4E5657}"/>
            </a:ext>
          </a:extLst>
        </xdr:cNvPr>
        <xdr:cNvSpPr>
          <a:spLocks/>
        </xdr:cNvSpPr>
      </xdr:nvSpPr>
      <xdr:spPr>
        <a:xfrm>
          <a:off x="6222790" y="2505732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6</xdr:col>
      <xdr:colOff>12064</xdr:colOff>
      <xdr:row>8</xdr:row>
      <xdr:rowOff>194620</xdr:rowOff>
    </xdr:from>
    <xdr:to>
      <xdr:col>6</xdr:col>
      <xdr:colOff>444064</xdr:colOff>
      <xdr:row>8</xdr:row>
      <xdr:rowOff>194620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0AEF7EA-8827-44C8-85C6-75380A33FA3B}"/>
            </a:ext>
          </a:extLst>
        </xdr:cNvPr>
        <xdr:cNvCxnSpPr/>
      </xdr:nvCxnSpPr>
      <xdr:spPr>
        <a:xfrm flipH="1" flipV="1">
          <a:off x="5813655" y="2723075"/>
          <a:ext cx="432000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412540</xdr:colOff>
      <xdr:row>9</xdr:row>
      <xdr:rowOff>46109</xdr:rowOff>
    </xdr:from>
    <xdr:to>
      <xdr:col>6</xdr:col>
      <xdr:colOff>808540</xdr:colOff>
      <xdr:row>10</xdr:row>
      <xdr:rowOff>39129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D851E02-FBB9-44A1-8422-F608F70D4CBB}"/>
            </a:ext>
          </a:extLst>
        </xdr:cNvPr>
        <xdr:cNvSpPr>
          <a:spLocks/>
        </xdr:cNvSpPr>
      </xdr:nvSpPr>
      <xdr:spPr>
        <a:xfrm>
          <a:off x="6222790" y="2947571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6</xdr:col>
      <xdr:colOff>1656</xdr:colOff>
      <xdr:row>9</xdr:row>
      <xdr:rowOff>195844</xdr:rowOff>
    </xdr:from>
    <xdr:to>
      <xdr:col>6</xdr:col>
      <xdr:colOff>412540</xdr:colOff>
      <xdr:row>9</xdr:row>
      <xdr:rowOff>195844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66FDB966-48B4-4631-B771-6BD2E7B4E026}"/>
            </a:ext>
          </a:extLst>
        </xdr:cNvPr>
        <xdr:cNvCxnSpPr/>
      </xdr:nvCxnSpPr>
      <xdr:spPr>
        <a:xfrm flipH="1">
          <a:off x="5803247" y="3122617"/>
          <a:ext cx="41088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429098</xdr:colOff>
      <xdr:row>14</xdr:row>
      <xdr:rowOff>7815</xdr:rowOff>
    </xdr:from>
    <xdr:to>
      <xdr:col>6</xdr:col>
      <xdr:colOff>825098</xdr:colOff>
      <xdr:row>15</xdr:row>
      <xdr:rowOff>56636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8DB83C61-4CAE-441D-9CD7-7CC9C75F1AC8}"/>
            </a:ext>
          </a:extLst>
        </xdr:cNvPr>
        <xdr:cNvSpPr>
          <a:spLocks/>
        </xdr:cNvSpPr>
      </xdr:nvSpPr>
      <xdr:spPr>
        <a:xfrm>
          <a:off x="6239348" y="4572488"/>
          <a:ext cx="396000" cy="393186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6</xdr:col>
      <xdr:colOff>1656</xdr:colOff>
      <xdr:row>14</xdr:row>
      <xdr:rowOff>194570</xdr:rowOff>
    </xdr:from>
    <xdr:to>
      <xdr:col>6</xdr:col>
      <xdr:colOff>418029</xdr:colOff>
      <xdr:row>14</xdr:row>
      <xdr:rowOff>194570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41176969-A272-4194-928B-DA81C1D6F6E2}"/>
            </a:ext>
          </a:extLst>
        </xdr:cNvPr>
        <xdr:cNvCxnSpPr/>
      </xdr:nvCxnSpPr>
      <xdr:spPr>
        <a:xfrm flipH="1" flipV="1">
          <a:off x="5811906" y="4759243"/>
          <a:ext cx="416373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420815</xdr:colOff>
      <xdr:row>17</xdr:row>
      <xdr:rowOff>100305</xdr:rowOff>
    </xdr:from>
    <xdr:to>
      <xdr:col>6</xdr:col>
      <xdr:colOff>816815</xdr:colOff>
      <xdr:row>18</xdr:row>
      <xdr:rowOff>197755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17DDF2AE-8ADB-4FD5-9BF8-E5BD61A60C4C}"/>
            </a:ext>
          </a:extLst>
        </xdr:cNvPr>
        <xdr:cNvSpPr>
          <a:spLocks/>
        </xdr:cNvSpPr>
      </xdr:nvSpPr>
      <xdr:spPr>
        <a:xfrm>
          <a:off x="6231065" y="5639459"/>
          <a:ext cx="396000" cy="3832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6</xdr:col>
      <xdr:colOff>17099</xdr:colOff>
      <xdr:row>18</xdr:row>
      <xdr:rowOff>13140</xdr:rowOff>
    </xdr:from>
    <xdr:to>
      <xdr:col>6</xdr:col>
      <xdr:colOff>422129</xdr:colOff>
      <xdr:row>18</xdr:row>
      <xdr:rowOff>13140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77367BFB-7FBA-434D-9084-BEC5A3206F77}"/>
            </a:ext>
          </a:extLst>
        </xdr:cNvPr>
        <xdr:cNvCxnSpPr/>
      </xdr:nvCxnSpPr>
      <xdr:spPr>
        <a:xfrm flipH="1" flipV="1">
          <a:off x="5827349" y="5838044"/>
          <a:ext cx="405030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13252</xdr:colOff>
      <xdr:row>13</xdr:row>
      <xdr:rowOff>154371</xdr:rowOff>
    </xdr:from>
    <xdr:to>
      <xdr:col>6</xdr:col>
      <xdr:colOff>429625</xdr:colOff>
      <xdr:row>13</xdr:row>
      <xdr:rowOff>154371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2BBC251-7ECE-4ADB-9132-2D9172DD48E0}"/>
            </a:ext>
          </a:extLst>
        </xdr:cNvPr>
        <xdr:cNvCxnSpPr/>
      </xdr:nvCxnSpPr>
      <xdr:spPr>
        <a:xfrm flipH="1" flipV="1">
          <a:off x="5823502" y="4374679"/>
          <a:ext cx="416373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211574</xdr:rowOff>
    </xdr:from>
    <xdr:to>
      <xdr:col>6</xdr:col>
      <xdr:colOff>416373</xdr:colOff>
      <xdr:row>15</xdr:row>
      <xdr:rowOff>211574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51B2CEC7-8C25-4BBB-9467-3205DA48490F}"/>
            </a:ext>
          </a:extLst>
        </xdr:cNvPr>
        <xdr:cNvCxnSpPr/>
      </xdr:nvCxnSpPr>
      <xdr:spPr>
        <a:xfrm flipH="1" flipV="1">
          <a:off x="5810250" y="5120612"/>
          <a:ext cx="416373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12920</xdr:colOff>
      <xdr:row>17</xdr:row>
      <xdr:rowOff>147978</xdr:rowOff>
    </xdr:from>
    <xdr:to>
      <xdr:col>12</xdr:col>
      <xdr:colOff>398203</xdr:colOff>
      <xdr:row>17</xdr:row>
      <xdr:rowOff>148467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966E4FFD-AFC3-473A-98F2-B1279C9969DF}"/>
            </a:ext>
          </a:extLst>
        </xdr:cNvPr>
        <xdr:cNvCxnSpPr>
          <a:cxnSpLocks/>
        </xdr:cNvCxnSpPr>
      </xdr:nvCxnSpPr>
      <xdr:spPr>
        <a:xfrm flipH="1">
          <a:off x="13824170" y="5662953"/>
          <a:ext cx="385283" cy="489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398203</xdr:colOff>
      <xdr:row>16</xdr:row>
      <xdr:rowOff>231454</xdr:rowOff>
    </xdr:from>
    <xdr:to>
      <xdr:col>12</xdr:col>
      <xdr:colOff>794203</xdr:colOff>
      <xdr:row>18</xdr:row>
      <xdr:rowOff>64990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90D68376-B37D-423B-B602-9F4B51BF1901}"/>
            </a:ext>
          </a:extLst>
        </xdr:cNvPr>
        <xdr:cNvSpPr>
          <a:spLocks/>
        </xdr:cNvSpPr>
      </xdr:nvSpPr>
      <xdr:spPr>
        <a:xfrm>
          <a:off x="14209453" y="5460679"/>
          <a:ext cx="396000" cy="405036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11</a:t>
          </a:r>
        </a:p>
      </xdr:txBody>
    </xdr:sp>
    <xdr:clientData/>
  </xdr:twoCellAnchor>
  <xdr:twoCellAnchor>
    <xdr:from>
      <xdr:col>12</xdr:col>
      <xdr:colOff>398203</xdr:colOff>
      <xdr:row>7</xdr:row>
      <xdr:rowOff>190500</xdr:rowOff>
    </xdr:from>
    <xdr:to>
      <xdr:col>12</xdr:col>
      <xdr:colOff>794203</xdr:colOff>
      <xdr:row>8</xdr:row>
      <xdr:rowOff>368178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3879B477-D26C-42AE-8052-7F8024E559F8}"/>
            </a:ext>
          </a:extLst>
        </xdr:cNvPr>
        <xdr:cNvSpPr>
          <a:spLocks/>
        </xdr:cNvSpPr>
      </xdr:nvSpPr>
      <xdr:spPr>
        <a:xfrm>
          <a:off x="14209453" y="2457450"/>
          <a:ext cx="396000" cy="396753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8</a:t>
          </a:r>
        </a:p>
      </xdr:txBody>
    </xdr:sp>
    <xdr:clientData/>
  </xdr:twoCellAnchor>
  <xdr:twoCellAnchor>
    <xdr:from>
      <xdr:col>12</xdr:col>
      <xdr:colOff>23132</xdr:colOff>
      <xdr:row>8</xdr:row>
      <xdr:rowOff>153110</xdr:rowOff>
    </xdr:from>
    <xdr:to>
      <xdr:col>12</xdr:col>
      <xdr:colOff>409111</xdr:colOff>
      <xdr:row>8</xdr:row>
      <xdr:rowOff>153110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30D70B25-5596-430F-A079-1933C67BF7BA}"/>
            </a:ext>
          </a:extLst>
        </xdr:cNvPr>
        <xdr:cNvCxnSpPr/>
      </xdr:nvCxnSpPr>
      <xdr:spPr>
        <a:xfrm flipH="1" flipV="1">
          <a:off x="13834382" y="2639135"/>
          <a:ext cx="38597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398203</xdr:colOff>
      <xdr:row>10</xdr:row>
      <xdr:rowOff>110244</xdr:rowOff>
    </xdr:from>
    <xdr:to>
      <xdr:col>12</xdr:col>
      <xdr:colOff>794203</xdr:colOff>
      <xdr:row>11</xdr:row>
      <xdr:rowOff>392207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CAD52B1D-31DF-44A2-B71D-F381B0FD083A}"/>
            </a:ext>
          </a:extLst>
        </xdr:cNvPr>
        <xdr:cNvSpPr>
          <a:spLocks/>
        </xdr:cNvSpPr>
      </xdr:nvSpPr>
      <xdr:spPr>
        <a:xfrm>
          <a:off x="14209453" y="3396369"/>
          <a:ext cx="396000" cy="405788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12</xdr:col>
      <xdr:colOff>9525</xdr:colOff>
      <xdr:row>11</xdr:row>
      <xdr:rowOff>176531</xdr:rowOff>
    </xdr:from>
    <xdr:to>
      <xdr:col>12</xdr:col>
      <xdr:colOff>395504</xdr:colOff>
      <xdr:row>11</xdr:row>
      <xdr:rowOff>176531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A63353AF-43D6-412A-A7B2-32EB1B1A77CF}"/>
            </a:ext>
          </a:extLst>
        </xdr:cNvPr>
        <xdr:cNvCxnSpPr/>
      </xdr:nvCxnSpPr>
      <xdr:spPr>
        <a:xfrm flipH="1" flipV="1">
          <a:off x="13820775" y="3586481"/>
          <a:ext cx="38597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398203</xdr:colOff>
      <xdr:row>12</xdr:row>
      <xdr:rowOff>115990</xdr:rowOff>
    </xdr:from>
    <xdr:to>
      <xdr:col>12</xdr:col>
      <xdr:colOff>794203</xdr:colOff>
      <xdr:row>13</xdr:row>
      <xdr:rowOff>130990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21BEEFB0-C542-4907-A023-04CE83698E74}"/>
            </a:ext>
          </a:extLst>
        </xdr:cNvPr>
        <xdr:cNvSpPr>
          <a:spLocks/>
        </xdr:cNvSpPr>
      </xdr:nvSpPr>
      <xdr:spPr>
        <a:xfrm>
          <a:off x="14209453" y="3935515"/>
          <a:ext cx="396000" cy="396000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10</a:t>
          </a:r>
        </a:p>
      </xdr:txBody>
    </xdr:sp>
    <xdr:clientData/>
  </xdr:twoCellAnchor>
  <xdr:twoCellAnchor>
    <xdr:from>
      <xdr:col>12</xdr:col>
      <xdr:colOff>14963</xdr:colOff>
      <xdr:row>12</xdr:row>
      <xdr:rowOff>313990</xdr:rowOff>
    </xdr:from>
    <xdr:to>
      <xdr:col>12</xdr:col>
      <xdr:colOff>402574</xdr:colOff>
      <xdr:row>12</xdr:row>
      <xdr:rowOff>313990</xdr:rowOff>
    </xdr:to>
    <xdr:cxnSp macro="">
      <xdr:nvCxnSpPr>
        <xdr:cNvPr id="148" name="直線矢印コネクタ 147">
          <a:extLst>
            <a:ext uri="{FF2B5EF4-FFF2-40B4-BE49-F238E27FC236}">
              <a16:creationId xmlns:a16="http://schemas.microsoft.com/office/drawing/2014/main" id="{F2AAD72D-DB2C-4D2B-AC7F-201E4AC207D4}"/>
            </a:ext>
          </a:extLst>
        </xdr:cNvPr>
        <xdr:cNvCxnSpPr/>
      </xdr:nvCxnSpPr>
      <xdr:spPr>
        <a:xfrm flipH="1" flipV="1">
          <a:off x="13826213" y="4133515"/>
          <a:ext cx="387611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398203</xdr:colOff>
      <xdr:row>21</xdr:row>
      <xdr:rowOff>90554</xdr:rowOff>
    </xdr:from>
    <xdr:to>
      <xdr:col>12</xdr:col>
      <xdr:colOff>794203</xdr:colOff>
      <xdr:row>22</xdr:row>
      <xdr:rowOff>205322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92CE0161-5A60-4D43-BA17-92A06534B87C}"/>
            </a:ext>
          </a:extLst>
        </xdr:cNvPr>
        <xdr:cNvSpPr>
          <a:spLocks/>
        </xdr:cNvSpPr>
      </xdr:nvSpPr>
      <xdr:spPr>
        <a:xfrm>
          <a:off x="14209453" y="6748529"/>
          <a:ext cx="396000" cy="400518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12</a:t>
          </a:r>
        </a:p>
      </xdr:txBody>
    </xdr:sp>
    <xdr:clientData/>
  </xdr:twoCellAnchor>
  <xdr:twoCellAnchor>
    <xdr:from>
      <xdr:col>12</xdr:col>
      <xdr:colOff>28123</xdr:colOff>
      <xdr:row>22</xdr:row>
      <xdr:rowOff>916</xdr:rowOff>
    </xdr:from>
    <xdr:to>
      <xdr:col>12</xdr:col>
      <xdr:colOff>417277</xdr:colOff>
      <xdr:row>22</xdr:row>
      <xdr:rowOff>916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C21F532D-8D4C-4D7B-8C73-329791D1A463}"/>
            </a:ext>
          </a:extLst>
        </xdr:cNvPr>
        <xdr:cNvCxnSpPr/>
      </xdr:nvCxnSpPr>
      <xdr:spPr>
        <a:xfrm flipH="1" flipV="1">
          <a:off x="13839373" y="6944641"/>
          <a:ext cx="38915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378037</xdr:colOff>
      <xdr:row>8</xdr:row>
      <xdr:rowOff>276225</xdr:rowOff>
    </xdr:from>
    <xdr:to>
      <xdr:col>18</xdr:col>
      <xdr:colOff>774037</xdr:colOff>
      <xdr:row>9</xdr:row>
      <xdr:rowOff>278371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E71F9874-DC60-4405-9040-55EE851ECCFD}"/>
            </a:ext>
          </a:extLst>
        </xdr:cNvPr>
        <xdr:cNvSpPr>
          <a:spLocks/>
        </xdr:cNvSpPr>
      </xdr:nvSpPr>
      <xdr:spPr>
        <a:xfrm>
          <a:off x="20666287" y="2762250"/>
          <a:ext cx="396000" cy="402196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13</a:t>
          </a:r>
        </a:p>
      </xdr:txBody>
    </xdr:sp>
    <xdr:clientData/>
  </xdr:twoCellAnchor>
  <xdr:twoCellAnchor>
    <xdr:from>
      <xdr:col>18</xdr:col>
      <xdr:colOff>26091</xdr:colOff>
      <xdr:row>9</xdr:row>
      <xdr:rowOff>74928</xdr:rowOff>
    </xdr:from>
    <xdr:to>
      <xdr:col>18</xdr:col>
      <xdr:colOff>418420</xdr:colOff>
      <xdr:row>9</xdr:row>
      <xdr:rowOff>74928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7B071559-A9AD-47FA-9645-9E83C2A1CFE8}"/>
            </a:ext>
          </a:extLst>
        </xdr:cNvPr>
        <xdr:cNvCxnSpPr/>
      </xdr:nvCxnSpPr>
      <xdr:spPr>
        <a:xfrm flipH="1" flipV="1">
          <a:off x="20314341" y="2961003"/>
          <a:ext cx="39232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378037</xdr:colOff>
      <xdr:row>20</xdr:row>
      <xdr:rowOff>120719</xdr:rowOff>
    </xdr:from>
    <xdr:to>
      <xdr:col>18</xdr:col>
      <xdr:colOff>774037</xdr:colOff>
      <xdr:row>21</xdr:row>
      <xdr:rowOff>235487</xdr:rowOff>
    </xdr:to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11672F95-907F-465D-ACF8-14B9583ECB57}"/>
            </a:ext>
          </a:extLst>
        </xdr:cNvPr>
        <xdr:cNvSpPr>
          <a:spLocks/>
        </xdr:cNvSpPr>
      </xdr:nvSpPr>
      <xdr:spPr>
        <a:xfrm>
          <a:off x="20666287" y="6492944"/>
          <a:ext cx="396000" cy="400518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17</a:t>
          </a:r>
        </a:p>
      </xdr:txBody>
    </xdr:sp>
    <xdr:clientData/>
  </xdr:twoCellAnchor>
  <xdr:twoCellAnchor>
    <xdr:from>
      <xdr:col>18</xdr:col>
      <xdr:colOff>378037</xdr:colOff>
      <xdr:row>15</xdr:row>
      <xdr:rowOff>11697</xdr:rowOff>
    </xdr:from>
    <xdr:to>
      <xdr:col>18</xdr:col>
      <xdr:colOff>774037</xdr:colOff>
      <xdr:row>16</xdr:row>
      <xdr:rowOff>74295</xdr:rowOff>
    </xdr:to>
    <xdr:sp macro="" textlink="">
      <xdr:nvSpPr>
        <xdr:cNvPr id="193" name="正方形/長方形 192">
          <a:extLst>
            <a:ext uri="{FF2B5EF4-FFF2-40B4-BE49-F238E27FC236}">
              <a16:creationId xmlns:a16="http://schemas.microsoft.com/office/drawing/2014/main" id="{70A89E8F-4099-4787-B48B-A7ABDA6415CD}"/>
            </a:ext>
          </a:extLst>
        </xdr:cNvPr>
        <xdr:cNvSpPr>
          <a:spLocks/>
        </xdr:cNvSpPr>
      </xdr:nvSpPr>
      <xdr:spPr>
        <a:xfrm>
          <a:off x="20666287" y="4898022"/>
          <a:ext cx="396000" cy="405498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15</a:t>
          </a:r>
        </a:p>
      </xdr:txBody>
    </xdr:sp>
    <xdr:clientData/>
  </xdr:twoCellAnchor>
  <xdr:twoCellAnchor>
    <xdr:from>
      <xdr:col>18</xdr:col>
      <xdr:colOff>16566</xdr:colOff>
      <xdr:row>15</xdr:row>
      <xdr:rowOff>209697</xdr:rowOff>
    </xdr:from>
    <xdr:to>
      <xdr:col>18</xdr:col>
      <xdr:colOff>383495</xdr:colOff>
      <xdr:row>15</xdr:row>
      <xdr:rowOff>209697</xdr:rowOff>
    </xdr:to>
    <xdr:cxnSp macro="">
      <xdr:nvCxnSpPr>
        <xdr:cNvPr id="194" name="直線矢印コネクタ 193">
          <a:extLst>
            <a:ext uri="{FF2B5EF4-FFF2-40B4-BE49-F238E27FC236}">
              <a16:creationId xmlns:a16="http://schemas.microsoft.com/office/drawing/2014/main" id="{8DF8EBFF-259B-492B-890E-3A9579D2CBA2}"/>
            </a:ext>
          </a:extLst>
        </xdr:cNvPr>
        <xdr:cNvCxnSpPr/>
      </xdr:nvCxnSpPr>
      <xdr:spPr>
        <a:xfrm flipH="1" flipV="1">
          <a:off x="20304816" y="5096022"/>
          <a:ext cx="36692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378037</xdr:colOff>
      <xdr:row>13</xdr:row>
      <xdr:rowOff>259832</xdr:rowOff>
    </xdr:from>
    <xdr:to>
      <xdr:col>18</xdr:col>
      <xdr:colOff>774037</xdr:colOff>
      <xdr:row>14</xdr:row>
      <xdr:rowOff>322431</xdr:rowOff>
    </xdr:to>
    <xdr:sp macro="" textlink="">
      <xdr:nvSpPr>
        <xdr:cNvPr id="195" name="正方形/長方形 194">
          <a:extLst>
            <a:ext uri="{FF2B5EF4-FFF2-40B4-BE49-F238E27FC236}">
              <a16:creationId xmlns:a16="http://schemas.microsoft.com/office/drawing/2014/main" id="{160AEA0C-F242-4551-8311-A6EB0E032E43}"/>
            </a:ext>
          </a:extLst>
        </xdr:cNvPr>
        <xdr:cNvSpPr>
          <a:spLocks/>
        </xdr:cNvSpPr>
      </xdr:nvSpPr>
      <xdr:spPr>
        <a:xfrm>
          <a:off x="20666287" y="4460357"/>
          <a:ext cx="396000" cy="405499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14</a:t>
          </a:r>
        </a:p>
      </xdr:txBody>
    </xdr:sp>
    <xdr:clientData/>
  </xdr:twoCellAnchor>
  <xdr:twoCellAnchor>
    <xdr:from>
      <xdr:col>18</xdr:col>
      <xdr:colOff>378037</xdr:colOff>
      <xdr:row>18</xdr:row>
      <xdr:rowOff>95907</xdr:rowOff>
    </xdr:from>
    <xdr:to>
      <xdr:col>18</xdr:col>
      <xdr:colOff>774037</xdr:colOff>
      <xdr:row>19</xdr:row>
      <xdr:rowOff>210675</xdr:rowOff>
    </xdr:to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19A7095D-D6A6-4214-94A2-BC5C0D4EF255}"/>
            </a:ext>
          </a:extLst>
        </xdr:cNvPr>
        <xdr:cNvSpPr>
          <a:spLocks/>
        </xdr:cNvSpPr>
      </xdr:nvSpPr>
      <xdr:spPr>
        <a:xfrm>
          <a:off x="20666287" y="5896632"/>
          <a:ext cx="396000" cy="400518"/>
        </a:xfrm>
        <a:prstGeom prst="rect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16</a:t>
          </a:r>
        </a:p>
      </xdr:txBody>
    </xdr:sp>
    <xdr:clientData/>
  </xdr:twoCellAnchor>
  <xdr:twoCellAnchor>
    <xdr:from>
      <xdr:col>18</xdr:col>
      <xdr:colOff>0</xdr:colOff>
      <xdr:row>19</xdr:row>
      <xdr:rowOff>9004</xdr:rowOff>
    </xdr:from>
    <xdr:to>
      <xdr:col>18</xdr:col>
      <xdr:colOff>382804</xdr:colOff>
      <xdr:row>19</xdr:row>
      <xdr:rowOff>9004</xdr:rowOff>
    </xdr:to>
    <xdr:cxnSp macro="">
      <xdr:nvCxnSpPr>
        <xdr:cNvPr id="198" name="直線矢印コネクタ 197">
          <a:extLst>
            <a:ext uri="{FF2B5EF4-FFF2-40B4-BE49-F238E27FC236}">
              <a16:creationId xmlns:a16="http://schemas.microsoft.com/office/drawing/2014/main" id="{C92E6F3E-6DB4-4F6D-AAB2-C195927A3AEE}"/>
            </a:ext>
          </a:extLst>
        </xdr:cNvPr>
        <xdr:cNvCxnSpPr/>
      </xdr:nvCxnSpPr>
      <xdr:spPr>
        <a:xfrm flipH="1" flipV="1">
          <a:off x="20288250" y="6095479"/>
          <a:ext cx="38280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7041</xdr:colOff>
      <xdr:row>14</xdr:row>
      <xdr:rowOff>121709</xdr:rowOff>
    </xdr:from>
    <xdr:to>
      <xdr:col>18</xdr:col>
      <xdr:colOff>373970</xdr:colOff>
      <xdr:row>14</xdr:row>
      <xdr:rowOff>121709</xdr:rowOff>
    </xdr:to>
    <xdr:cxnSp macro="">
      <xdr:nvCxnSpPr>
        <xdr:cNvPr id="201" name="直線矢印コネクタ 200">
          <a:extLst>
            <a:ext uri="{FF2B5EF4-FFF2-40B4-BE49-F238E27FC236}">
              <a16:creationId xmlns:a16="http://schemas.microsoft.com/office/drawing/2014/main" id="{2208ABDC-551B-4ED0-BD09-7492518AB888}"/>
            </a:ext>
          </a:extLst>
        </xdr:cNvPr>
        <xdr:cNvCxnSpPr/>
      </xdr:nvCxnSpPr>
      <xdr:spPr>
        <a:xfrm flipH="1" flipV="1">
          <a:off x="20295291" y="4665134"/>
          <a:ext cx="366929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21</xdr:row>
      <xdr:rowOff>28392</xdr:rowOff>
    </xdr:from>
    <xdr:to>
      <xdr:col>18</xdr:col>
      <xdr:colOff>382804</xdr:colOff>
      <xdr:row>21</xdr:row>
      <xdr:rowOff>28392</xdr:rowOff>
    </xdr:to>
    <xdr:cxnSp macro="">
      <xdr:nvCxnSpPr>
        <xdr:cNvPr id="203" name="直線矢印コネクタ 202">
          <a:extLst>
            <a:ext uri="{FF2B5EF4-FFF2-40B4-BE49-F238E27FC236}">
              <a16:creationId xmlns:a16="http://schemas.microsoft.com/office/drawing/2014/main" id="{6CC140AE-010C-459E-998A-8C000230C7B9}"/>
            </a:ext>
          </a:extLst>
        </xdr:cNvPr>
        <xdr:cNvCxnSpPr/>
      </xdr:nvCxnSpPr>
      <xdr:spPr>
        <a:xfrm flipH="1" flipV="1">
          <a:off x="20288250" y="6686367"/>
          <a:ext cx="38280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677177</xdr:colOff>
      <xdr:row>27</xdr:row>
      <xdr:rowOff>46202</xdr:rowOff>
    </xdr:from>
    <xdr:to>
      <xdr:col>17</xdr:col>
      <xdr:colOff>677177</xdr:colOff>
      <xdr:row>27</xdr:row>
      <xdr:rowOff>429006</xdr:rowOff>
    </xdr:to>
    <xdr:cxnSp macro="">
      <xdr:nvCxnSpPr>
        <xdr:cNvPr id="215" name="直線矢印コネクタ 214">
          <a:extLst>
            <a:ext uri="{FF2B5EF4-FFF2-40B4-BE49-F238E27FC236}">
              <a16:creationId xmlns:a16="http://schemas.microsoft.com/office/drawing/2014/main" id="{2E29E9A1-E903-4CCF-84E4-CD3A44C245C7}"/>
            </a:ext>
          </a:extLst>
        </xdr:cNvPr>
        <xdr:cNvCxnSpPr/>
      </xdr:nvCxnSpPr>
      <xdr:spPr>
        <a:xfrm rot="16200000" flipH="1" flipV="1">
          <a:off x="19440525" y="8562454"/>
          <a:ext cx="382804" cy="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514350</xdr:colOff>
      <xdr:row>61</xdr:row>
      <xdr:rowOff>276225</xdr:rowOff>
    </xdr:from>
    <xdr:to>
      <xdr:col>16</xdr:col>
      <xdr:colOff>733425</xdr:colOff>
      <xdr:row>63</xdr:row>
      <xdr:rowOff>9525</xdr:rowOff>
    </xdr:to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70C572E9-9F11-19F9-B1D4-C8CB9129E403}"/>
            </a:ext>
          </a:extLst>
        </xdr:cNvPr>
        <xdr:cNvSpPr/>
      </xdr:nvSpPr>
      <xdr:spPr>
        <a:xfrm>
          <a:off x="18135600" y="18468975"/>
          <a:ext cx="21907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571500</xdr:colOff>
      <xdr:row>61</xdr:row>
      <xdr:rowOff>257175</xdr:rowOff>
    </xdr:from>
    <xdr:to>
      <xdr:col>17</xdr:col>
      <xdr:colOff>733425</xdr:colOff>
      <xdr:row>63</xdr:row>
      <xdr:rowOff>9525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96DBB115-24D2-4A68-94FE-491AB3B8F1CF}"/>
            </a:ext>
          </a:extLst>
        </xdr:cNvPr>
        <xdr:cNvSpPr/>
      </xdr:nvSpPr>
      <xdr:spPr>
        <a:xfrm>
          <a:off x="19526250" y="18449925"/>
          <a:ext cx="1619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287653</xdr:colOff>
      <xdr:row>23</xdr:row>
      <xdr:rowOff>176811</xdr:rowOff>
    </xdr:from>
    <xdr:to>
      <xdr:col>21</xdr:col>
      <xdr:colOff>1085795</xdr:colOff>
      <xdr:row>25</xdr:row>
      <xdr:rowOff>264856</xdr:rowOff>
    </xdr:to>
    <xdr:grpSp>
      <xdr:nvGrpSpPr>
        <xdr:cNvPr id="259" name="グループ化 258">
          <a:extLst>
            <a:ext uri="{FF2B5EF4-FFF2-40B4-BE49-F238E27FC236}">
              <a16:creationId xmlns:a16="http://schemas.microsoft.com/office/drawing/2014/main" id="{84A507F4-A7F9-4A97-BBF7-5F6A92571F3E}"/>
            </a:ext>
          </a:extLst>
        </xdr:cNvPr>
        <xdr:cNvGrpSpPr/>
      </xdr:nvGrpSpPr>
      <xdr:grpSpPr>
        <a:xfrm>
          <a:off x="24567744" y="7519720"/>
          <a:ext cx="798142" cy="469045"/>
          <a:chOff x="20246065" y="7611794"/>
          <a:chExt cx="810950" cy="472581"/>
        </a:xfrm>
      </xdr:grpSpPr>
      <xdr:cxnSp macro="">
        <xdr:nvCxnSpPr>
          <xdr:cNvPr id="260" name="直線矢印コネクタ 61">
            <a:extLst>
              <a:ext uri="{FF2B5EF4-FFF2-40B4-BE49-F238E27FC236}">
                <a16:creationId xmlns:a16="http://schemas.microsoft.com/office/drawing/2014/main" id="{25F6DDD7-4E60-E443-730A-A6BE5C2C468F}"/>
              </a:ext>
            </a:extLst>
          </xdr:cNvPr>
          <xdr:cNvCxnSpPr>
            <a:cxnSpLocks/>
            <a:stCxn id="261" idx="1"/>
          </xdr:cNvCxnSpPr>
        </xdr:nvCxnSpPr>
        <xdr:spPr>
          <a:xfrm rot="10800000" flipV="1">
            <a:off x="20246065" y="7815421"/>
            <a:ext cx="408595" cy="268954"/>
          </a:xfrm>
          <a:prstGeom prst="bentConnector3">
            <a:avLst>
              <a:gd name="adj1" fmla="val 99740"/>
            </a:avLst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1" name="正方形/長方形 260">
            <a:extLst>
              <a:ext uri="{FF2B5EF4-FFF2-40B4-BE49-F238E27FC236}">
                <a16:creationId xmlns:a16="http://schemas.microsoft.com/office/drawing/2014/main" id="{569A8576-8111-B935-2E5C-2D8590AF31A4}"/>
              </a:ext>
            </a:extLst>
          </xdr:cNvPr>
          <xdr:cNvSpPr>
            <a:spLocks/>
          </xdr:cNvSpPr>
        </xdr:nvSpPr>
        <xdr:spPr>
          <a:xfrm>
            <a:off x="20654660" y="7611794"/>
            <a:ext cx="402355" cy="407256"/>
          </a:xfrm>
          <a:prstGeom prst="rect">
            <a:avLst/>
          </a:pr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en-US" altLang="ja-JP" sz="1600" b="1">
                <a:solidFill>
                  <a:schemeClr val="bg1"/>
                </a:solidFill>
              </a:rPr>
              <a:t>23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104</xdr:col>
      <xdr:colOff>557906</xdr:colOff>
      <xdr:row>5</xdr:row>
      <xdr:rowOff>288925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32708A-BEF1-471A-ACCC-5E7697E4A217}"/>
            </a:ext>
          </a:extLst>
        </xdr:cNvPr>
        <xdr:cNvSpPr txBox="1"/>
      </xdr:nvSpPr>
      <xdr:spPr>
        <a:xfrm>
          <a:off x="12278591" y="0"/>
          <a:ext cx="7900815" cy="236710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こちらのシートを提出してください。</a:t>
          </a:r>
          <a:b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＜一括で出力する書類＞</a:t>
          </a:r>
          <a:b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・総括表： </a:t>
          </a:r>
          <a:r>
            <a:rPr lang="en-US" altLang="ja-JP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報告方法</a:t>
          </a:r>
          <a:r>
            <a:rPr lang="en-US" altLang="ja-JP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1】</a:t>
          </a:r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月間エネルギー使用量計算書（総括表）</a:t>
          </a:r>
          <a:b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・各個票： </a:t>
          </a:r>
          <a:r>
            <a:rPr lang="en-US" altLang="ja-JP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報告方法</a:t>
          </a:r>
          <a:r>
            <a:rPr lang="en-US" altLang="ja-JP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1】</a:t>
          </a:r>
          <a:r>
            <a:rPr lang="ja-JP" alt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月間エネルギー使用量計算書（詳細）</a:t>
          </a:r>
          <a:r>
            <a:rPr lang="ja-JP" altLang="en-US" sz="2000"/>
            <a:t> </a:t>
          </a:r>
          <a:endParaRPr lang="en-US" altLang="ja-JP" sz="2000"/>
        </a:p>
        <a:p>
          <a:r>
            <a:rPr kumimoji="1" lang="ja-JP" altLang="en-US" sz="2000"/>
            <a:t>       </a:t>
          </a:r>
          <a:r>
            <a:rPr kumimoji="1" lang="en-US" altLang="ja-JP" sz="2000"/>
            <a:t>※</a:t>
          </a:r>
          <a:r>
            <a:rPr kumimoji="1" lang="ja-JP" altLang="en-US" sz="2000"/>
            <a:t> 各個票は入力した分だけ出力してください。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2C5D35DF-9221-4AC0-B732-B8571A005197}"/>
            </a:ext>
          </a:extLst>
        </xdr:cNvPr>
        <xdr:cNvSpPr/>
      </xdr:nvSpPr>
      <xdr:spPr>
        <a:xfrm>
          <a:off x="328035" y="0"/>
          <a:ext cx="254609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E743AD-776C-4349-B6BA-57DF89DEF7FF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FFCBBE-85AF-4FC0-94B5-275325788AF3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080FA1-5EE9-415B-8CBB-0830EE3FA0EF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E9ABF3-8193-49DD-8E15-AF5F45E95BE4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8BD846-CBF8-4F3D-9E72-7809392F8F1D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5FA039-E9DD-4EBD-8D6B-70AE9895ACAC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491674-0549-4CCF-B83E-93CF499D2C5C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FB8AB7-34FD-4755-B31D-69EC682407EF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96AE9D-9875-4127-8E42-BE743E95D683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6E2D3A-8262-48D2-8C7B-5D02089D00FC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66097</xdr:colOff>
      <xdr:row>0</xdr:row>
      <xdr:rowOff>0</xdr:rowOff>
    </xdr:from>
    <xdr:to>
      <xdr:col>23</xdr:col>
      <xdr:colOff>0</xdr:colOff>
      <xdr:row>0</xdr:row>
      <xdr:rowOff>1141226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2D6E34-FEB9-4776-A6D5-992184228BE4}"/>
            </a:ext>
          </a:extLst>
        </xdr:cNvPr>
        <xdr:cNvSpPr/>
      </xdr:nvSpPr>
      <xdr:spPr>
        <a:xfrm>
          <a:off x="335972" y="0"/>
          <a:ext cx="25448203" cy="114122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こちらの入力様式は、原則提出不要です。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ただし、必要に応じて提出を求める場合がありますので、大切に保管してください。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E1AF-9B12-4F04-96AD-FCAEB280C4AB}">
  <sheetPr codeName="Sheet20"/>
  <dimension ref="A1:K980"/>
  <sheetViews>
    <sheetView zoomScale="85" zoomScaleNormal="85" workbookViewId="0">
      <selection activeCell="H20" sqref="H20"/>
    </sheetView>
  </sheetViews>
  <sheetFormatPr defaultColWidth="11.109375" defaultRowHeight="15" customHeight="1" x14ac:dyDescent="0.2"/>
  <cols>
    <col min="1" max="1" width="34.5546875" style="85" customWidth="1"/>
    <col min="2" max="2" width="4.5546875" style="85" customWidth="1"/>
    <col min="3" max="3" width="25.6640625" style="85" bestFit="1" customWidth="1"/>
    <col min="4" max="4" width="6.6640625" style="85" customWidth="1"/>
    <col min="5" max="5" width="14.109375" style="85" customWidth="1"/>
    <col min="6" max="6" width="3.88671875" style="85" customWidth="1"/>
    <col min="7" max="7" width="9.6640625" style="85" customWidth="1"/>
    <col min="8" max="8" width="7.88671875" style="85" customWidth="1"/>
    <col min="9" max="9" width="4.109375" style="85" customWidth="1"/>
    <col min="10" max="20" width="6.6640625" style="85" customWidth="1"/>
    <col min="21" max="16384" width="11.109375" style="85"/>
  </cols>
  <sheetData>
    <row r="1" spans="1:11" ht="19.5" customHeight="1" x14ac:dyDescent="0.2">
      <c r="A1" s="84" t="s">
        <v>90</v>
      </c>
      <c r="C1" s="86" t="s">
        <v>100</v>
      </c>
      <c r="F1" s="87"/>
      <c r="G1" s="87" t="s">
        <v>46</v>
      </c>
      <c r="H1" s="154" t="s">
        <v>268</v>
      </c>
      <c r="J1" s="87" t="s">
        <v>101</v>
      </c>
    </row>
    <row r="2" spans="1:11" ht="19.5" customHeight="1" x14ac:dyDescent="0.2">
      <c r="A2" s="89" t="s">
        <v>39</v>
      </c>
      <c r="C2" s="208" t="s">
        <v>299</v>
      </c>
      <c r="D2" s="135" t="s">
        <v>102</v>
      </c>
      <c r="E2" s="136" t="s">
        <v>241</v>
      </c>
      <c r="F2" s="137"/>
      <c r="G2" s="88" t="s">
        <v>103</v>
      </c>
      <c r="H2" s="156">
        <v>45383</v>
      </c>
      <c r="J2" s="88" t="s">
        <v>103</v>
      </c>
      <c r="K2" s="88">
        <v>30</v>
      </c>
    </row>
    <row r="3" spans="1:11" ht="19.5" customHeight="1" x14ac:dyDescent="0.2">
      <c r="A3" s="134" t="s">
        <v>232</v>
      </c>
      <c r="C3" s="139" t="s">
        <v>284</v>
      </c>
      <c r="D3" s="136" t="s">
        <v>108</v>
      </c>
      <c r="E3" s="136" t="s">
        <v>242</v>
      </c>
      <c r="F3" s="137"/>
      <c r="G3" s="88" t="s">
        <v>47</v>
      </c>
      <c r="H3" s="156">
        <v>45413</v>
      </c>
      <c r="J3" s="88" t="s">
        <v>47</v>
      </c>
      <c r="K3" s="88">
        <v>31</v>
      </c>
    </row>
    <row r="4" spans="1:11" ht="19.5" customHeight="1" x14ac:dyDescent="0.2">
      <c r="A4" s="89" t="s">
        <v>104</v>
      </c>
      <c r="C4" s="139" t="s">
        <v>110</v>
      </c>
      <c r="D4" s="136" t="s">
        <v>108</v>
      </c>
      <c r="E4" s="136" t="s">
        <v>242</v>
      </c>
      <c r="F4" s="137"/>
      <c r="G4" s="88" t="s">
        <v>106</v>
      </c>
      <c r="H4" s="156">
        <v>45444</v>
      </c>
      <c r="J4" s="88" t="s">
        <v>106</v>
      </c>
      <c r="K4" s="88">
        <v>30</v>
      </c>
    </row>
    <row r="5" spans="1:11" ht="19.5" customHeight="1" x14ac:dyDescent="0.2">
      <c r="A5" s="89" t="s">
        <v>85</v>
      </c>
      <c r="C5" s="139" t="s">
        <v>113</v>
      </c>
      <c r="D5" s="136" t="s">
        <v>108</v>
      </c>
      <c r="E5" s="136" t="s">
        <v>242</v>
      </c>
      <c r="F5" s="137"/>
      <c r="G5" s="88" t="s">
        <v>109</v>
      </c>
      <c r="H5" s="156">
        <v>45474</v>
      </c>
      <c r="J5" s="88" t="s">
        <v>109</v>
      </c>
      <c r="K5" s="88">
        <v>31</v>
      </c>
    </row>
    <row r="6" spans="1:11" ht="19.5" customHeight="1" x14ac:dyDescent="0.2">
      <c r="A6" s="89" t="s">
        <v>233</v>
      </c>
      <c r="C6" s="139" t="s">
        <v>115</v>
      </c>
      <c r="D6" s="136" t="s">
        <v>108</v>
      </c>
      <c r="E6" s="136" t="s">
        <v>242</v>
      </c>
      <c r="F6" s="137"/>
      <c r="G6" s="88" t="s">
        <v>111</v>
      </c>
      <c r="H6" s="156">
        <v>45505</v>
      </c>
      <c r="J6" s="88" t="s">
        <v>111</v>
      </c>
      <c r="K6" s="88">
        <v>31</v>
      </c>
    </row>
    <row r="7" spans="1:11" ht="19.5" customHeight="1" x14ac:dyDescent="0.2">
      <c r="A7" s="89" t="s">
        <v>112</v>
      </c>
      <c r="C7" s="139" t="s">
        <v>117</v>
      </c>
      <c r="D7" s="136" t="s">
        <v>118</v>
      </c>
      <c r="E7" s="136" t="s">
        <v>242</v>
      </c>
      <c r="F7" s="137"/>
      <c r="G7" s="88" t="s">
        <v>114</v>
      </c>
      <c r="H7" s="156">
        <v>45536</v>
      </c>
      <c r="J7" s="88" t="s">
        <v>114</v>
      </c>
      <c r="K7" s="88">
        <v>30</v>
      </c>
    </row>
    <row r="8" spans="1:11" ht="19.5" customHeight="1" x14ac:dyDescent="0.2">
      <c r="A8" s="89" t="s">
        <v>105</v>
      </c>
      <c r="C8" s="139" t="s">
        <v>121</v>
      </c>
      <c r="D8" s="136" t="s">
        <v>108</v>
      </c>
      <c r="E8" s="136" t="s">
        <v>242</v>
      </c>
      <c r="F8" s="137"/>
      <c r="G8" s="88" t="s">
        <v>116</v>
      </c>
      <c r="H8" s="156">
        <v>45566</v>
      </c>
      <c r="J8" s="88" t="s">
        <v>116</v>
      </c>
      <c r="K8" s="88">
        <v>31</v>
      </c>
    </row>
    <row r="9" spans="1:11" ht="19.5" customHeight="1" x14ac:dyDescent="0.2">
      <c r="A9" s="89" t="s">
        <v>107</v>
      </c>
      <c r="C9" s="139" t="s">
        <v>123</v>
      </c>
      <c r="D9" s="136" t="s">
        <v>108</v>
      </c>
      <c r="E9" s="136" t="s">
        <v>242</v>
      </c>
      <c r="F9" s="137"/>
      <c r="G9" s="88" t="s">
        <v>119</v>
      </c>
      <c r="H9" s="156">
        <v>45597</v>
      </c>
      <c r="J9" s="88" t="s">
        <v>119</v>
      </c>
      <c r="K9" s="88">
        <v>30</v>
      </c>
    </row>
    <row r="10" spans="1:11" ht="19.5" customHeight="1" x14ac:dyDescent="0.2">
      <c r="A10" s="89" t="s">
        <v>120</v>
      </c>
      <c r="C10" s="139" t="s">
        <v>126</v>
      </c>
      <c r="D10" s="136" t="s">
        <v>108</v>
      </c>
      <c r="E10" s="136" t="s">
        <v>242</v>
      </c>
      <c r="F10" s="137"/>
      <c r="G10" s="88" t="s">
        <v>122</v>
      </c>
      <c r="H10" s="156">
        <v>45627</v>
      </c>
      <c r="J10" s="88" t="s">
        <v>122</v>
      </c>
      <c r="K10" s="88">
        <v>31</v>
      </c>
    </row>
    <row r="11" spans="1:11" ht="19.5" customHeight="1" x14ac:dyDescent="0.2">
      <c r="A11" s="209" t="s">
        <v>300</v>
      </c>
      <c r="C11" s="140" t="s">
        <v>243</v>
      </c>
      <c r="D11" s="138" t="s">
        <v>108</v>
      </c>
      <c r="E11" s="138" t="s">
        <v>242</v>
      </c>
      <c r="F11" s="137"/>
      <c r="G11" s="88" t="s">
        <v>125</v>
      </c>
      <c r="H11" s="156">
        <v>45292</v>
      </c>
      <c r="J11" s="88" t="s">
        <v>125</v>
      </c>
      <c r="K11" s="88">
        <v>31</v>
      </c>
    </row>
    <row r="12" spans="1:11" ht="19.5" customHeight="1" x14ac:dyDescent="0.2">
      <c r="A12" s="89" t="s">
        <v>235</v>
      </c>
      <c r="C12" s="139" t="s">
        <v>128</v>
      </c>
      <c r="D12" s="136" t="s">
        <v>108</v>
      </c>
      <c r="E12" s="136" t="s">
        <v>242</v>
      </c>
      <c r="F12" s="137"/>
      <c r="G12" s="88" t="s">
        <v>127</v>
      </c>
      <c r="H12" s="156">
        <v>45323</v>
      </c>
      <c r="J12" s="88" t="s">
        <v>127</v>
      </c>
      <c r="K12" s="88">
        <v>28</v>
      </c>
    </row>
    <row r="13" spans="1:11" ht="19.5" customHeight="1" x14ac:dyDescent="0.2">
      <c r="A13" s="89" t="s">
        <v>236</v>
      </c>
      <c r="C13" s="139" t="s">
        <v>244</v>
      </c>
      <c r="D13" s="136" t="s">
        <v>108</v>
      </c>
      <c r="E13" s="136" t="s">
        <v>242</v>
      </c>
      <c r="F13" s="137"/>
      <c r="G13" s="88" t="s">
        <v>129</v>
      </c>
      <c r="H13" s="156">
        <v>45352</v>
      </c>
      <c r="J13" s="88" t="s">
        <v>129</v>
      </c>
      <c r="K13" s="88">
        <v>31</v>
      </c>
    </row>
    <row r="14" spans="1:11" ht="19.5" customHeight="1" x14ac:dyDescent="0.2">
      <c r="A14" s="89" t="s">
        <v>237</v>
      </c>
      <c r="C14" s="139" t="s">
        <v>130</v>
      </c>
      <c r="D14" s="136" t="s">
        <v>131</v>
      </c>
      <c r="E14" s="136" t="s">
        <v>242</v>
      </c>
      <c r="F14" s="137"/>
    </row>
    <row r="15" spans="1:11" ht="19.5" customHeight="1" x14ac:dyDescent="0.2">
      <c r="A15" s="89" t="s">
        <v>238</v>
      </c>
      <c r="C15" s="139" t="s">
        <v>132</v>
      </c>
      <c r="D15" s="136" t="s">
        <v>131</v>
      </c>
      <c r="E15" s="136" t="s">
        <v>242</v>
      </c>
      <c r="F15" s="137"/>
    </row>
    <row r="16" spans="1:11" ht="19.5" customHeight="1" x14ac:dyDescent="0.2">
      <c r="A16" s="89" t="s">
        <v>240</v>
      </c>
      <c r="C16" s="139" t="s">
        <v>133</v>
      </c>
      <c r="D16" s="136" t="s">
        <v>131</v>
      </c>
      <c r="E16" s="136" t="s">
        <v>242</v>
      </c>
      <c r="F16" s="137"/>
    </row>
    <row r="17" spans="1:6" ht="19.5" customHeight="1" x14ac:dyDescent="0.2">
      <c r="A17" s="134" t="s">
        <v>234</v>
      </c>
      <c r="C17" s="139" t="s">
        <v>134</v>
      </c>
      <c r="D17" s="136" t="s">
        <v>131</v>
      </c>
      <c r="E17" s="136" t="s">
        <v>242</v>
      </c>
      <c r="F17" s="137"/>
    </row>
    <row r="18" spans="1:6" ht="19.5" customHeight="1" x14ac:dyDescent="0.2">
      <c r="C18" s="139" t="s">
        <v>135</v>
      </c>
      <c r="D18" s="136" t="s">
        <v>131</v>
      </c>
      <c r="E18" s="136" t="s">
        <v>242</v>
      </c>
      <c r="F18" s="137"/>
    </row>
    <row r="19" spans="1:6" ht="19.5" customHeight="1" x14ac:dyDescent="0.2">
      <c r="C19" s="139" t="s">
        <v>136</v>
      </c>
      <c r="D19" s="136" t="s">
        <v>131</v>
      </c>
      <c r="E19" s="136" t="s">
        <v>242</v>
      </c>
      <c r="F19" s="137"/>
    </row>
    <row r="20" spans="1:6" ht="19.5" customHeight="1" x14ac:dyDescent="0.2">
      <c r="C20" s="139" t="s">
        <v>137</v>
      </c>
      <c r="D20" s="136" t="s">
        <v>131</v>
      </c>
      <c r="E20" s="136" t="s">
        <v>242</v>
      </c>
      <c r="F20" s="137"/>
    </row>
    <row r="21" spans="1:6" ht="19.5" customHeight="1" x14ac:dyDescent="0.2">
      <c r="C21" s="139" t="s">
        <v>138</v>
      </c>
      <c r="D21" s="136" t="s">
        <v>131</v>
      </c>
      <c r="E21" s="136" t="s">
        <v>242</v>
      </c>
      <c r="F21" s="137"/>
    </row>
    <row r="22" spans="1:6" ht="19.5" customHeight="1" x14ac:dyDescent="0.2">
      <c r="C22" s="139" t="s">
        <v>139</v>
      </c>
      <c r="D22" s="136" t="s">
        <v>140</v>
      </c>
      <c r="E22" s="136" t="s">
        <v>242</v>
      </c>
      <c r="F22" s="137"/>
    </row>
    <row r="23" spans="1:6" ht="19.5" customHeight="1" x14ac:dyDescent="0.2">
      <c r="C23" s="139" t="s">
        <v>141</v>
      </c>
      <c r="D23" s="136" t="s">
        <v>140</v>
      </c>
      <c r="E23" s="136" t="s">
        <v>242</v>
      </c>
      <c r="F23" s="137"/>
    </row>
    <row r="24" spans="1:6" ht="19.5" customHeight="1" x14ac:dyDescent="0.2">
      <c r="C24" s="139" t="s">
        <v>142</v>
      </c>
      <c r="D24" s="136" t="s">
        <v>140</v>
      </c>
      <c r="E24" s="136" t="s">
        <v>242</v>
      </c>
      <c r="F24" s="137"/>
    </row>
    <row r="25" spans="1:6" ht="19.5" customHeight="1" x14ac:dyDescent="0.2">
      <c r="C25" s="139" t="s">
        <v>143</v>
      </c>
      <c r="D25" s="136" t="s">
        <v>140</v>
      </c>
      <c r="E25" s="136" t="s">
        <v>242</v>
      </c>
      <c r="F25" s="137"/>
    </row>
    <row r="26" spans="1:6" ht="19.5" customHeight="1" x14ac:dyDescent="0.2">
      <c r="C26" s="139" t="s">
        <v>144</v>
      </c>
      <c r="D26" s="136" t="s">
        <v>118</v>
      </c>
      <c r="E26" s="136" t="s">
        <v>242</v>
      </c>
      <c r="F26" s="137"/>
    </row>
    <row r="27" spans="1:6" ht="19.5" customHeight="1" x14ac:dyDescent="0.2">
      <c r="C27" s="139" t="s">
        <v>145</v>
      </c>
      <c r="D27" s="136" t="s">
        <v>118</v>
      </c>
      <c r="E27" s="136" t="s">
        <v>242</v>
      </c>
      <c r="F27" s="137"/>
    </row>
    <row r="28" spans="1:6" ht="19.5" customHeight="1" x14ac:dyDescent="0.2">
      <c r="C28" s="140" t="s">
        <v>245</v>
      </c>
      <c r="D28" s="138" t="s">
        <v>118</v>
      </c>
      <c r="E28" s="138" t="s">
        <v>242</v>
      </c>
      <c r="F28" s="137"/>
    </row>
    <row r="29" spans="1:6" ht="19.5" customHeight="1" x14ac:dyDescent="0.2">
      <c r="C29" s="140" t="s">
        <v>246</v>
      </c>
      <c r="D29" s="138" t="s">
        <v>118</v>
      </c>
      <c r="E29" s="138" t="s">
        <v>242</v>
      </c>
      <c r="F29" s="137"/>
    </row>
    <row r="30" spans="1:6" ht="19.5" customHeight="1" x14ac:dyDescent="0.2">
      <c r="C30" s="140" t="s">
        <v>247</v>
      </c>
      <c r="D30" s="138" t="s">
        <v>118</v>
      </c>
      <c r="E30" s="138" t="s">
        <v>242</v>
      </c>
      <c r="F30" s="137"/>
    </row>
    <row r="31" spans="1:6" ht="19.5" customHeight="1" x14ac:dyDescent="0.2">
      <c r="C31" s="140" t="s">
        <v>248</v>
      </c>
      <c r="D31" s="138" t="s">
        <v>118</v>
      </c>
      <c r="E31" s="138" t="s">
        <v>242</v>
      </c>
      <c r="F31" s="137"/>
    </row>
    <row r="32" spans="1:6" ht="19.5" customHeight="1" x14ac:dyDescent="0.2">
      <c r="C32" s="140" t="s">
        <v>249</v>
      </c>
      <c r="D32" s="138" t="s">
        <v>118</v>
      </c>
      <c r="E32" s="138" t="s">
        <v>242</v>
      </c>
      <c r="F32" s="137"/>
    </row>
    <row r="33" spans="3:6" ht="19.5" customHeight="1" x14ac:dyDescent="0.2">
      <c r="C33" s="140" t="s">
        <v>250</v>
      </c>
      <c r="D33" s="138" t="s">
        <v>118</v>
      </c>
      <c r="E33" s="138" t="s">
        <v>242</v>
      </c>
      <c r="F33" s="137"/>
    </row>
    <row r="34" spans="3:6" ht="19.5" customHeight="1" x14ac:dyDescent="0.2">
      <c r="C34" s="139" t="s">
        <v>146</v>
      </c>
      <c r="D34" s="136" t="s">
        <v>118</v>
      </c>
      <c r="E34" s="136" t="s">
        <v>242</v>
      </c>
      <c r="F34" s="137"/>
    </row>
    <row r="35" spans="3:6" ht="19.5" customHeight="1" x14ac:dyDescent="0.2">
      <c r="C35" s="139" t="s">
        <v>147</v>
      </c>
      <c r="D35" s="136" t="s">
        <v>118</v>
      </c>
      <c r="E35" s="136" t="s">
        <v>242</v>
      </c>
      <c r="F35" s="137"/>
    </row>
    <row r="36" spans="3:6" ht="19.5" customHeight="1" x14ac:dyDescent="0.2"/>
    <row r="37" spans="3:6" ht="19.5" customHeight="1" x14ac:dyDescent="0.2"/>
    <row r="38" spans="3:6" ht="19.5" customHeight="1" x14ac:dyDescent="0.2"/>
    <row r="39" spans="3:6" ht="19.5" customHeight="1" x14ac:dyDescent="0.2"/>
    <row r="40" spans="3:6" ht="19.5" customHeight="1" x14ac:dyDescent="0.2"/>
    <row r="41" spans="3:6" ht="19.5" customHeight="1" x14ac:dyDescent="0.2"/>
    <row r="42" spans="3:6" ht="19.5" customHeight="1" x14ac:dyDescent="0.2"/>
    <row r="43" spans="3:6" ht="19.5" customHeight="1" x14ac:dyDescent="0.2"/>
    <row r="44" spans="3:6" ht="19.5" customHeight="1" x14ac:dyDescent="0.2"/>
    <row r="45" spans="3:6" ht="19.5" customHeight="1" x14ac:dyDescent="0.2"/>
    <row r="46" spans="3:6" ht="19.5" customHeight="1" x14ac:dyDescent="0.2"/>
    <row r="47" spans="3:6" ht="19.5" customHeight="1" x14ac:dyDescent="0.2"/>
    <row r="48" spans="3:6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  <row r="196" ht="19.5" customHeight="1" x14ac:dyDescent="0.2"/>
    <row r="197" ht="19.5" customHeight="1" x14ac:dyDescent="0.2"/>
    <row r="198" ht="19.5" customHeight="1" x14ac:dyDescent="0.2"/>
    <row r="199" ht="19.5" customHeight="1" x14ac:dyDescent="0.2"/>
    <row r="200" ht="19.5" customHeight="1" x14ac:dyDescent="0.2"/>
    <row r="201" ht="19.5" customHeight="1" x14ac:dyDescent="0.2"/>
    <row r="202" ht="19.5" customHeight="1" x14ac:dyDescent="0.2"/>
    <row r="203" ht="19.5" customHeight="1" x14ac:dyDescent="0.2"/>
    <row r="204" ht="19.5" customHeight="1" x14ac:dyDescent="0.2"/>
    <row r="205" ht="19.5" customHeight="1" x14ac:dyDescent="0.2"/>
    <row r="206" ht="19.5" customHeight="1" x14ac:dyDescent="0.2"/>
    <row r="207" ht="19.5" customHeight="1" x14ac:dyDescent="0.2"/>
    <row r="208" ht="19.5" customHeight="1" x14ac:dyDescent="0.2"/>
    <row r="209" ht="19.5" customHeight="1" x14ac:dyDescent="0.2"/>
    <row r="210" ht="19.5" customHeight="1" x14ac:dyDescent="0.2"/>
    <row r="211" ht="19.5" customHeight="1" x14ac:dyDescent="0.2"/>
    <row r="212" ht="19.5" customHeight="1" x14ac:dyDescent="0.2"/>
    <row r="213" ht="19.5" customHeight="1" x14ac:dyDescent="0.2"/>
    <row r="214" ht="19.5" customHeight="1" x14ac:dyDescent="0.2"/>
    <row r="215" ht="19.5" customHeight="1" x14ac:dyDescent="0.2"/>
    <row r="216" ht="19.5" customHeight="1" x14ac:dyDescent="0.2"/>
    <row r="217" ht="19.5" customHeight="1" x14ac:dyDescent="0.2"/>
    <row r="218" ht="19.5" customHeight="1" x14ac:dyDescent="0.2"/>
    <row r="219" ht="19.5" customHeight="1" x14ac:dyDescent="0.2"/>
    <row r="220" ht="19.5" customHeight="1" x14ac:dyDescent="0.2"/>
    <row r="221" ht="19.5" customHeight="1" x14ac:dyDescent="0.2"/>
    <row r="222" ht="19.5" customHeight="1" x14ac:dyDescent="0.2"/>
    <row r="223" ht="19.5" customHeight="1" x14ac:dyDescent="0.2"/>
    <row r="224" ht="19.5" customHeight="1" x14ac:dyDescent="0.2"/>
    <row r="225" ht="19.5" customHeight="1" x14ac:dyDescent="0.2"/>
    <row r="226" ht="19.5" customHeight="1" x14ac:dyDescent="0.2"/>
    <row r="227" ht="19.5" customHeight="1" x14ac:dyDescent="0.2"/>
    <row r="228" ht="19.5" customHeight="1" x14ac:dyDescent="0.2"/>
    <row r="229" ht="19.5" customHeight="1" x14ac:dyDescent="0.2"/>
    <row r="230" ht="19.5" customHeight="1" x14ac:dyDescent="0.2"/>
    <row r="231" ht="19.5" customHeight="1" x14ac:dyDescent="0.2"/>
    <row r="232" ht="19.5" customHeight="1" x14ac:dyDescent="0.2"/>
    <row r="233" ht="19.5" customHeight="1" x14ac:dyDescent="0.2"/>
    <row r="234" ht="19.5" customHeight="1" x14ac:dyDescent="0.2"/>
    <row r="235" ht="19.5" customHeight="1" x14ac:dyDescent="0.2"/>
    <row r="236" ht="19.5" customHeight="1" x14ac:dyDescent="0.2"/>
    <row r="237" ht="19.5" customHeight="1" x14ac:dyDescent="0.2"/>
    <row r="238" ht="19.5" customHeight="1" x14ac:dyDescent="0.2"/>
    <row r="239" ht="19.5" customHeight="1" x14ac:dyDescent="0.2"/>
    <row r="240" ht="19.5" customHeight="1" x14ac:dyDescent="0.2"/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  <row r="254" ht="19.5" customHeight="1" x14ac:dyDescent="0.2"/>
    <row r="255" ht="19.5" customHeight="1" x14ac:dyDescent="0.2"/>
    <row r="256" ht="19.5" customHeight="1" x14ac:dyDescent="0.2"/>
    <row r="257" ht="19.5" customHeight="1" x14ac:dyDescent="0.2"/>
    <row r="258" ht="19.5" customHeight="1" x14ac:dyDescent="0.2"/>
    <row r="259" ht="19.5" customHeight="1" x14ac:dyDescent="0.2"/>
    <row r="260" ht="19.5" customHeight="1" x14ac:dyDescent="0.2"/>
    <row r="261" ht="19.5" customHeight="1" x14ac:dyDescent="0.2"/>
    <row r="262" ht="19.5" customHeight="1" x14ac:dyDescent="0.2"/>
    <row r="263" ht="19.5" customHeight="1" x14ac:dyDescent="0.2"/>
    <row r="264" ht="19.5" customHeight="1" x14ac:dyDescent="0.2"/>
    <row r="265" ht="19.5" customHeight="1" x14ac:dyDescent="0.2"/>
    <row r="266" ht="19.5" customHeight="1" x14ac:dyDescent="0.2"/>
    <row r="267" ht="19.5" customHeight="1" x14ac:dyDescent="0.2"/>
    <row r="268" ht="19.5" customHeight="1" x14ac:dyDescent="0.2"/>
    <row r="269" ht="19.5" customHeight="1" x14ac:dyDescent="0.2"/>
    <row r="270" ht="19.5" customHeight="1" x14ac:dyDescent="0.2"/>
    <row r="271" ht="19.5" customHeight="1" x14ac:dyDescent="0.2"/>
    <row r="272" ht="19.5" customHeight="1" x14ac:dyDescent="0.2"/>
    <row r="273" ht="19.5" customHeight="1" x14ac:dyDescent="0.2"/>
    <row r="274" ht="19.5" customHeight="1" x14ac:dyDescent="0.2"/>
    <row r="275" ht="19.5" customHeight="1" x14ac:dyDescent="0.2"/>
    <row r="276" ht="19.5" customHeight="1" x14ac:dyDescent="0.2"/>
    <row r="277" ht="19.5" customHeight="1" x14ac:dyDescent="0.2"/>
    <row r="278" ht="19.5" customHeight="1" x14ac:dyDescent="0.2"/>
    <row r="279" ht="19.5" customHeight="1" x14ac:dyDescent="0.2"/>
    <row r="280" ht="19.5" customHeight="1" x14ac:dyDescent="0.2"/>
    <row r="281" ht="19.5" customHeight="1" x14ac:dyDescent="0.2"/>
    <row r="282" ht="19.5" customHeight="1" x14ac:dyDescent="0.2"/>
    <row r="283" ht="19.5" customHeight="1" x14ac:dyDescent="0.2"/>
    <row r="284" ht="19.5" customHeight="1" x14ac:dyDescent="0.2"/>
    <row r="285" ht="19.5" customHeight="1" x14ac:dyDescent="0.2"/>
    <row r="286" ht="19.5" customHeight="1" x14ac:dyDescent="0.2"/>
    <row r="287" ht="19.5" customHeight="1" x14ac:dyDescent="0.2"/>
    <row r="288" ht="19.5" customHeight="1" x14ac:dyDescent="0.2"/>
    <row r="289" ht="19.5" customHeight="1" x14ac:dyDescent="0.2"/>
    <row r="290" ht="19.5" customHeight="1" x14ac:dyDescent="0.2"/>
    <row r="291" ht="19.5" customHeight="1" x14ac:dyDescent="0.2"/>
    <row r="292" ht="19.5" customHeight="1" x14ac:dyDescent="0.2"/>
    <row r="293" ht="19.5" customHeight="1" x14ac:dyDescent="0.2"/>
    <row r="294" ht="19.5" customHeight="1" x14ac:dyDescent="0.2"/>
    <row r="295" ht="19.5" customHeight="1" x14ac:dyDescent="0.2"/>
    <row r="296" ht="19.5" customHeight="1" x14ac:dyDescent="0.2"/>
    <row r="297" ht="19.5" customHeight="1" x14ac:dyDescent="0.2"/>
    <row r="298" ht="19.5" customHeight="1" x14ac:dyDescent="0.2"/>
    <row r="299" ht="19.5" customHeight="1" x14ac:dyDescent="0.2"/>
    <row r="300" ht="19.5" customHeight="1" x14ac:dyDescent="0.2"/>
    <row r="301" ht="19.5" customHeight="1" x14ac:dyDescent="0.2"/>
    <row r="302" ht="19.5" customHeight="1" x14ac:dyDescent="0.2"/>
    <row r="303" ht="19.5" customHeight="1" x14ac:dyDescent="0.2"/>
    <row r="304" ht="19.5" customHeight="1" x14ac:dyDescent="0.2"/>
    <row r="305" ht="19.5" customHeight="1" x14ac:dyDescent="0.2"/>
    <row r="306" ht="19.5" customHeight="1" x14ac:dyDescent="0.2"/>
    <row r="307" ht="19.5" customHeight="1" x14ac:dyDescent="0.2"/>
    <row r="308" ht="19.5" customHeight="1" x14ac:dyDescent="0.2"/>
    <row r="309" ht="19.5" customHeight="1" x14ac:dyDescent="0.2"/>
    <row r="310" ht="19.5" customHeight="1" x14ac:dyDescent="0.2"/>
    <row r="311" ht="19.5" customHeight="1" x14ac:dyDescent="0.2"/>
    <row r="312" ht="19.5" customHeight="1" x14ac:dyDescent="0.2"/>
    <row r="313" ht="19.5" customHeight="1" x14ac:dyDescent="0.2"/>
    <row r="314" ht="19.5" customHeight="1" x14ac:dyDescent="0.2"/>
    <row r="315" ht="19.5" customHeight="1" x14ac:dyDescent="0.2"/>
    <row r="316" ht="19.5" customHeight="1" x14ac:dyDescent="0.2"/>
    <row r="317" ht="19.5" customHeight="1" x14ac:dyDescent="0.2"/>
    <row r="318" ht="19.5" customHeight="1" x14ac:dyDescent="0.2"/>
    <row r="319" ht="19.5" customHeight="1" x14ac:dyDescent="0.2"/>
    <row r="320" ht="19.5" customHeight="1" x14ac:dyDescent="0.2"/>
    <row r="321" ht="19.5" customHeight="1" x14ac:dyDescent="0.2"/>
    <row r="322" ht="19.5" customHeight="1" x14ac:dyDescent="0.2"/>
    <row r="323" ht="19.5" customHeight="1" x14ac:dyDescent="0.2"/>
    <row r="324" ht="19.5" customHeight="1" x14ac:dyDescent="0.2"/>
    <row r="325" ht="19.5" customHeight="1" x14ac:dyDescent="0.2"/>
    <row r="326" ht="19.5" customHeight="1" x14ac:dyDescent="0.2"/>
    <row r="327" ht="19.5" customHeight="1" x14ac:dyDescent="0.2"/>
    <row r="328" ht="19.5" customHeight="1" x14ac:dyDescent="0.2"/>
    <row r="329" ht="19.5" customHeight="1" x14ac:dyDescent="0.2"/>
    <row r="330" ht="19.5" customHeight="1" x14ac:dyDescent="0.2"/>
    <row r="331" ht="19.5" customHeight="1" x14ac:dyDescent="0.2"/>
    <row r="332" ht="19.5" customHeight="1" x14ac:dyDescent="0.2"/>
    <row r="333" ht="19.5" customHeight="1" x14ac:dyDescent="0.2"/>
    <row r="334" ht="19.5" customHeight="1" x14ac:dyDescent="0.2"/>
    <row r="335" ht="19.5" customHeight="1" x14ac:dyDescent="0.2"/>
    <row r="336" ht="19.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  <row r="362" ht="19.5" customHeight="1" x14ac:dyDescent="0.2"/>
    <row r="363" ht="19.5" customHeight="1" x14ac:dyDescent="0.2"/>
    <row r="364" ht="19.5" customHeight="1" x14ac:dyDescent="0.2"/>
    <row r="365" ht="19.5" customHeight="1" x14ac:dyDescent="0.2"/>
    <row r="366" ht="19.5" customHeight="1" x14ac:dyDescent="0.2"/>
    <row r="367" ht="19.5" customHeight="1" x14ac:dyDescent="0.2"/>
    <row r="368" ht="19.5" customHeight="1" x14ac:dyDescent="0.2"/>
    <row r="369" ht="19.5" customHeight="1" x14ac:dyDescent="0.2"/>
    <row r="370" ht="19.5" customHeight="1" x14ac:dyDescent="0.2"/>
    <row r="371" ht="19.5" customHeight="1" x14ac:dyDescent="0.2"/>
    <row r="372" ht="19.5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19.5" customHeight="1" x14ac:dyDescent="0.2"/>
    <row r="383" ht="19.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1" ht="19.5" customHeight="1" x14ac:dyDescent="0.2"/>
    <row r="402" ht="19.5" customHeight="1" x14ac:dyDescent="0.2"/>
    <row r="403" ht="19.5" customHeight="1" x14ac:dyDescent="0.2"/>
    <row r="404" ht="19.5" customHeight="1" x14ac:dyDescent="0.2"/>
    <row r="405" ht="19.5" customHeight="1" x14ac:dyDescent="0.2"/>
    <row r="406" ht="19.5" customHeight="1" x14ac:dyDescent="0.2"/>
    <row r="407" ht="19.5" customHeight="1" x14ac:dyDescent="0.2"/>
    <row r="408" ht="19.5" customHeight="1" x14ac:dyDescent="0.2"/>
    <row r="409" ht="19.5" customHeight="1" x14ac:dyDescent="0.2"/>
    <row r="410" ht="19.5" customHeight="1" x14ac:dyDescent="0.2"/>
    <row r="411" ht="19.5" customHeight="1" x14ac:dyDescent="0.2"/>
    <row r="412" ht="19.5" customHeight="1" x14ac:dyDescent="0.2"/>
    <row r="413" ht="19.5" customHeight="1" x14ac:dyDescent="0.2"/>
    <row r="414" ht="19.5" customHeight="1" x14ac:dyDescent="0.2"/>
    <row r="415" ht="19.5" customHeight="1" x14ac:dyDescent="0.2"/>
    <row r="416" ht="19.5" customHeight="1" x14ac:dyDescent="0.2"/>
    <row r="417" ht="19.5" customHeight="1" x14ac:dyDescent="0.2"/>
    <row r="418" ht="19.5" customHeight="1" x14ac:dyDescent="0.2"/>
    <row r="419" ht="19.5" customHeight="1" x14ac:dyDescent="0.2"/>
    <row r="420" ht="19.5" customHeight="1" x14ac:dyDescent="0.2"/>
    <row r="421" ht="19.5" customHeight="1" x14ac:dyDescent="0.2"/>
    <row r="422" ht="19.5" customHeight="1" x14ac:dyDescent="0.2"/>
    <row r="423" ht="19.5" customHeight="1" x14ac:dyDescent="0.2"/>
    <row r="424" ht="19.5" customHeight="1" x14ac:dyDescent="0.2"/>
    <row r="425" ht="19.5" customHeight="1" x14ac:dyDescent="0.2"/>
    <row r="426" ht="19.5" customHeight="1" x14ac:dyDescent="0.2"/>
    <row r="427" ht="19.5" customHeight="1" x14ac:dyDescent="0.2"/>
    <row r="428" ht="19.5" customHeight="1" x14ac:dyDescent="0.2"/>
    <row r="429" ht="19.5" customHeight="1" x14ac:dyDescent="0.2"/>
    <row r="430" ht="19.5" customHeight="1" x14ac:dyDescent="0.2"/>
    <row r="431" ht="19.5" customHeight="1" x14ac:dyDescent="0.2"/>
    <row r="432" ht="19.5" customHeight="1" x14ac:dyDescent="0.2"/>
    <row r="433" ht="19.5" customHeight="1" x14ac:dyDescent="0.2"/>
    <row r="434" ht="19.5" customHeight="1" x14ac:dyDescent="0.2"/>
    <row r="435" ht="19.5" customHeight="1" x14ac:dyDescent="0.2"/>
    <row r="436" ht="19.5" customHeight="1" x14ac:dyDescent="0.2"/>
    <row r="437" ht="19.5" customHeight="1" x14ac:dyDescent="0.2"/>
    <row r="438" ht="19.5" customHeight="1" x14ac:dyDescent="0.2"/>
    <row r="439" ht="19.5" customHeight="1" x14ac:dyDescent="0.2"/>
    <row r="440" ht="19.5" customHeight="1" x14ac:dyDescent="0.2"/>
    <row r="441" ht="19.5" customHeight="1" x14ac:dyDescent="0.2"/>
    <row r="442" ht="19.5" customHeight="1" x14ac:dyDescent="0.2"/>
    <row r="443" ht="19.5" customHeight="1" x14ac:dyDescent="0.2"/>
    <row r="444" ht="19.5" customHeight="1" x14ac:dyDescent="0.2"/>
    <row r="445" ht="19.5" customHeight="1" x14ac:dyDescent="0.2"/>
    <row r="446" ht="19.5" customHeight="1" x14ac:dyDescent="0.2"/>
    <row r="447" ht="19.5" customHeight="1" x14ac:dyDescent="0.2"/>
    <row r="448" ht="19.5" customHeight="1" x14ac:dyDescent="0.2"/>
    <row r="449" ht="19.5" customHeight="1" x14ac:dyDescent="0.2"/>
    <row r="450" ht="19.5" customHeight="1" x14ac:dyDescent="0.2"/>
    <row r="451" ht="19.5" customHeight="1" x14ac:dyDescent="0.2"/>
    <row r="452" ht="19.5" customHeight="1" x14ac:dyDescent="0.2"/>
    <row r="453" ht="19.5" customHeight="1" x14ac:dyDescent="0.2"/>
    <row r="454" ht="19.5" customHeight="1" x14ac:dyDescent="0.2"/>
    <row r="455" ht="19.5" customHeight="1" x14ac:dyDescent="0.2"/>
    <row r="456" ht="19.5" customHeight="1" x14ac:dyDescent="0.2"/>
    <row r="457" ht="19.5" customHeight="1" x14ac:dyDescent="0.2"/>
    <row r="458" ht="19.5" customHeight="1" x14ac:dyDescent="0.2"/>
    <row r="459" ht="19.5" customHeight="1" x14ac:dyDescent="0.2"/>
    <row r="460" ht="19.5" customHeight="1" x14ac:dyDescent="0.2"/>
    <row r="461" ht="19.5" customHeight="1" x14ac:dyDescent="0.2"/>
    <row r="462" ht="19.5" customHeight="1" x14ac:dyDescent="0.2"/>
    <row r="463" ht="19.5" customHeight="1" x14ac:dyDescent="0.2"/>
    <row r="464" ht="19.5" customHeight="1" x14ac:dyDescent="0.2"/>
    <row r="465" ht="19.5" customHeight="1" x14ac:dyDescent="0.2"/>
    <row r="466" ht="19.5" customHeight="1" x14ac:dyDescent="0.2"/>
    <row r="467" ht="19.5" customHeight="1" x14ac:dyDescent="0.2"/>
    <row r="468" ht="19.5" customHeight="1" x14ac:dyDescent="0.2"/>
    <row r="469" ht="19.5" customHeight="1" x14ac:dyDescent="0.2"/>
    <row r="470" ht="19.5" customHeight="1" x14ac:dyDescent="0.2"/>
    <row r="471" ht="19.5" customHeight="1" x14ac:dyDescent="0.2"/>
    <row r="472" ht="19.5" customHeight="1" x14ac:dyDescent="0.2"/>
    <row r="473" ht="19.5" customHeight="1" x14ac:dyDescent="0.2"/>
    <row r="474" ht="19.5" customHeight="1" x14ac:dyDescent="0.2"/>
    <row r="475" ht="19.5" customHeight="1" x14ac:dyDescent="0.2"/>
    <row r="476" ht="19.5" customHeight="1" x14ac:dyDescent="0.2"/>
    <row r="477" ht="19.5" customHeight="1" x14ac:dyDescent="0.2"/>
    <row r="478" ht="19.5" customHeight="1" x14ac:dyDescent="0.2"/>
    <row r="479" ht="19.5" customHeight="1" x14ac:dyDescent="0.2"/>
    <row r="480" ht="19.5" customHeight="1" x14ac:dyDescent="0.2"/>
    <row r="481" ht="19.5" customHeight="1" x14ac:dyDescent="0.2"/>
    <row r="482" ht="19.5" customHeight="1" x14ac:dyDescent="0.2"/>
    <row r="483" ht="19.5" customHeight="1" x14ac:dyDescent="0.2"/>
    <row r="484" ht="19.5" customHeight="1" x14ac:dyDescent="0.2"/>
    <row r="485" ht="19.5" customHeight="1" x14ac:dyDescent="0.2"/>
    <row r="486" ht="19.5" customHeight="1" x14ac:dyDescent="0.2"/>
    <row r="487" ht="19.5" customHeight="1" x14ac:dyDescent="0.2"/>
    <row r="488" ht="19.5" customHeight="1" x14ac:dyDescent="0.2"/>
    <row r="489" ht="19.5" customHeight="1" x14ac:dyDescent="0.2"/>
    <row r="490" ht="19.5" customHeight="1" x14ac:dyDescent="0.2"/>
    <row r="491" ht="19.5" customHeight="1" x14ac:dyDescent="0.2"/>
    <row r="492" ht="19.5" customHeight="1" x14ac:dyDescent="0.2"/>
    <row r="493" ht="19.5" customHeight="1" x14ac:dyDescent="0.2"/>
    <row r="494" ht="19.5" customHeight="1" x14ac:dyDescent="0.2"/>
    <row r="495" ht="19.5" customHeight="1" x14ac:dyDescent="0.2"/>
    <row r="496" ht="19.5" customHeight="1" x14ac:dyDescent="0.2"/>
    <row r="497" ht="19.5" customHeight="1" x14ac:dyDescent="0.2"/>
    <row r="498" ht="19.5" customHeight="1" x14ac:dyDescent="0.2"/>
    <row r="499" ht="19.5" customHeight="1" x14ac:dyDescent="0.2"/>
    <row r="500" ht="19.5" customHeight="1" x14ac:dyDescent="0.2"/>
    <row r="501" ht="19.5" customHeight="1" x14ac:dyDescent="0.2"/>
    <row r="502" ht="19.5" customHeight="1" x14ac:dyDescent="0.2"/>
    <row r="503" ht="19.5" customHeight="1" x14ac:dyDescent="0.2"/>
    <row r="504" ht="19.5" customHeight="1" x14ac:dyDescent="0.2"/>
    <row r="505" ht="19.5" customHeight="1" x14ac:dyDescent="0.2"/>
    <row r="506" ht="19.5" customHeight="1" x14ac:dyDescent="0.2"/>
    <row r="507" ht="19.5" customHeight="1" x14ac:dyDescent="0.2"/>
    <row r="508" ht="19.5" customHeight="1" x14ac:dyDescent="0.2"/>
    <row r="509" ht="19.5" customHeight="1" x14ac:dyDescent="0.2"/>
    <row r="510" ht="19.5" customHeight="1" x14ac:dyDescent="0.2"/>
    <row r="511" ht="19.5" customHeight="1" x14ac:dyDescent="0.2"/>
    <row r="512" ht="19.5" customHeight="1" x14ac:dyDescent="0.2"/>
    <row r="513" ht="19.5" customHeight="1" x14ac:dyDescent="0.2"/>
    <row r="514" ht="19.5" customHeight="1" x14ac:dyDescent="0.2"/>
    <row r="515" ht="19.5" customHeight="1" x14ac:dyDescent="0.2"/>
    <row r="516" ht="19.5" customHeight="1" x14ac:dyDescent="0.2"/>
    <row r="517" ht="19.5" customHeight="1" x14ac:dyDescent="0.2"/>
    <row r="518" ht="19.5" customHeight="1" x14ac:dyDescent="0.2"/>
    <row r="519" ht="19.5" customHeight="1" x14ac:dyDescent="0.2"/>
    <row r="520" ht="19.5" customHeight="1" x14ac:dyDescent="0.2"/>
    <row r="521" ht="19.5" customHeight="1" x14ac:dyDescent="0.2"/>
    <row r="522" ht="19.5" customHeight="1" x14ac:dyDescent="0.2"/>
    <row r="523" ht="19.5" customHeight="1" x14ac:dyDescent="0.2"/>
    <row r="524" ht="19.5" customHeight="1" x14ac:dyDescent="0.2"/>
    <row r="525" ht="19.5" customHeight="1" x14ac:dyDescent="0.2"/>
    <row r="526" ht="19.5" customHeight="1" x14ac:dyDescent="0.2"/>
    <row r="527" ht="19.5" customHeight="1" x14ac:dyDescent="0.2"/>
    <row r="528" ht="19.5" customHeight="1" x14ac:dyDescent="0.2"/>
    <row r="529" ht="19.5" customHeight="1" x14ac:dyDescent="0.2"/>
    <row r="530" ht="19.5" customHeight="1" x14ac:dyDescent="0.2"/>
    <row r="531" ht="19.5" customHeight="1" x14ac:dyDescent="0.2"/>
    <row r="532" ht="19.5" customHeight="1" x14ac:dyDescent="0.2"/>
    <row r="533" ht="19.5" customHeight="1" x14ac:dyDescent="0.2"/>
    <row r="534" ht="19.5" customHeight="1" x14ac:dyDescent="0.2"/>
    <row r="535" ht="19.5" customHeight="1" x14ac:dyDescent="0.2"/>
    <row r="536" ht="19.5" customHeight="1" x14ac:dyDescent="0.2"/>
    <row r="537" ht="19.5" customHeight="1" x14ac:dyDescent="0.2"/>
    <row r="538" ht="19.5" customHeight="1" x14ac:dyDescent="0.2"/>
    <row r="539" ht="19.5" customHeight="1" x14ac:dyDescent="0.2"/>
    <row r="540" ht="19.5" customHeight="1" x14ac:dyDescent="0.2"/>
    <row r="541" ht="19.5" customHeight="1" x14ac:dyDescent="0.2"/>
    <row r="542" ht="19.5" customHeight="1" x14ac:dyDescent="0.2"/>
    <row r="543" ht="19.5" customHeight="1" x14ac:dyDescent="0.2"/>
    <row r="544" ht="19.5" customHeight="1" x14ac:dyDescent="0.2"/>
    <row r="545" ht="19.5" customHeight="1" x14ac:dyDescent="0.2"/>
    <row r="546" ht="19.5" customHeight="1" x14ac:dyDescent="0.2"/>
    <row r="547" ht="19.5" customHeight="1" x14ac:dyDescent="0.2"/>
    <row r="548" ht="19.5" customHeight="1" x14ac:dyDescent="0.2"/>
    <row r="549" ht="19.5" customHeight="1" x14ac:dyDescent="0.2"/>
    <row r="550" ht="19.5" customHeight="1" x14ac:dyDescent="0.2"/>
    <row r="551" ht="19.5" customHeight="1" x14ac:dyDescent="0.2"/>
    <row r="552" ht="19.5" customHeight="1" x14ac:dyDescent="0.2"/>
    <row r="553" ht="19.5" customHeight="1" x14ac:dyDescent="0.2"/>
    <row r="554" ht="19.5" customHeight="1" x14ac:dyDescent="0.2"/>
    <row r="555" ht="19.5" customHeight="1" x14ac:dyDescent="0.2"/>
    <row r="556" ht="19.5" customHeight="1" x14ac:dyDescent="0.2"/>
    <row r="557" ht="19.5" customHeight="1" x14ac:dyDescent="0.2"/>
    <row r="558" ht="19.5" customHeight="1" x14ac:dyDescent="0.2"/>
    <row r="559" ht="19.5" customHeight="1" x14ac:dyDescent="0.2"/>
    <row r="560" ht="19.5" customHeight="1" x14ac:dyDescent="0.2"/>
    <row r="561" ht="19.5" customHeight="1" x14ac:dyDescent="0.2"/>
    <row r="562" ht="19.5" customHeight="1" x14ac:dyDescent="0.2"/>
    <row r="563" ht="19.5" customHeight="1" x14ac:dyDescent="0.2"/>
    <row r="564" ht="19.5" customHeight="1" x14ac:dyDescent="0.2"/>
    <row r="565" ht="19.5" customHeight="1" x14ac:dyDescent="0.2"/>
    <row r="566" ht="19.5" customHeight="1" x14ac:dyDescent="0.2"/>
    <row r="567" ht="19.5" customHeight="1" x14ac:dyDescent="0.2"/>
    <row r="568" ht="19.5" customHeight="1" x14ac:dyDescent="0.2"/>
    <row r="569" ht="19.5" customHeight="1" x14ac:dyDescent="0.2"/>
    <row r="570" ht="19.5" customHeight="1" x14ac:dyDescent="0.2"/>
    <row r="571" ht="19.5" customHeight="1" x14ac:dyDescent="0.2"/>
    <row r="572" ht="19.5" customHeight="1" x14ac:dyDescent="0.2"/>
    <row r="573" ht="19.5" customHeight="1" x14ac:dyDescent="0.2"/>
    <row r="574" ht="19.5" customHeight="1" x14ac:dyDescent="0.2"/>
    <row r="575" ht="19.5" customHeight="1" x14ac:dyDescent="0.2"/>
    <row r="576" ht="19.5" customHeight="1" x14ac:dyDescent="0.2"/>
    <row r="577" ht="19.5" customHeight="1" x14ac:dyDescent="0.2"/>
    <row r="578" ht="19.5" customHeight="1" x14ac:dyDescent="0.2"/>
    <row r="579" ht="19.5" customHeight="1" x14ac:dyDescent="0.2"/>
    <row r="580" ht="19.5" customHeight="1" x14ac:dyDescent="0.2"/>
    <row r="581" ht="19.5" customHeight="1" x14ac:dyDescent="0.2"/>
    <row r="582" ht="19.5" customHeight="1" x14ac:dyDescent="0.2"/>
    <row r="583" ht="19.5" customHeight="1" x14ac:dyDescent="0.2"/>
    <row r="584" ht="19.5" customHeight="1" x14ac:dyDescent="0.2"/>
    <row r="585" ht="19.5" customHeight="1" x14ac:dyDescent="0.2"/>
    <row r="586" ht="19.5" customHeight="1" x14ac:dyDescent="0.2"/>
    <row r="587" ht="19.5" customHeight="1" x14ac:dyDescent="0.2"/>
    <row r="588" ht="19.5" customHeight="1" x14ac:dyDescent="0.2"/>
    <row r="589" ht="19.5" customHeight="1" x14ac:dyDescent="0.2"/>
    <row r="590" ht="19.5" customHeight="1" x14ac:dyDescent="0.2"/>
    <row r="591" ht="19.5" customHeight="1" x14ac:dyDescent="0.2"/>
    <row r="592" ht="19.5" customHeight="1" x14ac:dyDescent="0.2"/>
    <row r="593" ht="19.5" customHeight="1" x14ac:dyDescent="0.2"/>
    <row r="594" ht="19.5" customHeight="1" x14ac:dyDescent="0.2"/>
    <row r="595" ht="19.5" customHeight="1" x14ac:dyDescent="0.2"/>
    <row r="596" ht="19.5" customHeight="1" x14ac:dyDescent="0.2"/>
    <row r="597" ht="19.5" customHeight="1" x14ac:dyDescent="0.2"/>
    <row r="598" ht="19.5" customHeight="1" x14ac:dyDescent="0.2"/>
    <row r="599" ht="19.5" customHeight="1" x14ac:dyDescent="0.2"/>
    <row r="600" ht="19.5" customHeight="1" x14ac:dyDescent="0.2"/>
    <row r="601" ht="19.5" customHeight="1" x14ac:dyDescent="0.2"/>
    <row r="602" ht="19.5" customHeight="1" x14ac:dyDescent="0.2"/>
    <row r="603" ht="19.5" customHeight="1" x14ac:dyDescent="0.2"/>
    <row r="604" ht="19.5" customHeight="1" x14ac:dyDescent="0.2"/>
    <row r="605" ht="19.5" customHeight="1" x14ac:dyDescent="0.2"/>
    <row r="606" ht="19.5" customHeight="1" x14ac:dyDescent="0.2"/>
    <row r="607" ht="19.5" customHeight="1" x14ac:dyDescent="0.2"/>
    <row r="608" ht="19.5" customHeight="1" x14ac:dyDescent="0.2"/>
    <row r="609" ht="19.5" customHeight="1" x14ac:dyDescent="0.2"/>
    <row r="610" ht="19.5" customHeight="1" x14ac:dyDescent="0.2"/>
    <row r="611" ht="19.5" customHeight="1" x14ac:dyDescent="0.2"/>
    <row r="612" ht="19.5" customHeight="1" x14ac:dyDescent="0.2"/>
    <row r="613" ht="19.5" customHeight="1" x14ac:dyDescent="0.2"/>
    <row r="614" ht="19.5" customHeight="1" x14ac:dyDescent="0.2"/>
    <row r="615" ht="19.5" customHeight="1" x14ac:dyDescent="0.2"/>
    <row r="616" ht="19.5" customHeight="1" x14ac:dyDescent="0.2"/>
    <row r="617" ht="19.5" customHeight="1" x14ac:dyDescent="0.2"/>
    <row r="618" ht="19.5" customHeight="1" x14ac:dyDescent="0.2"/>
    <row r="619" ht="19.5" customHeight="1" x14ac:dyDescent="0.2"/>
    <row r="620" ht="19.5" customHeight="1" x14ac:dyDescent="0.2"/>
    <row r="621" ht="19.5" customHeight="1" x14ac:dyDescent="0.2"/>
    <row r="622" ht="19.5" customHeight="1" x14ac:dyDescent="0.2"/>
    <row r="623" ht="19.5" customHeight="1" x14ac:dyDescent="0.2"/>
    <row r="624" ht="19.5" customHeight="1" x14ac:dyDescent="0.2"/>
    <row r="625" ht="19.5" customHeight="1" x14ac:dyDescent="0.2"/>
    <row r="626" ht="19.5" customHeight="1" x14ac:dyDescent="0.2"/>
    <row r="627" ht="19.5" customHeight="1" x14ac:dyDescent="0.2"/>
    <row r="628" ht="19.5" customHeight="1" x14ac:dyDescent="0.2"/>
    <row r="629" ht="19.5" customHeight="1" x14ac:dyDescent="0.2"/>
    <row r="630" ht="19.5" customHeight="1" x14ac:dyDescent="0.2"/>
    <row r="631" ht="19.5" customHeight="1" x14ac:dyDescent="0.2"/>
    <row r="632" ht="19.5" customHeight="1" x14ac:dyDescent="0.2"/>
    <row r="633" ht="19.5" customHeight="1" x14ac:dyDescent="0.2"/>
    <row r="634" ht="19.5" customHeight="1" x14ac:dyDescent="0.2"/>
    <row r="635" ht="19.5" customHeight="1" x14ac:dyDescent="0.2"/>
    <row r="636" ht="19.5" customHeight="1" x14ac:dyDescent="0.2"/>
    <row r="637" ht="19.5" customHeight="1" x14ac:dyDescent="0.2"/>
    <row r="638" ht="19.5" customHeight="1" x14ac:dyDescent="0.2"/>
    <row r="639" ht="19.5" customHeight="1" x14ac:dyDescent="0.2"/>
    <row r="640" ht="19.5" customHeight="1" x14ac:dyDescent="0.2"/>
    <row r="641" ht="19.5" customHeight="1" x14ac:dyDescent="0.2"/>
    <row r="642" ht="19.5" customHeight="1" x14ac:dyDescent="0.2"/>
    <row r="643" ht="19.5" customHeight="1" x14ac:dyDescent="0.2"/>
    <row r="644" ht="19.5" customHeight="1" x14ac:dyDescent="0.2"/>
    <row r="645" ht="19.5" customHeight="1" x14ac:dyDescent="0.2"/>
    <row r="646" ht="19.5" customHeight="1" x14ac:dyDescent="0.2"/>
    <row r="647" ht="19.5" customHeight="1" x14ac:dyDescent="0.2"/>
    <row r="648" ht="19.5" customHeight="1" x14ac:dyDescent="0.2"/>
    <row r="649" ht="19.5" customHeight="1" x14ac:dyDescent="0.2"/>
    <row r="650" ht="19.5" customHeight="1" x14ac:dyDescent="0.2"/>
    <row r="651" ht="19.5" customHeight="1" x14ac:dyDescent="0.2"/>
    <row r="652" ht="19.5" customHeight="1" x14ac:dyDescent="0.2"/>
    <row r="653" ht="19.5" customHeight="1" x14ac:dyDescent="0.2"/>
    <row r="654" ht="19.5" customHeight="1" x14ac:dyDescent="0.2"/>
    <row r="655" ht="19.5" customHeight="1" x14ac:dyDescent="0.2"/>
    <row r="656" ht="19.5" customHeight="1" x14ac:dyDescent="0.2"/>
    <row r="657" ht="19.5" customHeight="1" x14ac:dyDescent="0.2"/>
    <row r="658" ht="19.5" customHeight="1" x14ac:dyDescent="0.2"/>
    <row r="659" ht="19.5" customHeight="1" x14ac:dyDescent="0.2"/>
    <row r="660" ht="19.5" customHeight="1" x14ac:dyDescent="0.2"/>
    <row r="661" ht="19.5" customHeight="1" x14ac:dyDescent="0.2"/>
    <row r="662" ht="19.5" customHeight="1" x14ac:dyDescent="0.2"/>
    <row r="663" ht="19.5" customHeight="1" x14ac:dyDescent="0.2"/>
    <row r="664" ht="19.5" customHeight="1" x14ac:dyDescent="0.2"/>
    <row r="665" ht="19.5" customHeight="1" x14ac:dyDescent="0.2"/>
    <row r="666" ht="19.5" customHeight="1" x14ac:dyDescent="0.2"/>
    <row r="667" ht="19.5" customHeight="1" x14ac:dyDescent="0.2"/>
    <row r="668" ht="19.5" customHeight="1" x14ac:dyDescent="0.2"/>
    <row r="669" ht="19.5" customHeight="1" x14ac:dyDescent="0.2"/>
    <row r="670" ht="19.5" customHeight="1" x14ac:dyDescent="0.2"/>
    <row r="671" ht="19.5" customHeight="1" x14ac:dyDescent="0.2"/>
    <row r="672" ht="19.5" customHeight="1" x14ac:dyDescent="0.2"/>
    <row r="673" ht="19.5" customHeight="1" x14ac:dyDescent="0.2"/>
    <row r="674" ht="19.5" customHeight="1" x14ac:dyDescent="0.2"/>
    <row r="675" ht="19.5" customHeight="1" x14ac:dyDescent="0.2"/>
    <row r="676" ht="19.5" customHeight="1" x14ac:dyDescent="0.2"/>
    <row r="677" ht="19.5" customHeight="1" x14ac:dyDescent="0.2"/>
    <row r="678" ht="19.5" customHeight="1" x14ac:dyDescent="0.2"/>
    <row r="679" ht="19.5" customHeight="1" x14ac:dyDescent="0.2"/>
    <row r="680" ht="19.5" customHeight="1" x14ac:dyDescent="0.2"/>
    <row r="681" ht="19.5" customHeight="1" x14ac:dyDescent="0.2"/>
    <row r="682" ht="19.5" customHeight="1" x14ac:dyDescent="0.2"/>
    <row r="683" ht="19.5" customHeight="1" x14ac:dyDescent="0.2"/>
    <row r="684" ht="19.5" customHeight="1" x14ac:dyDescent="0.2"/>
    <row r="685" ht="19.5" customHeight="1" x14ac:dyDescent="0.2"/>
    <row r="686" ht="19.5" customHeight="1" x14ac:dyDescent="0.2"/>
    <row r="687" ht="19.5" customHeight="1" x14ac:dyDescent="0.2"/>
    <row r="688" ht="19.5" customHeight="1" x14ac:dyDescent="0.2"/>
    <row r="689" ht="19.5" customHeight="1" x14ac:dyDescent="0.2"/>
    <row r="690" ht="19.5" customHeight="1" x14ac:dyDescent="0.2"/>
    <row r="691" ht="19.5" customHeight="1" x14ac:dyDescent="0.2"/>
    <row r="692" ht="19.5" customHeight="1" x14ac:dyDescent="0.2"/>
    <row r="693" ht="19.5" customHeight="1" x14ac:dyDescent="0.2"/>
    <row r="694" ht="19.5" customHeight="1" x14ac:dyDescent="0.2"/>
    <row r="695" ht="19.5" customHeight="1" x14ac:dyDescent="0.2"/>
    <row r="696" ht="19.5" customHeight="1" x14ac:dyDescent="0.2"/>
    <row r="697" ht="19.5" customHeight="1" x14ac:dyDescent="0.2"/>
    <row r="698" ht="19.5" customHeight="1" x14ac:dyDescent="0.2"/>
    <row r="699" ht="19.5" customHeight="1" x14ac:dyDescent="0.2"/>
    <row r="700" ht="19.5" customHeight="1" x14ac:dyDescent="0.2"/>
    <row r="701" ht="19.5" customHeight="1" x14ac:dyDescent="0.2"/>
    <row r="702" ht="19.5" customHeight="1" x14ac:dyDescent="0.2"/>
    <row r="703" ht="19.5" customHeight="1" x14ac:dyDescent="0.2"/>
    <row r="704" ht="19.5" customHeight="1" x14ac:dyDescent="0.2"/>
    <row r="705" ht="19.5" customHeight="1" x14ac:dyDescent="0.2"/>
    <row r="706" ht="19.5" customHeight="1" x14ac:dyDescent="0.2"/>
    <row r="707" ht="19.5" customHeight="1" x14ac:dyDescent="0.2"/>
    <row r="708" ht="19.5" customHeight="1" x14ac:dyDescent="0.2"/>
    <row r="709" ht="19.5" customHeight="1" x14ac:dyDescent="0.2"/>
    <row r="710" ht="19.5" customHeight="1" x14ac:dyDescent="0.2"/>
    <row r="711" ht="19.5" customHeight="1" x14ac:dyDescent="0.2"/>
    <row r="712" ht="19.5" customHeight="1" x14ac:dyDescent="0.2"/>
    <row r="713" ht="19.5" customHeight="1" x14ac:dyDescent="0.2"/>
    <row r="714" ht="19.5" customHeight="1" x14ac:dyDescent="0.2"/>
    <row r="715" ht="19.5" customHeight="1" x14ac:dyDescent="0.2"/>
    <row r="716" ht="19.5" customHeight="1" x14ac:dyDescent="0.2"/>
    <row r="717" ht="19.5" customHeight="1" x14ac:dyDescent="0.2"/>
    <row r="718" ht="19.5" customHeight="1" x14ac:dyDescent="0.2"/>
    <row r="719" ht="19.5" customHeight="1" x14ac:dyDescent="0.2"/>
    <row r="720" ht="19.5" customHeight="1" x14ac:dyDescent="0.2"/>
    <row r="721" ht="19.5" customHeight="1" x14ac:dyDescent="0.2"/>
    <row r="722" ht="19.5" customHeight="1" x14ac:dyDescent="0.2"/>
    <row r="723" ht="19.5" customHeight="1" x14ac:dyDescent="0.2"/>
    <row r="724" ht="19.5" customHeight="1" x14ac:dyDescent="0.2"/>
    <row r="725" ht="19.5" customHeight="1" x14ac:dyDescent="0.2"/>
    <row r="726" ht="19.5" customHeight="1" x14ac:dyDescent="0.2"/>
    <row r="727" ht="19.5" customHeight="1" x14ac:dyDescent="0.2"/>
    <row r="728" ht="19.5" customHeight="1" x14ac:dyDescent="0.2"/>
    <row r="729" ht="19.5" customHeight="1" x14ac:dyDescent="0.2"/>
    <row r="730" ht="19.5" customHeight="1" x14ac:dyDescent="0.2"/>
    <row r="731" ht="19.5" customHeight="1" x14ac:dyDescent="0.2"/>
    <row r="732" ht="19.5" customHeight="1" x14ac:dyDescent="0.2"/>
    <row r="733" ht="19.5" customHeight="1" x14ac:dyDescent="0.2"/>
    <row r="734" ht="19.5" customHeight="1" x14ac:dyDescent="0.2"/>
    <row r="735" ht="19.5" customHeight="1" x14ac:dyDescent="0.2"/>
    <row r="736" ht="19.5" customHeight="1" x14ac:dyDescent="0.2"/>
    <row r="737" ht="19.5" customHeight="1" x14ac:dyDescent="0.2"/>
    <row r="738" ht="19.5" customHeight="1" x14ac:dyDescent="0.2"/>
    <row r="739" ht="19.5" customHeight="1" x14ac:dyDescent="0.2"/>
    <row r="740" ht="19.5" customHeight="1" x14ac:dyDescent="0.2"/>
    <row r="741" ht="19.5" customHeight="1" x14ac:dyDescent="0.2"/>
    <row r="742" ht="19.5" customHeight="1" x14ac:dyDescent="0.2"/>
    <row r="743" ht="19.5" customHeight="1" x14ac:dyDescent="0.2"/>
    <row r="744" ht="19.5" customHeight="1" x14ac:dyDescent="0.2"/>
    <row r="745" ht="19.5" customHeight="1" x14ac:dyDescent="0.2"/>
    <row r="746" ht="19.5" customHeight="1" x14ac:dyDescent="0.2"/>
    <row r="747" ht="19.5" customHeight="1" x14ac:dyDescent="0.2"/>
    <row r="748" ht="19.5" customHeight="1" x14ac:dyDescent="0.2"/>
    <row r="749" ht="19.5" customHeight="1" x14ac:dyDescent="0.2"/>
    <row r="750" ht="19.5" customHeight="1" x14ac:dyDescent="0.2"/>
    <row r="751" ht="19.5" customHeight="1" x14ac:dyDescent="0.2"/>
    <row r="752" ht="19.5" customHeight="1" x14ac:dyDescent="0.2"/>
    <row r="753" ht="19.5" customHeight="1" x14ac:dyDescent="0.2"/>
    <row r="754" ht="19.5" customHeight="1" x14ac:dyDescent="0.2"/>
    <row r="755" ht="19.5" customHeight="1" x14ac:dyDescent="0.2"/>
    <row r="756" ht="19.5" customHeight="1" x14ac:dyDescent="0.2"/>
    <row r="757" ht="19.5" customHeight="1" x14ac:dyDescent="0.2"/>
    <row r="758" ht="19.5" customHeight="1" x14ac:dyDescent="0.2"/>
    <row r="759" ht="19.5" customHeight="1" x14ac:dyDescent="0.2"/>
    <row r="760" ht="19.5" customHeight="1" x14ac:dyDescent="0.2"/>
    <row r="761" ht="19.5" customHeight="1" x14ac:dyDescent="0.2"/>
    <row r="762" ht="19.5" customHeight="1" x14ac:dyDescent="0.2"/>
    <row r="763" ht="19.5" customHeight="1" x14ac:dyDescent="0.2"/>
    <row r="764" ht="19.5" customHeight="1" x14ac:dyDescent="0.2"/>
    <row r="765" ht="19.5" customHeight="1" x14ac:dyDescent="0.2"/>
    <row r="766" ht="19.5" customHeight="1" x14ac:dyDescent="0.2"/>
    <row r="767" ht="19.5" customHeight="1" x14ac:dyDescent="0.2"/>
    <row r="768" ht="19.5" customHeight="1" x14ac:dyDescent="0.2"/>
    <row r="769" ht="19.5" customHeight="1" x14ac:dyDescent="0.2"/>
    <row r="770" ht="19.5" customHeight="1" x14ac:dyDescent="0.2"/>
    <row r="771" ht="19.5" customHeight="1" x14ac:dyDescent="0.2"/>
    <row r="772" ht="19.5" customHeight="1" x14ac:dyDescent="0.2"/>
    <row r="773" ht="19.5" customHeight="1" x14ac:dyDescent="0.2"/>
    <row r="774" ht="19.5" customHeight="1" x14ac:dyDescent="0.2"/>
    <row r="775" ht="19.5" customHeight="1" x14ac:dyDescent="0.2"/>
    <row r="776" ht="19.5" customHeight="1" x14ac:dyDescent="0.2"/>
    <row r="777" ht="19.5" customHeight="1" x14ac:dyDescent="0.2"/>
    <row r="778" ht="19.5" customHeight="1" x14ac:dyDescent="0.2"/>
    <row r="779" ht="19.5" customHeight="1" x14ac:dyDescent="0.2"/>
    <row r="780" ht="19.5" customHeight="1" x14ac:dyDescent="0.2"/>
    <row r="781" ht="19.5" customHeight="1" x14ac:dyDescent="0.2"/>
    <row r="782" ht="19.5" customHeight="1" x14ac:dyDescent="0.2"/>
    <row r="783" ht="19.5" customHeight="1" x14ac:dyDescent="0.2"/>
    <row r="784" ht="19.5" customHeight="1" x14ac:dyDescent="0.2"/>
    <row r="785" ht="19.5" customHeight="1" x14ac:dyDescent="0.2"/>
    <row r="786" ht="19.5" customHeight="1" x14ac:dyDescent="0.2"/>
    <row r="787" ht="19.5" customHeight="1" x14ac:dyDescent="0.2"/>
    <row r="788" ht="19.5" customHeight="1" x14ac:dyDescent="0.2"/>
    <row r="789" ht="19.5" customHeight="1" x14ac:dyDescent="0.2"/>
    <row r="790" ht="19.5" customHeight="1" x14ac:dyDescent="0.2"/>
    <row r="791" ht="19.5" customHeight="1" x14ac:dyDescent="0.2"/>
    <row r="792" ht="19.5" customHeight="1" x14ac:dyDescent="0.2"/>
    <row r="793" ht="19.5" customHeight="1" x14ac:dyDescent="0.2"/>
    <row r="794" ht="19.5" customHeight="1" x14ac:dyDescent="0.2"/>
    <row r="795" ht="19.5" customHeight="1" x14ac:dyDescent="0.2"/>
    <row r="796" ht="19.5" customHeight="1" x14ac:dyDescent="0.2"/>
    <row r="797" ht="19.5" customHeight="1" x14ac:dyDescent="0.2"/>
    <row r="798" ht="19.5" customHeight="1" x14ac:dyDescent="0.2"/>
    <row r="799" ht="19.5" customHeight="1" x14ac:dyDescent="0.2"/>
    <row r="800" ht="19.5" customHeight="1" x14ac:dyDescent="0.2"/>
    <row r="801" ht="19.5" customHeight="1" x14ac:dyDescent="0.2"/>
    <row r="802" ht="19.5" customHeight="1" x14ac:dyDescent="0.2"/>
    <row r="803" ht="19.5" customHeight="1" x14ac:dyDescent="0.2"/>
    <row r="804" ht="19.5" customHeight="1" x14ac:dyDescent="0.2"/>
    <row r="805" ht="19.5" customHeight="1" x14ac:dyDescent="0.2"/>
    <row r="806" ht="19.5" customHeight="1" x14ac:dyDescent="0.2"/>
    <row r="807" ht="19.5" customHeight="1" x14ac:dyDescent="0.2"/>
    <row r="808" ht="19.5" customHeight="1" x14ac:dyDescent="0.2"/>
    <row r="809" ht="19.5" customHeight="1" x14ac:dyDescent="0.2"/>
    <row r="810" ht="19.5" customHeight="1" x14ac:dyDescent="0.2"/>
    <row r="811" ht="19.5" customHeight="1" x14ac:dyDescent="0.2"/>
    <row r="812" ht="19.5" customHeight="1" x14ac:dyDescent="0.2"/>
    <row r="813" ht="19.5" customHeight="1" x14ac:dyDescent="0.2"/>
    <row r="814" ht="19.5" customHeight="1" x14ac:dyDescent="0.2"/>
    <row r="815" ht="19.5" customHeight="1" x14ac:dyDescent="0.2"/>
    <row r="816" ht="19.5" customHeight="1" x14ac:dyDescent="0.2"/>
    <row r="817" ht="19.5" customHeight="1" x14ac:dyDescent="0.2"/>
    <row r="818" ht="19.5" customHeight="1" x14ac:dyDescent="0.2"/>
    <row r="819" ht="19.5" customHeight="1" x14ac:dyDescent="0.2"/>
    <row r="820" ht="19.5" customHeight="1" x14ac:dyDescent="0.2"/>
    <row r="821" ht="19.5" customHeight="1" x14ac:dyDescent="0.2"/>
    <row r="822" ht="19.5" customHeight="1" x14ac:dyDescent="0.2"/>
    <row r="823" ht="19.5" customHeight="1" x14ac:dyDescent="0.2"/>
    <row r="824" ht="19.5" customHeight="1" x14ac:dyDescent="0.2"/>
    <row r="825" ht="19.5" customHeight="1" x14ac:dyDescent="0.2"/>
    <row r="826" ht="19.5" customHeight="1" x14ac:dyDescent="0.2"/>
    <row r="827" ht="19.5" customHeight="1" x14ac:dyDescent="0.2"/>
    <row r="828" ht="19.5" customHeight="1" x14ac:dyDescent="0.2"/>
    <row r="829" ht="19.5" customHeight="1" x14ac:dyDescent="0.2"/>
    <row r="830" ht="19.5" customHeight="1" x14ac:dyDescent="0.2"/>
    <row r="831" ht="19.5" customHeight="1" x14ac:dyDescent="0.2"/>
    <row r="832" ht="19.5" customHeight="1" x14ac:dyDescent="0.2"/>
    <row r="833" ht="19.5" customHeight="1" x14ac:dyDescent="0.2"/>
    <row r="834" ht="19.5" customHeight="1" x14ac:dyDescent="0.2"/>
    <row r="835" ht="19.5" customHeight="1" x14ac:dyDescent="0.2"/>
    <row r="836" ht="19.5" customHeight="1" x14ac:dyDescent="0.2"/>
    <row r="837" ht="19.5" customHeight="1" x14ac:dyDescent="0.2"/>
    <row r="838" ht="19.5" customHeight="1" x14ac:dyDescent="0.2"/>
    <row r="839" ht="19.5" customHeight="1" x14ac:dyDescent="0.2"/>
    <row r="840" ht="19.5" customHeight="1" x14ac:dyDescent="0.2"/>
    <row r="841" ht="19.5" customHeight="1" x14ac:dyDescent="0.2"/>
    <row r="842" ht="19.5" customHeight="1" x14ac:dyDescent="0.2"/>
    <row r="843" ht="19.5" customHeight="1" x14ac:dyDescent="0.2"/>
    <row r="844" ht="19.5" customHeight="1" x14ac:dyDescent="0.2"/>
    <row r="845" ht="19.5" customHeight="1" x14ac:dyDescent="0.2"/>
    <row r="846" ht="19.5" customHeight="1" x14ac:dyDescent="0.2"/>
    <row r="847" ht="19.5" customHeight="1" x14ac:dyDescent="0.2"/>
    <row r="848" ht="19.5" customHeight="1" x14ac:dyDescent="0.2"/>
    <row r="849" ht="19.5" customHeight="1" x14ac:dyDescent="0.2"/>
    <row r="850" ht="19.5" customHeight="1" x14ac:dyDescent="0.2"/>
    <row r="851" ht="19.5" customHeight="1" x14ac:dyDescent="0.2"/>
    <row r="852" ht="19.5" customHeight="1" x14ac:dyDescent="0.2"/>
    <row r="853" ht="19.5" customHeight="1" x14ac:dyDescent="0.2"/>
    <row r="854" ht="19.5" customHeight="1" x14ac:dyDescent="0.2"/>
    <row r="855" ht="19.5" customHeight="1" x14ac:dyDescent="0.2"/>
    <row r="856" ht="19.5" customHeight="1" x14ac:dyDescent="0.2"/>
    <row r="857" ht="19.5" customHeight="1" x14ac:dyDescent="0.2"/>
    <row r="858" ht="19.5" customHeight="1" x14ac:dyDescent="0.2"/>
    <row r="859" ht="19.5" customHeight="1" x14ac:dyDescent="0.2"/>
    <row r="860" ht="19.5" customHeight="1" x14ac:dyDescent="0.2"/>
    <row r="861" ht="19.5" customHeight="1" x14ac:dyDescent="0.2"/>
    <row r="862" ht="19.5" customHeight="1" x14ac:dyDescent="0.2"/>
    <row r="863" ht="19.5" customHeight="1" x14ac:dyDescent="0.2"/>
    <row r="864" ht="19.5" customHeight="1" x14ac:dyDescent="0.2"/>
    <row r="865" ht="19.5" customHeight="1" x14ac:dyDescent="0.2"/>
    <row r="866" ht="19.5" customHeight="1" x14ac:dyDescent="0.2"/>
    <row r="867" ht="19.5" customHeight="1" x14ac:dyDescent="0.2"/>
    <row r="868" ht="19.5" customHeight="1" x14ac:dyDescent="0.2"/>
    <row r="869" ht="19.5" customHeight="1" x14ac:dyDescent="0.2"/>
    <row r="870" ht="19.5" customHeight="1" x14ac:dyDescent="0.2"/>
    <row r="871" ht="19.5" customHeight="1" x14ac:dyDescent="0.2"/>
    <row r="872" ht="19.5" customHeight="1" x14ac:dyDescent="0.2"/>
    <row r="873" ht="19.5" customHeight="1" x14ac:dyDescent="0.2"/>
    <row r="874" ht="19.5" customHeight="1" x14ac:dyDescent="0.2"/>
    <row r="875" ht="19.5" customHeight="1" x14ac:dyDescent="0.2"/>
    <row r="876" ht="19.5" customHeight="1" x14ac:dyDescent="0.2"/>
    <row r="877" ht="19.5" customHeight="1" x14ac:dyDescent="0.2"/>
    <row r="878" ht="19.5" customHeight="1" x14ac:dyDescent="0.2"/>
    <row r="879" ht="19.5" customHeight="1" x14ac:dyDescent="0.2"/>
    <row r="880" ht="19.5" customHeight="1" x14ac:dyDescent="0.2"/>
    <row r="881" ht="19.5" customHeight="1" x14ac:dyDescent="0.2"/>
    <row r="882" ht="19.5" customHeight="1" x14ac:dyDescent="0.2"/>
    <row r="883" ht="19.5" customHeight="1" x14ac:dyDescent="0.2"/>
    <row r="884" ht="19.5" customHeight="1" x14ac:dyDescent="0.2"/>
    <row r="885" ht="19.5" customHeight="1" x14ac:dyDescent="0.2"/>
    <row r="886" ht="19.5" customHeight="1" x14ac:dyDescent="0.2"/>
    <row r="887" ht="19.5" customHeight="1" x14ac:dyDescent="0.2"/>
    <row r="888" ht="19.5" customHeight="1" x14ac:dyDescent="0.2"/>
    <row r="889" ht="19.5" customHeight="1" x14ac:dyDescent="0.2"/>
    <row r="890" ht="19.5" customHeight="1" x14ac:dyDescent="0.2"/>
    <row r="891" ht="19.5" customHeight="1" x14ac:dyDescent="0.2"/>
    <row r="892" ht="19.5" customHeight="1" x14ac:dyDescent="0.2"/>
    <row r="893" ht="19.5" customHeight="1" x14ac:dyDescent="0.2"/>
    <row r="894" ht="19.5" customHeight="1" x14ac:dyDescent="0.2"/>
    <row r="895" ht="19.5" customHeight="1" x14ac:dyDescent="0.2"/>
    <row r="896" ht="19.5" customHeight="1" x14ac:dyDescent="0.2"/>
    <row r="897" ht="19.5" customHeight="1" x14ac:dyDescent="0.2"/>
    <row r="898" ht="19.5" customHeight="1" x14ac:dyDescent="0.2"/>
    <row r="899" ht="19.5" customHeight="1" x14ac:dyDescent="0.2"/>
    <row r="900" ht="19.5" customHeight="1" x14ac:dyDescent="0.2"/>
    <row r="901" ht="19.5" customHeight="1" x14ac:dyDescent="0.2"/>
    <row r="902" ht="19.5" customHeight="1" x14ac:dyDescent="0.2"/>
    <row r="903" ht="19.5" customHeight="1" x14ac:dyDescent="0.2"/>
    <row r="904" ht="19.5" customHeight="1" x14ac:dyDescent="0.2"/>
    <row r="905" ht="19.5" customHeight="1" x14ac:dyDescent="0.2"/>
    <row r="906" ht="19.5" customHeight="1" x14ac:dyDescent="0.2"/>
    <row r="907" ht="19.5" customHeight="1" x14ac:dyDescent="0.2"/>
    <row r="908" ht="19.5" customHeight="1" x14ac:dyDescent="0.2"/>
    <row r="909" ht="19.5" customHeight="1" x14ac:dyDescent="0.2"/>
    <row r="910" ht="19.5" customHeight="1" x14ac:dyDescent="0.2"/>
    <row r="911" ht="19.5" customHeight="1" x14ac:dyDescent="0.2"/>
    <row r="912" ht="19.5" customHeight="1" x14ac:dyDescent="0.2"/>
    <row r="913" ht="19.5" customHeight="1" x14ac:dyDescent="0.2"/>
    <row r="914" ht="19.5" customHeight="1" x14ac:dyDescent="0.2"/>
    <row r="915" ht="19.5" customHeight="1" x14ac:dyDescent="0.2"/>
    <row r="916" ht="19.5" customHeight="1" x14ac:dyDescent="0.2"/>
    <row r="917" ht="19.5" customHeight="1" x14ac:dyDescent="0.2"/>
    <row r="918" ht="19.5" customHeight="1" x14ac:dyDescent="0.2"/>
    <row r="919" ht="19.5" customHeight="1" x14ac:dyDescent="0.2"/>
    <row r="920" ht="19.5" customHeight="1" x14ac:dyDescent="0.2"/>
    <row r="921" ht="19.5" customHeight="1" x14ac:dyDescent="0.2"/>
    <row r="922" ht="19.5" customHeight="1" x14ac:dyDescent="0.2"/>
    <row r="923" ht="19.5" customHeight="1" x14ac:dyDescent="0.2"/>
    <row r="924" ht="19.5" customHeight="1" x14ac:dyDescent="0.2"/>
    <row r="925" ht="19.5" customHeight="1" x14ac:dyDescent="0.2"/>
    <row r="926" ht="19.5" customHeight="1" x14ac:dyDescent="0.2"/>
    <row r="927" ht="19.5" customHeight="1" x14ac:dyDescent="0.2"/>
    <row r="928" ht="19.5" customHeight="1" x14ac:dyDescent="0.2"/>
    <row r="929" ht="19.5" customHeight="1" x14ac:dyDescent="0.2"/>
    <row r="930" ht="19.5" customHeight="1" x14ac:dyDescent="0.2"/>
    <row r="931" ht="19.5" customHeight="1" x14ac:dyDescent="0.2"/>
    <row r="932" ht="19.5" customHeight="1" x14ac:dyDescent="0.2"/>
    <row r="933" ht="19.5" customHeight="1" x14ac:dyDescent="0.2"/>
    <row r="934" ht="19.5" customHeight="1" x14ac:dyDescent="0.2"/>
    <row r="935" ht="19.5" customHeight="1" x14ac:dyDescent="0.2"/>
    <row r="936" ht="19.5" customHeight="1" x14ac:dyDescent="0.2"/>
    <row r="937" ht="19.5" customHeight="1" x14ac:dyDescent="0.2"/>
    <row r="938" ht="19.5" customHeight="1" x14ac:dyDescent="0.2"/>
    <row r="939" ht="19.5" customHeight="1" x14ac:dyDescent="0.2"/>
    <row r="940" ht="19.5" customHeight="1" x14ac:dyDescent="0.2"/>
    <row r="941" ht="19.5" customHeight="1" x14ac:dyDescent="0.2"/>
    <row r="942" ht="19.5" customHeight="1" x14ac:dyDescent="0.2"/>
    <row r="943" ht="19.5" customHeight="1" x14ac:dyDescent="0.2"/>
    <row r="944" ht="19.5" customHeight="1" x14ac:dyDescent="0.2"/>
    <row r="945" ht="19.5" customHeight="1" x14ac:dyDescent="0.2"/>
    <row r="946" ht="19.5" customHeight="1" x14ac:dyDescent="0.2"/>
    <row r="947" ht="19.5" customHeight="1" x14ac:dyDescent="0.2"/>
    <row r="948" ht="19.5" customHeight="1" x14ac:dyDescent="0.2"/>
    <row r="949" ht="19.5" customHeight="1" x14ac:dyDescent="0.2"/>
    <row r="950" ht="19.5" customHeight="1" x14ac:dyDescent="0.2"/>
    <row r="951" ht="19.5" customHeight="1" x14ac:dyDescent="0.2"/>
    <row r="952" ht="19.5" customHeight="1" x14ac:dyDescent="0.2"/>
    <row r="953" ht="19.5" customHeight="1" x14ac:dyDescent="0.2"/>
    <row r="954" ht="19.5" customHeight="1" x14ac:dyDescent="0.2"/>
    <row r="955" ht="19.5" customHeight="1" x14ac:dyDescent="0.2"/>
    <row r="956" ht="19.5" customHeight="1" x14ac:dyDescent="0.2"/>
    <row r="957" ht="19.5" customHeight="1" x14ac:dyDescent="0.2"/>
    <row r="958" ht="19.5" customHeight="1" x14ac:dyDescent="0.2"/>
    <row r="959" ht="19.5" customHeight="1" x14ac:dyDescent="0.2"/>
    <row r="960" ht="19.5" customHeight="1" x14ac:dyDescent="0.2"/>
    <row r="961" ht="19.5" customHeight="1" x14ac:dyDescent="0.2"/>
    <row r="962" ht="19.5" customHeight="1" x14ac:dyDescent="0.2"/>
    <row r="963" ht="19.5" customHeight="1" x14ac:dyDescent="0.2"/>
    <row r="964" ht="19.5" customHeight="1" x14ac:dyDescent="0.2"/>
    <row r="965" ht="19.5" customHeight="1" x14ac:dyDescent="0.2"/>
    <row r="966" ht="19.5" customHeight="1" x14ac:dyDescent="0.2"/>
    <row r="967" ht="19.5" customHeight="1" x14ac:dyDescent="0.2"/>
    <row r="968" ht="19.5" customHeight="1" x14ac:dyDescent="0.2"/>
    <row r="969" ht="19.5" customHeight="1" x14ac:dyDescent="0.2"/>
    <row r="970" ht="19.5" customHeight="1" x14ac:dyDescent="0.2"/>
    <row r="971" ht="19.5" customHeight="1" x14ac:dyDescent="0.2"/>
    <row r="972" ht="19.5" customHeight="1" x14ac:dyDescent="0.2"/>
    <row r="973" ht="19.5" customHeight="1" x14ac:dyDescent="0.2"/>
    <row r="974" ht="19.5" customHeight="1" x14ac:dyDescent="0.2"/>
    <row r="975" ht="19.5" customHeight="1" x14ac:dyDescent="0.2"/>
    <row r="976" ht="19.5" customHeight="1" x14ac:dyDescent="0.2"/>
    <row r="977" ht="19.5" customHeight="1" x14ac:dyDescent="0.2"/>
    <row r="978" ht="19.5" customHeight="1" x14ac:dyDescent="0.2"/>
    <row r="979" ht="19.5" customHeight="1" x14ac:dyDescent="0.2"/>
    <row r="980" ht="19.5" customHeight="1" x14ac:dyDescent="0.2"/>
  </sheetData>
  <phoneticPr fontId="3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B715-7A5B-4273-A51A-75A565325292}">
  <sheetPr codeName="Sheet1">
    <tabColor theme="0" tint="-0.14999847407452621"/>
    <pageSetUpPr fitToPage="1"/>
  </sheetPr>
  <dimension ref="B1:M32"/>
  <sheetViews>
    <sheetView showGridLines="0" tabSelected="1" view="pageBreakPreview" zoomScale="85" zoomScaleNormal="100" zoomScaleSheetLayoutView="85" workbookViewId="0"/>
  </sheetViews>
  <sheetFormatPr defaultColWidth="8.6640625" defaultRowHeight="15" x14ac:dyDescent="0.2"/>
  <cols>
    <col min="1" max="1" width="3.109375" style="251" customWidth="1"/>
    <col min="2" max="2" width="6.5546875" style="251" customWidth="1"/>
    <col min="3" max="3" width="40.109375" style="251" customWidth="1"/>
    <col min="4" max="4" width="14" style="251" customWidth="1"/>
    <col min="5" max="5" width="77.88671875" style="251" customWidth="1"/>
    <col min="6" max="6" width="4.6640625" style="251" customWidth="1"/>
    <col min="7" max="16384" width="8.6640625" style="251"/>
  </cols>
  <sheetData>
    <row r="1" spans="2:13" ht="24.6" customHeight="1" x14ac:dyDescent="0.2"/>
    <row r="2" spans="2:13" ht="24.6" customHeight="1" x14ac:dyDescent="0.2">
      <c r="B2" s="252" t="s">
        <v>185</v>
      </c>
      <c r="E2" s="253"/>
    </row>
    <row r="4" spans="2:13" ht="27" customHeight="1" x14ac:dyDescent="0.2">
      <c r="B4" s="254" t="s">
        <v>148</v>
      </c>
      <c r="C4" s="255" t="s">
        <v>195</v>
      </c>
      <c r="D4" s="255" t="s">
        <v>199</v>
      </c>
      <c r="E4" s="255" t="s">
        <v>198</v>
      </c>
      <c r="F4" s="256"/>
      <c r="G4" s="256"/>
      <c r="H4" s="256"/>
      <c r="I4" s="256"/>
      <c r="J4" s="256"/>
      <c r="K4" s="256"/>
      <c r="L4" s="256"/>
      <c r="M4" s="256"/>
    </row>
    <row r="5" spans="2:13" ht="111.95" customHeight="1" x14ac:dyDescent="0.2">
      <c r="B5" s="257">
        <v>1</v>
      </c>
      <c r="C5" s="258" t="s">
        <v>186</v>
      </c>
      <c r="D5" s="259" t="s">
        <v>196</v>
      </c>
      <c r="E5" s="260" t="s">
        <v>293</v>
      </c>
      <c r="F5" s="256"/>
      <c r="G5" s="261"/>
      <c r="H5" s="256"/>
      <c r="I5" s="256"/>
      <c r="J5" s="256"/>
      <c r="K5" s="256"/>
      <c r="L5" s="256"/>
      <c r="M5" s="256"/>
    </row>
    <row r="6" spans="2:13" ht="111.95" customHeight="1" x14ac:dyDescent="0.2">
      <c r="B6" s="257">
        <v>2</v>
      </c>
      <c r="C6" s="258" t="s">
        <v>203</v>
      </c>
      <c r="D6" s="262" t="s">
        <v>197</v>
      </c>
      <c r="E6" s="260" t="s">
        <v>291</v>
      </c>
      <c r="F6" s="256"/>
      <c r="G6" s="256"/>
      <c r="H6" s="256"/>
      <c r="I6" s="256"/>
      <c r="J6" s="256"/>
      <c r="K6" s="256"/>
      <c r="L6" s="256"/>
      <c r="M6" s="256"/>
    </row>
    <row r="7" spans="2:13" ht="22.5" customHeight="1" x14ac:dyDescent="0.2">
      <c r="B7" s="440" t="s">
        <v>292</v>
      </c>
      <c r="C7" s="440"/>
      <c r="D7" s="440"/>
      <c r="E7" s="440"/>
      <c r="F7" s="256"/>
      <c r="G7" s="256"/>
      <c r="H7" s="256"/>
      <c r="I7" s="256"/>
      <c r="J7" s="256"/>
      <c r="K7" s="256"/>
      <c r="L7" s="256"/>
      <c r="M7" s="256"/>
    </row>
    <row r="8" spans="2:13" x14ac:dyDescent="0.2"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</row>
    <row r="9" spans="2:13" x14ac:dyDescent="0.2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2:13" x14ac:dyDescent="0.2"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</row>
    <row r="11" spans="2:13" x14ac:dyDescent="0.2"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</row>
    <row r="12" spans="2:13" x14ac:dyDescent="0.2"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</row>
    <row r="13" spans="2:13" x14ac:dyDescent="0.2"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</row>
    <row r="14" spans="2:13" x14ac:dyDescent="0.2"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</row>
    <row r="15" spans="2:13" x14ac:dyDescent="0.2"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</row>
    <row r="16" spans="2:13" x14ac:dyDescent="0.2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</row>
    <row r="17" spans="2:13" x14ac:dyDescent="0.2"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</row>
    <row r="18" spans="2:13" x14ac:dyDescent="0.2"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</row>
    <row r="19" spans="2:13" x14ac:dyDescent="0.2"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</row>
    <row r="20" spans="2:13" x14ac:dyDescent="0.2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</row>
    <row r="21" spans="2:13" x14ac:dyDescent="0.2"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</row>
    <row r="22" spans="2:13" x14ac:dyDescent="0.2"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</row>
    <row r="23" spans="2:13" x14ac:dyDescent="0.2"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</row>
    <row r="24" spans="2:13" x14ac:dyDescent="0.2"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</row>
    <row r="25" spans="2:13" x14ac:dyDescent="0.2"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</row>
    <row r="26" spans="2:13" x14ac:dyDescent="0.2"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</row>
    <row r="27" spans="2:13" x14ac:dyDescent="0.2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</row>
    <row r="28" spans="2:13" x14ac:dyDescent="0.2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</row>
    <row r="29" spans="2:13" x14ac:dyDescent="0.2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</row>
    <row r="30" spans="2:13" x14ac:dyDescent="0.2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</row>
    <row r="31" spans="2:13" x14ac:dyDescent="0.2"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</row>
    <row r="32" spans="2:13" x14ac:dyDescent="0.2"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</row>
  </sheetData>
  <sheetProtection algorithmName="SHA-512" hashValue="RbbRqqERQEd2eS34R5vC+CCTVoH7E4sJnPDplYcXjijIZukfcz0WkYk3nKKvfsx1f5OETgx8Dw923pA6aB88gg==" saltValue="zzDdxKoAoDOERJlA03KR8g==" spinCount="100000" sheet="1" objects="1" scenarios="1" selectLockedCells="1" selectUnlockedCells="1"/>
  <mergeCells count="1">
    <mergeCell ref="B7:E7"/>
  </mergeCells>
  <phoneticPr fontId="3"/>
  <conditionalFormatting sqref="A1:XFD1048576">
    <cfRule type="expression" dxfId="369" priority="1">
      <formula>CELL("protect",A1)=0</formula>
    </cfRule>
  </conditionalFormatting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02ED-FA06-4321-87B5-3C75603699D5}">
  <sheetPr>
    <pageSetUpPr fitToPage="1"/>
  </sheetPr>
  <dimension ref="A1:BE959"/>
  <sheetViews>
    <sheetView showGridLines="0" view="pageBreakPreview" zoomScale="55" zoomScaleNormal="25" zoomScaleSheetLayoutView="55" workbookViewId="0"/>
  </sheetViews>
  <sheetFormatPr defaultColWidth="11.109375" defaultRowHeight="15" customHeight="1" outlineLevelCol="1" x14ac:dyDescent="0.2"/>
  <cols>
    <col min="1" max="1" width="3.21875" style="286" customWidth="1"/>
    <col min="2" max="2" width="2.6640625" style="287" customWidth="1"/>
    <col min="3" max="3" width="15.21875" style="274" customWidth="1"/>
    <col min="4" max="12" width="15.5546875" style="274" customWidth="1"/>
    <col min="13" max="13" width="11.109375" style="274" customWidth="1"/>
    <col min="14" max="15" width="8.88671875" style="274" customWidth="1"/>
    <col min="16" max="22" width="15.5546875" style="274" customWidth="1"/>
    <col min="23" max="23" width="13.109375" style="274" customWidth="1"/>
    <col min="24" max="24" width="2.5546875" style="265" customWidth="1"/>
    <col min="25" max="25" width="3.21875" style="274" customWidth="1"/>
    <col min="26" max="26" width="8.6640625" style="274" hidden="1" customWidth="1" outlineLevel="1"/>
    <col min="27" max="27" width="28.6640625" style="274" hidden="1" customWidth="1" outlineLevel="1"/>
    <col min="28" max="28" width="13.21875" style="274" hidden="1" customWidth="1" outlineLevel="1"/>
    <col min="29" max="29" width="4.44140625" style="274" hidden="1" customWidth="1" outlineLevel="1"/>
    <col min="30" max="31" width="5.6640625" style="274" hidden="1" customWidth="1" outlineLevel="1"/>
    <col min="32" max="32" width="10.88671875" style="274" hidden="1" customWidth="1" collapsed="1"/>
    <col min="33" max="34" width="29.109375" style="274" hidden="1" customWidth="1"/>
    <col min="35" max="35" width="21.6640625" style="274" hidden="1" customWidth="1"/>
    <col min="36" max="36" width="9.77734375" style="274" hidden="1" customWidth="1"/>
    <col min="37" max="37" width="15.33203125" style="274" hidden="1" customWidth="1"/>
    <col min="38" max="39" width="12" style="274" hidden="1" customWidth="1"/>
    <col min="40" max="40" width="21.5546875" style="274" hidden="1" customWidth="1"/>
    <col min="41" max="41" width="4.88671875" style="274" hidden="1" customWidth="1"/>
    <col min="42" max="42" width="11.109375" style="274" hidden="1" customWidth="1"/>
    <col min="43" max="43" width="18.109375" style="274" hidden="1" customWidth="1"/>
    <col min="44" max="44" width="19.44140625" style="274" hidden="1" customWidth="1"/>
    <col min="45" max="45" width="11.33203125" style="274" hidden="1" customWidth="1"/>
    <col min="46" max="46" width="12.88671875" style="274" hidden="1" customWidth="1"/>
    <col min="47" max="47" width="53.88671875" style="274" hidden="1" customWidth="1"/>
    <col min="48" max="48" width="12.88671875" style="274" hidden="1" customWidth="1"/>
    <col min="49" max="49" width="8.33203125" style="274" hidden="1" customWidth="1"/>
    <col min="50" max="50" width="9.6640625" style="274" hidden="1" customWidth="1"/>
    <col min="51" max="51" width="5.6640625" style="274" hidden="1" customWidth="1"/>
    <col min="52" max="52" width="15.6640625" style="274" hidden="1" customWidth="1"/>
    <col min="53" max="53" width="14" style="274" hidden="1" customWidth="1"/>
    <col min="54" max="54" width="15.33203125" style="274" hidden="1" customWidth="1"/>
    <col min="55" max="55" width="17" style="274" hidden="1" customWidth="1"/>
    <col min="56" max="56" width="5.21875" style="274" hidden="1" customWidth="1"/>
    <col min="57" max="57" width="11.5546875" style="274" hidden="1" customWidth="1"/>
    <col min="58" max="58" width="24.21875" style="274" customWidth="1"/>
    <col min="59" max="16384" width="11.109375" style="274"/>
  </cols>
  <sheetData>
    <row r="1" spans="1:51" s="265" customFormat="1" ht="57.75" customHeight="1" x14ac:dyDescent="0.2">
      <c r="A1" s="263"/>
      <c r="B1" s="264"/>
      <c r="AA1" s="266"/>
      <c r="AG1" s="267" t="s">
        <v>251</v>
      </c>
      <c r="AH1" s="267" t="s">
        <v>253</v>
      </c>
      <c r="AI1" s="268" t="s">
        <v>0</v>
      </c>
      <c r="AJ1" s="269" t="s">
        <v>1</v>
      </c>
      <c r="AK1" s="533" t="s">
        <v>2</v>
      </c>
      <c r="AL1" s="534"/>
      <c r="AM1" s="535"/>
      <c r="AN1" s="268" t="s">
        <v>3</v>
      </c>
      <c r="AO1" s="270" t="s">
        <v>4</v>
      </c>
      <c r="AP1" s="270" t="s">
        <v>5</v>
      </c>
      <c r="AQ1" s="270" t="s">
        <v>6</v>
      </c>
      <c r="AR1" s="270" t="s">
        <v>8</v>
      </c>
      <c r="AS1" s="523" t="s">
        <v>9</v>
      </c>
      <c r="AT1" s="524"/>
      <c r="AU1" s="271" t="s">
        <v>281</v>
      </c>
    </row>
    <row r="2" spans="1:51" ht="51.75" customHeight="1" x14ac:dyDescent="0.2">
      <c r="A2" s="263"/>
      <c r="B2" s="550" t="s">
        <v>154</v>
      </c>
      <c r="C2" s="550"/>
      <c r="D2" s="550"/>
      <c r="E2" s="551">
        <v>1</v>
      </c>
      <c r="F2" s="551"/>
      <c r="G2" s="272"/>
      <c r="H2" s="272" t="s">
        <v>10</v>
      </c>
      <c r="I2" s="272"/>
      <c r="J2" s="272"/>
      <c r="K2" s="272"/>
      <c r="L2" s="272"/>
      <c r="M2" s="273"/>
      <c r="N2" s="273"/>
      <c r="O2" s="273"/>
      <c r="P2" s="273"/>
      <c r="R2" s="275"/>
      <c r="S2" s="275"/>
      <c r="T2" s="275"/>
      <c r="U2" s="275"/>
      <c r="V2" s="275"/>
      <c r="W2" s="275"/>
      <c r="X2" s="275"/>
      <c r="Y2" s="275"/>
      <c r="Z2" s="276"/>
      <c r="AG2" s="277" t="s">
        <v>39</v>
      </c>
      <c r="AH2" s="278" t="s">
        <v>27</v>
      </c>
      <c r="AI2" s="279" t="s">
        <v>11</v>
      </c>
      <c r="AJ2" s="280" t="str">
        <f>INDEX(プルダウンリスト!E:E,MATCH(E16,プルダウンリスト!C:C,0))</f>
        <v>電気</v>
      </c>
      <c r="AK2" s="281" t="s">
        <v>259</v>
      </c>
      <c r="AL2" s="281" t="s">
        <v>269</v>
      </c>
      <c r="AM2" s="281" t="s">
        <v>270</v>
      </c>
      <c r="AN2" s="279" t="s">
        <v>255</v>
      </c>
      <c r="AO2" s="282" t="s">
        <v>12</v>
      </c>
      <c r="AP2" s="282" t="s">
        <v>308</v>
      </c>
      <c r="AQ2" s="282" t="s">
        <v>13</v>
      </c>
      <c r="AR2" s="282" t="s">
        <v>273</v>
      </c>
      <c r="AS2" s="283" t="s">
        <v>14</v>
      </c>
      <c r="AT2" s="284" t="s">
        <v>15</v>
      </c>
      <c r="AU2" s="285" t="s">
        <v>280</v>
      </c>
      <c r="AV2" s="265"/>
      <c r="AW2" s="265"/>
      <c r="AX2" s="265"/>
      <c r="AY2" s="265"/>
    </row>
    <row r="3" spans="1:51" ht="9.6" customHeight="1" x14ac:dyDescent="0.15">
      <c r="S3" s="288"/>
      <c r="T3" s="288"/>
      <c r="U3" s="288"/>
      <c r="V3" s="288"/>
      <c r="W3" s="288"/>
      <c r="X3" s="266"/>
      <c r="Y3" s="288"/>
      <c r="Z3" s="276"/>
      <c r="AG3" s="277" t="s">
        <v>232</v>
      </c>
      <c r="AH3" s="278" t="s">
        <v>254</v>
      </c>
      <c r="AI3" s="279" t="s">
        <v>16</v>
      </c>
      <c r="AJ3" s="289"/>
      <c r="AK3" s="279" t="s">
        <v>260</v>
      </c>
      <c r="AL3" s="290" t="s">
        <v>288</v>
      </c>
      <c r="AM3" s="290" t="s">
        <v>286</v>
      </c>
      <c r="AN3" s="290" t="s">
        <v>169</v>
      </c>
      <c r="AO3" s="282" t="s">
        <v>17</v>
      </c>
      <c r="AP3" s="282" t="s">
        <v>309</v>
      </c>
      <c r="AQ3" s="282" t="s">
        <v>18</v>
      </c>
      <c r="AR3" s="282" t="s">
        <v>274</v>
      </c>
      <c r="AS3" s="283" t="s">
        <v>20</v>
      </c>
      <c r="AT3" s="284" t="s">
        <v>21</v>
      </c>
      <c r="AU3" s="291" t="s">
        <v>294</v>
      </c>
      <c r="AV3" s="265"/>
      <c r="AW3" s="265"/>
      <c r="AX3" s="265"/>
      <c r="AY3" s="265"/>
    </row>
    <row r="4" spans="1:51" ht="22.5" customHeight="1" thickBot="1" x14ac:dyDescent="0.25">
      <c r="B4" s="292" t="s">
        <v>22</v>
      </c>
      <c r="C4" s="293"/>
      <c r="D4" s="293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5"/>
      <c r="T4" s="295"/>
      <c r="U4" s="295"/>
      <c r="V4" s="295"/>
      <c r="W4" s="295"/>
      <c r="X4" s="295"/>
      <c r="Y4" s="288"/>
      <c r="Z4" s="276"/>
      <c r="AG4" s="277" t="s">
        <v>104</v>
      </c>
      <c r="AH4" s="296"/>
      <c r="AI4" s="289"/>
      <c r="AJ4" s="289"/>
      <c r="AK4" s="279" t="s">
        <v>265</v>
      </c>
      <c r="AL4" s="289"/>
      <c r="AM4" s="289"/>
      <c r="AN4" s="289"/>
      <c r="AO4" s="297"/>
      <c r="AP4" s="282" t="s">
        <v>310</v>
      </c>
      <c r="AQ4" s="297"/>
      <c r="AR4" s="297"/>
      <c r="AS4" s="298"/>
      <c r="AT4" s="298"/>
      <c r="AU4" s="299" t="s">
        <v>295</v>
      </c>
      <c r="AV4" s="265"/>
      <c r="AW4" s="300"/>
      <c r="AX4" s="300"/>
    </row>
    <row r="5" spans="1:51" ht="8.1" customHeight="1" x14ac:dyDescent="0.2">
      <c r="B5" s="30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3"/>
      <c r="T5" s="303"/>
      <c r="U5" s="303"/>
      <c r="V5" s="303"/>
      <c r="W5" s="303"/>
      <c r="X5" s="304"/>
      <c r="Y5" s="288"/>
      <c r="Z5" s="276"/>
      <c r="AG5" s="277" t="s">
        <v>85</v>
      </c>
      <c r="AH5" s="296"/>
      <c r="AI5" s="289"/>
      <c r="AJ5" s="289"/>
      <c r="AK5" s="289"/>
      <c r="AL5" s="289"/>
      <c r="AM5" s="289"/>
      <c r="AN5" s="289"/>
      <c r="AO5" s="297"/>
      <c r="AP5" s="297"/>
      <c r="AQ5" s="297"/>
      <c r="AR5" s="297"/>
      <c r="AS5" s="298"/>
      <c r="AT5" s="298"/>
      <c r="AU5" s="305" t="s">
        <v>296</v>
      </c>
      <c r="AV5" s="265"/>
    </row>
    <row r="6" spans="1:51" ht="17.100000000000001" customHeight="1" x14ac:dyDescent="0.2">
      <c r="B6" s="306"/>
      <c r="C6" s="307" t="s">
        <v>23</v>
      </c>
      <c r="H6" s="307" t="s">
        <v>304</v>
      </c>
      <c r="N6" s="307" t="s">
        <v>24</v>
      </c>
      <c r="O6" s="307"/>
      <c r="T6" s="552" t="s">
        <v>25</v>
      </c>
      <c r="U6" s="552"/>
      <c r="V6" s="552"/>
      <c r="W6" s="552"/>
      <c r="X6" s="308"/>
      <c r="Y6" s="309"/>
      <c r="Z6" s="276"/>
      <c r="AA6" s="288"/>
      <c r="AG6" s="277" t="s">
        <v>233</v>
      </c>
      <c r="AH6" s="296"/>
      <c r="AI6" s="289"/>
      <c r="AJ6" s="289"/>
      <c r="AK6" s="289"/>
      <c r="AL6" s="289"/>
      <c r="AM6" s="289"/>
      <c r="AN6" s="289"/>
      <c r="AO6" s="297"/>
      <c r="AQ6" s="297"/>
      <c r="AR6" s="297"/>
      <c r="AU6" s="282" t="s">
        <v>297</v>
      </c>
      <c r="AV6" s="265"/>
    </row>
    <row r="7" spans="1:51" ht="17.45" customHeight="1" x14ac:dyDescent="0.2">
      <c r="B7" s="306"/>
      <c r="C7" s="553" t="s">
        <v>26</v>
      </c>
      <c r="D7" s="553"/>
      <c r="E7" s="554" t="s">
        <v>256</v>
      </c>
      <c r="F7" s="556" t="s">
        <v>84</v>
      </c>
      <c r="H7" s="558" t="s">
        <v>95</v>
      </c>
      <c r="I7" s="558" t="s">
        <v>167</v>
      </c>
      <c r="J7" s="514" t="s">
        <v>265</v>
      </c>
      <c r="K7" s="560"/>
      <c r="L7" s="515"/>
      <c r="N7" s="539" t="str">
        <f>$C$15</f>
        <v>稼働条件名</v>
      </c>
      <c r="O7" s="540"/>
      <c r="P7" s="541"/>
      <c r="Q7" s="564" t="str">
        <f>IF($E$15&lt;&gt;"",$E$15,"")</f>
        <v>条件１</v>
      </c>
      <c r="R7" s="565"/>
      <c r="T7" s="525" t="s">
        <v>28</v>
      </c>
      <c r="U7" s="525"/>
      <c r="V7" s="562">
        <v>1.99</v>
      </c>
      <c r="W7" s="562"/>
      <c r="X7" s="308"/>
      <c r="Y7" s="309"/>
      <c r="Z7" s="276"/>
      <c r="AA7" s="288"/>
      <c r="AG7" s="277" t="s">
        <v>112</v>
      </c>
      <c r="AH7" s="296"/>
      <c r="AI7" s="289"/>
      <c r="AJ7" s="289"/>
      <c r="AK7" s="289"/>
      <c r="AL7" s="289"/>
      <c r="AM7" s="289"/>
      <c r="AN7" s="289"/>
      <c r="AO7" s="297"/>
      <c r="AQ7" s="297"/>
      <c r="AR7" s="297"/>
      <c r="AU7" s="282" t="s">
        <v>298</v>
      </c>
    </row>
    <row r="8" spans="1:51" ht="17.45" customHeight="1" x14ac:dyDescent="0.2">
      <c r="B8" s="306"/>
      <c r="C8" s="553"/>
      <c r="D8" s="553"/>
      <c r="E8" s="555"/>
      <c r="F8" s="557"/>
      <c r="H8" s="563"/>
      <c r="I8" s="559"/>
      <c r="J8" s="516"/>
      <c r="K8" s="561"/>
      <c r="L8" s="517"/>
      <c r="N8" s="542"/>
      <c r="O8" s="543"/>
      <c r="P8" s="544"/>
      <c r="Q8" s="566"/>
      <c r="R8" s="567"/>
      <c r="T8" s="525"/>
      <c r="U8" s="525"/>
      <c r="V8" s="562"/>
      <c r="W8" s="562"/>
      <c r="X8" s="310"/>
      <c r="Y8" s="309"/>
      <c r="Z8" s="276"/>
      <c r="AA8" s="288"/>
      <c r="AG8" s="277" t="s">
        <v>105</v>
      </c>
      <c r="AH8" s="296"/>
      <c r="AI8" s="287"/>
      <c r="AJ8" s="287"/>
      <c r="AK8" s="287"/>
      <c r="AL8" s="287"/>
      <c r="AM8" s="287"/>
      <c r="AN8" s="287"/>
    </row>
    <row r="9" spans="1:51" ht="32.1" customHeight="1" x14ac:dyDescent="0.15">
      <c r="B9" s="306"/>
      <c r="C9" s="553" t="s">
        <v>29</v>
      </c>
      <c r="D9" s="553"/>
      <c r="E9" s="570" t="s">
        <v>210</v>
      </c>
      <c r="F9" s="570"/>
      <c r="G9" s="311"/>
      <c r="H9" s="563"/>
      <c r="I9" s="312" t="str">
        <f>IF($J$7=AK2,AL2,IF($J$7=AK4,AL3,"メーカー名/
サービス提供会社名"))</f>
        <v>サービス提供会社名</v>
      </c>
      <c r="J9" s="526" t="s">
        <v>212</v>
      </c>
      <c r="K9" s="526"/>
      <c r="L9" s="526"/>
      <c r="N9" s="542"/>
      <c r="O9" s="543"/>
      <c r="P9" s="544"/>
      <c r="Q9" s="566"/>
      <c r="R9" s="567"/>
      <c r="T9" s="313" t="s">
        <v>30</v>
      </c>
      <c r="X9" s="314"/>
      <c r="Y9" s="309"/>
      <c r="AG9" s="277" t="s">
        <v>107</v>
      </c>
      <c r="AH9" s="296"/>
      <c r="AI9" s="287"/>
      <c r="AJ9" s="287"/>
      <c r="AK9" s="287"/>
      <c r="AL9" s="287"/>
      <c r="AM9" s="287"/>
      <c r="AN9" s="287"/>
    </row>
    <row r="10" spans="1:51" ht="32.1" customHeight="1" x14ac:dyDescent="0.2">
      <c r="B10" s="306"/>
      <c r="C10" s="553" t="s">
        <v>31</v>
      </c>
      <c r="D10" s="553"/>
      <c r="E10" s="570" t="s">
        <v>211</v>
      </c>
      <c r="F10" s="570"/>
      <c r="H10" s="559"/>
      <c r="I10" s="312" t="str">
        <f>IF($J$7=AK2,AM2,IF($J$7=AK4,AM3,"型番/
サービス名"))</f>
        <v>サービス名</v>
      </c>
      <c r="J10" s="526" t="s">
        <v>209</v>
      </c>
      <c r="K10" s="526"/>
      <c r="L10" s="526"/>
      <c r="N10" s="545"/>
      <c r="O10" s="546"/>
      <c r="P10" s="547"/>
      <c r="Q10" s="568"/>
      <c r="R10" s="569"/>
      <c r="S10" s="311" t="s">
        <v>32</v>
      </c>
      <c r="T10" s="441" t="s">
        <v>33</v>
      </c>
      <c r="U10" s="441"/>
      <c r="V10" s="441"/>
      <c r="W10" s="441"/>
      <c r="X10" s="314"/>
      <c r="Y10" s="309"/>
      <c r="AA10" s="527" t="s">
        <v>34</v>
      </c>
      <c r="AG10" s="277" t="s">
        <v>120</v>
      </c>
      <c r="AH10" s="296"/>
      <c r="AI10" s="287"/>
      <c r="AJ10" s="287"/>
      <c r="AK10" s="287"/>
      <c r="AL10" s="287"/>
      <c r="AM10" s="287"/>
      <c r="AN10" s="287"/>
    </row>
    <row r="11" spans="1:51" ht="9.9499999999999993" customHeight="1" x14ac:dyDescent="0.2">
      <c r="B11" s="306"/>
      <c r="N11" s="548" t="str">
        <f>IF($E$18=$AI$2,AR2,IF($E$18=$AI$3,AR3,"【計画値】１か月の運転日数/生産量"))</f>
        <v>【計画値】１か月の運転日数</v>
      </c>
      <c r="O11" s="548"/>
      <c r="P11" s="548"/>
      <c r="Q11" s="549">
        <v>24</v>
      </c>
      <c r="R11" s="549"/>
      <c r="S11" s="442" t="s">
        <v>35</v>
      </c>
      <c r="T11" s="441"/>
      <c r="U11" s="441"/>
      <c r="V11" s="441"/>
      <c r="W11" s="441"/>
      <c r="X11" s="314"/>
      <c r="Y11" s="309"/>
      <c r="AA11" s="528"/>
      <c r="AG11" s="277"/>
      <c r="AH11" s="296"/>
      <c r="AI11" s="287"/>
      <c r="AJ11" s="287"/>
      <c r="AK11" s="287"/>
      <c r="AL11" s="287"/>
      <c r="AM11" s="287"/>
      <c r="AN11" s="287"/>
    </row>
    <row r="12" spans="1:51" ht="32.450000000000003" customHeight="1" x14ac:dyDescent="0.2">
      <c r="B12" s="306"/>
      <c r="G12" s="311"/>
      <c r="H12" s="537" t="s">
        <v>305</v>
      </c>
      <c r="I12" s="538"/>
      <c r="J12" s="518" t="s">
        <v>255</v>
      </c>
      <c r="K12" s="518"/>
      <c r="L12" s="518"/>
      <c r="N12" s="548"/>
      <c r="O12" s="548"/>
      <c r="P12" s="548"/>
      <c r="Q12" s="549"/>
      <c r="R12" s="549"/>
      <c r="S12" s="442"/>
      <c r="T12" s="536" t="s">
        <v>271</v>
      </c>
      <c r="U12" s="536"/>
      <c r="V12" s="536"/>
      <c r="W12" s="536"/>
      <c r="X12" s="314"/>
      <c r="Y12" s="309"/>
      <c r="AA12" s="528"/>
      <c r="AG12" s="277" t="s">
        <v>239</v>
      </c>
      <c r="AH12" s="296"/>
      <c r="AI12" s="287"/>
      <c r="AJ12" s="287"/>
      <c r="AK12" s="287"/>
      <c r="AL12" s="287"/>
      <c r="AM12" s="287"/>
      <c r="AN12" s="287"/>
    </row>
    <row r="13" spans="1:51" ht="30" customHeight="1" x14ac:dyDescent="0.2">
      <c r="B13" s="306"/>
      <c r="C13" s="307" t="s">
        <v>36</v>
      </c>
      <c r="H13" s="455" t="s">
        <v>168</v>
      </c>
      <c r="I13" s="455" t="s">
        <v>306</v>
      </c>
      <c r="J13" s="530" t="s">
        <v>310</v>
      </c>
      <c r="K13" s="530"/>
      <c r="L13" s="530"/>
      <c r="T13" s="536" t="s">
        <v>272</v>
      </c>
      <c r="U13" s="536"/>
      <c r="V13" s="536"/>
      <c r="W13" s="536"/>
      <c r="X13" s="314"/>
      <c r="Y13" s="309"/>
      <c r="AA13" s="528"/>
      <c r="AG13" s="277" t="s">
        <v>234</v>
      </c>
      <c r="AH13" s="296"/>
      <c r="AI13" s="287"/>
      <c r="AJ13" s="287"/>
      <c r="AK13" s="287"/>
      <c r="AL13" s="287"/>
      <c r="AM13" s="287"/>
      <c r="AN13" s="287"/>
    </row>
    <row r="14" spans="1:51" ht="27" customHeight="1" x14ac:dyDescent="0.2">
      <c r="B14" s="306"/>
      <c r="C14" s="460" t="s">
        <v>38</v>
      </c>
      <c r="D14" s="461"/>
      <c r="E14" s="458" t="s">
        <v>232</v>
      </c>
      <c r="F14" s="459"/>
      <c r="H14" s="456"/>
      <c r="I14" s="457"/>
      <c r="J14" s="530"/>
      <c r="K14" s="530"/>
      <c r="L14" s="530"/>
      <c r="N14" s="531" t="s">
        <v>37</v>
      </c>
      <c r="O14" s="531"/>
      <c r="P14" s="531"/>
      <c r="Q14" s="532">
        <f>IFERROR(INDEX(プルダウンリスト!K2:K13,MATCH(J18,プルダウンリスト!J2:J13,0)),"")</f>
        <v>31</v>
      </c>
      <c r="R14" s="532"/>
      <c r="T14" s="315"/>
      <c r="U14" s="315"/>
      <c r="V14" s="315"/>
      <c r="W14" s="315"/>
      <c r="X14" s="314"/>
      <c r="Y14" s="309"/>
      <c r="AA14" s="529"/>
      <c r="AG14" s="277" t="s">
        <v>235</v>
      </c>
      <c r="AH14" s="296"/>
      <c r="AI14" s="287"/>
      <c r="AJ14" s="287"/>
      <c r="AK14" s="287"/>
      <c r="AL14" s="287"/>
      <c r="AM14" s="287"/>
      <c r="AN14" s="287"/>
    </row>
    <row r="15" spans="1:51" ht="27" customHeight="1" x14ac:dyDescent="0.2">
      <c r="B15" s="306"/>
      <c r="C15" s="521" t="str">
        <f>IF(COUNTIF($AG$2:$AG$13,$E$14),AH2,IF(COUNTIF($AG$14:$AG$18,$E$14),AH3,"稼働条件名/更新範囲名"))</f>
        <v>稼働条件名</v>
      </c>
      <c r="D15" s="522"/>
      <c r="E15" s="519" t="s">
        <v>252</v>
      </c>
      <c r="F15" s="520"/>
      <c r="H15" s="456"/>
      <c r="I15" s="455" t="s">
        <v>307</v>
      </c>
      <c r="J15" s="316" t="s">
        <v>4</v>
      </c>
      <c r="K15" s="316" t="s">
        <v>40</v>
      </c>
      <c r="L15" s="317" t="s">
        <v>41</v>
      </c>
      <c r="N15" s="506" t="s">
        <v>42</v>
      </c>
      <c r="O15" s="507"/>
      <c r="P15" s="317" t="str">
        <f>IF($E$18=$AI$2,AS2,IF($E$18=$AI$3,AT2,"計画稼働日数/生産量"))</f>
        <v>計画稼働日数</v>
      </c>
      <c r="Q15" s="505">
        <f>IFERROR(ROUND(Q11/Q14*J22,1),"")</f>
        <v>7.7</v>
      </c>
      <c r="R15" s="505"/>
      <c r="S15" s="274" t="str">
        <f>IF(S11="","",S11)</f>
        <v>kg</v>
      </c>
      <c r="T15" s="447" t="s">
        <v>44</v>
      </c>
      <c r="U15" s="448"/>
      <c r="V15" s="451" t="b">
        <f>IFERROR(IF(E16="液化石油ガス（LPG）",ROUND(Q21*V7,1)),"")</f>
        <v>0</v>
      </c>
      <c r="W15" s="453" t="s">
        <v>35</v>
      </c>
      <c r="X15" s="314"/>
      <c r="Y15" s="309"/>
      <c r="AG15" s="277" t="s">
        <v>236</v>
      </c>
      <c r="AH15" s="296"/>
      <c r="AI15" s="287"/>
      <c r="AJ15" s="287"/>
      <c r="AK15" s="287"/>
      <c r="AL15" s="287"/>
      <c r="AM15" s="287"/>
      <c r="AN15" s="287"/>
    </row>
    <row r="16" spans="1:51" ht="27" customHeight="1" x14ac:dyDescent="0.2">
      <c r="B16" s="306"/>
      <c r="C16" s="460" t="s">
        <v>43</v>
      </c>
      <c r="D16" s="461"/>
      <c r="E16" s="458" t="s">
        <v>301</v>
      </c>
      <c r="F16" s="459"/>
      <c r="G16" s="311"/>
      <c r="H16" s="457"/>
      <c r="I16" s="457"/>
      <c r="J16" s="318" t="s">
        <v>12</v>
      </c>
      <c r="K16" s="319">
        <v>200</v>
      </c>
      <c r="L16" s="318">
        <v>0.85</v>
      </c>
      <c r="N16" s="508"/>
      <c r="O16" s="509"/>
      <c r="P16" s="317" t="str">
        <f>IF($E$18=$AI$2,AS3,IF($E$18=$AI$3,AT3,"実績稼働日数/生産量"))</f>
        <v>実績稼働日数</v>
      </c>
      <c r="Q16" s="505">
        <f>IFERROR(ROUND(IF(J12=AN2,IF(E18=AI2,K63,IF(E18=AI3,L63,"")),IF(J12=AN3,IF(E18=AI2,U63,IF(E18=AI3,V63,"")))),1),"")</f>
        <v>7.8</v>
      </c>
      <c r="R16" s="505"/>
      <c r="S16" s="274" t="str">
        <f>IF(S11="","",S11)</f>
        <v>kg</v>
      </c>
      <c r="T16" s="449"/>
      <c r="U16" s="450"/>
      <c r="V16" s="452"/>
      <c r="W16" s="454"/>
      <c r="X16" s="320"/>
      <c r="Y16" s="309"/>
      <c r="AG16" s="277" t="s">
        <v>237</v>
      </c>
      <c r="AH16" s="296"/>
      <c r="AI16" s="287"/>
      <c r="AJ16" s="287"/>
      <c r="AK16" s="287"/>
      <c r="AL16" s="287"/>
      <c r="AM16" s="287"/>
      <c r="AN16" s="287"/>
    </row>
    <row r="17" spans="1:40" ht="22.5" customHeight="1" x14ac:dyDescent="0.2">
      <c r="B17" s="306"/>
      <c r="X17" s="320"/>
      <c r="Y17" s="309"/>
      <c r="AA17" s="321" t="s">
        <v>45</v>
      </c>
      <c r="AB17" s="322">
        <f>J20+J21</f>
        <v>45301.541666666664</v>
      </c>
      <c r="AG17" s="277" t="s">
        <v>238</v>
      </c>
      <c r="AH17" s="296"/>
      <c r="AI17" s="287"/>
      <c r="AJ17" s="287"/>
      <c r="AK17" s="287"/>
      <c r="AL17" s="287"/>
      <c r="AM17" s="287"/>
      <c r="AN17" s="287"/>
    </row>
    <row r="18" spans="1:40" ht="22.5" customHeight="1" x14ac:dyDescent="0.2">
      <c r="B18" s="306"/>
      <c r="C18" s="510" t="s">
        <v>204</v>
      </c>
      <c r="D18" s="511"/>
      <c r="E18" s="514" t="s">
        <v>11</v>
      </c>
      <c r="F18" s="515"/>
      <c r="H18" s="466" t="s">
        <v>46</v>
      </c>
      <c r="I18" s="466"/>
      <c r="J18" s="518" t="s">
        <v>124</v>
      </c>
      <c r="K18" s="518"/>
      <c r="L18" s="518"/>
      <c r="N18" s="307" t="s">
        <v>48</v>
      </c>
      <c r="O18" s="307"/>
      <c r="X18" s="314"/>
      <c r="AA18" s="321" t="s">
        <v>49</v>
      </c>
      <c r="AB18" s="322">
        <f>L20+L21</f>
        <v>45311.458333333336</v>
      </c>
      <c r="AG18" s="277" t="s">
        <v>240</v>
      </c>
      <c r="AH18" s="296"/>
      <c r="AI18" s="287"/>
      <c r="AJ18" s="287"/>
      <c r="AK18" s="287"/>
      <c r="AL18" s="287"/>
      <c r="AM18" s="287"/>
      <c r="AN18" s="287"/>
    </row>
    <row r="19" spans="1:40" ht="22.5" customHeight="1" x14ac:dyDescent="0.2">
      <c r="B19" s="306"/>
      <c r="C19" s="512"/>
      <c r="D19" s="513"/>
      <c r="E19" s="516"/>
      <c r="F19" s="517"/>
      <c r="H19" s="466" t="s">
        <v>50</v>
      </c>
      <c r="I19" s="466"/>
      <c r="J19" s="323" t="s">
        <v>45</v>
      </c>
      <c r="K19" s="466" t="s">
        <v>51</v>
      </c>
      <c r="L19" s="323" t="s">
        <v>52</v>
      </c>
      <c r="N19" s="447" t="s">
        <v>53</v>
      </c>
      <c r="O19" s="468"/>
      <c r="P19" s="448"/>
      <c r="Q19" s="462">
        <f>IF(J12=AN2,I63,IF(J12=AN3,T63,""))</f>
        <v>708.9</v>
      </c>
      <c r="R19" s="464" t="str">
        <f>IFERROR(IF(Q19="","",VLOOKUP($E$16,プルダウンリスト!$C$2:$D$31,2,FALSE)),"")</f>
        <v>kWh</v>
      </c>
      <c r="T19" s="307" t="s">
        <v>54</v>
      </c>
      <c r="X19" s="314"/>
      <c r="AA19" s="324" t="s">
        <v>55</v>
      </c>
      <c r="AB19" s="325">
        <f>AB18-AB17</f>
        <v>9.9166666666715173</v>
      </c>
      <c r="AC19" s="274" t="s">
        <v>56</v>
      </c>
      <c r="AG19" s="287"/>
      <c r="AH19" s="296"/>
      <c r="AI19" s="287"/>
      <c r="AJ19" s="287"/>
      <c r="AK19" s="287"/>
      <c r="AL19" s="287"/>
      <c r="AM19" s="287"/>
      <c r="AN19" s="287"/>
    </row>
    <row r="20" spans="1:40" ht="22.5" customHeight="1" x14ac:dyDescent="0.2">
      <c r="B20" s="306"/>
      <c r="H20" s="466" t="s">
        <v>57</v>
      </c>
      <c r="I20" s="466"/>
      <c r="J20" s="326">
        <f>IF(AND(D31="",Q31=""),"",IF($J$12=$AN$2,D31,IF($J$12=$AN$3,Q31,"")))</f>
        <v>45301</v>
      </c>
      <c r="K20" s="466"/>
      <c r="L20" s="326">
        <f>IF(AND(D63="",Q63=""),"",IF($J$12=$AN$2,D63,IF($J$12=$AN$3,Q63,"")))</f>
        <v>45311</v>
      </c>
      <c r="N20" s="449"/>
      <c r="O20" s="469"/>
      <c r="P20" s="450"/>
      <c r="Q20" s="463"/>
      <c r="R20" s="465"/>
      <c r="T20" s="467"/>
      <c r="U20" s="467"/>
      <c r="V20" s="467"/>
      <c r="W20" s="467"/>
      <c r="X20" s="327"/>
      <c r="AA20" s="324" t="s">
        <v>58</v>
      </c>
      <c r="AB20" s="328">
        <f>ROUNDDOWN(AB19,1)</f>
        <v>9.9</v>
      </c>
      <c r="AC20" s="274" t="s">
        <v>56</v>
      </c>
    </row>
    <row r="21" spans="1:40" ht="22.5" customHeight="1" x14ac:dyDescent="0.2">
      <c r="B21" s="306"/>
      <c r="H21" s="466" t="s">
        <v>59</v>
      </c>
      <c r="I21" s="466"/>
      <c r="J21" s="329">
        <f>IF(AND(E31="",R31=""),"",IF($J$12=$AN$2,E31,IF($J$12=$AN$3,R31,"")))</f>
        <v>0.54166666666666663</v>
      </c>
      <c r="K21" s="466"/>
      <c r="L21" s="330">
        <f>IF(AND(F63="",R63=""),"",IF($J$12=$AN$2,F63,IF($J$12=$AN$3,R63,"")))</f>
        <v>0.45833333333333331</v>
      </c>
      <c r="N21" s="447" t="s">
        <v>60</v>
      </c>
      <c r="O21" s="468"/>
      <c r="P21" s="448"/>
      <c r="Q21" s="470">
        <f>IFERROR(ROUND(Q19/J23*AB24,1),"")</f>
        <v>2216.1</v>
      </c>
      <c r="R21" s="471" t="str">
        <f>IF(AB72="7日以内","",R19)</f>
        <v>kWh</v>
      </c>
      <c r="T21" s="467"/>
      <c r="U21" s="467"/>
      <c r="V21" s="467"/>
      <c r="W21" s="467"/>
      <c r="X21" s="327"/>
      <c r="AA21" s="311"/>
      <c r="AB21" s="311"/>
      <c r="AD21" s="331" t="s">
        <v>275</v>
      </c>
      <c r="AE21" s="331" t="s">
        <v>276</v>
      </c>
    </row>
    <row r="22" spans="1:40" ht="22.5" customHeight="1" x14ac:dyDescent="0.2">
      <c r="B22" s="306"/>
      <c r="H22" s="466" t="s">
        <v>61</v>
      </c>
      <c r="I22" s="466"/>
      <c r="J22" s="476">
        <f>IFERROR(IF(OR(J20="",J21="",L20="",L21=""),"",AB20),"")</f>
        <v>9.9</v>
      </c>
      <c r="K22" s="476"/>
      <c r="L22" s="476"/>
      <c r="N22" s="449"/>
      <c r="O22" s="469"/>
      <c r="P22" s="450"/>
      <c r="Q22" s="470"/>
      <c r="R22" s="471"/>
      <c r="T22" s="467"/>
      <c r="U22" s="467"/>
      <c r="V22" s="467"/>
      <c r="W22" s="467"/>
      <c r="X22" s="327"/>
      <c r="AA22" s="324" t="s">
        <v>267</v>
      </c>
      <c r="AB22" s="321">
        <f>MONTH(VLOOKUP($J$18,プルダウンリスト!$G$2:$H$13,2,FALSE))</f>
        <v>1</v>
      </c>
      <c r="AC22" s="274" t="s">
        <v>277</v>
      </c>
      <c r="AD22" s="321">
        <f>MONTH(J20)</f>
        <v>1</v>
      </c>
      <c r="AE22" s="321">
        <f>MONTH(L20)</f>
        <v>1</v>
      </c>
    </row>
    <row r="23" spans="1:40" ht="22.5" customHeight="1" x14ac:dyDescent="0.2">
      <c r="B23" s="306"/>
      <c r="H23" s="466" t="s">
        <v>63</v>
      </c>
      <c r="I23" s="466"/>
      <c r="J23" s="477">
        <f>IFERROR(IF(OR(J21="",L21=""),"",AB30),"")</f>
        <v>238.00000000011642</v>
      </c>
      <c r="K23" s="477"/>
      <c r="L23" s="477"/>
      <c r="X23" s="314"/>
      <c r="Y23" s="297"/>
      <c r="AA23" s="324" t="s">
        <v>62</v>
      </c>
      <c r="AB23" s="321">
        <f>VLOOKUP($J$18,プルダウンリスト!$J$2:$K$13,2,FALSE)</f>
        <v>31</v>
      </c>
      <c r="AC23" s="274" t="s">
        <v>56</v>
      </c>
    </row>
    <row r="24" spans="1:40" ht="21.95" customHeight="1" thickBot="1" x14ac:dyDescent="0.25">
      <c r="B24" s="332"/>
      <c r="C24" s="333"/>
      <c r="D24" s="333"/>
      <c r="E24" s="333"/>
      <c r="F24" s="333"/>
      <c r="G24" s="333"/>
      <c r="H24" s="333"/>
      <c r="I24" s="333"/>
      <c r="J24" s="334" t="str">
        <f>IFERROR(IF(J23&lt;168,"※計測日数が7日以上ありません。",""),"")</f>
        <v/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5"/>
      <c r="Y24" s="297"/>
      <c r="AA24" s="324" t="s">
        <v>64</v>
      </c>
      <c r="AB24" s="336">
        <f>AB23*24</f>
        <v>744</v>
      </c>
      <c r="AC24" s="274" t="s">
        <v>65</v>
      </c>
    </row>
    <row r="25" spans="1:40" ht="8.1" customHeight="1" x14ac:dyDescent="0.2">
      <c r="J25" s="337"/>
      <c r="Y25" s="297"/>
      <c r="AA25" s="311"/>
      <c r="AB25" s="338"/>
    </row>
    <row r="26" spans="1:40" ht="22.5" customHeight="1" thickBot="1" x14ac:dyDescent="0.25">
      <c r="C26" s="339" t="s">
        <v>285</v>
      </c>
      <c r="D26" s="340"/>
      <c r="E26" s="341"/>
      <c r="F26" s="341"/>
      <c r="G26" s="341"/>
      <c r="H26" s="341"/>
      <c r="I26" s="341"/>
      <c r="J26" s="341"/>
      <c r="K26" s="341"/>
      <c r="L26" s="341"/>
      <c r="M26" s="341"/>
      <c r="P26" s="342" t="s">
        <v>175</v>
      </c>
      <c r="Q26" s="343"/>
      <c r="R26" s="341"/>
      <c r="S26" s="341"/>
      <c r="T26" s="341"/>
      <c r="U26" s="341"/>
      <c r="V26" s="341"/>
      <c r="W26" s="341"/>
      <c r="AA26" s="311"/>
      <c r="AB26" s="311"/>
    </row>
    <row r="27" spans="1:40" ht="34.5" customHeight="1" x14ac:dyDescent="0.15">
      <c r="C27" s="445" t="str">
        <f>IFERROR(IF(OR(AB22&lt;&gt;AD22,AB22&lt;&gt;AE22),"※月をまたがないように集計してください。(入力エラー例①)",""),"")</f>
        <v/>
      </c>
      <c r="D27" s="446"/>
      <c r="E27" s="446"/>
      <c r="F27" s="446"/>
      <c r="G27" s="302"/>
      <c r="H27" s="500" t="s">
        <v>177</v>
      </c>
      <c r="I27" s="501"/>
      <c r="J27" s="501"/>
      <c r="K27" s="502" t="s">
        <v>178</v>
      </c>
      <c r="L27" s="503"/>
      <c r="M27" s="504"/>
      <c r="P27" s="489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490"/>
      <c r="R27" s="491"/>
      <c r="S27" s="498" t="s">
        <v>177</v>
      </c>
      <c r="T27" s="499"/>
      <c r="U27" s="495" t="s">
        <v>178</v>
      </c>
      <c r="V27" s="496"/>
      <c r="W27" s="497"/>
      <c r="AA27" s="311"/>
      <c r="AB27" s="311"/>
    </row>
    <row r="28" spans="1:40" ht="34.5" customHeight="1" x14ac:dyDescent="0.15">
      <c r="C28" s="443" t="str">
        <f>IFERROR(IF($A$31&lt;&gt;0,"※計測日は、連続した日付で、１日１レコードで入力してください。(入力エラー例②)",""),"")</f>
        <v/>
      </c>
      <c r="D28" s="444"/>
      <c r="E28" s="444"/>
      <c r="F28" s="444"/>
      <c r="G28" s="344"/>
      <c r="H28" s="487" t="s">
        <v>170</v>
      </c>
      <c r="I28" s="487"/>
      <c r="J28" s="345"/>
      <c r="K28" s="279" t="s">
        <v>66</v>
      </c>
      <c r="L28" s="487" t="s">
        <v>67</v>
      </c>
      <c r="M28" s="488"/>
      <c r="P28" s="492"/>
      <c r="Q28" s="493"/>
      <c r="R28" s="494"/>
      <c r="S28" s="346"/>
      <c r="T28" s="321" t="s">
        <v>176</v>
      </c>
      <c r="U28" s="282" t="s">
        <v>66</v>
      </c>
      <c r="V28" s="331" t="s">
        <v>67</v>
      </c>
      <c r="W28" s="347"/>
      <c r="AA28" s="348" t="s">
        <v>68</v>
      </c>
      <c r="AB28" s="349">
        <f>Q19/AB30</f>
        <v>2.9785714285699716</v>
      </c>
      <c r="AC28" s="274" t="str">
        <f>VLOOKUP($E$16,プルダウンリスト!$C$2:$D$31,2,FALSE)</f>
        <v>kWh</v>
      </c>
    </row>
    <row r="29" spans="1:40" ht="22.5" customHeight="1" x14ac:dyDescent="0.2">
      <c r="C29" s="350"/>
      <c r="D29" s="478" t="s">
        <v>69</v>
      </c>
      <c r="E29" s="480" t="s">
        <v>191</v>
      </c>
      <c r="F29" s="480" t="s">
        <v>192</v>
      </c>
      <c r="G29" s="351" t="s">
        <v>70</v>
      </c>
      <c r="H29" s="352" t="s">
        <v>179</v>
      </c>
      <c r="I29" s="352" t="s">
        <v>71</v>
      </c>
      <c r="J29" s="353" t="s">
        <v>72</v>
      </c>
      <c r="K29" s="474" t="s">
        <v>7</v>
      </c>
      <c r="L29" s="483" t="s">
        <v>73</v>
      </c>
      <c r="M29" s="485" t="s">
        <v>74</v>
      </c>
      <c r="P29" s="350"/>
      <c r="Q29" s="474" t="s">
        <v>69</v>
      </c>
      <c r="R29" s="474" t="s">
        <v>193</v>
      </c>
      <c r="S29" s="474" t="s">
        <v>184</v>
      </c>
      <c r="T29" s="354" t="s">
        <v>72</v>
      </c>
      <c r="U29" s="474" t="s">
        <v>7</v>
      </c>
      <c r="V29" s="483" t="s">
        <v>73</v>
      </c>
      <c r="W29" s="485" t="s">
        <v>74</v>
      </c>
      <c r="AA29" s="355"/>
      <c r="AB29" s="355"/>
    </row>
    <row r="30" spans="1:40" ht="22.5" customHeight="1" thickBot="1" x14ac:dyDescent="0.25">
      <c r="A30" s="286" t="s">
        <v>279</v>
      </c>
      <c r="C30" s="350"/>
      <c r="D30" s="479"/>
      <c r="E30" s="481"/>
      <c r="F30" s="480"/>
      <c r="G30" s="356" t="s">
        <v>76</v>
      </c>
      <c r="H30" s="357" t="s">
        <v>77</v>
      </c>
      <c r="I30" s="358" t="s">
        <v>78</v>
      </c>
      <c r="J30" s="358" t="str">
        <f>R19</f>
        <v>kWh</v>
      </c>
      <c r="K30" s="482"/>
      <c r="L30" s="484"/>
      <c r="M30" s="486"/>
      <c r="N30" s="359" t="s">
        <v>279</v>
      </c>
      <c r="O30" s="286" t="s">
        <v>278</v>
      </c>
      <c r="P30" s="360"/>
      <c r="Q30" s="475"/>
      <c r="R30" s="475"/>
      <c r="S30" s="475"/>
      <c r="T30" s="361" t="str">
        <f>R19</f>
        <v>kWh</v>
      </c>
      <c r="U30" s="475"/>
      <c r="V30" s="484"/>
      <c r="W30" s="486"/>
      <c r="X30" s="362"/>
      <c r="AA30" s="321" t="s">
        <v>79</v>
      </c>
      <c r="AB30" s="363">
        <f>AB19*24</f>
        <v>238.00000000011642</v>
      </c>
      <c r="AC30" s="274" t="s">
        <v>65</v>
      </c>
    </row>
    <row r="31" spans="1:40" ht="22.5" customHeight="1" thickBot="1" x14ac:dyDescent="0.25">
      <c r="A31" s="359">
        <f>SUM($A$32:$A$62)</f>
        <v>0</v>
      </c>
      <c r="B31" s="286">
        <f t="shared" ref="B31:B62" si="0">VALUE(TEXT(G31,"[h]"))+MINUTE(G31)/60</f>
        <v>11</v>
      </c>
      <c r="C31" s="364" t="s">
        <v>80</v>
      </c>
      <c r="D31" s="365">
        <v>45301</v>
      </c>
      <c r="E31" s="366">
        <v>0.54166666666666663</v>
      </c>
      <c r="F31" s="367">
        <v>1</v>
      </c>
      <c r="G31" s="368">
        <f t="shared" ref="G31:G62" si="1">IF(D31="","",F31-E31)</f>
        <v>0.45833333333333337</v>
      </c>
      <c r="H31" s="369">
        <v>20.5</v>
      </c>
      <c r="I31" s="370">
        <f t="shared" ref="I31:I61" si="2">IF($D31="","",IF($J$16="三相",ROUND(SQRT(3)*$K$16*$L$16*$H31*$B31/1000,1),ROUND($K$16*$L$16*$H31*$B31/1000,1)))</f>
        <v>66.400000000000006</v>
      </c>
      <c r="J31" s="371">
        <v>66.400000000000006</v>
      </c>
      <c r="K31" s="372">
        <v>0.5</v>
      </c>
      <c r="L31" s="373">
        <v>66.400000000000006</v>
      </c>
      <c r="M31" s="374" t="s">
        <v>266</v>
      </c>
      <c r="N31" s="375">
        <f>SUM($N$32:$N$62)</f>
        <v>0</v>
      </c>
      <c r="O31" s="375">
        <f>SUM($O$32:$O$62)</f>
        <v>0</v>
      </c>
      <c r="P31" s="376" t="s">
        <v>80</v>
      </c>
      <c r="Q31" s="377">
        <v>45301</v>
      </c>
      <c r="R31" s="378">
        <v>0.375</v>
      </c>
      <c r="S31" s="379">
        <v>210</v>
      </c>
      <c r="T31" s="380" t="s">
        <v>19</v>
      </c>
      <c r="U31" s="381" t="s">
        <v>81</v>
      </c>
      <c r="V31" s="382">
        <v>0</v>
      </c>
      <c r="W31" s="374" t="s">
        <v>35</v>
      </c>
      <c r="X31" s="383"/>
      <c r="AA31" s="311"/>
      <c r="AB31" s="311"/>
    </row>
    <row r="32" spans="1:40" ht="22.5" customHeight="1" x14ac:dyDescent="0.2">
      <c r="A32" s="359">
        <f>IF($D32&lt;&gt;"",IF(($D32-$D31)&lt;&gt;1,1,0),"")</f>
        <v>0</v>
      </c>
      <c r="B32" s="286">
        <f t="shared" si="0"/>
        <v>24</v>
      </c>
      <c r="C32" s="384">
        <f>IF(D32&lt;&gt;"",ROW()-28,"")</f>
        <v>4</v>
      </c>
      <c r="D32" s="385">
        <v>45302</v>
      </c>
      <c r="E32" s="366">
        <v>0</v>
      </c>
      <c r="F32" s="367">
        <v>1</v>
      </c>
      <c r="G32" s="368">
        <f t="shared" si="1"/>
        <v>1</v>
      </c>
      <c r="H32" s="369">
        <v>17</v>
      </c>
      <c r="I32" s="370">
        <f t="shared" ref="I32:I40" si="3">IF($D32="","",IF($J$16="三相",ROUND(SQRT(3)*$K$16*$L$16*$H32*$B32/1000,1),ROUND($K$16*$L$16*$H32*$B32/1000,1)))</f>
        <v>120.1</v>
      </c>
      <c r="J32" s="371">
        <v>120.1</v>
      </c>
      <c r="K32" s="372">
        <v>1</v>
      </c>
      <c r="L32" s="373">
        <v>120.1</v>
      </c>
      <c r="M32" s="386" t="str">
        <f>IF(M$31="","",$M$31)</f>
        <v>kg</v>
      </c>
      <c r="N32" s="359">
        <f t="shared" ref="N32" si="4">IF($Q32&lt;&gt;"",IF(AND(($Q32-$Q31)=0,0&lt;($Q32+$R32)-($Q31+$R31),($Q32+$R32)-($Q31+$R31)&lt;1),0,IF(AND(($Q32-$Q31)=1,($Q32+$R32)-($Q31+$R31)&lt;1),0,IF(AND(($Q32-$Q31)=1,($Q32+$R32)-($Q31+$R31)=1),0,IF(($Q32-$Q31)=1,0,1)))),"")</f>
        <v>0</v>
      </c>
      <c r="O32" s="359">
        <f>IF($Q32&lt;&gt;"",IF(($Q32+$R32)-($Q31+$R31)&gt;1,1,0),"")</f>
        <v>0</v>
      </c>
      <c r="P32" s="384">
        <f>IF(Q32&lt;&gt;"",ROW()-29,"")</f>
        <v>3</v>
      </c>
      <c r="Q32" s="387">
        <v>45302</v>
      </c>
      <c r="R32" s="378">
        <v>0.375</v>
      </c>
      <c r="S32" s="388">
        <v>210</v>
      </c>
      <c r="T32" s="389">
        <f>IF(AND(S31&lt;&gt;"",S32&lt;&gt;""),S32-S31,"")</f>
        <v>0</v>
      </c>
      <c r="U32" s="390">
        <v>0</v>
      </c>
      <c r="V32" s="382">
        <v>0</v>
      </c>
      <c r="W32" s="391" t="str">
        <f t="shared" ref="W32:W63" si="5">IF(W$31="","",$W$31)</f>
        <v>kg</v>
      </c>
      <c r="X32" s="383"/>
      <c r="AA32" s="321" t="s">
        <v>82</v>
      </c>
      <c r="AB32" s="321">
        <v>168</v>
      </c>
      <c r="AC32" s="274" t="s">
        <v>76</v>
      </c>
    </row>
    <row r="33" spans="1:42" ht="22.5" customHeight="1" x14ac:dyDescent="0.2">
      <c r="A33" s="359">
        <f t="shared" ref="A33:A62" si="6">IF($D33&lt;&gt;"",IF(($D33-$D32)&lt;&gt;1,1,0),"")</f>
        <v>0</v>
      </c>
      <c r="B33" s="286">
        <f t="shared" si="0"/>
        <v>24</v>
      </c>
      <c r="C33" s="392">
        <f>IF(D33&lt;&gt;"",ROW()-28,"")</f>
        <v>5</v>
      </c>
      <c r="D33" s="385">
        <v>45303</v>
      </c>
      <c r="E33" s="366">
        <v>0</v>
      </c>
      <c r="F33" s="367">
        <v>1</v>
      </c>
      <c r="G33" s="368">
        <f t="shared" si="1"/>
        <v>1</v>
      </c>
      <c r="H33" s="369">
        <v>21.6</v>
      </c>
      <c r="I33" s="370">
        <f t="shared" si="3"/>
        <v>152.6</v>
      </c>
      <c r="J33" s="371">
        <v>152.6</v>
      </c>
      <c r="K33" s="372">
        <v>1</v>
      </c>
      <c r="L33" s="373">
        <v>152.6</v>
      </c>
      <c r="M33" s="386" t="str">
        <f t="shared" ref="M33:M62" si="7">IF(M$31="","",$M$31)</f>
        <v>kg</v>
      </c>
      <c r="N33" s="359">
        <f t="shared" ref="N33:N42" si="8">IF($Q33&lt;&gt;"",IF(AND(($Q33-$Q32)=0,0&lt;($Q33+$R33)-($Q32+$R32),($Q33+$R33)-($Q32+$R32)&lt;1),0,IF(AND(($Q33-$Q32)=1,($Q33+$R33)-($Q32+$R32)&lt;1),0,IF(AND(($Q33-$Q32)=1,($Q33+$R33)-($Q32+$R32)=1),0,IF(($Q33-$Q32)=1,0,1)))),"")</f>
        <v>0</v>
      </c>
      <c r="O33" s="359">
        <f t="shared" ref="O33:O42" si="9">IF($Q33&lt;&gt;"",IF(($Q33+$R33)-($Q32+$R32)&gt;1,1,0),"")</f>
        <v>0</v>
      </c>
      <c r="P33" s="392">
        <f t="shared" ref="P33:P62" si="10">IF(Q33&lt;&gt;"",ROW()-29,"")</f>
        <v>4</v>
      </c>
      <c r="Q33" s="387">
        <v>45303</v>
      </c>
      <c r="R33" s="378">
        <v>0.375</v>
      </c>
      <c r="S33" s="379">
        <v>210</v>
      </c>
      <c r="T33" s="393">
        <f t="shared" ref="T33:T62" si="11">IF(AND(S32&lt;&gt;"",S33&lt;&gt;""),S33-S32,"")</f>
        <v>0</v>
      </c>
      <c r="U33" s="394">
        <v>0</v>
      </c>
      <c r="V33" s="382">
        <v>152.6</v>
      </c>
      <c r="W33" s="391" t="str">
        <f t="shared" si="5"/>
        <v>kg</v>
      </c>
      <c r="X33" s="383"/>
    </row>
    <row r="34" spans="1:42" ht="22.5" customHeight="1" x14ac:dyDescent="0.2">
      <c r="A34" s="359">
        <f t="shared" si="6"/>
        <v>0</v>
      </c>
      <c r="C34" s="392">
        <f t="shared" ref="C34:C62" si="12">IF(D34&lt;&gt;"",ROW()-28,"")</f>
        <v>6</v>
      </c>
      <c r="D34" s="385">
        <v>45304</v>
      </c>
      <c r="E34" s="366">
        <v>0</v>
      </c>
      <c r="F34" s="367">
        <v>1</v>
      </c>
      <c r="G34" s="368">
        <f t="shared" si="1"/>
        <v>1</v>
      </c>
      <c r="H34" s="369">
        <v>18.5</v>
      </c>
      <c r="I34" s="370">
        <f t="shared" si="3"/>
        <v>0</v>
      </c>
      <c r="J34" s="371">
        <v>130.69999999999999</v>
      </c>
      <c r="K34" s="372">
        <v>1</v>
      </c>
      <c r="L34" s="373">
        <v>130.69999999999999</v>
      </c>
      <c r="M34" s="386" t="str">
        <f t="shared" si="7"/>
        <v>kg</v>
      </c>
      <c r="N34" s="359">
        <f t="shared" si="8"/>
        <v>0</v>
      </c>
      <c r="O34" s="359">
        <f t="shared" si="9"/>
        <v>0</v>
      </c>
      <c r="P34" s="392">
        <f t="shared" si="10"/>
        <v>5</v>
      </c>
      <c r="Q34" s="387">
        <v>45304</v>
      </c>
      <c r="R34" s="378">
        <v>0.375</v>
      </c>
      <c r="S34" s="379">
        <v>250</v>
      </c>
      <c r="T34" s="393">
        <f t="shared" si="11"/>
        <v>40</v>
      </c>
      <c r="U34" s="394">
        <v>1</v>
      </c>
      <c r="V34" s="382">
        <v>130.69999999999999</v>
      </c>
      <c r="W34" s="391" t="str">
        <f t="shared" si="5"/>
        <v>kg</v>
      </c>
      <c r="X34" s="383"/>
    </row>
    <row r="35" spans="1:42" ht="22.5" customHeight="1" x14ac:dyDescent="0.2">
      <c r="A35" s="359">
        <f t="shared" si="6"/>
        <v>0</v>
      </c>
      <c r="B35" s="286">
        <f t="shared" si="0"/>
        <v>24</v>
      </c>
      <c r="C35" s="392">
        <f t="shared" si="12"/>
        <v>7</v>
      </c>
      <c r="D35" s="385">
        <v>45305</v>
      </c>
      <c r="E35" s="366">
        <v>0</v>
      </c>
      <c r="F35" s="367">
        <v>1</v>
      </c>
      <c r="G35" s="368">
        <f t="shared" si="1"/>
        <v>1</v>
      </c>
      <c r="H35" s="369">
        <v>0</v>
      </c>
      <c r="I35" s="370">
        <f t="shared" si="3"/>
        <v>0</v>
      </c>
      <c r="J35" s="371">
        <v>0</v>
      </c>
      <c r="K35" s="372">
        <v>0</v>
      </c>
      <c r="L35" s="373">
        <v>0</v>
      </c>
      <c r="M35" s="386" t="str">
        <f t="shared" si="7"/>
        <v>kg</v>
      </c>
      <c r="N35" s="359">
        <f t="shared" si="8"/>
        <v>0</v>
      </c>
      <c r="O35" s="359">
        <f t="shared" si="9"/>
        <v>0</v>
      </c>
      <c r="P35" s="392">
        <f t="shared" si="10"/>
        <v>6</v>
      </c>
      <c r="Q35" s="387">
        <v>45305</v>
      </c>
      <c r="R35" s="378">
        <v>0.375</v>
      </c>
      <c r="S35" s="379">
        <v>370</v>
      </c>
      <c r="T35" s="393">
        <f t="shared" si="11"/>
        <v>120</v>
      </c>
      <c r="U35" s="394">
        <v>1</v>
      </c>
      <c r="V35" s="382">
        <v>120.1</v>
      </c>
      <c r="W35" s="391" t="str">
        <f t="shared" si="5"/>
        <v>kg</v>
      </c>
      <c r="X35" s="383"/>
    </row>
    <row r="36" spans="1:42" ht="22.5" customHeight="1" x14ac:dyDescent="0.2">
      <c r="A36" s="359">
        <f t="shared" si="6"/>
        <v>0</v>
      </c>
      <c r="B36" s="286">
        <f t="shared" si="0"/>
        <v>24</v>
      </c>
      <c r="C36" s="392">
        <f t="shared" si="12"/>
        <v>8</v>
      </c>
      <c r="D36" s="385">
        <v>45306</v>
      </c>
      <c r="E36" s="366">
        <v>0</v>
      </c>
      <c r="F36" s="367">
        <v>1</v>
      </c>
      <c r="G36" s="368">
        <f t="shared" si="1"/>
        <v>1</v>
      </c>
      <c r="H36" s="369">
        <v>0</v>
      </c>
      <c r="I36" s="370">
        <f t="shared" si="3"/>
        <v>0</v>
      </c>
      <c r="J36" s="371">
        <v>0</v>
      </c>
      <c r="K36" s="372">
        <v>0</v>
      </c>
      <c r="L36" s="373">
        <v>0</v>
      </c>
      <c r="M36" s="386" t="str">
        <f t="shared" si="7"/>
        <v>kg</v>
      </c>
      <c r="N36" s="359">
        <f t="shared" si="8"/>
        <v>0</v>
      </c>
      <c r="O36" s="359">
        <f t="shared" si="9"/>
        <v>0</v>
      </c>
      <c r="P36" s="392">
        <f t="shared" si="10"/>
        <v>7</v>
      </c>
      <c r="Q36" s="387">
        <v>45306</v>
      </c>
      <c r="R36" s="378">
        <v>0.375</v>
      </c>
      <c r="S36" s="379">
        <v>500</v>
      </c>
      <c r="T36" s="393">
        <f t="shared" si="11"/>
        <v>130</v>
      </c>
      <c r="U36" s="394">
        <v>1</v>
      </c>
      <c r="V36" s="382">
        <v>152.6</v>
      </c>
      <c r="W36" s="391" t="str">
        <f t="shared" si="5"/>
        <v>kg</v>
      </c>
      <c r="X36" s="383"/>
    </row>
    <row r="37" spans="1:42" ht="22.5" customHeight="1" x14ac:dyDescent="0.2">
      <c r="A37" s="359">
        <f t="shared" si="6"/>
        <v>0</v>
      </c>
      <c r="B37" s="286">
        <f t="shared" si="0"/>
        <v>24</v>
      </c>
      <c r="C37" s="392">
        <f t="shared" si="12"/>
        <v>9</v>
      </c>
      <c r="D37" s="385">
        <v>45307</v>
      </c>
      <c r="E37" s="366">
        <v>0</v>
      </c>
      <c r="F37" s="367">
        <v>1</v>
      </c>
      <c r="G37" s="368">
        <f t="shared" si="1"/>
        <v>1</v>
      </c>
      <c r="H37" s="369">
        <v>10.5</v>
      </c>
      <c r="I37" s="370">
        <f t="shared" si="3"/>
        <v>74.2</v>
      </c>
      <c r="J37" s="371">
        <v>74.2</v>
      </c>
      <c r="K37" s="372">
        <v>1</v>
      </c>
      <c r="L37" s="373">
        <v>74.2</v>
      </c>
      <c r="M37" s="386" t="str">
        <f t="shared" si="7"/>
        <v>kg</v>
      </c>
      <c r="N37" s="359">
        <f t="shared" si="8"/>
        <v>0</v>
      </c>
      <c r="O37" s="359">
        <f t="shared" si="9"/>
        <v>0</v>
      </c>
      <c r="P37" s="392">
        <f t="shared" si="10"/>
        <v>8</v>
      </c>
      <c r="Q37" s="387">
        <v>45307</v>
      </c>
      <c r="R37" s="378">
        <v>0.375</v>
      </c>
      <c r="S37" s="379">
        <v>650</v>
      </c>
      <c r="T37" s="393">
        <f t="shared" si="11"/>
        <v>150</v>
      </c>
      <c r="U37" s="394">
        <v>1</v>
      </c>
      <c r="V37" s="382">
        <v>0</v>
      </c>
      <c r="W37" s="391" t="str">
        <f t="shared" si="5"/>
        <v>kg</v>
      </c>
      <c r="X37" s="383"/>
    </row>
    <row r="38" spans="1:42" ht="22.5" customHeight="1" x14ac:dyDescent="0.2">
      <c r="A38" s="359">
        <f t="shared" si="6"/>
        <v>0</v>
      </c>
      <c r="B38" s="286">
        <f t="shared" si="0"/>
        <v>24</v>
      </c>
      <c r="C38" s="392">
        <f t="shared" si="12"/>
        <v>10</v>
      </c>
      <c r="D38" s="385">
        <v>45308</v>
      </c>
      <c r="E38" s="366">
        <v>0</v>
      </c>
      <c r="F38" s="367">
        <v>1</v>
      </c>
      <c r="G38" s="368">
        <f t="shared" si="1"/>
        <v>1</v>
      </c>
      <c r="H38" s="369">
        <v>5</v>
      </c>
      <c r="I38" s="370">
        <f t="shared" si="3"/>
        <v>35.299999999999997</v>
      </c>
      <c r="J38" s="371">
        <v>35.299999999999997</v>
      </c>
      <c r="K38" s="372">
        <v>1</v>
      </c>
      <c r="L38" s="373">
        <v>35.299999999999997</v>
      </c>
      <c r="M38" s="386" t="str">
        <f t="shared" si="7"/>
        <v>kg</v>
      </c>
      <c r="N38" s="359">
        <f t="shared" si="8"/>
        <v>0</v>
      </c>
      <c r="O38" s="359">
        <f t="shared" si="9"/>
        <v>0</v>
      </c>
      <c r="P38" s="392">
        <f t="shared" si="10"/>
        <v>9</v>
      </c>
      <c r="Q38" s="387">
        <v>45308</v>
      </c>
      <c r="R38" s="378">
        <v>0.375</v>
      </c>
      <c r="S38" s="379">
        <v>650</v>
      </c>
      <c r="T38" s="393">
        <f t="shared" si="11"/>
        <v>0</v>
      </c>
      <c r="U38" s="394">
        <v>1</v>
      </c>
      <c r="V38" s="382">
        <v>35.299999999999997</v>
      </c>
      <c r="W38" s="391" t="str">
        <f t="shared" si="5"/>
        <v>kg</v>
      </c>
      <c r="X38" s="383"/>
    </row>
    <row r="39" spans="1:42" ht="22.5" customHeight="1" x14ac:dyDescent="0.2">
      <c r="A39" s="359">
        <f t="shared" si="6"/>
        <v>0</v>
      </c>
      <c r="B39" s="286">
        <f t="shared" si="0"/>
        <v>24</v>
      </c>
      <c r="C39" s="392">
        <f t="shared" si="12"/>
        <v>11</v>
      </c>
      <c r="D39" s="385">
        <v>45309</v>
      </c>
      <c r="E39" s="366">
        <v>0</v>
      </c>
      <c r="F39" s="367">
        <v>1</v>
      </c>
      <c r="G39" s="368">
        <f t="shared" si="1"/>
        <v>1</v>
      </c>
      <c r="H39" s="369">
        <v>18.399999999999999</v>
      </c>
      <c r="I39" s="370">
        <f t="shared" si="3"/>
        <v>130</v>
      </c>
      <c r="J39" s="371">
        <v>130</v>
      </c>
      <c r="K39" s="372">
        <v>1</v>
      </c>
      <c r="L39" s="373">
        <v>130</v>
      </c>
      <c r="M39" s="386" t="str">
        <f t="shared" si="7"/>
        <v>kg</v>
      </c>
      <c r="N39" s="359">
        <f t="shared" si="8"/>
        <v>0</v>
      </c>
      <c r="O39" s="359">
        <f t="shared" si="9"/>
        <v>0</v>
      </c>
      <c r="P39" s="392">
        <f t="shared" si="10"/>
        <v>10</v>
      </c>
      <c r="Q39" s="387">
        <v>45309</v>
      </c>
      <c r="R39" s="378">
        <v>0.375</v>
      </c>
      <c r="S39" s="379">
        <v>750</v>
      </c>
      <c r="T39" s="393">
        <f t="shared" si="11"/>
        <v>100</v>
      </c>
      <c r="U39" s="394">
        <v>1</v>
      </c>
      <c r="V39" s="382">
        <v>130</v>
      </c>
      <c r="W39" s="391" t="str">
        <f t="shared" si="5"/>
        <v>kg</v>
      </c>
      <c r="X39" s="383"/>
    </row>
    <row r="40" spans="1:42" ht="22.5" customHeight="1" x14ac:dyDescent="0.2">
      <c r="A40" s="359">
        <f t="shared" si="6"/>
        <v>0</v>
      </c>
      <c r="B40" s="286">
        <f t="shared" si="0"/>
        <v>24</v>
      </c>
      <c r="C40" s="392">
        <f t="shared" si="12"/>
        <v>12</v>
      </c>
      <c r="D40" s="385">
        <v>45310</v>
      </c>
      <c r="E40" s="366">
        <v>0</v>
      </c>
      <c r="F40" s="367">
        <v>1</v>
      </c>
      <c r="G40" s="368">
        <f t="shared" si="1"/>
        <v>1</v>
      </c>
      <c r="H40" s="371">
        <v>15</v>
      </c>
      <c r="I40" s="370">
        <f t="shared" si="3"/>
        <v>106</v>
      </c>
      <c r="J40" s="371">
        <v>106</v>
      </c>
      <c r="K40" s="372">
        <v>1</v>
      </c>
      <c r="L40" s="373">
        <v>106</v>
      </c>
      <c r="M40" s="386" t="str">
        <f t="shared" si="7"/>
        <v>kg</v>
      </c>
      <c r="N40" s="359">
        <f t="shared" si="8"/>
        <v>0</v>
      </c>
      <c r="O40" s="359">
        <f t="shared" si="9"/>
        <v>0</v>
      </c>
      <c r="P40" s="392">
        <f t="shared" si="10"/>
        <v>11</v>
      </c>
      <c r="Q40" s="387">
        <v>45309</v>
      </c>
      <c r="R40" s="378">
        <v>0.45833333333333331</v>
      </c>
      <c r="S40" s="379">
        <v>830</v>
      </c>
      <c r="T40" s="393">
        <f t="shared" si="11"/>
        <v>80</v>
      </c>
      <c r="U40" s="394">
        <v>0.3</v>
      </c>
      <c r="V40" s="382">
        <v>106</v>
      </c>
      <c r="W40" s="391" t="str">
        <f t="shared" si="5"/>
        <v>kg</v>
      </c>
      <c r="X40" s="383"/>
    </row>
    <row r="41" spans="1:42" ht="22.5" customHeight="1" x14ac:dyDescent="0.2">
      <c r="A41" s="359">
        <f t="shared" si="6"/>
        <v>0</v>
      </c>
      <c r="B41" s="286">
        <f t="shared" si="0"/>
        <v>11</v>
      </c>
      <c r="C41" s="392">
        <f t="shared" si="12"/>
        <v>13</v>
      </c>
      <c r="D41" s="385">
        <v>45311</v>
      </c>
      <c r="E41" s="366">
        <v>0</v>
      </c>
      <c r="F41" s="367">
        <v>0.45833333333333331</v>
      </c>
      <c r="G41" s="368">
        <f t="shared" si="1"/>
        <v>0.45833333333333331</v>
      </c>
      <c r="H41" s="371">
        <v>7.5</v>
      </c>
      <c r="I41" s="370">
        <f t="shared" si="2"/>
        <v>24.3</v>
      </c>
      <c r="J41" s="371">
        <v>24.3</v>
      </c>
      <c r="K41" s="372">
        <v>0.25</v>
      </c>
      <c r="L41" s="373">
        <v>24.3</v>
      </c>
      <c r="M41" s="386" t="str">
        <f t="shared" si="7"/>
        <v>kg</v>
      </c>
      <c r="N41" s="359" t="str">
        <f t="shared" si="8"/>
        <v/>
      </c>
      <c r="O41" s="359" t="str">
        <f t="shared" si="9"/>
        <v/>
      </c>
      <c r="P41" s="392" t="str">
        <f t="shared" si="10"/>
        <v/>
      </c>
      <c r="Q41" s="387"/>
      <c r="R41" s="378"/>
      <c r="S41" s="379"/>
      <c r="T41" s="393" t="str">
        <f t="shared" si="11"/>
        <v/>
      </c>
      <c r="U41" s="394"/>
      <c r="V41" s="382"/>
      <c r="W41" s="391" t="str">
        <f t="shared" si="5"/>
        <v>kg</v>
      </c>
      <c r="X41" s="383"/>
    </row>
    <row r="42" spans="1:42" ht="22.5" customHeight="1" x14ac:dyDescent="0.2">
      <c r="A42" s="359" t="str">
        <f t="shared" si="6"/>
        <v/>
      </c>
      <c r="B42" s="286" t="e">
        <f t="shared" si="0"/>
        <v>#VALUE!</v>
      </c>
      <c r="C42" s="392" t="str">
        <f t="shared" si="12"/>
        <v/>
      </c>
      <c r="D42" s="387"/>
      <c r="E42" s="395"/>
      <c r="F42" s="396"/>
      <c r="G42" s="368" t="str">
        <f t="shared" si="1"/>
        <v/>
      </c>
      <c r="H42" s="379"/>
      <c r="I42" s="370" t="str">
        <f t="shared" si="2"/>
        <v/>
      </c>
      <c r="J42" s="397"/>
      <c r="K42" s="394"/>
      <c r="L42" s="398"/>
      <c r="M42" s="386" t="str">
        <f t="shared" si="7"/>
        <v>kg</v>
      </c>
      <c r="N42" s="359" t="str">
        <f t="shared" si="8"/>
        <v/>
      </c>
      <c r="O42" s="359" t="str">
        <f t="shared" si="9"/>
        <v/>
      </c>
      <c r="P42" s="392" t="str">
        <f t="shared" si="10"/>
        <v/>
      </c>
      <c r="Q42" s="387"/>
      <c r="R42" s="378"/>
      <c r="S42" s="379"/>
      <c r="T42" s="393" t="str">
        <f t="shared" si="11"/>
        <v/>
      </c>
      <c r="U42" s="394"/>
      <c r="V42" s="382"/>
      <c r="W42" s="391" t="str">
        <f t="shared" si="5"/>
        <v>kg</v>
      </c>
      <c r="X42" s="383"/>
    </row>
    <row r="43" spans="1:42" ht="22.5" customHeight="1" x14ac:dyDescent="0.2">
      <c r="A43" s="359" t="str">
        <f t="shared" si="6"/>
        <v/>
      </c>
      <c r="B43" s="286" t="e">
        <f t="shared" si="0"/>
        <v>#VALUE!</v>
      </c>
      <c r="C43" s="392" t="str">
        <f t="shared" si="12"/>
        <v/>
      </c>
      <c r="D43" s="387"/>
      <c r="E43" s="395"/>
      <c r="F43" s="396"/>
      <c r="G43" s="368" t="str">
        <f t="shared" si="1"/>
        <v/>
      </c>
      <c r="H43" s="379"/>
      <c r="I43" s="370" t="str">
        <f t="shared" si="2"/>
        <v/>
      </c>
      <c r="J43" s="397"/>
      <c r="K43" s="394"/>
      <c r="L43" s="398"/>
      <c r="M43" s="386" t="str">
        <f t="shared" si="7"/>
        <v>kg</v>
      </c>
      <c r="N43" s="359" t="str">
        <f t="shared" ref="N43:N62" si="13">IF($Q43&lt;&gt;"",IF(AND(($Q43-$Q42)=0,0&lt;($Q43+$R43)-($Q42+$R42),($Q43+$R43)-($Q42+$R42)&lt;1),0,IF(AND(($Q43-$Q42)=1,($Q43+$R43)-($Q42+$R42)&lt;1),0,IF(AND(($Q43-$Q42)=1,($Q43+$R43)-($Q42+$R42)=1),0,IF(($Q43-$Q42)=1,0,1)))),"")</f>
        <v/>
      </c>
      <c r="O43" s="359" t="str">
        <f t="shared" ref="O43:O62" si="14">IF($Q43&lt;&gt;"",IF(($Q43+$R43)-($Q42+$R42)&gt;1,1,0),"")</f>
        <v/>
      </c>
      <c r="P43" s="392" t="str">
        <f t="shared" si="10"/>
        <v/>
      </c>
      <c r="Q43" s="387"/>
      <c r="R43" s="378"/>
      <c r="S43" s="379"/>
      <c r="T43" s="393" t="str">
        <f t="shared" si="11"/>
        <v/>
      </c>
      <c r="U43" s="394"/>
      <c r="V43" s="382"/>
      <c r="W43" s="391" t="str">
        <f t="shared" si="5"/>
        <v>kg</v>
      </c>
      <c r="X43" s="383"/>
    </row>
    <row r="44" spans="1:42" ht="22.5" customHeight="1" x14ac:dyDescent="0.2">
      <c r="A44" s="359" t="str">
        <f t="shared" si="6"/>
        <v/>
      </c>
      <c r="B44" s="286" t="e">
        <f t="shared" si="0"/>
        <v>#VALUE!</v>
      </c>
      <c r="C44" s="392" t="str">
        <f t="shared" si="12"/>
        <v/>
      </c>
      <c r="D44" s="387"/>
      <c r="E44" s="395"/>
      <c r="F44" s="396"/>
      <c r="G44" s="368" t="str">
        <f t="shared" si="1"/>
        <v/>
      </c>
      <c r="H44" s="379"/>
      <c r="I44" s="370" t="str">
        <f t="shared" si="2"/>
        <v/>
      </c>
      <c r="J44" s="399"/>
      <c r="K44" s="394"/>
      <c r="L44" s="398"/>
      <c r="M44" s="386" t="str">
        <f t="shared" si="7"/>
        <v>kg</v>
      </c>
      <c r="N44" s="359" t="str">
        <f t="shared" si="13"/>
        <v/>
      </c>
      <c r="O44" s="359" t="str">
        <f t="shared" si="14"/>
        <v/>
      </c>
      <c r="P44" s="392" t="str">
        <f t="shared" si="10"/>
        <v/>
      </c>
      <c r="Q44" s="387"/>
      <c r="R44" s="378"/>
      <c r="S44" s="379"/>
      <c r="T44" s="393" t="str">
        <f t="shared" si="11"/>
        <v/>
      </c>
      <c r="U44" s="400"/>
      <c r="V44" s="382"/>
      <c r="W44" s="391" t="str">
        <f t="shared" si="5"/>
        <v>kg</v>
      </c>
      <c r="X44" s="383"/>
      <c r="AI44" s="401"/>
    </row>
    <row r="45" spans="1:42" ht="22.5" customHeight="1" x14ac:dyDescent="0.15">
      <c r="A45" s="359" t="str">
        <f t="shared" si="6"/>
        <v/>
      </c>
      <c r="B45" s="286" t="e">
        <f t="shared" si="0"/>
        <v>#VALUE!</v>
      </c>
      <c r="C45" s="392" t="str">
        <f t="shared" si="12"/>
        <v/>
      </c>
      <c r="D45" s="387"/>
      <c r="E45" s="395"/>
      <c r="F45" s="396"/>
      <c r="G45" s="368" t="str">
        <f t="shared" si="1"/>
        <v/>
      </c>
      <c r="H45" s="402"/>
      <c r="I45" s="370" t="str">
        <f t="shared" si="2"/>
        <v/>
      </c>
      <c r="J45" s="399"/>
      <c r="K45" s="394"/>
      <c r="L45" s="398"/>
      <c r="M45" s="386" t="str">
        <f t="shared" si="7"/>
        <v>kg</v>
      </c>
      <c r="N45" s="359" t="str">
        <f t="shared" si="13"/>
        <v/>
      </c>
      <c r="O45" s="359" t="str">
        <f t="shared" si="14"/>
        <v/>
      </c>
      <c r="P45" s="392" t="str">
        <f t="shared" si="10"/>
        <v/>
      </c>
      <c r="Q45" s="387"/>
      <c r="R45" s="378"/>
      <c r="S45" s="379"/>
      <c r="T45" s="393" t="str">
        <f t="shared" si="11"/>
        <v/>
      </c>
      <c r="U45" s="400"/>
      <c r="V45" s="382"/>
      <c r="W45" s="391" t="str">
        <f t="shared" si="5"/>
        <v>kg</v>
      </c>
      <c r="X45" s="383"/>
      <c r="AO45" s="403"/>
    </row>
    <row r="46" spans="1:42" ht="22.5" customHeight="1" x14ac:dyDescent="0.2">
      <c r="A46" s="359" t="str">
        <f t="shared" si="6"/>
        <v/>
      </c>
      <c r="B46" s="286" t="e">
        <f t="shared" si="0"/>
        <v>#VALUE!</v>
      </c>
      <c r="C46" s="392" t="str">
        <f t="shared" si="12"/>
        <v/>
      </c>
      <c r="D46" s="387"/>
      <c r="E46" s="395"/>
      <c r="F46" s="396"/>
      <c r="G46" s="368" t="str">
        <f t="shared" si="1"/>
        <v/>
      </c>
      <c r="H46" s="402"/>
      <c r="I46" s="370" t="str">
        <f t="shared" si="2"/>
        <v/>
      </c>
      <c r="J46" s="399"/>
      <c r="K46" s="394"/>
      <c r="L46" s="398"/>
      <c r="M46" s="386" t="str">
        <f t="shared" si="7"/>
        <v>kg</v>
      </c>
      <c r="N46" s="359" t="str">
        <f t="shared" si="13"/>
        <v/>
      </c>
      <c r="O46" s="359" t="str">
        <f t="shared" si="14"/>
        <v/>
      </c>
      <c r="P46" s="392" t="str">
        <f t="shared" si="10"/>
        <v/>
      </c>
      <c r="Q46" s="387"/>
      <c r="R46" s="378"/>
      <c r="S46" s="379"/>
      <c r="T46" s="393" t="str">
        <f t="shared" si="11"/>
        <v/>
      </c>
      <c r="U46" s="400"/>
      <c r="V46" s="382"/>
      <c r="W46" s="391" t="str">
        <f t="shared" si="5"/>
        <v>kg</v>
      </c>
      <c r="X46" s="383"/>
      <c r="AJ46" s="404"/>
      <c r="AK46" s="404"/>
      <c r="AL46" s="404"/>
      <c r="AM46" s="404"/>
      <c r="AN46" s="404"/>
      <c r="AO46" s="405"/>
      <c r="AP46" s="404"/>
    </row>
    <row r="47" spans="1:42" ht="22.5" customHeight="1" x14ac:dyDescent="0.2">
      <c r="A47" s="359" t="str">
        <f t="shared" si="6"/>
        <v/>
      </c>
      <c r="B47" s="286" t="e">
        <f t="shared" si="0"/>
        <v>#VALUE!</v>
      </c>
      <c r="C47" s="392" t="str">
        <f t="shared" si="12"/>
        <v/>
      </c>
      <c r="D47" s="387"/>
      <c r="E47" s="395"/>
      <c r="F47" s="396"/>
      <c r="G47" s="368" t="str">
        <f t="shared" si="1"/>
        <v/>
      </c>
      <c r="H47" s="379"/>
      <c r="I47" s="370" t="str">
        <f t="shared" si="2"/>
        <v/>
      </c>
      <c r="J47" s="399"/>
      <c r="K47" s="394"/>
      <c r="L47" s="398"/>
      <c r="M47" s="386" t="str">
        <f t="shared" si="7"/>
        <v>kg</v>
      </c>
      <c r="N47" s="359" t="str">
        <f t="shared" si="13"/>
        <v/>
      </c>
      <c r="O47" s="359" t="str">
        <f t="shared" si="14"/>
        <v/>
      </c>
      <c r="P47" s="392" t="str">
        <f t="shared" si="10"/>
        <v/>
      </c>
      <c r="Q47" s="387"/>
      <c r="R47" s="378"/>
      <c r="S47" s="379"/>
      <c r="T47" s="393" t="str">
        <f t="shared" si="11"/>
        <v/>
      </c>
      <c r="U47" s="400"/>
      <c r="V47" s="382"/>
      <c r="W47" s="391" t="str">
        <f t="shared" si="5"/>
        <v>kg</v>
      </c>
      <c r="X47" s="383"/>
      <c r="AF47" s="406"/>
      <c r="AG47" s="406"/>
      <c r="AH47" s="406"/>
      <c r="AJ47" s="404"/>
      <c r="AK47" s="404"/>
      <c r="AL47" s="404"/>
      <c r="AM47" s="404"/>
      <c r="AN47" s="404"/>
      <c r="AO47" s="405"/>
      <c r="AP47" s="404"/>
    </row>
    <row r="48" spans="1:42" ht="22.5" customHeight="1" x14ac:dyDescent="0.2">
      <c r="A48" s="359" t="str">
        <f t="shared" si="6"/>
        <v/>
      </c>
      <c r="B48" s="286" t="e">
        <f t="shared" si="0"/>
        <v>#VALUE!</v>
      </c>
      <c r="C48" s="392" t="str">
        <f t="shared" si="12"/>
        <v/>
      </c>
      <c r="D48" s="387"/>
      <c r="E48" s="395"/>
      <c r="F48" s="395"/>
      <c r="G48" s="368" t="str">
        <f t="shared" si="1"/>
        <v/>
      </c>
      <c r="H48" s="379"/>
      <c r="I48" s="370" t="str">
        <f t="shared" si="2"/>
        <v/>
      </c>
      <c r="J48" s="399"/>
      <c r="K48" s="394"/>
      <c r="L48" s="398"/>
      <c r="M48" s="386" t="str">
        <f t="shared" si="7"/>
        <v>kg</v>
      </c>
      <c r="N48" s="359" t="str">
        <f t="shared" si="13"/>
        <v/>
      </c>
      <c r="O48" s="359" t="str">
        <f t="shared" si="14"/>
        <v/>
      </c>
      <c r="P48" s="392" t="str">
        <f t="shared" si="10"/>
        <v/>
      </c>
      <c r="Q48" s="387"/>
      <c r="R48" s="378"/>
      <c r="S48" s="379"/>
      <c r="T48" s="393" t="str">
        <f t="shared" si="11"/>
        <v/>
      </c>
      <c r="U48" s="400"/>
      <c r="V48" s="382"/>
      <c r="W48" s="391" t="str">
        <f t="shared" si="5"/>
        <v>kg</v>
      </c>
      <c r="X48" s="383"/>
      <c r="AF48" s="407"/>
      <c r="AG48" s="407"/>
      <c r="AH48" s="407"/>
      <c r="AI48" s="311"/>
      <c r="AJ48" s="408"/>
      <c r="AK48" s="406"/>
      <c r="AL48" s="406"/>
      <c r="AM48" s="406"/>
      <c r="AN48" s="409"/>
      <c r="AO48" s="410"/>
      <c r="AP48" s="406"/>
    </row>
    <row r="49" spans="1:42" ht="22.5" customHeight="1" x14ac:dyDescent="0.2">
      <c r="A49" s="359" t="str">
        <f t="shared" si="6"/>
        <v/>
      </c>
      <c r="B49" s="286" t="e">
        <f t="shared" si="0"/>
        <v>#VALUE!</v>
      </c>
      <c r="C49" s="392" t="str">
        <f t="shared" si="12"/>
        <v/>
      </c>
      <c r="D49" s="387"/>
      <c r="E49" s="395"/>
      <c r="F49" s="395"/>
      <c r="G49" s="368" t="str">
        <f t="shared" si="1"/>
        <v/>
      </c>
      <c r="H49" s="379"/>
      <c r="I49" s="370" t="str">
        <f t="shared" si="2"/>
        <v/>
      </c>
      <c r="J49" s="399"/>
      <c r="K49" s="394"/>
      <c r="L49" s="398"/>
      <c r="M49" s="386" t="str">
        <f t="shared" si="7"/>
        <v>kg</v>
      </c>
      <c r="N49" s="359" t="str">
        <f t="shared" si="13"/>
        <v/>
      </c>
      <c r="O49" s="359" t="str">
        <f t="shared" si="14"/>
        <v/>
      </c>
      <c r="P49" s="392" t="str">
        <f t="shared" si="10"/>
        <v/>
      </c>
      <c r="Q49" s="387"/>
      <c r="R49" s="378"/>
      <c r="S49" s="379"/>
      <c r="T49" s="393" t="str">
        <f t="shared" si="11"/>
        <v/>
      </c>
      <c r="U49" s="400"/>
      <c r="V49" s="382"/>
      <c r="W49" s="391" t="str">
        <f t="shared" si="5"/>
        <v>kg</v>
      </c>
      <c r="X49" s="383"/>
      <c r="AI49" s="311"/>
      <c r="AJ49" s="408"/>
      <c r="AK49" s="406"/>
      <c r="AL49" s="406"/>
      <c r="AM49" s="406"/>
      <c r="AN49" s="409"/>
      <c r="AO49" s="410"/>
      <c r="AP49" s="406"/>
    </row>
    <row r="50" spans="1:42" ht="22.5" customHeight="1" x14ac:dyDescent="0.2">
      <c r="A50" s="359" t="str">
        <f t="shared" si="6"/>
        <v/>
      </c>
      <c r="B50" s="286" t="e">
        <f t="shared" si="0"/>
        <v>#VALUE!</v>
      </c>
      <c r="C50" s="392" t="str">
        <f t="shared" si="12"/>
        <v/>
      </c>
      <c r="D50" s="387"/>
      <c r="E50" s="395"/>
      <c r="F50" s="395"/>
      <c r="G50" s="368" t="str">
        <f t="shared" si="1"/>
        <v/>
      </c>
      <c r="H50" s="379"/>
      <c r="I50" s="370" t="str">
        <f t="shared" si="2"/>
        <v/>
      </c>
      <c r="J50" s="399"/>
      <c r="K50" s="394"/>
      <c r="L50" s="398"/>
      <c r="M50" s="386" t="str">
        <f t="shared" si="7"/>
        <v>kg</v>
      </c>
      <c r="N50" s="359" t="str">
        <f t="shared" si="13"/>
        <v/>
      </c>
      <c r="O50" s="359" t="str">
        <f t="shared" si="14"/>
        <v/>
      </c>
      <c r="P50" s="392" t="str">
        <f t="shared" si="10"/>
        <v/>
      </c>
      <c r="Q50" s="387"/>
      <c r="R50" s="378"/>
      <c r="S50" s="379"/>
      <c r="T50" s="393" t="str">
        <f t="shared" si="11"/>
        <v/>
      </c>
      <c r="U50" s="400"/>
      <c r="V50" s="382"/>
      <c r="W50" s="391" t="str">
        <f t="shared" si="5"/>
        <v>kg</v>
      </c>
      <c r="X50" s="383"/>
      <c r="AI50" s="311"/>
      <c r="AJ50" s="408"/>
      <c r="AK50" s="406"/>
      <c r="AL50" s="406"/>
      <c r="AM50" s="406"/>
      <c r="AN50" s="409"/>
      <c r="AO50" s="410"/>
      <c r="AP50" s="406"/>
    </row>
    <row r="51" spans="1:42" ht="22.5" customHeight="1" x14ac:dyDescent="0.2">
      <c r="A51" s="359" t="str">
        <f t="shared" si="6"/>
        <v/>
      </c>
      <c r="B51" s="286" t="e">
        <f t="shared" si="0"/>
        <v>#VALUE!</v>
      </c>
      <c r="C51" s="392" t="str">
        <f t="shared" si="12"/>
        <v/>
      </c>
      <c r="D51" s="387"/>
      <c r="E51" s="395"/>
      <c r="F51" s="395"/>
      <c r="G51" s="368" t="str">
        <f t="shared" si="1"/>
        <v/>
      </c>
      <c r="H51" s="379"/>
      <c r="I51" s="370" t="str">
        <f t="shared" si="2"/>
        <v/>
      </c>
      <c r="J51" s="399"/>
      <c r="K51" s="394"/>
      <c r="L51" s="398"/>
      <c r="M51" s="386" t="str">
        <f t="shared" si="7"/>
        <v>kg</v>
      </c>
      <c r="N51" s="359" t="str">
        <f t="shared" si="13"/>
        <v/>
      </c>
      <c r="O51" s="359" t="str">
        <f t="shared" si="14"/>
        <v/>
      </c>
      <c r="P51" s="392" t="str">
        <f t="shared" si="10"/>
        <v/>
      </c>
      <c r="Q51" s="387"/>
      <c r="R51" s="411"/>
      <c r="S51" s="379"/>
      <c r="T51" s="393" t="str">
        <f t="shared" si="11"/>
        <v/>
      </c>
      <c r="U51" s="400"/>
      <c r="V51" s="382"/>
      <c r="W51" s="391" t="str">
        <f t="shared" si="5"/>
        <v>kg</v>
      </c>
      <c r="X51" s="383"/>
      <c r="AI51" s="311"/>
      <c r="AJ51" s="408"/>
      <c r="AK51" s="406"/>
      <c r="AL51" s="406"/>
      <c r="AM51" s="406"/>
      <c r="AN51" s="409"/>
      <c r="AO51" s="410"/>
      <c r="AP51" s="406"/>
    </row>
    <row r="52" spans="1:42" ht="22.5" customHeight="1" x14ac:dyDescent="0.2">
      <c r="A52" s="359" t="str">
        <f t="shared" si="6"/>
        <v/>
      </c>
      <c r="B52" s="286" t="e">
        <f t="shared" si="0"/>
        <v>#VALUE!</v>
      </c>
      <c r="C52" s="392" t="str">
        <f t="shared" si="12"/>
        <v/>
      </c>
      <c r="D52" s="387"/>
      <c r="E52" s="366"/>
      <c r="F52" s="367"/>
      <c r="G52" s="368" t="str">
        <f t="shared" si="1"/>
        <v/>
      </c>
      <c r="H52" s="379"/>
      <c r="I52" s="370" t="str">
        <f t="shared" si="2"/>
        <v/>
      </c>
      <c r="J52" s="397"/>
      <c r="K52" s="394"/>
      <c r="L52" s="398"/>
      <c r="M52" s="386" t="str">
        <f t="shared" si="7"/>
        <v>kg</v>
      </c>
      <c r="N52" s="359" t="str">
        <f t="shared" si="13"/>
        <v/>
      </c>
      <c r="O52" s="359" t="str">
        <f t="shared" si="14"/>
        <v/>
      </c>
      <c r="P52" s="392" t="str">
        <f t="shared" si="10"/>
        <v/>
      </c>
      <c r="Q52" s="387"/>
      <c r="R52" s="411"/>
      <c r="S52" s="379"/>
      <c r="T52" s="393" t="str">
        <f t="shared" si="11"/>
        <v/>
      </c>
      <c r="U52" s="400"/>
      <c r="V52" s="382"/>
      <c r="W52" s="391" t="str">
        <f t="shared" si="5"/>
        <v>kg</v>
      </c>
      <c r="X52" s="383"/>
      <c r="AI52" s="311"/>
      <c r="AJ52" s="408"/>
      <c r="AK52" s="406"/>
      <c r="AL52" s="406"/>
      <c r="AM52" s="406"/>
      <c r="AN52" s="409"/>
      <c r="AO52" s="410"/>
      <c r="AP52" s="406"/>
    </row>
    <row r="53" spans="1:42" ht="22.5" customHeight="1" x14ac:dyDescent="0.2">
      <c r="A53" s="359" t="str">
        <f t="shared" si="6"/>
        <v/>
      </c>
      <c r="B53" s="286" t="e">
        <f t="shared" si="0"/>
        <v>#VALUE!</v>
      </c>
      <c r="C53" s="392" t="str">
        <f t="shared" si="12"/>
        <v/>
      </c>
      <c r="D53" s="387"/>
      <c r="E53" s="395"/>
      <c r="F53" s="395"/>
      <c r="G53" s="368" t="str">
        <f t="shared" si="1"/>
        <v/>
      </c>
      <c r="H53" s="379"/>
      <c r="I53" s="370" t="str">
        <f t="shared" si="2"/>
        <v/>
      </c>
      <c r="J53" s="399"/>
      <c r="K53" s="394"/>
      <c r="L53" s="398"/>
      <c r="M53" s="386" t="str">
        <f t="shared" si="7"/>
        <v>kg</v>
      </c>
      <c r="N53" s="359" t="str">
        <f t="shared" si="13"/>
        <v/>
      </c>
      <c r="O53" s="359" t="str">
        <f t="shared" si="14"/>
        <v/>
      </c>
      <c r="P53" s="392" t="str">
        <f t="shared" si="10"/>
        <v/>
      </c>
      <c r="Q53" s="387"/>
      <c r="R53" s="411"/>
      <c r="S53" s="379"/>
      <c r="T53" s="393" t="str">
        <f t="shared" si="11"/>
        <v/>
      </c>
      <c r="U53" s="400"/>
      <c r="V53" s="382"/>
      <c r="W53" s="391" t="str">
        <f t="shared" si="5"/>
        <v>kg</v>
      </c>
      <c r="X53" s="383"/>
      <c r="AI53" s="311"/>
      <c r="AJ53" s="408"/>
      <c r="AK53" s="406"/>
      <c r="AL53" s="406"/>
      <c r="AM53" s="406"/>
      <c r="AN53" s="409"/>
      <c r="AO53" s="410"/>
      <c r="AP53" s="406"/>
    </row>
    <row r="54" spans="1:42" ht="22.5" customHeight="1" x14ac:dyDescent="0.2">
      <c r="A54" s="359" t="str">
        <f t="shared" si="6"/>
        <v/>
      </c>
      <c r="B54" s="286" t="e">
        <f t="shared" si="0"/>
        <v>#VALUE!</v>
      </c>
      <c r="C54" s="392" t="str">
        <f t="shared" si="12"/>
        <v/>
      </c>
      <c r="D54" s="387"/>
      <c r="E54" s="395"/>
      <c r="F54" s="395"/>
      <c r="G54" s="368" t="str">
        <f t="shared" si="1"/>
        <v/>
      </c>
      <c r="H54" s="379"/>
      <c r="I54" s="370" t="str">
        <f t="shared" si="2"/>
        <v/>
      </c>
      <c r="J54" s="399"/>
      <c r="K54" s="394"/>
      <c r="L54" s="398"/>
      <c r="M54" s="386" t="str">
        <f t="shared" si="7"/>
        <v>kg</v>
      </c>
      <c r="N54" s="359" t="str">
        <f t="shared" si="13"/>
        <v/>
      </c>
      <c r="O54" s="359" t="str">
        <f t="shared" si="14"/>
        <v/>
      </c>
      <c r="P54" s="392" t="str">
        <f t="shared" si="10"/>
        <v/>
      </c>
      <c r="Q54" s="387"/>
      <c r="R54" s="411"/>
      <c r="S54" s="379"/>
      <c r="T54" s="393" t="str">
        <f t="shared" si="11"/>
        <v/>
      </c>
      <c r="U54" s="400"/>
      <c r="V54" s="382"/>
      <c r="W54" s="391" t="str">
        <f t="shared" si="5"/>
        <v>kg</v>
      </c>
      <c r="X54" s="383"/>
      <c r="AI54" s="311"/>
      <c r="AJ54" s="408"/>
      <c r="AK54" s="406"/>
      <c r="AL54" s="406"/>
      <c r="AM54" s="406"/>
      <c r="AN54" s="409"/>
      <c r="AO54" s="410"/>
      <c r="AP54" s="406"/>
    </row>
    <row r="55" spans="1:42" ht="22.5" customHeight="1" x14ac:dyDescent="0.2">
      <c r="A55" s="359" t="str">
        <f t="shared" si="6"/>
        <v/>
      </c>
      <c r="B55" s="286" t="e">
        <f t="shared" si="0"/>
        <v>#VALUE!</v>
      </c>
      <c r="C55" s="392" t="str">
        <f t="shared" si="12"/>
        <v/>
      </c>
      <c r="D55" s="387"/>
      <c r="E55" s="395"/>
      <c r="F55" s="395"/>
      <c r="G55" s="368" t="str">
        <f t="shared" si="1"/>
        <v/>
      </c>
      <c r="H55" s="379"/>
      <c r="I55" s="370" t="str">
        <f t="shared" si="2"/>
        <v/>
      </c>
      <c r="J55" s="399"/>
      <c r="K55" s="394"/>
      <c r="L55" s="398"/>
      <c r="M55" s="386" t="str">
        <f t="shared" si="7"/>
        <v>kg</v>
      </c>
      <c r="N55" s="359" t="str">
        <f t="shared" si="13"/>
        <v/>
      </c>
      <c r="O55" s="359" t="str">
        <f t="shared" si="14"/>
        <v/>
      </c>
      <c r="P55" s="392" t="str">
        <f t="shared" si="10"/>
        <v/>
      </c>
      <c r="Q55" s="387"/>
      <c r="R55" s="411"/>
      <c r="S55" s="379"/>
      <c r="T55" s="393" t="str">
        <f t="shared" si="11"/>
        <v/>
      </c>
      <c r="U55" s="400"/>
      <c r="V55" s="382"/>
      <c r="W55" s="391" t="str">
        <f t="shared" si="5"/>
        <v>kg</v>
      </c>
      <c r="X55" s="383"/>
      <c r="AA55" s="311"/>
      <c r="AB55" s="338"/>
      <c r="AI55" s="311"/>
      <c r="AJ55" s="408"/>
      <c r="AK55" s="406"/>
      <c r="AL55" s="406"/>
      <c r="AM55" s="406"/>
      <c r="AN55" s="409"/>
      <c r="AO55" s="410"/>
      <c r="AP55" s="406"/>
    </row>
    <row r="56" spans="1:42" ht="22.5" customHeight="1" x14ac:dyDescent="0.2">
      <c r="A56" s="359" t="str">
        <f t="shared" si="6"/>
        <v/>
      </c>
      <c r="B56" s="286" t="e">
        <f t="shared" si="0"/>
        <v>#VALUE!</v>
      </c>
      <c r="C56" s="392" t="str">
        <f t="shared" si="12"/>
        <v/>
      </c>
      <c r="D56" s="387"/>
      <c r="E56" s="395"/>
      <c r="F56" s="395"/>
      <c r="G56" s="368" t="str">
        <f t="shared" si="1"/>
        <v/>
      </c>
      <c r="H56" s="379"/>
      <c r="I56" s="370" t="str">
        <f t="shared" si="2"/>
        <v/>
      </c>
      <c r="J56" s="399"/>
      <c r="K56" s="394"/>
      <c r="L56" s="398"/>
      <c r="M56" s="386" t="str">
        <f t="shared" si="7"/>
        <v>kg</v>
      </c>
      <c r="N56" s="359" t="str">
        <f t="shared" si="13"/>
        <v/>
      </c>
      <c r="O56" s="359" t="str">
        <f t="shared" si="14"/>
        <v/>
      </c>
      <c r="P56" s="392" t="str">
        <f t="shared" si="10"/>
        <v/>
      </c>
      <c r="Q56" s="387"/>
      <c r="R56" s="411"/>
      <c r="S56" s="379"/>
      <c r="T56" s="393" t="str">
        <f t="shared" si="11"/>
        <v/>
      </c>
      <c r="U56" s="400"/>
      <c r="V56" s="382"/>
      <c r="W56" s="391" t="str">
        <f t="shared" si="5"/>
        <v>kg</v>
      </c>
      <c r="X56" s="383"/>
      <c r="AA56" s="311"/>
      <c r="AB56" s="338"/>
      <c r="AI56" s="311"/>
      <c r="AJ56" s="408"/>
      <c r="AK56" s="406"/>
      <c r="AL56" s="406"/>
      <c r="AM56" s="406"/>
      <c r="AN56" s="409"/>
      <c r="AO56" s="410"/>
      <c r="AP56" s="406"/>
    </row>
    <row r="57" spans="1:42" ht="22.5" customHeight="1" x14ac:dyDescent="0.2">
      <c r="A57" s="359" t="str">
        <f t="shared" si="6"/>
        <v/>
      </c>
      <c r="B57" s="286" t="e">
        <f t="shared" si="0"/>
        <v>#VALUE!</v>
      </c>
      <c r="C57" s="392" t="str">
        <f t="shared" si="12"/>
        <v/>
      </c>
      <c r="D57" s="387"/>
      <c r="E57" s="395"/>
      <c r="F57" s="395"/>
      <c r="G57" s="368" t="str">
        <f t="shared" si="1"/>
        <v/>
      </c>
      <c r="H57" s="379"/>
      <c r="I57" s="370" t="str">
        <f t="shared" si="2"/>
        <v/>
      </c>
      <c r="J57" s="399"/>
      <c r="K57" s="394"/>
      <c r="L57" s="398"/>
      <c r="M57" s="386" t="str">
        <f t="shared" si="7"/>
        <v>kg</v>
      </c>
      <c r="N57" s="359" t="str">
        <f t="shared" si="13"/>
        <v/>
      </c>
      <c r="O57" s="359" t="str">
        <f t="shared" si="14"/>
        <v/>
      </c>
      <c r="P57" s="392" t="str">
        <f t="shared" si="10"/>
        <v/>
      </c>
      <c r="Q57" s="387"/>
      <c r="R57" s="411"/>
      <c r="S57" s="379"/>
      <c r="T57" s="393" t="str">
        <f t="shared" si="11"/>
        <v/>
      </c>
      <c r="U57" s="400"/>
      <c r="V57" s="382"/>
      <c r="W57" s="391" t="str">
        <f t="shared" si="5"/>
        <v>kg</v>
      </c>
      <c r="X57" s="383"/>
      <c r="AI57" s="311"/>
      <c r="AJ57" s="408"/>
      <c r="AK57" s="406"/>
      <c r="AL57" s="406"/>
      <c r="AM57" s="406"/>
      <c r="AN57" s="409"/>
      <c r="AO57" s="410"/>
      <c r="AP57" s="406"/>
    </row>
    <row r="58" spans="1:42" ht="22.5" customHeight="1" x14ac:dyDescent="0.2">
      <c r="A58" s="359" t="str">
        <f t="shared" si="6"/>
        <v/>
      </c>
      <c r="B58" s="286" t="e">
        <f t="shared" si="0"/>
        <v>#VALUE!</v>
      </c>
      <c r="C58" s="392" t="str">
        <f t="shared" si="12"/>
        <v/>
      </c>
      <c r="D58" s="387"/>
      <c r="E58" s="395"/>
      <c r="F58" s="395"/>
      <c r="G58" s="368" t="str">
        <f t="shared" si="1"/>
        <v/>
      </c>
      <c r="H58" s="379"/>
      <c r="I58" s="370" t="str">
        <f t="shared" si="2"/>
        <v/>
      </c>
      <c r="J58" s="399"/>
      <c r="K58" s="394"/>
      <c r="L58" s="398"/>
      <c r="M58" s="386" t="str">
        <f t="shared" si="7"/>
        <v>kg</v>
      </c>
      <c r="N58" s="359" t="str">
        <f t="shared" si="13"/>
        <v/>
      </c>
      <c r="O58" s="359" t="str">
        <f t="shared" si="14"/>
        <v/>
      </c>
      <c r="P58" s="392" t="str">
        <f t="shared" si="10"/>
        <v/>
      </c>
      <c r="Q58" s="387"/>
      <c r="R58" s="411"/>
      <c r="S58" s="379"/>
      <c r="T58" s="393" t="str">
        <f t="shared" si="11"/>
        <v/>
      </c>
      <c r="U58" s="400"/>
      <c r="V58" s="382"/>
      <c r="W58" s="391" t="str">
        <f t="shared" si="5"/>
        <v>kg</v>
      </c>
      <c r="X58" s="383"/>
      <c r="AA58" s="311"/>
      <c r="AI58" s="311"/>
      <c r="AJ58" s="408"/>
      <c r="AK58" s="406"/>
      <c r="AL58" s="406"/>
      <c r="AM58" s="406"/>
      <c r="AN58" s="409"/>
      <c r="AO58" s="410"/>
      <c r="AP58" s="406"/>
    </row>
    <row r="59" spans="1:42" ht="22.5" customHeight="1" x14ac:dyDescent="0.2">
      <c r="A59" s="359" t="str">
        <f t="shared" si="6"/>
        <v/>
      </c>
      <c r="B59" s="286" t="e">
        <f t="shared" si="0"/>
        <v>#VALUE!</v>
      </c>
      <c r="C59" s="392" t="str">
        <f t="shared" si="12"/>
        <v/>
      </c>
      <c r="D59" s="387"/>
      <c r="E59" s="395"/>
      <c r="F59" s="395"/>
      <c r="G59" s="368" t="str">
        <f t="shared" si="1"/>
        <v/>
      </c>
      <c r="H59" s="379"/>
      <c r="I59" s="370" t="str">
        <f t="shared" si="2"/>
        <v/>
      </c>
      <c r="J59" s="399"/>
      <c r="K59" s="394"/>
      <c r="L59" s="398"/>
      <c r="M59" s="386" t="str">
        <f t="shared" si="7"/>
        <v>kg</v>
      </c>
      <c r="N59" s="359" t="str">
        <f t="shared" si="13"/>
        <v/>
      </c>
      <c r="O59" s="359" t="str">
        <f t="shared" si="14"/>
        <v/>
      </c>
      <c r="P59" s="392" t="str">
        <f t="shared" si="10"/>
        <v/>
      </c>
      <c r="Q59" s="387"/>
      <c r="R59" s="411"/>
      <c r="S59" s="379"/>
      <c r="T59" s="393" t="str">
        <f t="shared" si="11"/>
        <v/>
      </c>
      <c r="U59" s="394"/>
      <c r="V59" s="382"/>
      <c r="W59" s="391" t="str">
        <f t="shared" si="5"/>
        <v>kg</v>
      </c>
      <c r="X59" s="383"/>
      <c r="AA59" s="311"/>
      <c r="AB59" s="412"/>
      <c r="AI59" s="311"/>
      <c r="AJ59" s="408"/>
      <c r="AK59" s="406"/>
      <c r="AL59" s="406"/>
      <c r="AM59" s="406"/>
      <c r="AN59" s="409"/>
      <c r="AO59" s="410"/>
      <c r="AP59" s="406"/>
    </row>
    <row r="60" spans="1:42" ht="22.5" customHeight="1" x14ac:dyDescent="0.2">
      <c r="A60" s="359" t="str">
        <f t="shared" si="6"/>
        <v/>
      </c>
      <c r="B60" s="286" t="e">
        <f t="shared" si="0"/>
        <v>#VALUE!</v>
      </c>
      <c r="C60" s="392" t="str">
        <f t="shared" si="12"/>
        <v/>
      </c>
      <c r="D60" s="387"/>
      <c r="E60" s="395"/>
      <c r="F60" s="395"/>
      <c r="G60" s="368" t="str">
        <f t="shared" si="1"/>
        <v/>
      </c>
      <c r="H60" s="379"/>
      <c r="I60" s="370" t="str">
        <f t="shared" si="2"/>
        <v/>
      </c>
      <c r="J60" s="399"/>
      <c r="K60" s="394"/>
      <c r="L60" s="398"/>
      <c r="M60" s="386" t="str">
        <f t="shared" si="7"/>
        <v>kg</v>
      </c>
      <c r="N60" s="359" t="str">
        <f t="shared" si="13"/>
        <v/>
      </c>
      <c r="O60" s="359" t="str">
        <f t="shared" si="14"/>
        <v/>
      </c>
      <c r="P60" s="392" t="str">
        <f t="shared" si="10"/>
        <v/>
      </c>
      <c r="Q60" s="387"/>
      <c r="R60" s="378"/>
      <c r="S60" s="379"/>
      <c r="T60" s="393" t="str">
        <f t="shared" si="11"/>
        <v/>
      </c>
      <c r="U60" s="394"/>
      <c r="V60" s="382"/>
      <c r="W60" s="391" t="str">
        <f t="shared" si="5"/>
        <v>kg</v>
      </c>
      <c r="X60" s="383"/>
      <c r="AI60" s="311"/>
      <c r="AJ60" s="408"/>
      <c r="AK60" s="406"/>
      <c r="AL60" s="406"/>
      <c r="AM60" s="406"/>
      <c r="AN60" s="409"/>
      <c r="AO60" s="410"/>
      <c r="AP60" s="406"/>
    </row>
    <row r="61" spans="1:42" ht="22.5" customHeight="1" x14ac:dyDescent="0.2">
      <c r="A61" s="359" t="str">
        <f t="shared" si="6"/>
        <v/>
      </c>
      <c r="B61" s="286" t="e">
        <f t="shared" si="0"/>
        <v>#VALUE!</v>
      </c>
      <c r="C61" s="392" t="str">
        <f t="shared" si="12"/>
        <v/>
      </c>
      <c r="D61" s="387"/>
      <c r="E61" s="395"/>
      <c r="F61" s="395"/>
      <c r="G61" s="368" t="str">
        <f t="shared" si="1"/>
        <v/>
      </c>
      <c r="H61" s="379"/>
      <c r="I61" s="370" t="str">
        <f t="shared" si="2"/>
        <v/>
      </c>
      <c r="J61" s="399"/>
      <c r="K61" s="394"/>
      <c r="L61" s="398"/>
      <c r="M61" s="386" t="str">
        <f t="shared" si="7"/>
        <v>kg</v>
      </c>
      <c r="N61" s="359" t="str">
        <f t="shared" si="13"/>
        <v/>
      </c>
      <c r="O61" s="359" t="str">
        <f t="shared" si="14"/>
        <v/>
      </c>
      <c r="P61" s="392" t="str">
        <f t="shared" si="10"/>
        <v/>
      </c>
      <c r="Q61" s="387"/>
      <c r="R61" s="378"/>
      <c r="S61" s="379"/>
      <c r="T61" s="393" t="str">
        <f t="shared" si="11"/>
        <v/>
      </c>
      <c r="U61" s="394"/>
      <c r="V61" s="382"/>
      <c r="W61" s="391" t="str">
        <f t="shared" si="5"/>
        <v>kg</v>
      </c>
      <c r="X61" s="383"/>
      <c r="AA61" s="276"/>
      <c r="AB61" s="413"/>
      <c r="AI61" s="311"/>
      <c r="AJ61" s="408"/>
      <c r="AK61" s="406"/>
      <c r="AL61" s="406"/>
      <c r="AM61" s="406"/>
      <c r="AN61" s="409"/>
      <c r="AO61" s="410"/>
      <c r="AP61" s="406"/>
    </row>
    <row r="62" spans="1:42" ht="22.5" customHeight="1" thickBot="1" x14ac:dyDescent="0.25">
      <c r="A62" s="359" t="str">
        <f t="shared" si="6"/>
        <v/>
      </c>
      <c r="B62" s="286" t="e">
        <f t="shared" si="0"/>
        <v>#VALUE!</v>
      </c>
      <c r="C62" s="414" t="str">
        <f t="shared" si="12"/>
        <v/>
      </c>
      <c r="D62" s="387"/>
      <c r="E62" s="395"/>
      <c r="F62" s="395"/>
      <c r="G62" s="415" t="str">
        <f t="shared" si="1"/>
        <v/>
      </c>
      <c r="H62" s="416"/>
      <c r="I62" s="370" t="str">
        <f>IF($D62="","",IF($J$16="三相",ROUND(SQRT(3)*$K$16*$L$16*$H62*$B62/1000,1),ROUND($K$16*$L$16*$H62*$B62/1000,1)))</f>
        <v/>
      </c>
      <c r="J62" s="399"/>
      <c r="K62" s="394"/>
      <c r="L62" s="398"/>
      <c r="M62" s="386" t="str">
        <f t="shared" si="7"/>
        <v>kg</v>
      </c>
      <c r="N62" s="359" t="str">
        <f t="shared" si="13"/>
        <v/>
      </c>
      <c r="O62" s="359" t="str">
        <f t="shared" si="14"/>
        <v/>
      </c>
      <c r="P62" s="414" t="str">
        <f t="shared" si="10"/>
        <v/>
      </c>
      <c r="Q62" s="387"/>
      <c r="R62" s="378"/>
      <c r="S62" s="379"/>
      <c r="T62" s="393" t="str">
        <f t="shared" si="11"/>
        <v/>
      </c>
      <c r="U62" s="394"/>
      <c r="V62" s="382"/>
      <c r="W62" s="417" t="str">
        <f t="shared" si="5"/>
        <v>kg</v>
      </c>
      <c r="X62" s="383"/>
      <c r="AA62" s="311"/>
      <c r="AI62" s="311"/>
      <c r="AJ62" s="408"/>
      <c r="AK62" s="406"/>
      <c r="AL62" s="406"/>
      <c r="AM62" s="406"/>
      <c r="AN62" s="409"/>
      <c r="AO62" s="410"/>
      <c r="AP62" s="406"/>
    </row>
    <row r="63" spans="1:42" ht="22.5" customHeight="1" thickBot="1" x14ac:dyDescent="0.25">
      <c r="C63" s="418" t="s">
        <v>83</v>
      </c>
      <c r="D63" s="419">
        <f>IF(D31="","",INDEX(D31:D62,MATCH(MAX(C31:C62),C31:C62,0)))</f>
        <v>45311</v>
      </c>
      <c r="E63" s="420" t="s">
        <v>19</v>
      </c>
      <c r="F63" s="421">
        <f>IF(F31="","",INDEX(F31:F62,MATCH(MAX(C31:C62),C31:C62,0)))</f>
        <v>0.45833333333333331</v>
      </c>
      <c r="G63" s="420" t="s">
        <v>19</v>
      </c>
      <c r="H63" s="422" t="s">
        <v>161</v>
      </c>
      <c r="I63" s="472">
        <f>IF(IF(J13=AP4,SUM(I31:I62),SUM(J31:J62))&lt;&gt;0,IF(J13=AP4,SUM(I31:I62),SUM(J31:J62)),"")</f>
        <v>708.9</v>
      </c>
      <c r="J63" s="473"/>
      <c r="K63" s="423">
        <f>IF(SUM(K31:K62)&lt;&gt;0,SUM(K31:K62),"")</f>
        <v>7.75</v>
      </c>
      <c r="L63" s="424">
        <f>IF(SUM(L31:L62)&lt;&gt;0,SUM(L31:L62),"")</f>
        <v>839.59999999999991</v>
      </c>
      <c r="M63" s="425" t="str">
        <f>IF(M$31="","",$M$31)</f>
        <v>kg</v>
      </c>
      <c r="N63" s="286"/>
      <c r="O63" s="286"/>
      <c r="P63" s="426" t="s">
        <v>83</v>
      </c>
      <c r="Q63" s="427">
        <f>IF(Q32="","",INDEX(Q32:Q62,MATCH(MAX(P32:P62),P32:P62,0)))</f>
        <v>45309</v>
      </c>
      <c r="R63" s="428">
        <f>IF(R32="","",INDEX(R32:R62,MATCH(MAX(P32:P62),P32:P62,0)))</f>
        <v>0.45833333333333331</v>
      </c>
      <c r="S63" s="429" t="s">
        <v>161</v>
      </c>
      <c r="T63" s="430">
        <f>IF(COUNTIF(T32:T62,"&lt;0")&gt;0,"",IF(SUM(T32:T62)&lt;&gt;0,SUM(T32:T62),""))</f>
        <v>620</v>
      </c>
      <c r="U63" s="423">
        <f>IF(SUM(U32:U62)&lt;&gt;0,SUM(U32:U62),"")</f>
        <v>6.3</v>
      </c>
      <c r="V63" s="431">
        <f>IF(SUM(V31:V62)&lt;&gt;0,SUM(V31:V62),"")</f>
        <v>827.3</v>
      </c>
      <c r="W63" s="432" t="str">
        <f t="shared" si="5"/>
        <v>kg</v>
      </c>
      <c r="X63" s="383"/>
      <c r="AA63" s="311"/>
      <c r="AI63" s="311"/>
      <c r="AJ63" s="408"/>
      <c r="AK63" s="406"/>
      <c r="AL63" s="406"/>
      <c r="AM63" s="406"/>
      <c r="AN63" s="409"/>
      <c r="AO63" s="410"/>
      <c r="AP63" s="406"/>
    </row>
    <row r="64" spans="1:42" ht="22.5" customHeight="1" x14ac:dyDescent="0.2">
      <c r="N64" s="286"/>
      <c r="T64" s="433" t="str">
        <f>IF(COUNTIF(T32:T62,"&lt;0")&gt;0,"手引きを確認の上、読み取り値を修正してください","")</f>
        <v/>
      </c>
      <c r="U64" s="311"/>
      <c r="V64" s="311"/>
      <c r="W64" s="311"/>
      <c r="X64" s="434"/>
      <c r="AA64" s="311"/>
      <c r="AI64" s="311"/>
      <c r="AJ64" s="408"/>
      <c r="AK64" s="406"/>
      <c r="AL64" s="406"/>
      <c r="AM64" s="406"/>
      <c r="AN64" s="409"/>
      <c r="AO64" s="410"/>
      <c r="AP64" s="406"/>
    </row>
    <row r="65" spans="3:42" ht="22.5" customHeight="1" x14ac:dyDescent="0.2">
      <c r="U65" s="311"/>
      <c r="V65" s="311"/>
      <c r="W65" s="311"/>
      <c r="X65" s="434"/>
      <c r="AI65" s="311"/>
      <c r="AJ65" s="408"/>
      <c r="AK65" s="406"/>
      <c r="AL65" s="406"/>
      <c r="AM65" s="406"/>
      <c r="AN65" s="409"/>
      <c r="AO65" s="410"/>
      <c r="AP65" s="406"/>
    </row>
    <row r="66" spans="3:42" ht="22.5" customHeight="1" x14ac:dyDescent="0.2">
      <c r="U66" s="311"/>
      <c r="V66" s="311"/>
      <c r="W66" s="311"/>
      <c r="X66" s="434"/>
      <c r="AI66" s="311"/>
      <c r="AJ66" s="408"/>
      <c r="AK66" s="406"/>
      <c r="AL66" s="406"/>
      <c r="AM66" s="406"/>
      <c r="AN66" s="409"/>
      <c r="AO66" s="410"/>
      <c r="AP66" s="406"/>
    </row>
    <row r="67" spans="3:42" ht="22.5" customHeight="1" x14ac:dyDescent="0.2">
      <c r="U67" s="311"/>
      <c r="V67" s="311"/>
      <c r="W67" s="311"/>
      <c r="X67" s="434"/>
      <c r="AI67" s="311"/>
      <c r="AJ67" s="408"/>
      <c r="AK67" s="406"/>
      <c r="AL67" s="406"/>
      <c r="AM67" s="406"/>
      <c r="AN67" s="409"/>
      <c r="AO67" s="410"/>
      <c r="AP67" s="406"/>
    </row>
    <row r="68" spans="3:42" ht="22.5" customHeight="1" x14ac:dyDescent="0.2">
      <c r="AA68" s="311"/>
      <c r="AI68" s="311"/>
      <c r="AJ68" s="408"/>
      <c r="AK68" s="406"/>
      <c r="AL68" s="406"/>
      <c r="AM68" s="406"/>
      <c r="AN68" s="409"/>
      <c r="AO68" s="410"/>
      <c r="AP68" s="406"/>
    </row>
    <row r="69" spans="3:42" ht="22.5" customHeight="1" x14ac:dyDescent="0.2">
      <c r="AA69" s="311"/>
      <c r="AB69" s="435"/>
      <c r="AI69" s="405"/>
      <c r="AJ69" s="408"/>
      <c r="AK69" s="406"/>
      <c r="AL69" s="406"/>
      <c r="AM69" s="406"/>
      <c r="AO69" s="436"/>
      <c r="AP69" s="437"/>
    </row>
    <row r="70" spans="3:42" ht="22.5" customHeight="1" x14ac:dyDescent="0.2"/>
    <row r="71" spans="3:42" ht="22.5" customHeight="1" x14ac:dyDescent="0.2">
      <c r="U71" s="311"/>
      <c r="V71" s="311"/>
      <c r="W71" s="311"/>
      <c r="X71" s="434"/>
    </row>
    <row r="72" spans="3:42" ht="22.5" customHeight="1" x14ac:dyDescent="0.2">
      <c r="U72" s="311"/>
      <c r="V72" s="311"/>
      <c r="W72" s="311"/>
      <c r="X72" s="434"/>
      <c r="AA72" s="311"/>
    </row>
    <row r="73" spans="3:42" ht="22.5" customHeight="1" x14ac:dyDescent="0.2">
      <c r="U73" s="311"/>
      <c r="V73" s="311"/>
      <c r="W73" s="311"/>
      <c r="X73" s="434"/>
    </row>
    <row r="74" spans="3:42" ht="22.5" customHeight="1" x14ac:dyDescent="0.2">
      <c r="U74" s="311"/>
      <c r="V74" s="311"/>
      <c r="W74" s="311"/>
      <c r="X74" s="434"/>
    </row>
    <row r="75" spans="3:42" ht="22.5" customHeight="1" x14ac:dyDescent="0.2">
      <c r="U75" s="311"/>
      <c r="V75" s="311"/>
      <c r="W75" s="311"/>
      <c r="X75" s="434"/>
      <c r="AA75" s="311"/>
    </row>
    <row r="76" spans="3:42" ht="22.5" customHeight="1" x14ac:dyDescent="0.2">
      <c r="U76" s="311"/>
      <c r="V76" s="311"/>
      <c r="W76" s="311"/>
      <c r="X76" s="434"/>
      <c r="AA76" s="311"/>
    </row>
    <row r="77" spans="3:42" ht="22.5" customHeight="1" x14ac:dyDescent="0.2">
      <c r="U77" s="311"/>
      <c r="V77" s="311"/>
      <c r="W77" s="311"/>
      <c r="X77" s="434"/>
    </row>
    <row r="78" spans="3:42" ht="18.75" customHeight="1" x14ac:dyDescent="0.2">
      <c r="C78" s="287"/>
      <c r="U78" s="311"/>
      <c r="V78" s="311"/>
      <c r="W78" s="311"/>
      <c r="X78" s="434"/>
    </row>
    <row r="79" spans="3:42" ht="18.75" customHeight="1" x14ac:dyDescent="0.2">
      <c r="U79" s="311"/>
      <c r="V79" s="311"/>
      <c r="W79" s="311"/>
      <c r="X79" s="434"/>
    </row>
    <row r="80" spans="3:42" ht="18.75" customHeight="1" x14ac:dyDescent="0.2">
      <c r="U80" s="311"/>
      <c r="V80" s="311"/>
      <c r="W80" s="311"/>
      <c r="X80" s="434"/>
    </row>
    <row r="81" spans="21:24" ht="18.75" customHeight="1" x14ac:dyDescent="0.2">
      <c r="U81" s="311"/>
      <c r="V81" s="311"/>
      <c r="W81" s="311"/>
      <c r="X81" s="434"/>
    </row>
    <row r="82" spans="21:24" ht="18.75" customHeight="1" x14ac:dyDescent="0.2">
      <c r="U82" s="311"/>
      <c r="V82" s="311"/>
      <c r="W82" s="311"/>
      <c r="X82" s="434"/>
    </row>
    <row r="83" spans="21:24" ht="18.75" customHeight="1" x14ac:dyDescent="0.2">
      <c r="U83" s="311"/>
      <c r="V83" s="311"/>
      <c r="W83" s="311"/>
      <c r="X83" s="434"/>
    </row>
    <row r="84" spans="21:24" ht="18.75" customHeight="1" x14ac:dyDescent="0.2">
      <c r="U84" s="311"/>
      <c r="V84" s="311"/>
      <c r="W84" s="311"/>
      <c r="X84" s="434"/>
    </row>
    <row r="85" spans="21:24" ht="18.75" customHeight="1" x14ac:dyDescent="0.2">
      <c r="U85" s="311"/>
      <c r="V85" s="311"/>
      <c r="W85" s="311"/>
      <c r="X85" s="434"/>
    </row>
    <row r="86" spans="21:24" ht="18.75" customHeight="1" x14ac:dyDescent="0.2">
      <c r="U86" s="311"/>
      <c r="V86" s="311"/>
      <c r="W86" s="311"/>
      <c r="X86" s="434"/>
    </row>
    <row r="87" spans="21:24" ht="18.75" customHeight="1" x14ac:dyDescent="0.2">
      <c r="U87" s="311"/>
      <c r="V87" s="311"/>
      <c r="W87" s="311"/>
      <c r="X87" s="434"/>
    </row>
    <row r="88" spans="21:24" ht="18.75" customHeight="1" x14ac:dyDescent="0.2">
      <c r="U88" s="311"/>
      <c r="V88" s="311"/>
      <c r="W88" s="311"/>
      <c r="X88" s="434"/>
    </row>
    <row r="89" spans="21:24" ht="18.75" customHeight="1" x14ac:dyDescent="0.2">
      <c r="U89" s="311"/>
      <c r="V89" s="311"/>
      <c r="W89" s="311"/>
      <c r="X89" s="434"/>
    </row>
    <row r="90" spans="21:24" ht="18.75" customHeight="1" x14ac:dyDescent="0.2">
      <c r="U90" s="311"/>
      <c r="V90" s="311"/>
      <c r="W90" s="311"/>
      <c r="X90" s="434"/>
    </row>
    <row r="91" spans="21:24" ht="18.75" customHeight="1" x14ac:dyDescent="0.2">
      <c r="U91" s="311"/>
      <c r="V91" s="311"/>
      <c r="W91" s="311"/>
      <c r="X91" s="434"/>
    </row>
    <row r="92" spans="21:24" ht="18.75" customHeight="1" x14ac:dyDescent="0.2">
      <c r="U92" s="311"/>
      <c r="V92" s="311"/>
      <c r="W92" s="311"/>
      <c r="X92" s="434"/>
    </row>
    <row r="93" spans="21:24" ht="18.75" customHeight="1" x14ac:dyDescent="0.2">
      <c r="U93" s="311"/>
      <c r="V93" s="311"/>
      <c r="W93" s="311"/>
      <c r="X93" s="434"/>
    </row>
    <row r="94" spans="21:24" ht="18.75" customHeight="1" x14ac:dyDescent="0.2">
      <c r="U94" s="311"/>
      <c r="V94" s="311"/>
      <c r="W94" s="311"/>
      <c r="X94" s="434"/>
    </row>
    <row r="95" spans="21:24" ht="18.75" customHeight="1" x14ac:dyDescent="0.2">
      <c r="U95" s="311"/>
      <c r="V95" s="311"/>
      <c r="W95" s="311"/>
      <c r="X95" s="434"/>
    </row>
    <row r="96" spans="21:24" ht="18.75" customHeight="1" x14ac:dyDescent="0.2">
      <c r="U96" s="311"/>
      <c r="V96" s="311"/>
      <c r="W96" s="311"/>
      <c r="X96" s="434"/>
    </row>
    <row r="97" spans="21:24" ht="18.75" customHeight="1" x14ac:dyDescent="0.2">
      <c r="U97" s="311"/>
      <c r="V97" s="311"/>
      <c r="W97" s="311"/>
      <c r="X97" s="434"/>
    </row>
    <row r="98" spans="21:24" ht="18.75" customHeight="1" x14ac:dyDescent="0.2">
      <c r="U98" s="311"/>
      <c r="V98" s="311"/>
      <c r="W98" s="311"/>
      <c r="X98" s="434"/>
    </row>
    <row r="99" spans="21:24" ht="18.75" customHeight="1" x14ac:dyDescent="0.2">
      <c r="U99" s="311"/>
      <c r="V99" s="311"/>
      <c r="W99" s="311"/>
      <c r="X99" s="434"/>
    </row>
    <row r="100" spans="21:24" ht="18.75" customHeight="1" x14ac:dyDescent="0.2">
      <c r="U100" s="311"/>
      <c r="V100" s="311"/>
      <c r="W100" s="311"/>
      <c r="X100" s="434"/>
    </row>
    <row r="101" spans="21:24" ht="18.75" customHeight="1" x14ac:dyDescent="0.2">
      <c r="U101" s="311"/>
      <c r="V101" s="311"/>
      <c r="W101" s="311"/>
      <c r="X101" s="434"/>
    </row>
    <row r="102" spans="21:24" ht="18.75" customHeight="1" x14ac:dyDescent="0.2">
      <c r="U102" s="311"/>
      <c r="V102" s="311"/>
      <c r="W102" s="311"/>
      <c r="X102" s="434"/>
    </row>
    <row r="103" spans="21:24" ht="18.75" customHeight="1" x14ac:dyDescent="0.2">
      <c r="U103" s="311"/>
      <c r="V103" s="311"/>
      <c r="W103" s="311"/>
      <c r="X103" s="434"/>
    </row>
    <row r="104" spans="21:24" ht="18.75" customHeight="1" x14ac:dyDescent="0.2">
      <c r="U104" s="311"/>
      <c r="V104" s="311"/>
      <c r="W104" s="311"/>
      <c r="X104" s="434"/>
    </row>
    <row r="105" spans="21:24" ht="18.75" customHeight="1" x14ac:dyDescent="0.2">
      <c r="U105" s="311"/>
      <c r="V105" s="311"/>
      <c r="W105" s="311"/>
      <c r="X105" s="434"/>
    </row>
    <row r="106" spans="21:24" ht="18.75" customHeight="1" x14ac:dyDescent="0.2">
      <c r="U106" s="311"/>
      <c r="V106" s="311"/>
      <c r="W106" s="311"/>
      <c r="X106" s="434"/>
    </row>
    <row r="107" spans="21:24" ht="18.75" customHeight="1" x14ac:dyDescent="0.2">
      <c r="U107" s="311"/>
      <c r="V107" s="311"/>
      <c r="W107" s="311"/>
      <c r="X107" s="434"/>
    </row>
    <row r="108" spans="21:24" ht="18.75" customHeight="1" x14ac:dyDescent="0.2">
      <c r="U108" s="311"/>
      <c r="V108" s="311"/>
      <c r="W108" s="311"/>
      <c r="X108" s="434"/>
    </row>
    <row r="109" spans="21:24" ht="18.75" customHeight="1" x14ac:dyDescent="0.2">
      <c r="U109" s="311"/>
      <c r="V109" s="311"/>
      <c r="W109" s="311"/>
      <c r="X109" s="434"/>
    </row>
    <row r="110" spans="21:24" ht="18.75" customHeight="1" x14ac:dyDescent="0.2">
      <c r="U110" s="311"/>
      <c r="V110" s="311"/>
      <c r="W110" s="311"/>
      <c r="X110" s="434"/>
    </row>
    <row r="111" spans="21:24" ht="18.75" customHeight="1" x14ac:dyDescent="0.2">
      <c r="U111" s="311"/>
      <c r="V111" s="311"/>
      <c r="W111" s="311"/>
      <c r="X111" s="434"/>
    </row>
    <row r="112" spans="21:24" ht="18.75" customHeight="1" x14ac:dyDescent="0.2">
      <c r="U112" s="311"/>
      <c r="V112" s="311"/>
      <c r="W112" s="311"/>
      <c r="X112" s="434"/>
    </row>
    <row r="113" spans="21:24" ht="18.75" customHeight="1" x14ac:dyDescent="0.2">
      <c r="U113" s="311"/>
      <c r="V113" s="311"/>
      <c r="W113" s="311"/>
      <c r="X113" s="434"/>
    </row>
    <row r="114" spans="21:24" ht="18.75" customHeight="1" x14ac:dyDescent="0.2">
      <c r="U114" s="311"/>
      <c r="V114" s="311"/>
      <c r="W114" s="311"/>
      <c r="X114" s="434"/>
    </row>
    <row r="115" spans="21:24" ht="18.75" customHeight="1" x14ac:dyDescent="0.2">
      <c r="U115" s="311"/>
      <c r="V115" s="311"/>
      <c r="W115" s="311"/>
      <c r="X115" s="434"/>
    </row>
    <row r="116" spans="21:24" ht="18.75" customHeight="1" x14ac:dyDescent="0.2">
      <c r="U116" s="311"/>
      <c r="V116" s="311"/>
      <c r="W116" s="311"/>
      <c r="X116" s="434"/>
    </row>
    <row r="117" spans="21:24" ht="18.75" customHeight="1" x14ac:dyDescent="0.2">
      <c r="U117" s="311"/>
      <c r="V117" s="311"/>
      <c r="W117" s="311"/>
      <c r="X117" s="434"/>
    </row>
    <row r="118" spans="21:24" ht="18.75" customHeight="1" x14ac:dyDescent="0.2">
      <c r="U118" s="311"/>
      <c r="V118" s="311"/>
      <c r="W118" s="311"/>
      <c r="X118" s="434"/>
    </row>
    <row r="119" spans="21:24" ht="18.75" customHeight="1" x14ac:dyDescent="0.2">
      <c r="U119" s="311"/>
      <c r="V119" s="311"/>
      <c r="W119" s="311"/>
      <c r="X119" s="434"/>
    </row>
    <row r="120" spans="21:24" ht="18.75" customHeight="1" x14ac:dyDescent="0.2">
      <c r="U120" s="311"/>
      <c r="V120" s="311"/>
      <c r="W120" s="311"/>
      <c r="X120" s="434"/>
    </row>
    <row r="121" spans="21:24" ht="18.75" customHeight="1" x14ac:dyDescent="0.2">
      <c r="U121" s="311"/>
      <c r="V121" s="311"/>
      <c r="W121" s="311"/>
      <c r="X121" s="434"/>
    </row>
    <row r="122" spans="21:24" ht="18.75" customHeight="1" x14ac:dyDescent="0.2">
      <c r="U122" s="311"/>
      <c r="V122" s="311"/>
      <c r="W122" s="311"/>
      <c r="X122" s="434"/>
    </row>
    <row r="123" spans="21:24" ht="18.75" customHeight="1" x14ac:dyDescent="0.2">
      <c r="U123" s="311"/>
      <c r="V123" s="311"/>
      <c r="W123" s="311"/>
      <c r="X123" s="434"/>
    </row>
    <row r="124" spans="21:24" ht="18.75" customHeight="1" x14ac:dyDescent="0.2">
      <c r="U124" s="311"/>
      <c r="V124" s="311"/>
      <c r="W124" s="311"/>
      <c r="X124" s="434"/>
    </row>
    <row r="125" spans="21:24" ht="18.75" customHeight="1" x14ac:dyDescent="0.2">
      <c r="U125" s="311"/>
      <c r="V125" s="311"/>
      <c r="W125" s="311"/>
      <c r="X125" s="434"/>
    </row>
    <row r="126" spans="21:24" ht="18.75" customHeight="1" x14ac:dyDescent="0.2">
      <c r="U126" s="311"/>
      <c r="V126" s="311"/>
      <c r="W126" s="311"/>
      <c r="X126" s="434"/>
    </row>
    <row r="127" spans="21:24" ht="18.75" customHeight="1" x14ac:dyDescent="0.2">
      <c r="U127" s="311"/>
      <c r="V127" s="311"/>
      <c r="W127" s="311"/>
      <c r="X127" s="434"/>
    </row>
    <row r="128" spans="21:24" ht="18.75" customHeight="1" x14ac:dyDescent="0.2">
      <c r="U128" s="311"/>
      <c r="V128" s="311"/>
      <c r="W128" s="311"/>
      <c r="X128" s="434"/>
    </row>
    <row r="129" spans="21:24" ht="18.75" customHeight="1" x14ac:dyDescent="0.2">
      <c r="U129" s="311"/>
      <c r="V129" s="311"/>
      <c r="W129" s="311"/>
      <c r="X129" s="434"/>
    </row>
    <row r="130" spans="21:24" ht="18.75" customHeight="1" x14ac:dyDescent="0.2">
      <c r="U130" s="311"/>
      <c r="V130" s="311"/>
      <c r="W130" s="311"/>
      <c r="X130" s="434"/>
    </row>
    <row r="131" spans="21:24" ht="18.75" customHeight="1" x14ac:dyDescent="0.2">
      <c r="U131" s="311"/>
      <c r="V131" s="311"/>
      <c r="W131" s="311"/>
      <c r="X131" s="434"/>
    </row>
    <row r="132" spans="21:24" ht="18.75" customHeight="1" x14ac:dyDescent="0.2">
      <c r="U132" s="311"/>
      <c r="V132" s="311"/>
      <c r="W132" s="311"/>
      <c r="X132" s="434"/>
    </row>
    <row r="133" spans="21:24" ht="18.75" customHeight="1" x14ac:dyDescent="0.2">
      <c r="U133" s="311"/>
      <c r="V133" s="311"/>
      <c r="W133" s="311"/>
      <c r="X133" s="434"/>
    </row>
    <row r="134" spans="21:24" ht="18.75" customHeight="1" x14ac:dyDescent="0.2">
      <c r="U134" s="311"/>
      <c r="V134" s="311"/>
      <c r="W134" s="311"/>
      <c r="X134" s="434"/>
    </row>
    <row r="135" spans="21:24" ht="18.75" customHeight="1" x14ac:dyDescent="0.2">
      <c r="U135" s="311"/>
      <c r="V135" s="311"/>
      <c r="W135" s="311"/>
      <c r="X135" s="434"/>
    </row>
    <row r="136" spans="21:24" ht="18.75" customHeight="1" x14ac:dyDescent="0.2">
      <c r="U136" s="311"/>
      <c r="V136" s="311"/>
      <c r="W136" s="311"/>
      <c r="X136" s="434"/>
    </row>
    <row r="137" spans="21:24" ht="18.75" customHeight="1" x14ac:dyDescent="0.2">
      <c r="U137" s="311"/>
      <c r="V137" s="311"/>
      <c r="W137" s="311"/>
      <c r="X137" s="434"/>
    </row>
    <row r="138" spans="21:24" ht="18.75" customHeight="1" x14ac:dyDescent="0.2">
      <c r="U138" s="311"/>
      <c r="V138" s="311"/>
      <c r="W138" s="311"/>
      <c r="X138" s="434"/>
    </row>
    <row r="139" spans="21:24" ht="18.75" customHeight="1" x14ac:dyDescent="0.2">
      <c r="U139" s="311"/>
      <c r="V139" s="311"/>
      <c r="W139" s="311"/>
      <c r="X139" s="434"/>
    </row>
    <row r="140" spans="21:24" ht="18.75" customHeight="1" x14ac:dyDescent="0.2">
      <c r="U140" s="311"/>
      <c r="V140" s="311"/>
      <c r="W140" s="311"/>
      <c r="X140" s="434"/>
    </row>
    <row r="141" spans="21:24" ht="18.75" customHeight="1" x14ac:dyDescent="0.2">
      <c r="U141" s="311"/>
      <c r="V141" s="311"/>
      <c r="W141" s="311"/>
      <c r="X141" s="434"/>
    </row>
    <row r="142" spans="21:24" ht="18.75" customHeight="1" x14ac:dyDescent="0.2">
      <c r="U142" s="311"/>
      <c r="V142" s="311"/>
      <c r="W142" s="311"/>
      <c r="X142" s="434"/>
    </row>
    <row r="143" spans="21:24" ht="18.75" customHeight="1" x14ac:dyDescent="0.2">
      <c r="U143" s="311"/>
      <c r="V143" s="311"/>
      <c r="W143" s="311"/>
      <c r="X143" s="434"/>
    </row>
    <row r="144" spans="21:24" ht="18.75" customHeight="1" x14ac:dyDescent="0.2">
      <c r="U144" s="311"/>
      <c r="V144" s="311"/>
      <c r="W144" s="311"/>
      <c r="X144" s="434"/>
    </row>
    <row r="145" spans="21:24" ht="18.75" customHeight="1" x14ac:dyDescent="0.2">
      <c r="U145" s="311"/>
      <c r="V145" s="311"/>
      <c r="W145" s="311"/>
      <c r="X145" s="434"/>
    </row>
    <row r="146" spans="21:24" ht="18.75" customHeight="1" x14ac:dyDescent="0.2">
      <c r="U146" s="311"/>
      <c r="V146" s="311"/>
      <c r="W146" s="311"/>
      <c r="X146" s="434"/>
    </row>
    <row r="147" spans="21:24" ht="18.75" customHeight="1" x14ac:dyDescent="0.2">
      <c r="U147" s="311"/>
      <c r="V147" s="311"/>
      <c r="W147" s="311"/>
      <c r="X147" s="434"/>
    </row>
    <row r="148" spans="21:24" ht="18.75" customHeight="1" x14ac:dyDescent="0.2">
      <c r="U148" s="311"/>
      <c r="V148" s="311"/>
      <c r="W148" s="311"/>
      <c r="X148" s="434"/>
    </row>
    <row r="149" spans="21:24" ht="18.75" customHeight="1" x14ac:dyDescent="0.2">
      <c r="U149" s="311"/>
      <c r="V149" s="311"/>
      <c r="W149" s="311"/>
      <c r="X149" s="434"/>
    </row>
    <row r="150" spans="21:24" ht="18.75" customHeight="1" x14ac:dyDescent="0.2">
      <c r="U150" s="311"/>
      <c r="V150" s="311"/>
      <c r="W150" s="311"/>
      <c r="X150" s="434"/>
    </row>
    <row r="151" spans="21:24" ht="18.75" customHeight="1" x14ac:dyDescent="0.2">
      <c r="U151" s="311"/>
      <c r="V151" s="311"/>
      <c r="W151" s="311"/>
      <c r="X151" s="434"/>
    </row>
    <row r="152" spans="21:24" ht="18.75" customHeight="1" x14ac:dyDescent="0.2">
      <c r="U152" s="311"/>
      <c r="V152" s="311"/>
      <c r="W152" s="311"/>
      <c r="X152" s="434"/>
    </row>
    <row r="153" spans="21:24" ht="18.75" customHeight="1" x14ac:dyDescent="0.2">
      <c r="U153" s="311"/>
      <c r="V153" s="311"/>
      <c r="W153" s="311"/>
      <c r="X153" s="434"/>
    </row>
    <row r="154" spans="21:24" ht="18.75" customHeight="1" x14ac:dyDescent="0.2">
      <c r="U154" s="311"/>
      <c r="V154" s="311"/>
      <c r="W154" s="311"/>
      <c r="X154" s="434"/>
    </row>
    <row r="155" spans="21:24" ht="18.75" customHeight="1" x14ac:dyDescent="0.2">
      <c r="U155" s="311"/>
      <c r="V155" s="311"/>
      <c r="W155" s="311"/>
      <c r="X155" s="434"/>
    </row>
    <row r="156" spans="21:24" ht="18.75" customHeight="1" x14ac:dyDescent="0.2">
      <c r="U156" s="311"/>
      <c r="V156" s="311"/>
      <c r="W156" s="311"/>
      <c r="X156" s="434"/>
    </row>
    <row r="157" spans="21:24" ht="18.75" customHeight="1" x14ac:dyDescent="0.2">
      <c r="U157" s="311"/>
      <c r="V157" s="311"/>
      <c r="W157" s="311"/>
      <c r="X157" s="434"/>
    </row>
    <row r="158" spans="21:24" ht="18.75" customHeight="1" x14ac:dyDescent="0.2">
      <c r="U158" s="311"/>
      <c r="V158" s="311"/>
      <c r="W158" s="311"/>
      <c r="X158" s="434"/>
    </row>
    <row r="159" spans="21:24" ht="18.75" customHeight="1" x14ac:dyDescent="0.2">
      <c r="U159" s="311"/>
      <c r="V159" s="311"/>
      <c r="W159" s="311"/>
      <c r="X159" s="434"/>
    </row>
    <row r="160" spans="21:24" ht="18.75" customHeight="1" x14ac:dyDescent="0.2">
      <c r="U160" s="311"/>
      <c r="V160" s="311"/>
      <c r="W160" s="311"/>
      <c r="X160" s="434"/>
    </row>
    <row r="161" spans="21:24" ht="18.75" customHeight="1" x14ac:dyDescent="0.2">
      <c r="U161" s="311"/>
      <c r="V161" s="311"/>
      <c r="W161" s="311"/>
      <c r="X161" s="434"/>
    </row>
    <row r="162" spans="21:24" ht="18.75" customHeight="1" x14ac:dyDescent="0.2">
      <c r="U162" s="311"/>
      <c r="V162" s="311"/>
      <c r="W162" s="311"/>
      <c r="X162" s="434"/>
    </row>
    <row r="163" spans="21:24" ht="18.75" customHeight="1" x14ac:dyDescent="0.2">
      <c r="U163" s="311"/>
      <c r="V163" s="311"/>
      <c r="W163" s="311"/>
      <c r="X163" s="434"/>
    </row>
    <row r="164" spans="21:24" ht="18.75" customHeight="1" x14ac:dyDescent="0.2">
      <c r="U164" s="311"/>
      <c r="V164" s="311"/>
      <c r="W164" s="311"/>
      <c r="X164" s="434"/>
    </row>
    <row r="165" spans="21:24" ht="18.75" customHeight="1" x14ac:dyDescent="0.2">
      <c r="U165" s="311"/>
      <c r="V165" s="311"/>
      <c r="W165" s="311"/>
      <c r="X165" s="434"/>
    </row>
    <row r="166" spans="21:24" ht="18.75" customHeight="1" x14ac:dyDescent="0.2">
      <c r="U166" s="311"/>
      <c r="V166" s="311"/>
      <c r="W166" s="311"/>
      <c r="X166" s="434"/>
    </row>
    <row r="167" spans="21:24" ht="18.75" customHeight="1" x14ac:dyDescent="0.2">
      <c r="U167" s="311"/>
      <c r="V167" s="311"/>
      <c r="W167" s="311"/>
      <c r="X167" s="434"/>
    </row>
    <row r="168" spans="21:24" ht="18.75" customHeight="1" x14ac:dyDescent="0.2">
      <c r="U168" s="311"/>
      <c r="V168" s="311"/>
      <c r="W168" s="311"/>
      <c r="X168" s="434"/>
    </row>
    <row r="169" spans="21:24" ht="18.75" customHeight="1" x14ac:dyDescent="0.2">
      <c r="U169" s="311"/>
      <c r="V169" s="311"/>
      <c r="W169" s="311"/>
      <c r="X169" s="434"/>
    </row>
    <row r="170" spans="21:24" ht="18.75" customHeight="1" x14ac:dyDescent="0.2">
      <c r="U170" s="311"/>
      <c r="V170" s="311"/>
      <c r="W170" s="311"/>
      <c r="X170" s="434"/>
    </row>
    <row r="171" spans="21:24" ht="18.75" customHeight="1" x14ac:dyDescent="0.2">
      <c r="U171" s="311"/>
      <c r="V171" s="311"/>
      <c r="W171" s="311"/>
      <c r="X171" s="434"/>
    </row>
    <row r="172" spans="21:24" ht="18.75" customHeight="1" x14ac:dyDescent="0.2">
      <c r="U172" s="311"/>
      <c r="V172" s="311"/>
      <c r="W172" s="311"/>
      <c r="X172" s="434"/>
    </row>
    <row r="173" spans="21:24" ht="18.75" customHeight="1" x14ac:dyDescent="0.2">
      <c r="U173" s="311"/>
      <c r="V173" s="311"/>
      <c r="W173" s="311"/>
      <c r="X173" s="434"/>
    </row>
    <row r="174" spans="21:24" ht="18.75" customHeight="1" x14ac:dyDescent="0.2">
      <c r="U174" s="311"/>
      <c r="V174" s="311"/>
      <c r="W174" s="311"/>
      <c r="X174" s="434"/>
    </row>
    <row r="175" spans="21:24" ht="18.75" customHeight="1" x14ac:dyDescent="0.2">
      <c r="U175" s="311"/>
      <c r="V175" s="311"/>
      <c r="W175" s="311"/>
      <c r="X175" s="434"/>
    </row>
    <row r="176" spans="21:24" ht="18.75" customHeight="1" x14ac:dyDescent="0.2">
      <c r="U176" s="311"/>
      <c r="V176" s="311"/>
      <c r="W176" s="311"/>
      <c r="X176" s="434"/>
    </row>
    <row r="177" spans="21:24" ht="18.75" customHeight="1" x14ac:dyDescent="0.2">
      <c r="U177" s="311"/>
      <c r="V177" s="311"/>
      <c r="W177" s="311"/>
      <c r="X177" s="434"/>
    </row>
    <row r="178" spans="21:24" ht="18.75" customHeight="1" x14ac:dyDescent="0.2">
      <c r="U178" s="311"/>
      <c r="V178" s="311"/>
      <c r="W178" s="311"/>
      <c r="X178" s="434"/>
    </row>
    <row r="179" spans="21:24" ht="18.75" customHeight="1" x14ac:dyDescent="0.2">
      <c r="U179" s="311"/>
      <c r="V179" s="311"/>
      <c r="W179" s="311"/>
      <c r="X179" s="434"/>
    </row>
    <row r="180" spans="21:24" ht="18.75" customHeight="1" x14ac:dyDescent="0.2">
      <c r="U180" s="311"/>
      <c r="V180" s="311"/>
      <c r="W180" s="311"/>
      <c r="X180" s="434"/>
    </row>
    <row r="181" spans="21:24" ht="18.75" customHeight="1" x14ac:dyDescent="0.2">
      <c r="U181" s="311"/>
      <c r="V181" s="311"/>
      <c r="W181" s="311"/>
      <c r="X181" s="434"/>
    </row>
    <row r="182" spans="21:24" ht="18.75" customHeight="1" x14ac:dyDescent="0.2">
      <c r="U182" s="311"/>
      <c r="V182" s="311"/>
      <c r="W182" s="311"/>
      <c r="X182" s="434"/>
    </row>
    <row r="183" spans="21:24" ht="18.75" customHeight="1" x14ac:dyDescent="0.2">
      <c r="U183" s="311"/>
      <c r="V183" s="311"/>
      <c r="W183" s="311"/>
      <c r="X183" s="434"/>
    </row>
    <row r="184" spans="21:24" ht="18.75" customHeight="1" x14ac:dyDescent="0.2">
      <c r="U184" s="311"/>
      <c r="V184" s="311"/>
      <c r="W184" s="311"/>
      <c r="X184" s="434"/>
    </row>
    <row r="185" spans="21:24" ht="18.75" customHeight="1" x14ac:dyDescent="0.2">
      <c r="U185" s="311"/>
      <c r="V185" s="311"/>
      <c r="W185" s="311"/>
      <c r="X185" s="434"/>
    </row>
    <row r="186" spans="21:24" ht="18.75" customHeight="1" x14ac:dyDescent="0.2">
      <c r="U186" s="311"/>
      <c r="V186" s="311"/>
      <c r="W186" s="311"/>
      <c r="X186" s="434"/>
    </row>
    <row r="187" spans="21:24" ht="18.75" customHeight="1" x14ac:dyDescent="0.2">
      <c r="U187" s="311"/>
      <c r="V187" s="311"/>
      <c r="W187" s="311"/>
      <c r="X187" s="434"/>
    </row>
    <row r="188" spans="21:24" ht="18.75" customHeight="1" x14ac:dyDescent="0.2">
      <c r="U188" s="311"/>
      <c r="V188" s="311"/>
      <c r="W188" s="311"/>
      <c r="X188" s="434"/>
    </row>
    <row r="189" spans="21:24" ht="18.75" customHeight="1" x14ac:dyDescent="0.2">
      <c r="U189" s="311"/>
      <c r="V189" s="311"/>
      <c r="W189" s="311"/>
      <c r="X189" s="434"/>
    </row>
    <row r="190" spans="21:24" ht="18.75" customHeight="1" x14ac:dyDescent="0.2">
      <c r="U190" s="311"/>
      <c r="V190" s="311"/>
      <c r="W190" s="311"/>
      <c r="X190" s="434"/>
    </row>
    <row r="191" spans="21:24" ht="18.75" customHeight="1" x14ac:dyDescent="0.2">
      <c r="U191" s="311"/>
      <c r="V191" s="311"/>
      <c r="W191" s="311"/>
      <c r="X191" s="434"/>
    </row>
    <row r="192" spans="21:24" ht="18.75" customHeight="1" x14ac:dyDescent="0.2">
      <c r="U192" s="311"/>
      <c r="V192" s="311"/>
      <c r="W192" s="311"/>
      <c r="X192" s="434"/>
    </row>
    <row r="193" spans="21:24" ht="18.75" customHeight="1" x14ac:dyDescent="0.2">
      <c r="U193" s="311"/>
      <c r="V193" s="311"/>
      <c r="W193" s="311"/>
      <c r="X193" s="434"/>
    </row>
    <row r="194" spans="21:24" ht="18.75" customHeight="1" x14ac:dyDescent="0.2">
      <c r="U194" s="311"/>
      <c r="V194" s="311"/>
      <c r="W194" s="311"/>
      <c r="X194" s="434"/>
    </row>
    <row r="195" spans="21:24" ht="18.75" customHeight="1" x14ac:dyDescent="0.2">
      <c r="U195" s="311"/>
      <c r="V195" s="311"/>
      <c r="W195" s="311"/>
      <c r="X195" s="434"/>
    </row>
    <row r="196" spans="21:24" ht="18.75" customHeight="1" x14ac:dyDescent="0.2">
      <c r="U196" s="311"/>
      <c r="V196" s="311"/>
      <c r="W196" s="311"/>
      <c r="X196" s="434"/>
    </row>
    <row r="197" spans="21:24" ht="18.75" customHeight="1" x14ac:dyDescent="0.2">
      <c r="U197" s="311"/>
      <c r="V197" s="311"/>
      <c r="W197" s="311"/>
      <c r="X197" s="434"/>
    </row>
    <row r="198" spans="21:24" ht="18.75" customHeight="1" x14ac:dyDescent="0.2">
      <c r="U198" s="311"/>
      <c r="V198" s="311"/>
      <c r="W198" s="311"/>
      <c r="X198" s="434"/>
    </row>
    <row r="199" spans="21:24" ht="18.75" customHeight="1" x14ac:dyDescent="0.2">
      <c r="U199" s="311"/>
      <c r="V199" s="311"/>
      <c r="W199" s="311"/>
      <c r="X199" s="434"/>
    </row>
    <row r="200" spans="21:24" ht="18.75" customHeight="1" x14ac:dyDescent="0.2">
      <c r="U200" s="311"/>
      <c r="V200" s="311"/>
      <c r="W200" s="311"/>
      <c r="X200" s="434"/>
    </row>
    <row r="201" spans="21:24" ht="18.75" customHeight="1" x14ac:dyDescent="0.2">
      <c r="U201" s="311"/>
      <c r="V201" s="311"/>
      <c r="W201" s="311"/>
      <c r="X201" s="434"/>
    </row>
    <row r="202" spans="21:24" ht="18.75" customHeight="1" x14ac:dyDescent="0.2">
      <c r="U202" s="311"/>
      <c r="V202" s="311"/>
      <c r="W202" s="311"/>
      <c r="X202" s="434"/>
    </row>
    <row r="203" spans="21:24" ht="18.75" customHeight="1" x14ac:dyDescent="0.2">
      <c r="U203" s="311"/>
      <c r="V203" s="311"/>
      <c r="W203" s="311"/>
      <c r="X203" s="434"/>
    </row>
    <row r="204" spans="21:24" ht="18.75" customHeight="1" x14ac:dyDescent="0.2">
      <c r="U204" s="311"/>
      <c r="V204" s="311"/>
      <c r="W204" s="311"/>
      <c r="X204" s="434"/>
    </row>
    <row r="205" spans="21:24" ht="18.75" customHeight="1" x14ac:dyDescent="0.2">
      <c r="U205" s="311"/>
      <c r="V205" s="311"/>
      <c r="W205" s="311"/>
      <c r="X205" s="434"/>
    </row>
    <row r="206" spans="21:24" ht="18.75" customHeight="1" x14ac:dyDescent="0.2">
      <c r="U206" s="311"/>
      <c r="V206" s="311"/>
      <c r="W206" s="311"/>
      <c r="X206" s="434"/>
    </row>
    <row r="207" spans="21:24" ht="18.75" customHeight="1" x14ac:dyDescent="0.2">
      <c r="U207" s="311"/>
      <c r="V207" s="311"/>
      <c r="W207" s="311"/>
      <c r="X207" s="434"/>
    </row>
    <row r="208" spans="21:24" ht="18.75" customHeight="1" x14ac:dyDescent="0.2">
      <c r="U208" s="311"/>
      <c r="V208" s="311"/>
      <c r="W208" s="311"/>
      <c r="X208" s="434"/>
    </row>
    <row r="209" spans="21:24" ht="18.75" customHeight="1" x14ac:dyDescent="0.2">
      <c r="U209" s="311"/>
      <c r="V209" s="311"/>
      <c r="W209" s="311"/>
      <c r="X209" s="434"/>
    </row>
    <row r="210" spans="21:24" ht="18.75" customHeight="1" x14ac:dyDescent="0.2">
      <c r="U210" s="311"/>
      <c r="V210" s="311"/>
      <c r="W210" s="311"/>
      <c r="X210" s="434"/>
    </row>
    <row r="211" spans="21:24" ht="18.75" customHeight="1" x14ac:dyDescent="0.2">
      <c r="U211" s="311"/>
      <c r="V211" s="311"/>
      <c r="W211" s="311"/>
      <c r="X211" s="434"/>
    </row>
    <row r="212" spans="21:24" ht="18.75" customHeight="1" x14ac:dyDescent="0.2">
      <c r="U212" s="311"/>
      <c r="V212" s="311"/>
      <c r="W212" s="311"/>
      <c r="X212" s="434"/>
    </row>
    <row r="213" spans="21:24" ht="18.75" customHeight="1" x14ac:dyDescent="0.2">
      <c r="U213" s="311"/>
      <c r="V213" s="311"/>
      <c r="W213" s="311"/>
      <c r="X213" s="434"/>
    </row>
    <row r="214" spans="21:24" ht="18.75" customHeight="1" x14ac:dyDescent="0.2">
      <c r="U214" s="311"/>
      <c r="V214" s="311"/>
      <c r="W214" s="311"/>
      <c r="X214" s="434"/>
    </row>
    <row r="215" spans="21:24" ht="18.75" customHeight="1" x14ac:dyDescent="0.2">
      <c r="U215" s="311"/>
      <c r="V215" s="311"/>
      <c r="W215" s="311"/>
      <c r="X215" s="434"/>
    </row>
    <row r="216" spans="21:24" ht="18.75" customHeight="1" x14ac:dyDescent="0.2">
      <c r="U216" s="311"/>
      <c r="V216" s="311"/>
      <c r="W216" s="311"/>
      <c r="X216" s="434"/>
    </row>
    <row r="217" spans="21:24" ht="18.75" customHeight="1" x14ac:dyDescent="0.2">
      <c r="U217" s="311"/>
      <c r="V217" s="311"/>
      <c r="W217" s="311"/>
      <c r="X217" s="434"/>
    </row>
    <row r="218" spans="21:24" ht="18.75" customHeight="1" x14ac:dyDescent="0.2">
      <c r="U218" s="311"/>
      <c r="V218" s="311"/>
      <c r="W218" s="311"/>
      <c r="X218" s="434"/>
    </row>
    <row r="219" spans="21:24" ht="18.75" customHeight="1" x14ac:dyDescent="0.2">
      <c r="U219" s="311"/>
      <c r="V219" s="311"/>
      <c r="W219" s="311"/>
      <c r="X219" s="434"/>
    </row>
    <row r="220" spans="21:24" ht="18.75" customHeight="1" x14ac:dyDescent="0.2">
      <c r="U220" s="311"/>
      <c r="V220" s="311"/>
      <c r="W220" s="311"/>
      <c r="X220" s="434"/>
    </row>
    <row r="221" spans="21:24" ht="18.75" customHeight="1" x14ac:dyDescent="0.2">
      <c r="U221" s="311"/>
      <c r="V221" s="311"/>
      <c r="W221" s="311"/>
      <c r="X221" s="434"/>
    </row>
    <row r="222" spans="21:24" ht="18.75" customHeight="1" x14ac:dyDescent="0.2">
      <c r="U222" s="311"/>
      <c r="V222" s="311"/>
      <c r="W222" s="311"/>
      <c r="X222" s="434"/>
    </row>
    <row r="223" spans="21:24" ht="18.75" customHeight="1" x14ac:dyDescent="0.2">
      <c r="U223" s="311"/>
      <c r="V223" s="311"/>
      <c r="W223" s="311"/>
      <c r="X223" s="434"/>
    </row>
    <row r="224" spans="21:24" ht="18.75" customHeight="1" x14ac:dyDescent="0.2">
      <c r="U224" s="311"/>
      <c r="V224" s="311"/>
      <c r="W224" s="311"/>
      <c r="X224" s="434"/>
    </row>
    <row r="225" spans="21:24" ht="18.75" customHeight="1" x14ac:dyDescent="0.2">
      <c r="U225" s="311"/>
      <c r="V225" s="311"/>
      <c r="W225" s="311"/>
      <c r="X225" s="434"/>
    </row>
    <row r="226" spans="21:24" ht="18.75" customHeight="1" x14ac:dyDescent="0.2">
      <c r="U226" s="311"/>
      <c r="V226" s="311"/>
      <c r="W226" s="311"/>
      <c r="X226" s="434"/>
    </row>
    <row r="227" spans="21:24" ht="18.75" customHeight="1" x14ac:dyDescent="0.2">
      <c r="U227" s="311"/>
      <c r="V227" s="311"/>
      <c r="W227" s="311"/>
      <c r="X227" s="434"/>
    </row>
    <row r="228" spans="21:24" ht="18.75" customHeight="1" x14ac:dyDescent="0.2">
      <c r="U228" s="311"/>
      <c r="V228" s="311"/>
      <c r="W228" s="311"/>
      <c r="X228" s="434"/>
    </row>
    <row r="229" spans="21:24" ht="18.75" customHeight="1" x14ac:dyDescent="0.2">
      <c r="U229" s="311"/>
      <c r="V229" s="311"/>
      <c r="W229" s="311"/>
      <c r="X229" s="434"/>
    </row>
    <row r="230" spans="21:24" ht="18.75" customHeight="1" x14ac:dyDescent="0.2">
      <c r="U230" s="311"/>
      <c r="V230" s="311"/>
      <c r="W230" s="311"/>
      <c r="X230" s="434"/>
    </row>
    <row r="231" spans="21:24" ht="18.75" customHeight="1" x14ac:dyDescent="0.2">
      <c r="U231" s="311"/>
      <c r="V231" s="311"/>
      <c r="W231" s="311"/>
      <c r="X231" s="434"/>
    </row>
    <row r="232" spans="21:24" ht="18.75" customHeight="1" x14ac:dyDescent="0.2">
      <c r="U232" s="311"/>
      <c r="V232" s="311"/>
      <c r="W232" s="311"/>
      <c r="X232" s="434"/>
    </row>
    <row r="233" spans="21:24" ht="18.75" customHeight="1" x14ac:dyDescent="0.2">
      <c r="U233" s="311"/>
      <c r="V233" s="311"/>
      <c r="W233" s="311"/>
      <c r="X233" s="434"/>
    </row>
    <row r="234" spans="21:24" ht="18.75" customHeight="1" x14ac:dyDescent="0.2">
      <c r="U234" s="311"/>
      <c r="V234" s="311"/>
      <c r="W234" s="311"/>
      <c r="X234" s="434"/>
    </row>
    <row r="235" spans="21:24" ht="18.75" customHeight="1" x14ac:dyDescent="0.2">
      <c r="U235" s="311"/>
      <c r="V235" s="311"/>
      <c r="W235" s="311"/>
      <c r="X235" s="434"/>
    </row>
    <row r="236" spans="21:24" ht="18.75" customHeight="1" x14ac:dyDescent="0.2">
      <c r="U236" s="311"/>
      <c r="V236" s="311"/>
      <c r="W236" s="311"/>
      <c r="X236" s="434"/>
    </row>
    <row r="237" spans="21:24" ht="18.75" customHeight="1" x14ac:dyDescent="0.2">
      <c r="U237" s="311"/>
      <c r="V237" s="311"/>
      <c r="W237" s="311"/>
      <c r="X237" s="434"/>
    </row>
    <row r="238" spans="21:24" ht="18.75" customHeight="1" x14ac:dyDescent="0.2">
      <c r="U238" s="311"/>
      <c r="V238" s="311"/>
      <c r="W238" s="311"/>
      <c r="X238" s="434"/>
    </row>
    <row r="239" spans="21:24" ht="18.75" customHeight="1" x14ac:dyDescent="0.2">
      <c r="U239" s="311"/>
      <c r="V239" s="311"/>
      <c r="W239" s="311"/>
      <c r="X239" s="434"/>
    </row>
    <row r="240" spans="21:24" ht="18.75" customHeight="1" x14ac:dyDescent="0.2">
      <c r="U240" s="311"/>
      <c r="V240" s="311"/>
      <c r="W240" s="311"/>
      <c r="X240" s="434"/>
    </row>
    <row r="241" spans="21:24" ht="18.75" customHeight="1" x14ac:dyDescent="0.2">
      <c r="U241" s="311"/>
      <c r="V241" s="311"/>
      <c r="W241" s="311"/>
      <c r="X241" s="434"/>
    </row>
    <row r="242" spans="21:24" ht="18.75" customHeight="1" x14ac:dyDescent="0.2">
      <c r="U242" s="311"/>
      <c r="V242" s="311"/>
      <c r="W242" s="311"/>
      <c r="X242" s="434"/>
    </row>
    <row r="243" spans="21:24" ht="18.75" customHeight="1" x14ac:dyDescent="0.2">
      <c r="U243" s="311"/>
      <c r="V243" s="311"/>
      <c r="W243" s="311"/>
      <c r="X243" s="434"/>
    </row>
    <row r="244" spans="21:24" ht="18.75" customHeight="1" x14ac:dyDescent="0.2">
      <c r="U244" s="311"/>
      <c r="V244" s="311"/>
      <c r="W244" s="311"/>
      <c r="X244" s="434"/>
    </row>
    <row r="245" spans="21:24" ht="18.75" customHeight="1" x14ac:dyDescent="0.2">
      <c r="U245" s="311"/>
      <c r="V245" s="311"/>
      <c r="W245" s="311"/>
      <c r="X245" s="434"/>
    </row>
    <row r="246" spans="21:24" ht="18.75" customHeight="1" x14ac:dyDescent="0.2">
      <c r="U246" s="311"/>
      <c r="V246" s="311"/>
      <c r="W246" s="311"/>
      <c r="X246" s="434"/>
    </row>
    <row r="247" spans="21:24" ht="18.75" customHeight="1" x14ac:dyDescent="0.2">
      <c r="U247" s="311"/>
      <c r="V247" s="311"/>
      <c r="W247" s="311"/>
      <c r="X247" s="434"/>
    </row>
    <row r="248" spans="21:24" ht="18.75" customHeight="1" x14ac:dyDescent="0.2">
      <c r="U248" s="311"/>
      <c r="V248" s="311"/>
      <c r="W248" s="311"/>
      <c r="X248" s="434"/>
    </row>
    <row r="249" spans="21:24" ht="18.75" customHeight="1" x14ac:dyDescent="0.2">
      <c r="U249" s="311"/>
      <c r="V249" s="311"/>
      <c r="W249" s="311"/>
      <c r="X249" s="434"/>
    </row>
    <row r="250" spans="21:24" ht="18.75" customHeight="1" x14ac:dyDescent="0.2">
      <c r="U250" s="311"/>
      <c r="V250" s="311"/>
      <c r="W250" s="311"/>
      <c r="X250" s="434"/>
    </row>
    <row r="251" spans="21:24" ht="18.75" customHeight="1" x14ac:dyDescent="0.2">
      <c r="U251" s="311"/>
      <c r="V251" s="311"/>
      <c r="W251" s="311"/>
      <c r="X251" s="434"/>
    </row>
    <row r="252" spans="21:24" ht="18.75" customHeight="1" x14ac:dyDescent="0.2">
      <c r="U252" s="311"/>
      <c r="V252" s="311"/>
      <c r="W252" s="311"/>
      <c r="X252" s="434"/>
    </row>
    <row r="253" spans="21:24" ht="18.75" customHeight="1" x14ac:dyDescent="0.2">
      <c r="U253" s="311"/>
      <c r="V253" s="311"/>
      <c r="W253" s="311"/>
      <c r="X253" s="434"/>
    </row>
    <row r="254" spans="21:24" ht="18.75" customHeight="1" x14ac:dyDescent="0.2">
      <c r="U254" s="311"/>
      <c r="V254" s="311"/>
      <c r="W254" s="311"/>
      <c r="X254" s="434"/>
    </row>
    <row r="255" spans="21:24" ht="18.75" customHeight="1" x14ac:dyDescent="0.2">
      <c r="U255" s="311"/>
      <c r="V255" s="311"/>
      <c r="W255" s="311"/>
      <c r="X255" s="434"/>
    </row>
    <row r="256" spans="21:24" ht="18.75" customHeight="1" x14ac:dyDescent="0.2">
      <c r="U256" s="311"/>
      <c r="V256" s="311"/>
      <c r="W256" s="311"/>
      <c r="X256" s="434"/>
    </row>
    <row r="257" spans="21:24" ht="18.75" customHeight="1" x14ac:dyDescent="0.2">
      <c r="U257" s="311"/>
      <c r="V257" s="311"/>
      <c r="W257" s="311"/>
      <c r="X257" s="434"/>
    </row>
    <row r="258" spans="21:24" ht="18.75" customHeight="1" x14ac:dyDescent="0.2">
      <c r="U258" s="311"/>
      <c r="V258" s="311"/>
      <c r="W258" s="311"/>
      <c r="X258" s="434"/>
    </row>
    <row r="259" spans="21:24" ht="18.75" customHeight="1" x14ac:dyDescent="0.2">
      <c r="U259" s="311"/>
      <c r="V259" s="311"/>
      <c r="W259" s="311"/>
      <c r="X259" s="434"/>
    </row>
    <row r="260" spans="21:24" ht="18.75" customHeight="1" x14ac:dyDescent="0.2">
      <c r="U260" s="311"/>
      <c r="V260" s="311"/>
      <c r="W260" s="311"/>
      <c r="X260" s="434"/>
    </row>
    <row r="261" spans="21:24" ht="18.75" customHeight="1" x14ac:dyDescent="0.2">
      <c r="U261" s="311"/>
      <c r="V261" s="311"/>
      <c r="W261" s="311"/>
      <c r="X261" s="434"/>
    </row>
    <row r="262" spans="21:24" ht="18.75" customHeight="1" x14ac:dyDescent="0.2">
      <c r="U262" s="311"/>
      <c r="V262" s="311"/>
      <c r="W262" s="311"/>
      <c r="X262" s="434"/>
    </row>
    <row r="263" spans="21:24" ht="18.75" customHeight="1" x14ac:dyDescent="0.2">
      <c r="U263" s="311"/>
      <c r="V263" s="311"/>
      <c r="W263" s="311"/>
      <c r="X263" s="434"/>
    </row>
    <row r="264" spans="21:24" ht="18.75" customHeight="1" x14ac:dyDescent="0.2">
      <c r="U264" s="311"/>
      <c r="V264" s="311"/>
      <c r="W264" s="311"/>
      <c r="X264" s="434"/>
    </row>
    <row r="265" spans="21:24" ht="18.75" customHeight="1" x14ac:dyDescent="0.2">
      <c r="U265" s="311"/>
      <c r="V265" s="311"/>
      <c r="W265" s="311"/>
      <c r="X265" s="434"/>
    </row>
    <row r="266" spans="21:24" ht="18.75" customHeight="1" x14ac:dyDescent="0.2">
      <c r="U266" s="311"/>
      <c r="V266" s="311"/>
      <c r="W266" s="311"/>
      <c r="X266" s="434"/>
    </row>
    <row r="267" spans="21:24" ht="18.75" customHeight="1" x14ac:dyDescent="0.2">
      <c r="U267" s="311"/>
      <c r="V267" s="311"/>
      <c r="W267" s="311"/>
      <c r="X267" s="434"/>
    </row>
    <row r="268" spans="21:24" ht="18.75" customHeight="1" x14ac:dyDescent="0.2">
      <c r="U268" s="311"/>
      <c r="V268" s="311"/>
      <c r="W268" s="311"/>
      <c r="X268" s="434"/>
    </row>
    <row r="269" spans="21:24" ht="18.75" customHeight="1" x14ac:dyDescent="0.2">
      <c r="U269" s="311"/>
      <c r="V269" s="311"/>
      <c r="W269" s="311"/>
      <c r="X269" s="434"/>
    </row>
    <row r="270" spans="21:24" ht="18.75" customHeight="1" x14ac:dyDescent="0.2">
      <c r="U270" s="311"/>
      <c r="V270" s="311"/>
      <c r="W270" s="311"/>
      <c r="X270" s="434"/>
    </row>
    <row r="271" spans="21:24" ht="18.75" customHeight="1" x14ac:dyDescent="0.2">
      <c r="U271" s="311"/>
      <c r="V271" s="311"/>
      <c r="W271" s="311"/>
      <c r="X271" s="434"/>
    </row>
    <row r="272" spans="21:24" ht="18.75" customHeight="1" x14ac:dyDescent="0.2">
      <c r="U272" s="311"/>
      <c r="V272" s="311"/>
      <c r="W272" s="311"/>
      <c r="X272" s="434"/>
    </row>
    <row r="273" spans="21:24" ht="18.75" customHeight="1" x14ac:dyDescent="0.2">
      <c r="U273" s="311"/>
      <c r="V273" s="311"/>
      <c r="W273" s="311"/>
      <c r="X273" s="434"/>
    </row>
    <row r="274" spans="21:24" ht="18.75" customHeight="1" x14ac:dyDescent="0.2">
      <c r="U274" s="311"/>
      <c r="V274" s="311"/>
      <c r="W274" s="311"/>
      <c r="X274" s="434"/>
    </row>
    <row r="275" spans="21:24" ht="18.75" customHeight="1" x14ac:dyDescent="0.2">
      <c r="U275" s="311"/>
      <c r="V275" s="311"/>
      <c r="W275" s="311"/>
      <c r="X275" s="434"/>
    </row>
    <row r="276" spans="21:24" ht="18.75" customHeight="1" x14ac:dyDescent="0.2">
      <c r="U276" s="311"/>
      <c r="V276" s="311"/>
      <c r="W276" s="311"/>
      <c r="X276" s="434"/>
    </row>
    <row r="277" spans="21:24" ht="18.75" customHeight="1" x14ac:dyDescent="0.2">
      <c r="U277" s="311"/>
      <c r="V277" s="311"/>
      <c r="W277" s="311"/>
      <c r="X277" s="434"/>
    </row>
    <row r="278" spans="21:24" ht="18.75" customHeight="1" x14ac:dyDescent="0.2">
      <c r="U278" s="311"/>
      <c r="V278" s="311"/>
      <c r="W278" s="311"/>
      <c r="X278" s="434"/>
    </row>
    <row r="279" spans="21:24" ht="18.75" customHeight="1" x14ac:dyDescent="0.2">
      <c r="U279" s="311"/>
      <c r="V279" s="311"/>
      <c r="W279" s="311"/>
      <c r="X279" s="434"/>
    </row>
    <row r="280" spans="21:24" ht="18.75" customHeight="1" x14ac:dyDescent="0.2">
      <c r="U280" s="311"/>
      <c r="V280" s="311"/>
      <c r="W280" s="311"/>
      <c r="X280" s="434"/>
    </row>
    <row r="281" spans="21:24" ht="18.75" customHeight="1" x14ac:dyDescent="0.2">
      <c r="U281" s="311"/>
      <c r="V281" s="311"/>
      <c r="W281" s="311"/>
      <c r="X281" s="434"/>
    </row>
    <row r="282" spans="21:24" ht="18.75" customHeight="1" x14ac:dyDescent="0.2">
      <c r="U282" s="311"/>
      <c r="V282" s="311"/>
      <c r="W282" s="311"/>
      <c r="X282" s="434"/>
    </row>
    <row r="283" spans="21:24" ht="18.75" customHeight="1" x14ac:dyDescent="0.2">
      <c r="U283" s="311"/>
      <c r="V283" s="311"/>
      <c r="W283" s="311"/>
      <c r="X283" s="434"/>
    </row>
    <row r="284" spans="21:24" ht="18.75" customHeight="1" x14ac:dyDescent="0.2">
      <c r="U284" s="311"/>
      <c r="V284" s="311"/>
      <c r="W284" s="311"/>
      <c r="X284" s="434"/>
    </row>
    <row r="285" spans="21:24" ht="18.75" customHeight="1" x14ac:dyDescent="0.2">
      <c r="U285" s="311"/>
      <c r="V285" s="311"/>
      <c r="W285" s="311"/>
      <c r="X285" s="434"/>
    </row>
    <row r="286" spans="21:24" ht="18.75" customHeight="1" x14ac:dyDescent="0.2">
      <c r="U286" s="311"/>
      <c r="V286" s="311"/>
      <c r="W286" s="311"/>
      <c r="X286" s="434"/>
    </row>
    <row r="287" spans="21:24" ht="18.75" customHeight="1" x14ac:dyDescent="0.2">
      <c r="U287" s="311"/>
      <c r="V287" s="311"/>
      <c r="W287" s="311"/>
      <c r="X287" s="434"/>
    </row>
    <row r="288" spans="21:24" ht="18.75" customHeight="1" x14ac:dyDescent="0.2">
      <c r="U288" s="311"/>
      <c r="V288" s="311"/>
      <c r="W288" s="311"/>
      <c r="X288" s="434"/>
    </row>
    <row r="289" spans="21:24" ht="18.75" customHeight="1" x14ac:dyDescent="0.2">
      <c r="U289" s="311"/>
      <c r="V289" s="311"/>
      <c r="W289" s="311"/>
      <c r="X289" s="434"/>
    </row>
    <row r="290" spans="21:24" ht="18.75" customHeight="1" x14ac:dyDescent="0.2">
      <c r="U290" s="311"/>
      <c r="V290" s="311"/>
      <c r="W290" s="311"/>
      <c r="X290" s="434"/>
    </row>
    <row r="291" spans="21:24" ht="18.75" customHeight="1" x14ac:dyDescent="0.2">
      <c r="U291" s="311"/>
      <c r="V291" s="311"/>
      <c r="W291" s="311"/>
      <c r="X291" s="434"/>
    </row>
    <row r="292" spans="21:24" ht="18.75" customHeight="1" x14ac:dyDescent="0.2">
      <c r="U292" s="311"/>
      <c r="V292" s="311"/>
      <c r="W292" s="311"/>
      <c r="X292" s="434"/>
    </row>
    <row r="293" spans="21:24" ht="18.75" customHeight="1" x14ac:dyDescent="0.2">
      <c r="U293" s="311"/>
      <c r="V293" s="311"/>
      <c r="W293" s="311"/>
      <c r="X293" s="434"/>
    </row>
    <row r="294" spans="21:24" ht="18.75" customHeight="1" x14ac:dyDescent="0.2">
      <c r="U294" s="311"/>
      <c r="V294" s="311"/>
      <c r="W294" s="311"/>
      <c r="X294" s="434"/>
    </row>
    <row r="295" spans="21:24" ht="18.75" customHeight="1" x14ac:dyDescent="0.2">
      <c r="U295" s="311"/>
      <c r="V295" s="311"/>
      <c r="W295" s="311"/>
      <c r="X295" s="434"/>
    </row>
    <row r="296" spans="21:24" ht="18.75" customHeight="1" x14ac:dyDescent="0.2">
      <c r="U296" s="311"/>
      <c r="V296" s="311"/>
      <c r="W296" s="311"/>
      <c r="X296" s="434"/>
    </row>
    <row r="297" spans="21:24" ht="18.75" customHeight="1" x14ac:dyDescent="0.2">
      <c r="U297" s="311"/>
      <c r="V297" s="311"/>
      <c r="W297" s="311"/>
      <c r="X297" s="434"/>
    </row>
    <row r="298" spans="21:24" ht="18.75" customHeight="1" x14ac:dyDescent="0.2">
      <c r="U298" s="311"/>
      <c r="V298" s="311"/>
      <c r="W298" s="311"/>
      <c r="X298" s="434"/>
    </row>
    <row r="299" spans="21:24" ht="18.75" customHeight="1" x14ac:dyDescent="0.2">
      <c r="U299" s="311"/>
      <c r="V299" s="311"/>
      <c r="W299" s="311"/>
      <c r="X299" s="434"/>
    </row>
    <row r="300" spans="21:24" ht="18.75" customHeight="1" x14ac:dyDescent="0.2">
      <c r="U300" s="311"/>
      <c r="V300" s="311"/>
      <c r="W300" s="311"/>
      <c r="X300" s="434"/>
    </row>
    <row r="301" spans="21:24" ht="18.75" customHeight="1" x14ac:dyDescent="0.2">
      <c r="U301" s="311"/>
      <c r="V301" s="311"/>
      <c r="W301" s="311"/>
      <c r="X301" s="434"/>
    </row>
    <row r="302" spans="21:24" ht="18.75" customHeight="1" x14ac:dyDescent="0.2">
      <c r="U302" s="311"/>
      <c r="V302" s="311"/>
      <c r="W302" s="311"/>
      <c r="X302" s="434"/>
    </row>
    <row r="303" spans="21:24" ht="18.75" customHeight="1" x14ac:dyDescent="0.2">
      <c r="U303" s="311"/>
      <c r="V303" s="311"/>
      <c r="W303" s="311"/>
      <c r="X303" s="434"/>
    </row>
    <row r="304" spans="21:24" ht="18.75" customHeight="1" x14ac:dyDescent="0.2">
      <c r="U304" s="311"/>
      <c r="V304" s="311"/>
      <c r="W304" s="311"/>
      <c r="X304" s="434"/>
    </row>
    <row r="305" spans="21:24" ht="18.75" customHeight="1" x14ac:dyDescent="0.2">
      <c r="U305" s="311"/>
      <c r="V305" s="311"/>
      <c r="W305" s="311"/>
      <c r="X305" s="434"/>
    </row>
    <row r="306" spans="21:24" ht="18.75" customHeight="1" x14ac:dyDescent="0.2">
      <c r="U306" s="311"/>
      <c r="V306" s="311"/>
      <c r="W306" s="311"/>
      <c r="X306" s="434"/>
    </row>
    <row r="307" spans="21:24" ht="18.75" customHeight="1" x14ac:dyDescent="0.2">
      <c r="U307" s="311"/>
      <c r="V307" s="311"/>
      <c r="W307" s="311"/>
      <c r="X307" s="434"/>
    </row>
    <row r="308" spans="21:24" ht="18.75" customHeight="1" x14ac:dyDescent="0.2">
      <c r="U308" s="311"/>
      <c r="V308" s="311"/>
      <c r="W308" s="311"/>
      <c r="X308" s="434"/>
    </row>
    <row r="309" spans="21:24" ht="18.75" customHeight="1" x14ac:dyDescent="0.2">
      <c r="U309" s="311"/>
      <c r="V309" s="311"/>
      <c r="W309" s="311"/>
      <c r="X309" s="434"/>
    </row>
    <row r="310" spans="21:24" ht="18.75" customHeight="1" x14ac:dyDescent="0.2">
      <c r="U310" s="311"/>
      <c r="V310" s="311"/>
      <c r="W310" s="311"/>
      <c r="X310" s="434"/>
    </row>
    <row r="311" spans="21:24" ht="18.75" customHeight="1" x14ac:dyDescent="0.2">
      <c r="U311" s="311"/>
      <c r="V311" s="311"/>
      <c r="W311" s="311"/>
      <c r="X311" s="434"/>
    </row>
    <row r="312" spans="21:24" ht="18.75" customHeight="1" x14ac:dyDescent="0.2">
      <c r="U312" s="311"/>
      <c r="V312" s="311"/>
      <c r="W312" s="311"/>
      <c r="X312" s="434"/>
    </row>
    <row r="313" spans="21:24" ht="18.75" customHeight="1" x14ac:dyDescent="0.2">
      <c r="U313" s="311"/>
      <c r="V313" s="311"/>
      <c r="W313" s="311"/>
      <c r="X313" s="434"/>
    </row>
    <row r="314" spans="21:24" ht="18.75" customHeight="1" x14ac:dyDescent="0.2">
      <c r="U314" s="311"/>
      <c r="V314" s="311"/>
      <c r="W314" s="311"/>
      <c r="X314" s="434"/>
    </row>
    <row r="315" spans="21:24" ht="18.75" customHeight="1" x14ac:dyDescent="0.2">
      <c r="U315" s="311"/>
      <c r="V315" s="311"/>
      <c r="W315" s="311"/>
      <c r="X315" s="434"/>
    </row>
    <row r="316" spans="21:24" ht="18.75" customHeight="1" x14ac:dyDescent="0.2">
      <c r="U316" s="311"/>
      <c r="V316" s="311"/>
      <c r="W316" s="311"/>
      <c r="X316" s="434"/>
    </row>
    <row r="317" spans="21:24" ht="18.75" customHeight="1" x14ac:dyDescent="0.2">
      <c r="U317" s="311"/>
      <c r="V317" s="311"/>
      <c r="W317" s="311"/>
      <c r="X317" s="434"/>
    </row>
    <row r="318" spans="21:24" ht="18.75" customHeight="1" x14ac:dyDescent="0.2">
      <c r="U318" s="311"/>
      <c r="V318" s="311"/>
      <c r="W318" s="311"/>
      <c r="X318" s="434"/>
    </row>
    <row r="319" spans="21:24" ht="18.75" customHeight="1" x14ac:dyDescent="0.2">
      <c r="U319" s="311"/>
      <c r="V319" s="311"/>
      <c r="W319" s="311"/>
      <c r="X319" s="434"/>
    </row>
    <row r="320" spans="21:24" ht="18.75" customHeight="1" x14ac:dyDescent="0.2">
      <c r="U320" s="311"/>
      <c r="V320" s="311"/>
      <c r="W320" s="311"/>
      <c r="X320" s="434"/>
    </row>
    <row r="321" spans="21:24" ht="18.75" customHeight="1" x14ac:dyDescent="0.2">
      <c r="U321" s="311"/>
      <c r="V321" s="311"/>
      <c r="W321" s="311"/>
      <c r="X321" s="434"/>
    </row>
    <row r="322" spans="21:24" ht="18.75" customHeight="1" x14ac:dyDescent="0.2">
      <c r="U322" s="311"/>
      <c r="V322" s="311"/>
      <c r="W322" s="311"/>
      <c r="X322" s="434"/>
    </row>
    <row r="323" spans="21:24" ht="18.75" customHeight="1" x14ac:dyDescent="0.2">
      <c r="U323" s="311"/>
      <c r="V323" s="311"/>
      <c r="W323" s="311"/>
      <c r="X323" s="434"/>
    </row>
    <row r="324" spans="21:24" ht="18.75" customHeight="1" x14ac:dyDescent="0.2">
      <c r="U324" s="311"/>
      <c r="V324" s="311"/>
      <c r="W324" s="311"/>
      <c r="X324" s="434"/>
    </row>
    <row r="325" spans="21:24" ht="18.75" customHeight="1" x14ac:dyDescent="0.2">
      <c r="U325" s="311"/>
      <c r="V325" s="311"/>
      <c r="W325" s="311"/>
      <c r="X325" s="434"/>
    </row>
    <row r="326" spans="21:24" ht="18.75" customHeight="1" x14ac:dyDescent="0.2">
      <c r="U326" s="311"/>
      <c r="V326" s="311"/>
      <c r="W326" s="311"/>
      <c r="X326" s="434"/>
    </row>
    <row r="327" spans="21:24" ht="18.75" customHeight="1" x14ac:dyDescent="0.2">
      <c r="U327" s="311"/>
      <c r="V327" s="311"/>
      <c r="W327" s="311"/>
      <c r="X327" s="434"/>
    </row>
    <row r="328" spans="21:24" ht="18.75" customHeight="1" x14ac:dyDescent="0.2">
      <c r="U328" s="311"/>
      <c r="V328" s="311"/>
      <c r="W328" s="311"/>
      <c r="X328" s="434"/>
    </row>
    <row r="329" spans="21:24" ht="18.75" customHeight="1" x14ac:dyDescent="0.2">
      <c r="U329" s="311"/>
      <c r="V329" s="311"/>
      <c r="W329" s="311"/>
      <c r="X329" s="434"/>
    </row>
    <row r="330" spans="21:24" ht="18.75" customHeight="1" x14ac:dyDescent="0.2">
      <c r="U330" s="311"/>
      <c r="V330" s="311"/>
      <c r="W330" s="311"/>
      <c r="X330" s="434"/>
    </row>
    <row r="331" spans="21:24" ht="18.75" customHeight="1" x14ac:dyDescent="0.2">
      <c r="U331" s="311"/>
      <c r="V331" s="311"/>
      <c r="W331" s="311"/>
      <c r="X331" s="434"/>
    </row>
    <row r="332" spans="21:24" ht="18.75" customHeight="1" x14ac:dyDescent="0.2">
      <c r="U332" s="311"/>
      <c r="V332" s="311"/>
      <c r="W332" s="311"/>
      <c r="X332" s="434"/>
    </row>
    <row r="333" spans="21:24" ht="18.75" customHeight="1" x14ac:dyDescent="0.2">
      <c r="U333" s="311"/>
      <c r="V333" s="311"/>
      <c r="W333" s="311"/>
      <c r="X333" s="434"/>
    </row>
    <row r="334" spans="21:24" ht="18.75" customHeight="1" x14ac:dyDescent="0.2">
      <c r="U334" s="311"/>
      <c r="V334" s="311"/>
      <c r="W334" s="311"/>
      <c r="X334" s="434"/>
    </row>
    <row r="335" spans="21:24" ht="18.75" customHeight="1" x14ac:dyDescent="0.2">
      <c r="U335" s="311"/>
      <c r="V335" s="311"/>
      <c r="W335" s="311"/>
      <c r="X335" s="434"/>
    </row>
    <row r="336" spans="21:24" ht="18.75" customHeight="1" x14ac:dyDescent="0.2">
      <c r="U336" s="311"/>
      <c r="V336" s="311"/>
      <c r="W336" s="311"/>
      <c r="X336" s="434"/>
    </row>
    <row r="337" spans="21:24" ht="18.75" customHeight="1" x14ac:dyDescent="0.2">
      <c r="U337" s="311"/>
      <c r="V337" s="311"/>
      <c r="W337" s="311"/>
      <c r="X337" s="434"/>
    </row>
    <row r="338" spans="21:24" ht="18.75" customHeight="1" x14ac:dyDescent="0.2">
      <c r="U338" s="311"/>
      <c r="V338" s="311"/>
      <c r="W338" s="311"/>
      <c r="X338" s="434"/>
    </row>
    <row r="339" spans="21:24" ht="18.75" customHeight="1" x14ac:dyDescent="0.2">
      <c r="U339" s="311"/>
      <c r="V339" s="311"/>
      <c r="W339" s="311"/>
      <c r="X339" s="434"/>
    </row>
    <row r="340" spans="21:24" ht="18.75" customHeight="1" x14ac:dyDescent="0.2">
      <c r="U340" s="311"/>
      <c r="V340" s="311"/>
      <c r="W340" s="311"/>
      <c r="X340" s="434"/>
    </row>
    <row r="341" spans="21:24" ht="18.75" customHeight="1" x14ac:dyDescent="0.2">
      <c r="U341" s="311"/>
      <c r="V341" s="311"/>
      <c r="W341" s="311"/>
      <c r="X341" s="434"/>
    </row>
    <row r="342" spans="21:24" ht="18.75" customHeight="1" x14ac:dyDescent="0.2">
      <c r="U342" s="311"/>
      <c r="V342" s="311"/>
      <c r="W342" s="311"/>
      <c r="X342" s="434"/>
    </row>
    <row r="343" spans="21:24" ht="18.75" customHeight="1" x14ac:dyDescent="0.2">
      <c r="U343" s="311"/>
      <c r="V343" s="311"/>
      <c r="W343" s="311"/>
      <c r="X343" s="434"/>
    </row>
    <row r="344" spans="21:24" ht="18.75" customHeight="1" x14ac:dyDescent="0.2">
      <c r="U344" s="311"/>
      <c r="V344" s="311"/>
      <c r="W344" s="311"/>
      <c r="X344" s="434"/>
    </row>
    <row r="345" spans="21:24" ht="18.75" customHeight="1" x14ac:dyDescent="0.2">
      <c r="U345" s="311"/>
      <c r="V345" s="311"/>
      <c r="W345" s="311"/>
      <c r="X345" s="434"/>
    </row>
    <row r="346" spans="21:24" ht="18.75" customHeight="1" x14ac:dyDescent="0.2">
      <c r="U346" s="311"/>
      <c r="V346" s="311"/>
      <c r="W346" s="311"/>
      <c r="X346" s="434"/>
    </row>
    <row r="347" spans="21:24" ht="18.75" customHeight="1" x14ac:dyDescent="0.2">
      <c r="U347" s="311"/>
      <c r="V347" s="311"/>
      <c r="W347" s="311"/>
      <c r="X347" s="434"/>
    </row>
    <row r="348" spans="21:24" ht="18.75" customHeight="1" x14ac:dyDescent="0.2">
      <c r="U348" s="311"/>
      <c r="V348" s="311"/>
      <c r="W348" s="311"/>
      <c r="X348" s="434"/>
    </row>
    <row r="349" spans="21:24" ht="18.75" customHeight="1" x14ac:dyDescent="0.2">
      <c r="U349" s="311"/>
      <c r="V349" s="311"/>
      <c r="W349" s="311"/>
      <c r="X349" s="434"/>
    </row>
    <row r="350" spans="21:24" ht="18.75" customHeight="1" x14ac:dyDescent="0.2">
      <c r="U350" s="311"/>
      <c r="V350" s="311"/>
      <c r="W350" s="311"/>
      <c r="X350" s="434"/>
    </row>
    <row r="351" spans="21:24" ht="18.75" customHeight="1" x14ac:dyDescent="0.2">
      <c r="U351" s="311"/>
      <c r="V351" s="311"/>
      <c r="W351" s="311"/>
      <c r="X351" s="434"/>
    </row>
    <row r="352" spans="21:24" ht="18.75" customHeight="1" x14ac:dyDescent="0.2">
      <c r="U352" s="311"/>
      <c r="V352" s="311"/>
      <c r="W352" s="311"/>
      <c r="X352" s="434"/>
    </row>
    <row r="353" spans="21:24" ht="18.75" customHeight="1" x14ac:dyDescent="0.2">
      <c r="U353" s="311"/>
      <c r="V353" s="311"/>
      <c r="W353" s="311"/>
      <c r="X353" s="434"/>
    </row>
    <row r="354" spans="21:24" ht="18.75" customHeight="1" x14ac:dyDescent="0.2">
      <c r="U354" s="311"/>
      <c r="V354" s="311"/>
      <c r="W354" s="311"/>
      <c r="X354" s="434"/>
    </row>
    <row r="355" spans="21:24" ht="18.75" customHeight="1" x14ac:dyDescent="0.2">
      <c r="U355" s="311"/>
      <c r="V355" s="311"/>
      <c r="W355" s="311"/>
      <c r="X355" s="434"/>
    </row>
    <row r="356" spans="21:24" ht="18.75" customHeight="1" x14ac:dyDescent="0.2">
      <c r="U356" s="311"/>
      <c r="V356" s="311"/>
      <c r="W356" s="311"/>
      <c r="X356" s="434"/>
    </row>
    <row r="357" spans="21:24" ht="18.75" customHeight="1" x14ac:dyDescent="0.2">
      <c r="U357" s="311"/>
      <c r="V357" s="311"/>
      <c r="W357" s="311"/>
      <c r="X357" s="434"/>
    </row>
    <row r="358" spans="21:24" ht="18.75" customHeight="1" x14ac:dyDescent="0.2">
      <c r="U358" s="311"/>
      <c r="V358" s="311"/>
      <c r="W358" s="311"/>
      <c r="X358" s="434"/>
    </row>
    <row r="359" spans="21:24" ht="18.75" customHeight="1" x14ac:dyDescent="0.2">
      <c r="U359" s="311"/>
      <c r="V359" s="311"/>
      <c r="W359" s="311"/>
      <c r="X359" s="434"/>
    </row>
    <row r="360" spans="21:24" ht="18.75" customHeight="1" x14ac:dyDescent="0.2">
      <c r="U360" s="311"/>
      <c r="V360" s="311"/>
      <c r="W360" s="311"/>
      <c r="X360" s="434"/>
    </row>
    <row r="361" spans="21:24" ht="18.75" customHeight="1" x14ac:dyDescent="0.2">
      <c r="U361" s="311"/>
      <c r="V361" s="311"/>
      <c r="W361" s="311"/>
      <c r="X361" s="434"/>
    </row>
    <row r="362" spans="21:24" ht="18.75" customHeight="1" x14ac:dyDescent="0.2">
      <c r="U362" s="311"/>
      <c r="V362" s="311"/>
      <c r="W362" s="311"/>
      <c r="X362" s="434"/>
    </row>
    <row r="363" spans="21:24" ht="18.75" customHeight="1" x14ac:dyDescent="0.2">
      <c r="U363" s="311"/>
      <c r="V363" s="311"/>
      <c r="W363" s="311"/>
      <c r="X363" s="434"/>
    </row>
    <row r="364" spans="21:24" ht="18.75" customHeight="1" x14ac:dyDescent="0.2">
      <c r="U364" s="311"/>
      <c r="V364" s="311"/>
      <c r="W364" s="311"/>
      <c r="X364" s="434"/>
    </row>
    <row r="365" spans="21:24" ht="18.75" customHeight="1" x14ac:dyDescent="0.2">
      <c r="U365" s="311"/>
      <c r="V365" s="311"/>
      <c r="W365" s="311"/>
      <c r="X365" s="434"/>
    </row>
    <row r="366" spans="21:24" ht="18.75" customHeight="1" x14ac:dyDescent="0.2">
      <c r="U366" s="311"/>
      <c r="V366" s="311"/>
      <c r="W366" s="311"/>
      <c r="X366" s="434"/>
    </row>
    <row r="367" spans="21:24" ht="18.75" customHeight="1" x14ac:dyDescent="0.2">
      <c r="U367" s="311"/>
      <c r="V367" s="311"/>
      <c r="W367" s="311"/>
      <c r="X367" s="434"/>
    </row>
    <row r="368" spans="21:24" ht="18.75" customHeight="1" x14ac:dyDescent="0.2">
      <c r="U368" s="311"/>
      <c r="V368" s="311"/>
      <c r="W368" s="311"/>
      <c r="X368" s="434"/>
    </row>
    <row r="369" spans="21:24" ht="18.75" customHeight="1" x14ac:dyDescent="0.2">
      <c r="U369" s="311"/>
      <c r="V369" s="311"/>
      <c r="W369" s="311"/>
      <c r="X369" s="434"/>
    </row>
    <row r="370" spans="21:24" ht="18.75" customHeight="1" x14ac:dyDescent="0.2">
      <c r="U370" s="311"/>
      <c r="V370" s="311"/>
      <c r="W370" s="311"/>
      <c r="X370" s="434"/>
    </row>
    <row r="371" spans="21:24" ht="18.75" customHeight="1" x14ac:dyDescent="0.2">
      <c r="U371" s="311"/>
      <c r="V371" s="311"/>
      <c r="W371" s="311"/>
      <c r="X371" s="434"/>
    </row>
    <row r="372" spans="21:24" ht="18.75" customHeight="1" x14ac:dyDescent="0.2">
      <c r="U372" s="311"/>
      <c r="V372" s="311"/>
      <c r="W372" s="311"/>
      <c r="X372" s="434"/>
    </row>
    <row r="373" spans="21:24" ht="18.75" customHeight="1" x14ac:dyDescent="0.2">
      <c r="U373" s="311"/>
      <c r="V373" s="311"/>
      <c r="W373" s="311"/>
      <c r="X373" s="434"/>
    </row>
    <row r="374" spans="21:24" ht="18.75" customHeight="1" x14ac:dyDescent="0.2">
      <c r="U374" s="311"/>
      <c r="V374" s="311"/>
      <c r="W374" s="311"/>
      <c r="X374" s="434"/>
    </row>
    <row r="375" spans="21:24" ht="18.75" customHeight="1" x14ac:dyDescent="0.2">
      <c r="U375" s="311"/>
      <c r="V375" s="311"/>
      <c r="W375" s="311"/>
      <c r="X375" s="434"/>
    </row>
    <row r="376" spans="21:24" ht="18.75" customHeight="1" x14ac:dyDescent="0.2">
      <c r="U376" s="311"/>
      <c r="V376" s="311"/>
      <c r="W376" s="311"/>
      <c r="X376" s="434"/>
    </row>
    <row r="377" spans="21:24" ht="18.75" customHeight="1" x14ac:dyDescent="0.2">
      <c r="U377" s="311"/>
      <c r="V377" s="311"/>
      <c r="W377" s="311"/>
      <c r="X377" s="434"/>
    </row>
    <row r="378" spans="21:24" ht="18.75" customHeight="1" x14ac:dyDescent="0.2">
      <c r="U378" s="311"/>
      <c r="V378" s="311"/>
      <c r="W378" s="311"/>
      <c r="X378" s="434"/>
    </row>
    <row r="379" spans="21:24" ht="18.75" customHeight="1" x14ac:dyDescent="0.2">
      <c r="U379" s="311"/>
      <c r="V379" s="311"/>
      <c r="W379" s="311"/>
      <c r="X379" s="434"/>
    </row>
    <row r="380" spans="21:24" ht="18.75" customHeight="1" x14ac:dyDescent="0.2">
      <c r="U380" s="311"/>
      <c r="V380" s="311"/>
      <c r="W380" s="311"/>
      <c r="X380" s="434"/>
    </row>
    <row r="381" spans="21:24" ht="18.75" customHeight="1" x14ac:dyDescent="0.2">
      <c r="U381" s="311"/>
      <c r="V381" s="311"/>
      <c r="W381" s="311"/>
      <c r="X381" s="434"/>
    </row>
    <row r="382" spans="21:24" ht="18.75" customHeight="1" x14ac:dyDescent="0.2">
      <c r="U382" s="311"/>
      <c r="V382" s="311"/>
      <c r="W382" s="311"/>
      <c r="X382" s="434"/>
    </row>
    <row r="383" spans="21:24" ht="18.75" customHeight="1" x14ac:dyDescent="0.2">
      <c r="U383" s="311"/>
      <c r="V383" s="311"/>
      <c r="W383" s="311"/>
      <c r="X383" s="434"/>
    </row>
    <row r="384" spans="21:24" ht="18.75" customHeight="1" x14ac:dyDescent="0.2">
      <c r="U384" s="311"/>
      <c r="V384" s="311"/>
      <c r="W384" s="311"/>
      <c r="X384" s="434"/>
    </row>
    <row r="385" spans="21:24" ht="18.75" customHeight="1" x14ac:dyDescent="0.2">
      <c r="U385" s="311"/>
      <c r="V385" s="311"/>
      <c r="W385" s="311"/>
      <c r="X385" s="434"/>
    </row>
    <row r="386" spans="21:24" ht="18.75" customHeight="1" x14ac:dyDescent="0.2">
      <c r="U386" s="311"/>
      <c r="V386" s="311"/>
      <c r="W386" s="311"/>
      <c r="X386" s="434"/>
    </row>
    <row r="387" spans="21:24" ht="18.75" customHeight="1" x14ac:dyDescent="0.2">
      <c r="U387" s="311"/>
      <c r="V387" s="311"/>
      <c r="W387" s="311"/>
      <c r="X387" s="434"/>
    </row>
    <row r="388" spans="21:24" ht="18.75" customHeight="1" x14ac:dyDescent="0.2">
      <c r="U388" s="311"/>
      <c r="V388" s="311"/>
      <c r="W388" s="311"/>
      <c r="X388" s="434"/>
    </row>
    <row r="389" spans="21:24" ht="18.75" customHeight="1" x14ac:dyDescent="0.2">
      <c r="U389" s="311"/>
      <c r="V389" s="311"/>
      <c r="W389" s="311"/>
      <c r="X389" s="434"/>
    </row>
    <row r="390" spans="21:24" ht="18.75" customHeight="1" x14ac:dyDescent="0.2">
      <c r="U390" s="311"/>
      <c r="V390" s="311"/>
      <c r="W390" s="311"/>
      <c r="X390" s="434"/>
    </row>
    <row r="391" spans="21:24" ht="18.75" customHeight="1" x14ac:dyDescent="0.2">
      <c r="U391" s="311"/>
      <c r="V391" s="311"/>
      <c r="W391" s="311"/>
      <c r="X391" s="434"/>
    </row>
    <row r="392" spans="21:24" ht="18.75" customHeight="1" x14ac:dyDescent="0.2">
      <c r="U392" s="311"/>
      <c r="V392" s="311"/>
      <c r="W392" s="311"/>
      <c r="X392" s="434"/>
    </row>
    <row r="393" spans="21:24" ht="18.75" customHeight="1" x14ac:dyDescent="0.2">
      <c r="U393" s="311"/>
      <c r="V393" s="311"/>
      <c r="W393" s="311"/>
      <c r="X393" s="434"/>
    </row>
    <row r="394" spans="21:24" ht="18.75" customHeight="1" x14ac:dyDescent="0.2">
      <c r="U394" s="311"/>
      <c r="V394" s="311"/>
      <c r="W394" s="311"/>
      <c r="X394" s="434"/>
    </row>
    <row r="395" spans="21:24" ht="18.75" customHeight="1" x14ac:dyDescent="0.2">
      <c r="U395" s="311"/>
      <c r="V395" s="311"/>
      <c r="W395" s="311"/>
      <c r="X395" s="434"/>
    </row>
    <row r="396" spans="21:24" ht="18.75" customHeight="1" x14ac:dyDescent="0.2">
      <c r="U396" s="311"/>
      <c r="V396" s="311"/>
      <c r="W396" s="311"/>
      <c r="X396" s="434"/>
    </row>
    <row r="397" spans="21:24" ht="18.75" customHeight="1" x14ac:dyDescent="0.2">
      <c r="U397" s="311"/>
      <c r="V397" s="311"/>
      <c r="W397" s="311"/>
      <c r="X397" s="434"/>
    </row>
    <row r="398" spans="21:24" ht="18.75" customHeight="1" x14ac:dyDescent="0.2">
      <c r="U398" s="311"/>
      <c r="V398" s="311"/>
      <c r="W398" s="311"/>
      <c r="X398" s="434"/>
    </row>
    <row r="399" spans="21:24" ht="18.75" customHeight="1" x14ac:dyDescent="0.2">
      <c r="U399" s="311"/>
      <c r="V399" s="311"/>
      <c r="W399" s="311"/>
      <c r="X399" s="434"/>
    </row>
    <row r="400" spans="21:24" ht="18.75" customHeight="1" x14ac:dyDescent="0.2">
      <c r="U400" s="311"/>
      <c r="V400" s="311"/>
      <c r="W400" s="311"/>
      <c r="X400" s="434"/>
    </row>
    <row r="401" spans="21:24" ht="18.75" customHeight="1" x14ac:dyDescent="0.2">
      <c r="U401" s="311"/>
      <c r="V401" s="311"/>
      <c r="W401" s="311"/>
      <c r="X401" s="434"/>
    </row>
    <row r="402" spans="21:24" ht="18.75" customHeight="1" x14ac:dyDescent="0.2">
      <c r="U402" s="311"/>
      <c r="V402" s="311"/>
      <c r="W402" s="311"/>
      <c r="X402" s="434"/>
    </row>
    <row r="403" spans="21:24" ht="18.75" customHeight="1" x14ac:dyDescent="0.2">
      <c r="U403" s="311"/>
      <c r="V403" s="311"/>
      <c r="W403" s="311"/>
      <c r="X403" s="434"/>
    </row>
    <row r="404" spans="21:24" ht="18.75" customHeight="1" x14ac:dyDescent="0.2">
      <c r="U404" s="311"/>
      <c r="V404" s="311"/>
      <c r="W404" s="311"/>
      <c r="X404" s="434"/>
    </row>
    <row r="405" spans="21:24" ht="18.75" customHeight="1" x14ac:dyDescent="0.2">
      <c r="U405" s="311"/>
      <c r="V405" s="311"/>
      <c r="W405" s="311"/>
      <c r="X405" s="434"/>
    </row>
    <row r="406" spans="21:24" ht="18.75" customHeight="1" x14ac:dyDescent="0.2">
      <c r="U406" s="311"/>
      <c r="V406" s="311"/>
      <c r="W406" s="311"/>
      <c r="X406" s="434"/>
    </row>
    <row r="407" spans="21:24" ht="18.75" customHeight="1" x14ac:dyDescent="0.2">
      <c r="U407" s="311"/>
      <c r="V407" s="311"/>
      <c r="W407" s="311"/>
      <c r="X407" s="434"/>
    </row>
    <row r="408" spans="21:24" ht="18.75" customHeight="1" x14ac:dyDescent="0.2">
      <c r="U408" s="311"/>
      <c r="V408" s="311"/>
      <c r="W408" s="311"/>
      <c r="X408" s="434"/>
    </row>
    <row r="409" spans="21:24" ht="18.75" customHeight="1" x14ac:dyDescent="0.2">
      <c r="U409" s="311"/>
      <c r="V409" s="311"/>
      <c r="W409" s="311"/>
      <c r="X409" s="434"/>
    </row>
    <row r="410" spans="21:24" ht="18.75" customHeight="1" x14ac:dyDescent="0.2">
      <c r="U410" s="311"/>
      <c r="V410" s="311"/>
      <c r="W410" s="311"/>
      <c r="X410" s="434"/>
    </row>
    <row r="411" spans="21:24" ht="18.75" customHeight="1" x14ac:dyDescent="0.2">
      <c r="U411" s="311"/>
      <c r="V411" s="311"/>
      <c r="W411" s="311"/>
      <c r="X411" s="434"/>
    </row>
    <row r="412" spans="21:24" ht="18.75" customHeight="1" x14ac:dyDescent="0.2">
      <c r="U412" s="311"/>
      <c r="V412" s="311"/>
      <c r="W412" s="311"/>
      <c r="X412" s="434"/>
    </row>
    <row r="413" spans="21:24" ht="18.75" customHeight="1" x14ac:dyDescent="0.2">
      <c r="U413" s="311"/>
      <c r="V413" s="311"/>
      <c r="W413" s="311"/>
      <c r="X413" s="434"/>
    </row>
    <row r="414" spans="21:24" ht="18.75" customHeight="1" x14ac:dyDescent="0.2">
      <c r="U414" s="311"/>
      <c r="V414" s="311"/>
      <c r="W414" s="311"/>
      <c r="X414" s="434"/>
    </row>
    <row r="415" spans="21:24" ht="18.75" customHeight="1" x14ac:dyDescent="0.2">
      <c r="U415" s="311"/>
      <c r="V415" s="311"/>
      <c r="W415" s="311"/>
      <c r="X415" s="434"/>
    </row>
    <row r="416" spans="21:24" ht="18.75" customHeight="1" x14ac:dyDescent="0.2">
      <c r="U416" s="311"/>
      <c r="V416" s="311"/>
      <c r="W416" s="311"/>
      <c r="X416" s="434"/>
    </row>
    <row r="417" spans="21:24" ht="18.75" customHeight="1" x14ac:dyDescent="0.2">
      <c r="U417" s="311"/>
      <c r="V417" s="311"/>
      <c r="W417" s="311"/>
      <c r="X417" s="434"/>
    </row>
    <row r="418" spans="21:24" ht="18.75" customHeight="1" x14ac:dyDescent="0.2">
      <c r="U418" s="311"/>
      <c r="V418" s="311"/>
      <c r="W418" s="311"/>
      <c r="X418" s="434"/>
    </row>
    <row r="419" spans="21:24" ht="18.75" customHeight="1" x14ac:dyDescent="0.2">
      <c r="U419" s="311"/>
      <c r="V419" s="311"/>
      <c r="W419" s="311"/>
      <c r="X419" s="434"/>
    </row>
    <row r="420" spans="21:24" ht="18.75" customHeight="1" x14ac:dyDescent="0.2">
      <c r="U420" s="311"/>
      <c r="V420" s="311"/>
      <c r="W420" s="311"/>
      <c r="X420" s="434"/>
    </row>
    <row r="421" spans="21:24" ht="18.75" customHeight="1" x14ac:dyDescent="0.2">
      <c r="U421" s="311"/>
      <c r="V421" s="311"/>
      <c r="W421" s="311"/>
      <c r="X421" s="434"/>
    </row>
    <row r="422" spans="21:24" ht="18.75" customHeight="1" x14ac:dyDescent="0.2">
      <c r="U422" s="311"/>
      <c r="V422" s="311"/>
      <c r="W422" s="311"/>
      <c r="X422" s="434"/>
    </row>
    <row r="423" spans="21:24" ht="18.75" customHeight="1" x14ac:dyDescent="0.2">
      <c r="U423" s="311"/>
      <c r="V423" s="311"/>
      <c r="W423" s="311"/>
      <c r="X423" s="434"/>
    </row>
    <row r="424" spans="21:24" ht="18.75" customHeight="1" x14ac:dyDescent="0.2">
      <c r="U424" s="311"/>
      <c r="V424" s="311"/>
      <c r="W424" s="311"/>
      <c r="X424" s="434"/>
    </row>
    <row r="425" spans="21:24" ht="18.75" customHeight="1" x14ac:dyDescent="0.2">
      <c r="U425" s="311"/>
      <c r="V425" s="311"/>
      <c r="W425" s="311"/>
      <c r="X425" s="434"/>
    </row>
    <row r="426" spans="21:24" ht="18.75" customHeight="1" x14ac:dyDescent="0.2">
      <c r="U426" s="311"/>
      <c r="V426" s="311"/>
      <c r="W426" s="311"/>
      <c r="X426" s="434"/>
    </row>
    <row r="427" spans="21:24" ht="18.75" customHeight="1" x14ac:dyDescent="0.2">
      <c r="U427" s="311"/>
      <c r="V427" s="311"/>
      <c r="W427" s="311"/>
      <c r="X427" s="434"/>
    </row>
    <row r="428" spans="21:24" ht="18.75" customHeight="1" x14ac:dyDescent="0.2">
      <c r="U428" s="311"/>
      <c r="V428" s="311"/>
      <c r="W428" s="311"/>
      <c r="X428" s="434"/>
    </row>
    <row r="429" spans="21:24" ht="18.75" customHeight="1" x14ac:dyDescent="0.2">
      <c r="U429" s="311"/>
      <c r="V429" s="311"/>
      <c r="W429" s="311"/>
      <c r="X429" s="434"/>
    </row>
    <row r="430" spans="21:24" ht="18.75" customHeight="1" x14ac:dyDescent="0.2">
      <c r="U430" s="311"/>
      <c r="V430" s="311"/>
      <c r="W430" s="311"/>
      <c r="X430" s="434"/>
    </row>
    <row r="431" spans="21:24" ht="18.75" customHeight="1" x14ac:dyDescent="0.2">
      <c r="U431" s="311"/>
      <c r="V431" s="311"/>
      <c r="W431" s="311"/>
      <c r="X431" s="434"/>
    </row>
    <row r="432" spans="21:24" ht="18.75" customHeight="1" x14ac:dyDescent="0.2">
      <c r="U432" s="311"/>
      <c r="V432" s="311"/>
      <c r="W432" s="311"/>
      <c r="X432" s="434"/>
    </row>
    <row r="433" spans="21:24" ht="18.75" customHeight="1" x14ac:dyDescent="0.2">
      <c r="U433" s="311"/>
      <c r="V433" s="311"/>
      <c r="W433" s="311"/>
      <c r="X433" s="434"/>
    </row>
    <row r="434" spans="21:24" ht="18.75" customHeight="1" x14ac:dyDescent="0.2">
      <c r="U434" s="311"/>
      <c r="V434" s="311"/>
      <c r="W434" s="311"/>
      <c r="X434" s="434"/>
    </row>
    <row r="435" spans="21:24" ht="18.75" customHeight="1" x14ac:dyDescent="0.2">
      <c r="U435" s="311"/>
      <c r="V435" s="311"/>
      <c r="W435" s="311"/>
      <c r="X435" s="434"/>
    </row>
    <row r="436" spans="21:24" ht="18.75" customHeight="1" x14ac:dyDescent="0.2">
      <c r="U436" s="311"/>
      <c r="V436" s="311"/>
      <c r="W436" s="311"/>
      <c r="X436" s="434"/>
    </row>
    <row r="437" spans="21:24" ht="18.75" customHeight="1" x14ac:dyDescent="0.2">
      <c r="U437" s="311"/>
      <c r="V437" s="311"/>
      <c r="W437" s="311"/>
      <c r="X437" s="434"/>
    </row>
    <row r="438" spans="21:24" ht="18.75" customHeight="1" x14ac:dyDescent="0.2">
      <c r="U438" s="311"/>
      <c r="V438" s="311"/>
      <c r="W438" s="311"/>
      <c r="X438" s="434"/>
    </row>
    <row r="439" spans="21:24" ht="18.75" customHeight="1" x14ac:dyDescent="0.2">
      <c r="U439" s="311"/>
      <c r="V439" s="311"/>
      <c r="W439" s="311"/>
      <c r="X439" s="434"/>
    </row>
    <row r="440" spans="21:24" ht="18.75" customHeight="1" x14ac:dyDescent="0.2">
      <c r="U440" s="311"/>
      <c r="V440" s="311"/>
      <c r="W440" s="311"/>
      <c r="X440" s="434"/>
    </row>
    <row r="441" spans="21:24" ht="18.75" customHeight="1" x14ac:dyDescent="0.2">
      <c r="U441" s="311"/>
      <c r="V441" s="311"/>
      <c r="W441" s="311"/>
      <c r="X441" s="434"/>
    </row>
    <row r="442" spans="21:24" ht="18.75" customHeight="1" x14ac:dyDescent="0.2">
      <c r="U442" s="311"/>
      <c r="V442" s="311"/>
      <c r="W442" s="311"/>
      <c r="X442" s="434"/>
    </row>
    <row r="443" spans="21:24" ht="18.75" customHeight="1" x14ac:dyDescent="0.2">
      <c r="U443" s="311"/>
      <c r="V443" s="311"/>
      <c r="W443" s="311"/>
      <c r="X443" s="434"/>
    </row>
    <row r="444" spans="21:24" ht="18.75" customHeight="1" x14ac:dyDescent="0.2">
      <c r="U444" s="311"/>
      <c r="V444" s="311"/>
      <c r="W444" s="311"/>
      <c r="X444" s="434"/>
    </row>
    <row r="445" spans="21:24" ht="18.75" customHeight="1" x14ac:dyDescent="0.2">
      <c r="U445" s="311"/>
      <c r="V445" s="311"/>
      <c r="W445" s="311"/>
      <c r="X445" s="434"/>
    </row>
    <row r="446" spans="21:24" ht="18.75" customHeight="1" x14ac:dyDescent="0.2">
      <c r="U446" s="311"/>
      <c r="V446" s="311"/>
      <c r="W446" s="311"/>
      <c r="X446" s="434"/>
    </row>
    <row r="447" spans="21:24" ht="18.75" customHeight="1" x14ac:dyDescent="0.2">
      <c r="U447" s="311"/>
      <c r="V447" s="311"/>
      <c r="W447" s="311"/>
      <c r="X447" s="434"/>
    </row>
    <row r="448" spans="21:24" ht="18.75" customHeight="1" x14ac:dyDescent="0.2">
      <c r="U448" s="311"/>
      <c r="V448" s="311"/>
      <c r="W448" s="311"/>
      <c r="X448" s="434"/>
    </row>
    <row r="449" spans="21:24" ht="18.75" customHeight="1" x14ac:dyDescent="0.2">
      <c r="U449" s="311"/>
      <c r="V449" s="311"/>
      <c r="W449" s="311"/>
      <c r="X449" s="434"/>
    </row>
    <row r="450" spans="21:24" ht="18.75" customHeight="1" x14ac:dyDescent="0.2">
      <c r="U450" s="311"/>
      <c r="V450" s="311"/>
      <c r="W450" s="311"/>
      <c r="X450" s="434"/>
    </row>
    <row r="451" spans="21:24" ht="18.75" customHeight="1" x14ac:dyDescent="0.2">
      <c r="U451" s="311"/>
      <c r="V451" s="311"/>
      <c r="W451" s="311"/>
      <c r="X451" s="434"/>
    </row>
    <row r="452" spans="21:24" ht="18.75" customHeight="1" x14ac:dyDescent="0.2">
      <c r="U452" s="311"/>
      <c r="V452" s="311"/>
      <c r="W452" s="311"/>
      <c r="X452" s="434"/>
    </row>
    <row r="453" spans="21:24" ht="18.75" customHeight="1" x14ac:dyDescent="0.2">
      <c r="U453" s="311"/>
      <c r="V453" s="311"/>
      <c r="W453" s="311"/>
      <c r="X453" s="434"/>
    </row>
    <row r="454" spans="21:24" ht="18.75" customHeight="1" x14ac:dyDescent="0.2">
      <c r="U454" s="311"/>
      <c r="V454" s="311"/>
      <c r="W454" s="311"/>
      <c r="X454" s="434"/>
    </row>
    <row r="455" spans="21:24" ht="18.75" customHeight="1" x14ac:dyDescent="0.2">
      <c r="U455" s="311"/>
      <c r="V455" s="311"/>
      <c r="W455" s="311"/>
      <c r="X455" s="434"/>
    </row>
    <row r="456" spans="21:24" ht="18.75" customHeight="1" x14ac:dyDescent="0.2">
      <c r="U456" s="311"/>
      <c r="V456" s="311"/>
      <c r="W456" s="311"/>
      <c r="X456" s="434"/>
    </row>
    <row r="457" spans="21:24" ht="18.75" customHeight="1" x14ac:dyDescent="0.2">
      <c r="U457" s="311"/>
      <c r="V457" s="311"/>
      <c r="W457" s="311"/>
      <c r="X457" s="434"/>
    </row>
    <row r="458" spans="21:24" ht="18.75" customHeight="1" x14ac:dyDescent="0.2">
      <c r="U458" s="311"/>
      <c r="V458" s="311"/>
      <c r="W458" s="311"/>
      <c r="X458" s="434"/>
    </row>
    <row r="459" spans="21:24" ht="18.75" customHeight="1" x14ac:dyDescent="0.2">
      <c r="U459" s="311"/>
      <c r="V459" s="311"/>
      <c r="W459" s="311"/>
      <c r="X459" s="434"/>
    </row>
    <row r="460" spans="21:24" ht="18.75" customHeight="1" x14ac:dyDescent="0.2">
      <c r="U460" s="311"/>
      <c r="V460" s="311"/>
      <c r="W460" s="311"/>
      <c r="X460" s="434"/>
    </row>
    <row r="461" spans="21:24" ht="18.75" customHeight="1" x14ac:dyDescent="0.2">
      <c r="U461" s="311"/>
      <c r="V461" s="311"/>
      <c r="W461" s="311"/>
      <c r="X461" s="434"/>
    </row>
    <row r="462" spans="21:24" ht="18.75" customHeight="1" x14ac:dyDescent="0.2">
      <c r="U462" s="311"/>
      <c r="V462" s="311"/>
      <c r="W462" s="311"/>
      <c r="X462" s="434"/>
    </row>
    <row r="463" spans="21:24" ht="18.75" customHeight="1" x14ac:dyDescent="0.2">
      <c r="U463" s="311"/>
      <c r="V463" s="311"/>
      <c r="W463" s="311"/>
      <c r="X463" s="434"/>
    </row>
    <row r="464" spans="21:24" ht="18.75" customHeight="1" x14ac:dyDescent="0.2">
      <c r="U464" s="311"/>
      <c r="V464" s="311"/>
      <c r="W464" s="311"/>
      <c r="X464" s="434"/>
    </row>
    <row r="465" spans="21:24" ht="18.75" customHeight="1" x14ac:dyDescent="0.2">
      <c r="U465" s="311"/>
      <c r="V465" s="311"/>
      <c r="W465" s="311"/>
      <c r="X465" s="434"/>
    </row>
    <row r="466" spans="21:24" ht="18.75" customHeight="1" x14ac:dyDescent="0.2">
      <c r="U466" s="311"/>
      <c r="V466" s="311"/>
      <c r="W466" s="311"/>
      <c r="X466" s="434"/>
    </row>
    <row r="467" spans="21:24" ht="18.75" customHeight="1" x14ac:dyDescent="0.2">
      <c r="U467" s="311"/>
      <c r="V467" s="311"/>
      <c r="W467" s="311"/>
      <c r="X467" s="434"/>
    </row>
    <row r="468" spans="21:24" ht="18.75" customHeight="1" x14ac:dyDescent="0.2">
      <c r="U468" s="311"/>
      <c r="V468" s="311"/>
      <c r="W468" s="311"/>
      <c r="X468" s="434"/>
    </row>
    <row r="469" spans="21:24" ht="18.75" customHeight="1" x14ac:dyDescent="0.2">
      <c r="U469" s="311"/>
      <c r="V469" s="311"/>
      <c r="W469" s="311"/>
      <c r="X469" s="434"/>
    </row>
    <row r="470" spans="21:24" ht="18.75" customHeight="1" x14ac:dyDescent="0.2">
      <c r="U470" s="311"/>
      <c r="V470" s="311"/>
      <c r="W470" s="311"/>
      <c r="X470" s="434"/>
    </row>
    <row r="471" spans="21:24" ht="18.75" customHeight="1" x14ac:dyDescent="0.2">
      <c r="U471" s="311"/>
      <c r="V471" s="311"/>
      <c r="W471" s="311"/>
      <c r="X471" s="434"/>
    </row>
    <row r="472" spans="21:24" ht="18.75" customHeight="1" x14ac:dyDescent="0.2">
      <c r="U472" s="311"/>
      <c r="V472" s="311"/>
      <c r="W472" s="311"/>
      <c r="X472" s="434"/>
    </row>
    <row r="473" spans="21:24" ht="18.75" customHeight="1" x14ac:dyDescent="0.2">
      <c r="U473" s="311"/>
      <c r="V473" s="311"/>
      <c r="W473" s="311"/>
      <c r="X473" s="434"/>
    </row>
    <row r="474" spans="21:24" ht="18.75" customHeight="1" x14ac:dyDescent="0.2">
      <c r="U474" s="311"/>
      <c r="V474" s="311"/>
      <c r="W474" s="311"/>
      <c r="X474" s="434"/>
    </row>
    <row r="475" spans="21:24" ht="18.75" customHeight="1" x14ac:dyDescent="0.2">
      <c r="U475" s="311"/>
      <c r="V475" s="311"/>
      <c r="W475" s="311"/>
      <c r="X475" s="434"/>
    </row>
    <row r="476" spans="21:24" ht="18.75" customHeight="1" x14ac:dyDescent="0.2">
      <c r="U476" s="311"/>
      <c r="V476" s="311"/>
      <c r="W476" s="311"/>
      <c r="X476" s="434"/>
    </row>
    <row r="477" spans="21:24" ht="18.75" customHeight="1" x14ac:dyDescent="0.2">
      <c r="U477" s="311"/>
      <c r="V477" s="311"/>
      <c r="W477" s="311"/>
      <c r="X477" s="434"/>
    </row>
    <row r="478" spans="21:24" ht="18.75" customHeight="1" x14ac:dyDescent="0.2">
      <c r="U478" s="311"/>
      <c r="V478" s="311"/>
      <c r="W478" s="311"/>
      <c r="X478" s="434"/>
    </row>
    <row r="479" spans="21:24" ht="18.75" customHeight="1" x14ac:dyDescent="0.2">
      <c r="U479" s="311"/>
      <c r="V479" s="311"/>
      <c r="W479" s="311"/>
      <c r="X479" s="434"/>
    </row>
    <row r="480" spans="21:24" ht="18.75" customHeight="1" x14ac:dyDescent="0.2">
      <c r="U480" s="311"/>
      <c r="V480" s="311"/>
      <c r="W480" s="311"/>
      <c r="X480" s="434"/>
    </row>
    <row r="481" spans="21:24" ht="18.75" customHeight="1" x14ac:dyDescent="0.2">
      <c r="U481" s="311"/>
      <c r="V481" s="311"/>
      <c r="W481" s="311"/>
      <c r="X481" s="434"/>
    </row>
    <row r="482" spans="21:24" ht="18.75" customHeight="1" x14ac:dyDescent="0.2">
      <c r="U482" s="311"/>
      <c r="V482" s="311"/>
      <c r="W482" s="311"/>
      <c r="X482" s="434"/>
    </row>
    <row r="483" spans="21:24" ht="18.75" customHeight="1" x14ac:dyDescent="0.2">
      <c r="U483" s="311"/>
      <c r="V483" s="311"/>
      <c r="W483" s="311"/>
      <c r="X483" s="434"/>
    </row>
    <row r="484" spans="21:24" ht="18.75" customHeight="1" x14ac:dyDescent="0.2">
      <c r="U484" s="311"/>
      <c r="V484" s="311"/>
      <c r="W484" s="311"/>
      <c r="X484" s="434"/>
    </row>
    <row r="485" spans="21:24" ht="18.75" customHeight="1" x14ac:dyDescent="0.2">
      <c r="U485" s="311"/>
      <c r="V485" s="311"/>
      <c r="W485" s="311"/>
      <c r="X485" s="434"/>
    </row>
    <row r="486" spans="21:24" ht="18.75" customHeight="1" x14ac:dyDescent="0.2">
      <c r="U486" s="311"/>
      <c r="V486" s="311"/>
      <c r="W486" s="311"/>
      <c r="X486" s="434"/>
    </row>
    <row r="487" spans="21:24" ht="18.75" customHeight="1" x14ac:dyDescent="0.2">
      <c r="U487" s="311"/>
      <c r="V487" s="311"/>
      <c r="W487" s="311"/>
      <c r="X487" s="434"/>
    </row>
    <row r="488" spans="21:24" ht="18.75" customHeight="1" x14ac:dyDescent="0.2">
      <c r="U488" s="311"/>
      <c r="V488" s="311"/>
      <c r="W488" s="311"/>
      <c r="X488" s="434"/>
    </row>
    <row r="489" spans="21:24" ht="18.75" customHeight="1" x14ac:dyDescent="0.2">
      <c r="U489" s="311"/>
      <c r="V489" s="311"/>
      <c r="W489" s="311"/>
      <c r="X489" s="434"/>
    </row>
    <row r="490" spans="21:24" ht="18.75" customHeight="1" x14ac:dyDescent="0.2">
      <c r="U490" s="311"/>
      <c r="V490" s="311"/>
      <c r="W490" s="311"/>
      <c r="X490" s="434"/>
    </row>
    <row r="491" spans="21:24" ht="18.75" customHeight="1" x14ac:dyDescent="0.2">
      <c r="U491" s="311"/>
      <c r="V491" s="311"/>
      <c r="W491" s="311"/>
      <c r="X491" s="434"/>
    </row>
    <row r="492" spans="21:24" ht="18.75" customHeight="1" x14ac:dyDescent="0.2">
      <c r="U492" s="311"/>
      <c r="V492" s="311"/>
      <c r="W492" s="311"/>
      <c r="X492" s="434"/>
    </row>
    <row r="493" spans="21:24" ht="18.75" customHeight="1" x14ac:dyDescent="0.2">
      <c r="U493" s="311"/>
      <c r="V493" s="311"/>
      <c r="W493" s="311"/>
      <c r="X493" s="434"/>
    </row>
    <row r="494" spans="21:24" ht="18.75" customHeight="1" x14ac:dyDescent="0.2">
      <c r="U494" s="311"/>
      <c r="V494" s="311"/>
      <c r="W494" s="311"/>
      <c r="X494" s="434"/>
    </row>
    <row r="495" spans="21:24" ht="18.75" customHeight="1" x14ac:dyDescent="0.2">
      <c r="U495" s="311"/>
      <c r="V495" s="311"/>
      <c r="W495" s="311"/>
      <c r="X495" s="434"/>
    </row>
    <row r="496" spans="21:24" ht="18.75" customHeight="1" x14ac:dyDescent="0.2">
      <c r="U496" s="311"/>
      <c r="V496" s="311"/>
      <c r="W496" s="311"/>
      <c r="X496" s="434"/>
    </row>
    <row r="497" spans="21:24" ht="18.75" customHeight="1" x14ac:dyDescent="0.2">
      <c r="U497" s="311"/>
      <c r="V497" s="311"/>
      <c r="W497" s="311"/>
      <c r="X497" s="434"/>
    </row>
    <row r="498" spans="21:24" ht="18.75" customHeight="1" x14ac:dyDescent="0.2">
      <c r="U498" s="311"/>
      <c r="V498" s="311"/>
      <c r="W498" s="311"/>
      <c r="X498" s="434"/>
    </row>
    <row r="499" spans="21:24" ht="18.75" customHeight="1" x14ac:dyDescent="0.2">
      <c r="U499" s="311"/>
      <c r="V499" s="311"/>
      <c r="W499" s="311"/>
      <c r="X499" s="434"/>
    </row>
    <row r="500" spans="21:24" ht="18.75" customHeight="1" x14ac:dyDescent="0.2">
      <c r="U500" s="311"/>
      <c r="V500" s="311"/>
      <c r="W500" s="311"/>
      <c r="X500" s="434"/>
    </row>
    <row r="501" spans="21:24" ht="18.75" customHeight="1" x14ac:dyDescent="0.2">
      <c r="U501" s="311"/>
      <c r="V501" s="311"/>
      <c r="W501" s="311"/>
      <c r="X501" s="434"/>
    </row>
    <row r="502" spans="21:24" ht="18.75" customHeight="1" x14ac:dyDescent="0.2">
      <c r="U502" s="311"/>
      <c r="V502" s="311"/>
      <c r="W502" s="311"/>
      <c r="X502" s="434"/>
    </row>
    <row r="503" spans="21:24" ht="18.75" customHeight="1" x14ac:dyDescent="0.2">
      <c r="U503" s="311"/>
      <c r="V503" s="311"/>
      <c r="W503" s="311"/>
      <c r="X503" s="434"/>
    </row>
    <row r="504" spans="21:24" ht="18.75" customHeight="1" x14ac:dyDescent="0.2">
      <c r="U504" s="311"/>
      <c r="V504" s="311"/>
      <c r="W504" s="311"/>
      <c r="X504" s="434"/>
    </row>
    <row r="505" spans="21:24" ht="18.75" customHeight="1" x14ac:dyDescent="0.2">
      <c r="U505" s="311"/>
      <c r="V505" s="311"/>
      <c r="W505" s="311"/>
      <c r="X505" s="434"/>
    </row>
    <row r="506" spans="21:24" ht="18.75" customHeight="1" x14ac:dyDescent="0.2">
      <c r="U506" s="311"/>
      <c r="V506" s="311"/>
      <c r="W506" s="311"/>
      <c r="X506" s="434"/>
    </row>
    <row r="507" spans="21:24" ht="18.75" customHeight="1" x14ac:dyDescent="0.2">
      <c r="U507" s="311"/>
      <c r="V507" s="311"/>
      <c r="W507" s="311"/>
      <c r="X507" s="434"/>
    </row>
    <row r="508" spans="21:24" ht="18.75" customHeight="1" x14ac:dyDescent="0.2">
      <c r="U508" s="311"/>
      <c r="V508" s="311"/>
      <c r="W508" s="311"/>
      <c r="X508" s="434"/>
    </row>
    <row r="509" spans="21:24" ht="18.75" customHeight="1" x14ac:dyDescent="0.2">
      <c r="U509" s="311"/>
      <c r="V509" s="311"/>
      <c r="W509" s="311"/>
      <c r="X509" s="434"/>
    </row>
    <row r="510" spans="21:24" ht="18.75" customHeight="1" x14ac:dyDescent="0.2">
      <c r="U510" s="311"/>
      <c r="V510" s="311"/>
      <c r="W510" s="311"/>
      <c r="X510" s="434"/>
    </row>
    <row r="511" spans="21:24" ht="18.75" customHeight="1" x14ac:dyDescent="0.2">
      <c r="U511" s="311"/>
      <c r="V511" s="311"/>
      <c r="W511" s="311"/>
      <c r="X511" s="434"/>
    </row>
    <row r="512" spans="21:24" ht="18.75" customHeight="1" x14ac:dyDescent="0.2">
      <c r="U512" s="311"/>
      <c r="V512" s="311"/>
      <c r="W512" s="311"/>
      <c r="X512" s="434"/>
    </row>
    <row r="513" spans="21:24" ht="18.75" customHeight="1" x14ac:dyDescent="0.2">
      <c r="U513" s="311"/>
      <c r="V513" s="311"/>
      <c r="W513" s="311"/>
      <c r="X513" s="434"/>
    </row>
    <row r="514" spans="21:24" ht="18.75" customHeight="1" x14ac:dyDescent="0.2">
      <c r="U514" s="311"/>
      <c r="V514" s="311"/>
      <c r="W514" s="311"/>
      <c r="X514" s="434"/>
    </row>
    <row r="515" spans="21:24" ht="18.75" customHeight="1" x14ac:dyDescent="0.2">
      <c r="U515" s="311"/>
      <c r="V515" s="311"/>
      <c r="W515" s="311"/>
      <c r="X515" s="434"/>
    </row>
    <row r="516" spans="21:24" ht="18.75" customHeight="1" x14ac:dyDescent="0.2">
      <c r="U516" s="311"/>
      <c r="V516" s="311"/>
      <c r="W516" s="311"/>
      <c r="X516" s="434"/>
    </row>
    <row r="517" spans="21:24" ht="18.75" customHeight="1" x14ac:dyDescent="0.2">
      <c r="U517" s="311"/>
      <c r="V517" s="311"/>
      <c r="W517" s="311"/>
      <c r="X517" s="434"/>
    </row>
    <row r="518" spans="21:24" ht="18.75" customHeight="1" x14ac:dyDescent="0.2">
      <c r="U518" s="311"/>
      <c r="V518" s="311"/>
      <c r="W518" s="311"/>
      <c r="X518" s="434"/>
    </row>
    <row r="519" spans="21:24" ht="18.75" customHeight="1" x14ac:dyDescent="0.2">
      <c r="U519" s="311"/>
      <c r="V519" s="311"/>
      <c r="W519" s="311"/>
      <c r="X519" s="434"/>
    </row>
    <row r="520" spans="21:24" ht="18.75" customHeight="1" x14ac:dyDescent="0.2">
      <c r="U520" s="311"/>
      <c r="V520" s="311"/>
      <c r="W520" s="311"/>
      <c r="X520" s="434"/>
    </row>
    <row r="521" spans="21:24" ht="18.75" customHeight="1" x14ac:dyDescent="0.2">
      <c r="U521" s="311"/>
      <c r="V521" s="311"/>
      <c r="W521" s="311"/>
      <c r="X521" s="434"/>
    </row>
    <row r="522" spans="21:24" ht="18.75" customHeight="1" x14ac:dyDescent="0.2">
      <c r="U522" s="311"/>
      <c r="V522" s="311"/>
      <c r="W522" s="311"/>
      <c r="X522" s="434"/>
    </row>
    <row r="523" spans="21:24" ht="18.75" customHeight="1" x14ac:dyDescent="0.2">
      <c r="U523" s="311"/>
      <c r="V523" s="311"/>
      <c r="W523" s="311"/>
      <c r="X523" s="434"/>
    </row>
    <row r="524" spans="21:24" ht="18.75" customHeight="1" x14ac:dyDescent="0.2">
      <c r="U524" s="311"/>
      <c r="V524" s="311"/>
      <c r="W524" s="311"/>
      <c r="X524" s="434"/>
    </row>
    <row r="525" spans="21:24" ht="18.75" customHeight="1" x14ac:dyDescent="0.2">
      <c r="U525" s="311"/>
      <c r="V525" s="311"/>
      <c r="W525" s="311"/>
      <c r="X525" s="434"/>
    </row>
    <row r="526" spans="21:24" ht="18.75" customHeight="1" x14ac:dyDescent="0.2">
      <c r="U526" s="311"/>
      <c r="V526" s="311"/>
      <c r="W526" s="311"/>
      <c r="X526" s="434"/>
    </row>
    <row r="527" spans="21:24" ht="18.75" customHeight="1" x14ac:dyDescent="0.2">
      <c r="U527" s="311"/>
      <c r="V527" s="311"/>
      <c r="W527" s="311"/>
      <c r="X527" s="434"/>
    </row>
    <row r="528" spans="21:24" ht="18.75" customHeight="1" x14ac:dyDescent="0.2">
      <c r="U528" s="311"/>
      <c r="V528" s="311"/>
      <c r="W528" s="311"/>
      <c r="X528" s="434"/>
    </row>
    <row r="529" spans="21:24" ht="18.75" customHeight="1" x14ac:dyDescent="0.2">
      <c r="U529" s="311"/>
      <c r="V529" s="311"/>
      <c r="W529" s="311"/>
      <c r="X529" s="434"/>
    </row>
    <row r="530" spans="21:24" ht="18.75" customHeight="1" x14ac:dyDescent="0.2">
      <c r="U530" s="311"/>
      <c r="V530" s="311"/>
      <c r="W530" s="311"/>
      <c r="X530" s="434"/>
    </row>
    <row r="531" spans="21:24" ht="18.75" customHeight="1" x14ac:dyDescent="0.2">
      <c r="U531" s="311"/>
      <c r="V531" s="311"/>
      <c r="W531" s="311"/>
      <c r="X531" s="434"/>
    </row>
    <row r="532" spans="21:24" ht="18.75" customHeight="1" x14ac:dyDescent="0.2">
      <c r="U532" s="311"/>
      <c r="V532" s="311"/>
      <c r="W532" s="311"/>
      <c r="X532" s="434"/>
    </row>
    <row r="533" spans="21:24" ht="18.75" customHeight="1" x14ac:dyDescent="0.2">
      <c r="U533" s="311"/>
      <c r="V533" s="311"/>
      <c r="W533" s="311"/>
      <c r="X533" s="434"/>
    </row>
    <row r="534" spans="21:24" ht="18.75" customHeight="1" x14ac:dyDescent="0.2">
      <c r="U534" s="311"/>
      <c r="V534" s="311"/>
      <c r="W534" s="311"/>
      <c r="X534" s="434"/>
    </row>
    <row r="535" spans="21:24" ht="18.75" customHeight="1" x14ac:dyDescent="0.2">
      <c r="U535" s="311"/>
      <c r="V535" s="311"/>
      <c r="W535" s="311"/>
      <c r="X535" s="434"/>
    </row>
    <row r="536" spans="21:24" ht="18.75" customHeight="1" x14ac:dyDescent="0.2">
      <c r="U536" s="311"/>
      <c r="V536" s="311"/>
      <c r="W536" s="311"/>
      <c r="X536" s="434"/>
    </row>
    <row r="537" spans="21:24" ht="18.75" customHeight="1" x14ac:dyDescent="0.2">
      <c r="U537" s="311"/>
      <c r="V537" s="311"/>
      <c r="W537" s="311"/>
      <c r="X537" s="434"/>
    </row>
    <row r="538" spans="21:24" ht="18.75" customHeight="1" x14ac:dyDescent="0.2">
      <c r="U538" s="311"/>
      <c r="V538" s="311"/>
      <c r="W538" s="311"/>
      <c r="X538" s="434"/>
    </row>
    <row r="539" spans="21:24" ht="18.75" customHeight="1" x14ac:dyDescent="0.2">
      <c r="U539" s="311"/>
      <c r="V539" s="311"/>
      <c r="W539" s="311"/>
      <c r="X539" s="434"/>
    </row>
    <row r="540" spans="21:24" ht="18.75" customHeight="1" x14ac:dyDescent="0.2">
      <c r="U540" s="311"/>
      <c r="V540" s="311"/>
      <c r="W540" s="311"/>
      <c r="X540" s="434"/>
    </row>
    <row r="541" spans="21:24" ht="18.75" customHeight="1" x14ac:dyDescent="0.2">
      <c r="U541" s="311"/>
      <c r="V541" s="311"/>
      <c r="W541" s="311"/>
      <c r="X541" s="434"/>
    </row>
    <row r="542" spans="21:24" ht="18.75" customHeight="1" x14ac:dyDescent="0.2">
      <c r="U542" s="311"/>
      <c r="V542" s="311"/>
      <c r="W542" s="311"/>
      <c r="X542" s="434"/>
    </row>
    <row r="543" spans="21:24" ht="18.75" customHeight="1" x14ac:dyDescent="0.2">
      <c r="U543" s="311"/>
      <c r="V543" s="311"/>
      <c r="W543" s="311"/>
      <c r="X543" s="434"/>
    </row>
    <row r="544" spans="21:24" ht="18.75" customHeight="1" x14ac:dyDescent="0.2">
      <c r="U544" s="311"/>
      <c r="V544" s="311"/>
      <c r="W544" s="311"/>
      <c r="X544" s="434"/>
    </row>
    <row r="545" spans="21:24" ht="18.75" customHeight="1" x14ac:dyDescent="0.2">
      <c r="U545" s="311"/>
      <c r="V545" s="311"/>
      <c r="W545" s="311"/>
      <c r="X545" s="434"/>
    </row>
    <row r="546" spans="21:24" ht="18.75" customHeight="1" x14ac:dyDescent="0.2">
      <c r="U546" s="311"/>
      <c r="V546" s="311"/>
      <c r="W546" s="311"/>
      <c r="X546" s="434"/>
    </row>
    <row r="547" spans="21:24" ht="18.75" customHeight="1" x14ac:dyDescent="0.2">
      <c r="U547" s="311"/>
      <c r="V547" s="311"/>
      <c r="W547" s="311"/>
      <c r="X547" s="434"/>
    </row>
    <row r="548" spans="21:24" ht="18.75" customHeight="1" x14ac:dyDescent="0.2">
      <c r="U548" s="311"/>
      <c r="V548" s="311"/>
      <c r="W548" s="311"/>
      <c r="X548" s="434"/>
    </row>
    <row r="549" spans="21:24" ht="18.75" customHeight="1" x14ac:dyDescent="0.2">
      <c r="U549" s="311"/>
      <c r="V549" s="311"/>
      <c r="W549" s="311"/>
      <c r="X549" s="434"/>
    </row>
    <row r="550" spans="21:24" ht="18.75" customHeight="1" x14ac:dyDescent="0.2">
      <c r="U550" s="311"/>
      <c r="V550" s="311"/>
      <c r="W550" s="311"/>
      <c r="X550" s="434"/>
    </row>
    <row r="551" spans="21:24" ht="18.75" customHeight="1" x14ac:dyDescent="0.2">
      <c r="U551" s="311"/>
      <c r="V551" s="311"/>
      <c r="W551" s="311"/>
      <c r="X551" s="434"/>
    </row>
    <row r="552" spans="21:24" ht="18.75" customHeight="1" x14ac:dyDescent="0.2">
      <c r="U552" s="311"/>
      <c r="V552" s="311"/>
      <c r="W552" s="311"/>
      <c r="X552" s="434"/>
    </row>
    <row r="553" spans="21:24" ht="18.75" customHeight="1" x14ac:dyDescent="0.2">
      <c r="U553" s="311"/>
      <c r="V553" s="311"/>
      <c r="W553" s="311"/>
      <c r="X553" s="434"/>
    </row>
    <row r="554" spans="21:24" ht="18.75" customHeight="1" x14ac:dyDescent="0.2">
      <c r="U554" s="311"/>
      <c r="V554" s="311"/>
      <c r="W554" s="311"/>
      <c r="X554" s="434"/>
    </row>
    <row r="555" spans="21:24" ht="18.75" customHeight="1" x14ac:dyDescent="0.2">
      <c r="U555" s="311"/>
      <c r="V555" s="311"/>
      <c r="W555" s="311"/>
      <c r="X555" s="434"/>
    </row>
    <row r="556" spans="21:24" ht="18.75" customHeight="1" x14ac:dyDescent="0.2">
      <c r="U556" s="311"/>
      <c r="V556" s="311"/>
      <c r="W556" s="311"/>
      <c r="X556" s="434"/>
    </row>
    <row r="557" spans="21:24" ht="18.75" customHeight="1" x14ac:dyDescent="0.2">
      <c r="U557" s="311"/>
      <c r="V557" s="311"/>
      <c r="W557" s="311"/>
      <c r="X557" s="434"/>
    </row>
    <row r="558" spans="21:24" ht="18.75" customHeight="1" x14ac:dyDescent="0.2">
      <c r="U558" s="311"/>
      <c r="V558" s="311"/>
      <c r="W558" s="311"/>
      <c r="X558" s="434"/>
    </row>
    <row r="559" spans="21:24" ht="18.75" customHeight="1" x14ac:dyDescent="0.2">
      <c r="U559" s="311"/>
      <c r="V559" s="311"/>
      <c r="W559" s="311"/>
      <c r="X559" s="434"/>
    </row>
    <row r="560" spans="21:24" ht="18.75" customHeight="1" x14ac:dyDescent="0.2">
      <c r="U560" s="311"/>
      <c r="V560" s="311"/>
      <c r="W560" s="311"/>
      <c r="X560" s="434"/>
    </row>
    <row r="561" spans="21:24" ht="18.75" customHeight="1" x14ac:dyDescent="0.2">
      <c r="U561" s="311"/>
      <c r="V561" s="311"/>
      <c r="W561" s="311"/>
      <c r="X561" s="434"/>
    </row>
    <row r="562" spans="21:24" ht="18.75" customHeight="1" x14ac:dyDescent="0.2">
      <c r="U562" s="311"/>
      <c r="V562" s="311"/>
      <c r="W562" s="311"/>
      <c r="X562" s="434"/>
    </row>
    <row r="563" spans="21:24" ht="18.75" customHeight="1" x14ac:dyDescent="0.2">
      <c r="U563" s="311"/>
      <c r="V563" s="311"/>
      <c r="W563" s="311"/>
      <c r="X563" s="434"/>
    </row>
    <row r="564" spans="21:24" ht="18.75" customHeight="1" x14ac:dyDescent="0.2">
      <c r="U564" s="311"/>
      <c r="V564" s="311"/>
      <c r="W564" s="311"/>
      <c r="X564" s="434"/>
    </row>
    <row r="565" spans="21:24" ht="18.75" customHeight="1" x14ac:dyDescent="0.2">
      <c r="U565" s="311"/>
      <c r="V565" s="311"/>
      <c r="W565" s="311"/>
      <c r="X565" s="434"/>
    </row>
    <row r="566" spans="21:24" ht="18.75" customHeight="1" x14ac:dyDescent="0.2">
      <c r="U566" s="311"/>
      <c r="V566" s="311"/>
      <c r="W566" s="311"/>
      <c r="X566" s="434"/>
    </row>
    <row r="567" spans="21:24" ht="18.75" customHeight="1" x14ac:dyDescent="0.2">
      <c r="U567" s="311"/>
      <c r="V567" s="311"/>
      <c r="W567" s="311"/>
      <c r="X567" s="434"/>
    </row>
    <row r="568" spans="21:24" ht="18.75" customHeight="1" x14ac:dyDescent="0.2">
      <c r="U568" s="311"/>
      <c r="V568" s="311"/>
      <c r="W568" s="311"/>
      <c r="X568" s="434"/>
    </row>
    <row r="569" spans="21:24" ht="18.75" customHeight="1" x14ac:dyDescent="0.2">
      <c r="U569" s="311"/>
      <c r="V569" s="311"/>
      <c r="W569" s="311"/>
      <c r="X569" s="434"/>
    </row>
    <row r="570" spans="21:24" ht="18.75" customHeight="1" x14ac:dyDescent="0.2">
      <c r="U570" s="311"/>
      <c r="V570" s="311"/>
      <c r="W570" s="311"/>
      <c r="X570" s="434"/>
    </row>
    <row r="571" spans="21:24" ht="18.75" customHeight="1" x14ac:dyDescent="0.2">
      <c r="U571" s="311"/>
      <c r="V571" s="311"/>
      <c r="W571" s="311"/>
      <c r="X571" s="434"/>
    </row>
    <row r="572" spans="21:24" ht="18.75" customHeight="1" x14ac:dyDescent="0.2">
      <c r="U572" s="311"/>
      <c r="V572" s="311"/>
      <c r="W572" s="311"/>
      <c r="X572" s="434"/>
    </row>
    <row r="573" spans="21:24" ht="18.75" customHeight="1" x14ac:dyDescent="0.2">
      <c r="U573" s="311"/>
      <c r="V573" s="311"/>
      <c r="W573" s="311"/>
      <c r="X573" s="434"/>
    </row>
    <row r="574" spans="21:24" ht="18.75" customHeight="1" x14ac:dyDescent="0.2">
      <c r="U574" s="311"/>
      <c r="V574" s="311"/>
      <c r="W574" s="311"/>
      <c r="X574" s="434"/>
    </row>
    <row r="575" spans="21:24" ht="18.75" customHeight="1" x14ac:dyDescent="0.2">
      <c r="U575" s="311"/>
      <c r="V575" s="311"/>
      <c r="W575" s="311"/>
      <c r="X575" s="434"/>
    </row>
    <row r="576" spans="21:24" ht="18.75" customHeight="1" x14ac:dyDescent="0.2">
      <c r="U576" s="311"/>
      <c r="V576" s="311"/>
      <c r="W576" s="311"/>
      <c r="X576" s="434"/>
    </row>
    <row r="577" spans="21:24" ht="18.75" customHeight="1" x14ac:dyDescent="0.2">
      <c r="U577" s="311"/>
      <c r="V577" s="311"/>
      <c r="W577" s="311"/>
      <c r="X577" s="434"/>
    </row>
    <row r="578" spans="21:24" ht="18.75" customHeight="1" x14ac:dyDescent="0.2">
      <c r="U578" s="311"/>
      <c r="V578" s="311"/>
      <c r="W578" s="311"/>
      <c r="X578" s="434"/>
    </row>
    <row r="579" spans="21:24" ht="18.75" customHeight="1" x14ac:dyDescent="0.2">
      <c r="U579" s="311"/>
      <c r="V579" s="311"/>
      <c r="W579" s="311"/>
      <c r="X579" s="434"/>
    </row>
    <row r="580" spans="21:24" ht="18.75" customHeight="1" x14ac:dyDescent="0.2">
      <c r="U580" s="311"/>
      <c r="V580" s="311"/>
      <c r="W580" s="311"/>
      <c r="X580" s="434"/>
    </row>
    <row r="581" spans="21:24" ht="18.75" customHeight="1" x14ac:dyDescent="0.2">
      <c r="U581" s="311"/>
      <c r="V581" s="311"/>
      <c r="W581" s="311"/>
      <c r="X581" s="434"/>
    </row>
    <row r="582" spans="21:24" ht="18.75" customHeight="1" x14ac:dyDescent="0.2">
      <c r="U582" s="311"/>
      <c r="V582" s="311"/>
      <c r="W582" s="311"/>
      <c r="X582" s="434"/>
    </row>
    <row r="583" spans="21:24" ht="18.75" customHeight="1" x14ac:dyDescent="0.2">
      <c r="U583" s="311"/>
      <c r="V583" s="311"/>
      <c r="W583" s="311"/>
      <c r="X583" s="434"/>
    </row>
    <row r="584" spans="21:24" ht="18.75" customHeight="1" x14ac:dyDescent="0.2">
      <c r="U584" s="311"/>
      <c r="V584" s="311"/>
      <c r="W584" s="311"/>
      <c r="X584" s="434"/>
    </row>
    <row r="585" spans="21:24" ht="18.75" customHeight="1" x14ac:dyDescent="0.2">
      <c r="U585" s="311"/>
      <c r="V585" s="311"/>
      <c r="W585" s="311"/>
      <c r="X585" s="434"/>
    </row>
    <row r="586" spans="21:24" ht="18.75" customHeight="1" x14ac:dyDescent="0.2">
      <c r="U586" s="311"/>
      <c r="V586" s="311"/>
      <c r="W586" s="311"/>
      <c r="X586" s="434"/>
    </row>
    <row r="587" spans="21:24" ht="18.75" customHeight="1" x14ac:dyDescent="0.2">
      <c r="U587" s="311"/>
      <c r="V587" s="311"/>
      <c r="W587" s="311"/>
      <c r="X587" s="434"/>
    </row>
    <row r="588" spans="21:24" ht="18.75" customHeight="1" x14ac:dyDescent="0.2">
      <c r="U588" s="311"/>
      <c r="V588" s="311"/>
      <c r="W588" s="311"/>
      <c r="X588" s="434"/>
    </row>
    <row r="589" spans="21:24" ht="18.75" customHeight="1" x14ac:dyDescent="0.2">
      <c r="U589" s="311"/>
      <c r="V589" s="311"/>
      <c r="W589" s="311"/>
      <c r="X589" s="434"/>
    </row>
    <row r="590" spans="21:24" ht="18.75" customHeight="1" x14ac:dyDescent="0.2">
      <c r="U590" s="311"/>
      <c r="V590" s="311"/>
      <c r="W590" s="311"/>
      <c r="X590" s="434"/>
    </row>
    <row r="591" spans="21:24" ht="18.75" customHeight="1" x14ac:dyDescent="0.2">
      <c r="U591" s="311"/>
      <c r="V591" s="311"/>
      <c r="W591" s="311"/>
      <c r="X591" s="434"/>
    </row>
    <row r="592" spans="21:24" ht="18.75" customHeight="1" x14ac:dyDescent="0.2">
      <c r="U592" s="311"/>
      <c r="V592" s="311"/>
      <c r="W592" s="311"/>
      <c r="X592" s="434"/>
    </row>
    <row r="593" spans="21:24" ht="18.75" customHeight="1" x14ac:dyDescent="0.2">
      <c r="U593" s="311"/>
      <c r="V593" s="311"/>
      <c r="W593" s="311"/>
      <c r="X593" s="434"/>
    </row>
    <row r="594" spans="21:24" ht="18.75" customHeight="1" x14ac:dyDescent="0.2">
      <c r="U594" s="311"/>
      <c r="V594" s="311"/>
      <c r="W594" s="311"/>
      <c r="X594" s="434"/>
    </row>
    <row r="595" spans="21:24" ht="18.75" customHeight="1" x14ac:dyDescent="0.2">
      <c r="U595" s="311"/>
      <c r="V595" s="311"/>
      <c r="W595" s="311"/>
      <c r="X595" s="434"/>
    </row>
    <row r="596" spans="21:24" ht="18.75" customHeight="1" x14ac:dyDescent="0.2">
      <c r="U596" s="311"/>
      <c r="V596" s="311"/>
      <c r="W596" s="311"/>
      <c r="X596" s="434"/>
    </row>
    <row r="597" spans="21:24" ht="18.75" customHeight="1" x14ac:dyDescent="0.2">
      <c r="U597" s="311"/>
      <c r="V597" s="311"/>
      <c r="W597" s="311"/>
      <c r="X597" s="434"/>
    </row>
    <row r="598" spans="21:24" ht="18.75" customHeight="1" x14ac:dyDescent="0.2">
      <c r="U598" s="311"/>
      <c r="V598" s="311"/>
      <c r="W598" s="311"/>
      <c r="X598" s="434"/>
    </row>
    <row r="599" spans="21:24" ht="18.75" customHeight="1" x14ac:dyDescent="0.2">
      <c r="U599" s="311"/>
      <c r="V599" s="311"/>
      <c r="W599" s="311"/>
      <c r="X599" s="434"/>
    </row>
    <row r="600" spans="21:24" ht="18.75" customHeight="1" x14ac:dyDescent="0.2">
      <c r="U600" s="311"/>
      <c r="V600" s="311"/>
      <c r="W600" s="311"/>
      <c r="X600" s="434"/>
    </row>
    <row r="601" spans="21:24" ht="18.75" customHeight="1" x14ac:dyDescent="0.2">
      <c r="U601" s="311"/>
      <c r="V601" s="311"/>
      <c r="W601" s="311"/>
      <c r="X601" s="434"/>
    </row>
    <row r="602" spans="21:24" ht="18.75" customHeight="1" x14ac:dyDescent="0.2">
      <c r="U602" s="311"/>
      <c r="V602" s="311"/>
      <c r="W602" s="311"/>
      <c r="X602" s="434"/>
    </row>
    <row r="603" spans="21:24" ht="18.75" customHeight="1" x14ac:dyDescent="0.2">
      <c r="U603" s="311"/>
      <c r="V603" s="311"/>
      <c r="W603" s="311"/>
      <c r="X603" s="434"/>
    </row>
    <row r="604" spans="21:24" ht="18.75" customHeight="1" x14ac:dyDescent="0.2">
      <c r="U604" s="311"/>
      <c r="V604" s="311"/>
      <c r="W604" s="311"/>
      <c r="X604" s="434"/>
    </row>
    <row r="605" spans="21:24" ht="18.75" customHeight="1" x14ac:dyDescent="0.2">
      <c r="U605" s="311"/>
      <c r="V605" s="311"/>
      <c r="W605" s="311"/>
      <c r="X605" s="434"/>
    </row>
    <row r="606" spans="21:24" ht="18.75" customHeight="1" x14ac:dyDescent="0.2">
      <c r="U606" s="311"/>
      <c r="V606" s="311"/>
      <c r="W606" s="311"/>
      <c r="X606" s="434"/>
    </row>
    <row r="607" spans="21:24" ht="18.75" customHeight="1" x14ac:dyDescent="0.2">
      <c r="U607" s="311"/>
      <c r="V607" s="311"/>
      <c r="W607" s="311"/>
      <c r="X607" s="434"/>
    </row>
    <row r="608" spans="21:24" ht="18.75" customHeight="1" x14ac:dyDescent="0.2">
      <c r="U608" s="311"/>
      <c r="V608" s="311"/>
      <c r="W608" s="311"/>
      <c r="X608" s="434"/>
    </row>
    <row r="609" spans="21:24" ht="18.75" customHeight="1" x14ac:dyDescent="0.2">
      <c r="U609" s="311"/>
      <c r="V609" s="311"/>
      <c r="W609" s="311"/>
      <c r="X609" s="434"/>
    </row>
    <row r="610" spans="21:24" ht="18.75" customHeight="1" x14ac:dyDescent="0.2">
      <c r="U610" s="311"/>
      <c r="V610" s="311"/>
      <c r="W610" s="311"/>
      <c r="X610" s="434"/>
    </row>
    <row r="611" spans="21:24" ht="18.75" customHeight="1" x14ac:dyDescent="0.2">
      <c r="U611" s="311"/>
      <c r="V611" s="311"/>
      <c r="W611" s="311"/>
      <c r="X611" s="434"/>
    </row>
    <row r="612" spans="21:24" ht="18.75" customHeight="1" x14ac:dyDescent="0.2">
      <c r="U612" s="311"/>
      <c r="V612" s="311"/>
      <c r="W612" s="311"/>
      <c r="X612" s="434"/>
    </row>
    <row r="613" spans="21:24" ht="18.75" customHeight="1" x14ac:dyDescent="0.2">
      <c r="U613" s="311"/>
      <c r="V613" s="311"/>
      <c r="W613" s="311"/>
      <c r="X613" s="434"/>
    </row>
    <row r="614" spans="21:24" ht="18.75" customHeight="1" x14ac:dyDescent="0.2">
      <c r="U614" s="311"/>
      <c r="V614" s="311"/>
      <c r="W614" s="311"/>
      <c r="X614" s="434"/>
    </row>
    <row r="615" spans="21:24" ht="18.75" customHeight="1" x14ac:dyDescent="0.2">
      <c r="U615" s="311"/>
      <c r="V615" s="311"/>
      <c r="W615" s="311"/>
      <c r="X615" s="434"/>
    </row>
    <row r="616" spans="21:24" ht="18.75" customHeight="1" x14ac:dyDescent="0.2">
      <c r="U616" s="311"/>
      <c r="V616" s="311"/>
      <c r="W616" s="311"/>
      <c r="X616" s="434"/>
    </row>
    <row r="617" spans="21:24" ht="18.75" customHeight="1" x14ac:dyDescent="0.2">
      <c r="U617" s="311"/>
      <c r="V617" s="311"/>
      <c r="W617" s="311"/>
      <c r="X617" s="434"/>
    </row>
    <row r="618" spans="21:24" ht="18.75" customHeight="1" x14ac:dyDescent="0.2">
      <c r="U618" s="311"/>
      <c r="V618" s="311"/>
      <c r="W618" s="311"/>
      <c r="X618" s="434"/>
    </row>
    <row r="619" spans="21:24" ht="18.75" customHeight="1" x14ac:dyDescent="0.2">
      <c r="U619" s="311"/>
      <c r="V619" s="311"/>
      <c r="W619" s="311"/>
      <c r="X619" s="434"/>
    </row>
    <row r="620" spans="21:24" ht="18.75" customHeight="1" x14ac:dyDescent="0.2">
      <c r="U620" s="311"/>
      <c r="V620" s="311"/>
      <c r="W620" s="311"/>
      <c r="X620" s="434"/>
    </row>
    <row r="621" spans="21:24" ht="18.75" customHeight="1" x14ac:dyDescent="0.2">
      <c r="U621" s="311"/>
      <c r="V621" s="311"/>
      <c r="W621" s="311"/>
      <c r="X621" s="434"/>
    </row>
    <row r="622" spans="21:24" ht="18.75" customHeight="1" x14ac:dyDescent="0.2">
      <c r="U622" s="311"/>
      <c r="V622" s="311"/>
      <c r="W622" s="311"/>
      <c r="X622" s="434"/>
    </row>
    <row r="623" spans="21:24" ht="18.75" customHeight="1" x14ac:dyDescent="0.2">
      <c r="U623" s="311"/>
      <c r="V623" s="311"/>
      <c r="W623" s="311"/>
      <c r="X623" s="434"/>
    </row>
    <row r="624" spans="21:24" ht="18.75" customHeight="1" x14ac:dyDescent="0.2">
      <c r="U624" s="311"/>
      <c r="V624" s="311"/>
      <c r="W624" s="311"/>
      <c r="X624" s="434"/>
    </row>
    <row r="625" spans="21:24" ht="18.75" customHeight="1" x14ac:dyDescent="0.2">
      <c r="U625" s="311"/>
      <c r="V625" s="311"/>
      <c r="W625" s="311"/>
      <c r="X625" s="434"/>
    </row>
    <row r="626" spans="21:24" ht="18.75" customHeight="1" x14ac:dyDescent="0.2">
      <c r="U626" s="311"/>
      <c r="V626" s="311"/>
      <c r="W626" s="311"/>
      <c r="X626" s="434"/>
    </row>
    <row r="627" spans="21:24" ht="18.75" customHeight="1" x14ac:dyDescent="0.2">
      <c r="U627" s="311"/>
      <c r="V627" s="311"/>
      <c r="W627" s="311"/>
      <c r="X627" s="434"/>
    </row>
    <row r="628" spans="21:24" ht="18.75" customHeight="1" x14ac:dyDescent="0.2">
      <c r="U628" s="311"/>
      <c r="V628" s="311"/>
      <c r="W628" s="311"/>
      <c r="X628" s="434"/>
    </row>
    <row r="629" spans="21:24" ht="18.75" customHeight="1" x14ac:dyDescent="0.2">
      <c r="U629" s="311"/>
      <c r="V629" s="311"/>
      <c r="W629" s="311"/>
      <c r="X629" s="434"/>
    </row>
    <row r="630" spans="21:24" ht="18.75" customHeight="1" x14ac:dyDescent="0.2">
      <c r="U630" s="311"/>
      <c r="V630" s="311"/>
      <c r="W630" s="311"/>
      <c r="X630" s="434"/>
    </row>
    <row r="631" spans="21:24" ht="18.75" customHeight="1" x14ac:dyDescent="0.2">
      <c r="U631" s="311"/>
      <c r="V631" s="311"/>
      <c r="W631" s="311"/>
      <c r="X631" s="434"/>
    </row>
    <row r="632" spans="21:24" ht="18.75" customHeight="1" x14ac:dyDescent="0.2">
      <c r="U632" s="311"/>
      <c r="V632" s="311"/>
      <c r="W632" s="311"/>
      <c r="X632" s="434"/>
    </row>
    <row r="633" spans="21:24" ht="18.75" customHeight="1" x14ac:dyDescent="0.2">
      <c r="U633" s="311"/>
      <c r="V633" s="311"/>
      <c r="W633" s="311"/>
      <c r="X633" s="434"/>
    </row>
    <row r="634" spans="21:24" ht="18.75" customHeight="1" x14ac:dyDescent="0.2">
      <c r="U634" s="311"/>
      <c r="V634" s="311"/>
      <c r="W634" s="311"/>
      <c r="X634" s="434"/>
    </row>
    <row r="635" spans="21:24" ht="18.75" customHeight="1" x14ac:dyDescent="0.2">
      <c r="U635" s="311"/>
      <c r="V635" s="311"/>
      <c r="W635" s="311"/>
      <c r="X635" s="434"/>
    </row>
    <row r="636" spans="21:24" ht="18.75" customHeight="1" x14ac:dyDescent="0.2">
      <c r="U636" s="311"/>
      <c r="V636" s="311"/>
      <c r="W636" s="311"/>
      <c r="X636" s="434"/>
    </row>
    <row r="637" spans="21:24" ht="18.75" customHeight="1" x14ac:dyDescent="0.2">
      <c r="U637" s="311"/>
      <c r="V637" s="311"/>
      <c r="W637" s="311"/>
      <c r="X637" s="434"/>
    </row>
    <row r="638" spans="21:24" ht="18.75" customHeight="1" x14ac:dyDescent="0.2">
      <c r="U638" s="311"/>
      <c r="V638" s="311"/>
      <c r="W638" s="311"/>
      <c r="X638" s="434"/>
    </row>
    <row r="639" spans="21:24" ht="18.75" customHeight="1" x14ac:dyDescent="0.2">
      <c r="U639" s="311"/>
      <c r="V639" s="311"/>
      <c r="W639" s="311"/>
      <c r="X639" s="434"/>
    </row>
    <row r="640" spans="21:24" ht="18.75" customHeight="1" x14ac:dyDescent="0.2">
      <c r="U640" s="311"/>
      <c r="V640" s="311"/>
      <c r="W640" s="311"/>
      <c r="X640" s="434"/>
    </row>
    <row r="641" spans="21:24" ht="18.75" customHeight="1" x14ac:dyDescent="0.2">
      <c r="U641" s="311"/>
      <c r="V641" s="311"/>
      <c r="W641" s="311"/>
      <c r="X641" s="434"/>
    </row>
    <row r="642" spans="21:24" ht="18.75" customHeight="1" x14ac:dyDescent="0.2">
      <c r="U642" s="311"/>
      <c r="V642" s="311"/>
      <c r="W642" s="311"/>
      <c r="X642" s="434"/>
    </row>
    <row r="643" spans="21:24" ht="18.75" customHeight="1" x14ac:dyDescent="0.2">
      <c r="U643" s="311"/>
      <c r="V643" s="311"/>
      <c r="W643" s="311"/>
      <c r="X643" s="434"/>
    </row>
    <row r="644" spans="21:24" ht="18.75" customHeight="1" x14ac:dyDescent="0.2">
      <c r="U644" s="311"/>
      <c r="V644" s="311"/>
      <c r="W644" s="311"/>
      <c r="X644" s="434"/>
    </row>
    <row r="645" spans="21:24" ht="18.75" customHeight="1" x14ac:dyDescent="0.2">
      <c r="U645" s="311"/>
      <c r="V645" s="311"/>
      <c r="W645" s="311"/>
      <c r="X645" s="434"/>
    </row>
    <row r="646" spans="21:24" ht="18.75" customHeight="1" x14ac:dyDescent="0.2">
      <c r="U646" s="311"/>
      <c r="V646" s="311"/>
      <c r="W646" s="311"/>
      <c r="X646" s="434"/>
    </row>
    <row r="647" spans="21:24" ht="18.75" customHeight="1" x14ac:dyDescent="0.2">
      <c r="U647" s="311"/>
      <c r="V647" s="311"/>
      <c r="W647" s="311"/>
      <c r="X647" s="434"/>
    </row>
    <row r="648" spans="21:24" ht="18.75" customHeight="1" x14ac:dyDescent="0.2">
      <c r="U648" s="311"/>
      <c r="V648" s="311"/>
      <c r="W648" s="311"/>
      <c r="X648" s="434"/>
    </row>
    <row r="649" spans="21:24" ht="18.75" customHeight="1" x14ac:dyDescent="0.2">
      <c r="U649" s="311"/>
      <c r="V649" s="311"/>
      <c r="W649" s="311"/>
      <c r="X649" s="434"/>
    </row>
    <row r="650" spans="21:24" ht="18.75" customHeight="1" x14ac:dyDescent="0.2">
      <c r="U650" s="311"/>
      <c r="V650" s="311"/>
      <c r="W650" s="311"/>
      <c r="X650" s="434"/>
    </row>
    <row r="651" spans="21:24" ht="18.75" customHeight="1" x14ac:dyDescent="0.2">
      <c r="U651" s="311"/>
      <c r="V651" s="311"/>
      <c r="W651" s="311"/>
      <c r="X651" s="434"/>
    </row>
    <row r="652" spans="21:24" ht="18.75" customHeight="1" x14ac:dyDescent="0.2">
      <c r="U652" s="311"/>
      <c r="V652" s="311"/>
      <c r="W652" s="311"/>
      <c r="X652" s="434"/>
    </row>
    <row r="653" spans="21:24" ht="18.75" customHeight="1" x14ac:dyDescent="0.2">
      <c r="U653" s="311"/>
      <c r="V653" s="311"/>
      <c r="W653" s="311"/>
      <c r="X653" s="434"/>
    </row>
    <row r="654" spans="21:24" ht="18.75" customHeight="1" x14ac:dyDescent="0.2">
      <c r="U654" s="311"/>
      <c r="V654" s="311"/>
      <c r="W654" s="311"/>
      <c r="X654" s="434"/>
    </row>
    <row r="655" spans="21:24" ht="18.75" customHeight="1" x14ac:dyDescent="0.2">
      <c r="U655" s="311"/>
      <c r="V655" s="311"/>
      <c r="W655" s="311"/>
      <c r="X655" s="434"/>
    </row>
    <row r="656" spans="21:24" ht="18.75" customHeight="1" x14ac:dyDescent="0.2">
      <c r="U656" s="311"/>
      <c r="V656" s="311"/>
      <c r="W656" s="311"/>
      <c r="X656" s="434"/>
    </row>
    <row r="657" spans="21:24" ht="18.75" customHeight="1" x14ac:dyDescent="0.2">
      <c r="U657" s="311"/>
      <c r="V657" s="311"/>
      <c r="W657" s="311"/>
      <c r="X657" s="434"/>
    </row>
    <row r="658" spans="21:24" ht="18.75" customHeight="1" x14ac:dyDescent="0.2">
      <c r="U658" s="311"/>
      <c r="V658" s="311"/>
      <c r="W658" s="311"/>
      <c r="X658" s="434"/>
    </row>
    <row r="659" spans="21:24" ht="18.75" customHeight="1" x14ac:dyDescent="0.2">
      <c r="U659" s="311"/>
      <c r="V659" s="311"/>
      <c r="W659" s="311"/>
      <c r="X659" s="434"/>
    </row>
    <row r="660" spans="21:24" ht="18.75" customHeight="1" x14ac:dyDescent="0.2">
      <c r="U660" s="311"/>
      <c r="V660" s="311"/>
      <c r="W660" s="311"/>
      <c r="X660" s="434"/>
    </row>
    <row r="661" spans="21:24" ht="18.75" customHeight="1" x14ac:dyDescent="0.2">
      <c r="U661" s="311"/>
      <c r="V661" s="311"/>
      <c r="W661" s="311"/>
      <c r="X661" s="434"/>
    </row>
    <row r="662" spans="21:24" ht="18.75" customHeight="1" x14ac:dyDescent="0.2">
      <c r="U662" s="311"/>
      <c r="V662" s="311"/>
      <c r="W662" s="311"/>
      <c r="X662" s="434"/>
    </row>
    <row r="663" spans="21:24" ht="18.75" customHeight="1" x14ac:dyDescent="0.2">
      <c r="U663" s="311"/>
      <c r="V663" s="311"/>
      <c r="W663" s="311"/>
      <c r="X663" s="434"/>
    </row>
    <row r="664" spans="21:24" ht="18.75" customHeight="1" x14ac:dyDescent="0.2">
      <c r="U664" s="311"/>
      <c r="V664" s="311"/>
      <c r="W664" s="311"/>
      <c r="X664" s="434"/>
    </row>
    <row r="665" spans="21:24" ht="18.75" customHeight="1" x14ac:dyDescent="0.2">
      <c r="U665" s="311"/>
      <c r="V665" s="311"/>
      <c r="W665" s="311"/>
      <c r="X665" s="434"/>
    </row>
    <row r="666" spans="21:24" ht="18.75" customHeight="1" x14ac:dyDescent="0.2">
      <c r="U666" s="311"/>
      <c r="V666" s="311"/>
      <c r="W666" s="311"/>
      <c r="X666" s="434"/>
    </row>
    <row r="667" spans="21:24" ht="18.75" customHeight="1" x14ac:dyDescent="0.2">
      <c r="U667" s="311"/>
      <c r="V667" s="311"/>
      <c r="W667" s="311"/>
      <c r="X667" s="434"/>
    </row>
    <row r="668" spans="21:24" ht="18.75" customHeight="1" x14ac:dyDescent="0.2">
      <c r="U668" s="311"/>
      <c r="V668" s="311"/>
      <c r="W668" s="311"/>
      <c r="X668" s="434"/>
    </row>
    <row r="669" spans="21:24" ht="18.75" customHeight="1" x14ac:dyDescent="0.2">
      <c r="U669" s="311"/>
      <c r="V669" s="311"/>
      <c r="W669" s="311"/>
      <c r="X669" s="434"/>
    </row>
    <row r="670" spans="21:24" ht="18.75" customHeight="1" x14ac:dyDescent="0.2">
      <c r="U670" s="311"/>
      <c r="V670" s="311"/>
      <c r="W670" s="311"/>
      <c r="X670" s="434"/>
    </row>
    <row r="671" spans="21:24" ht="18.75" customHeight="1" x14ac:dyDescent="0.2">
      <c r="U671" s="311"/>
      <c r="V671" s="311"/>
      <c r="W671" s="311"/>
      <c r="X671" s="434"/>
    </row>
    <row r="672" spans="21:24" ht="18.75" customHeight="1" x14ac:dyDescent="0.2">
      <c r="U672" s="311"/>
      <c r="V672" s="311"/>
      <c r="W672" s="311"/>
      <c r="X672" s="434"/>
    </row>
    <row r="673" spans="21:24" ht="18.75" customHeight="1" x14ac:dyDescent="0.2">
      <c r="U673" s="311"/>
      <c r="V673" s="311"/>
      <c r="W673" s="311"/>
      <c r="X673" s="434"/>
    </row>
    <row r="674" spans="21:24" ht="18.75" customHeight="1" x14ac:dyDescent="0.2">
      <c r="U674" s="311"/>
      <c r="V674" s="311"/>
      <c r="W674" s="311"/>
      <c r="X674" s="434"/>
    </row>
    <row r="675" spans="21:24" ht="18.75" customHeight="1" x14ac:dyDescent="0.2">
      <c r="U675" s="311"/>
      <c r="V675" s="311"/>
      <c r="W675" s="311"/>
      <c r="X675" s="434"/>
    </row>
    <row r="676" spans="21:24" ht="18.75" customHeight="1" x14ac:dyDescent="0.2">
      <c r="U676" s="311"/>
      <c r="V676" s="311"/>
      <c r="W676" s="311"/>
      <c r="X676" s="434"/>
    </row>
    <row r="677" spans="21:24" ht="18.75" customHeight="1" x14ac:dyDescent="0.2">
      <c r="U677" s="311"/>
      <c r="V677" s="311"/>
      <c r="W677" s="311"/>
      <c r="X677" s="434"/>
    </row>
    <row r="678" spans="21:24" ht="18.75" customHeight="1" x14ac:dyDescent="0.2">
      <c r="U678" s="311"/>
      <c r="V678" s="311"/>
      <c r="W678" s="311"/>
      <c r="X678" s="434"/>
    </row>
    <row r="679" spans="21:24" ht="18.75" customHeight="1" x14ac:dyDescent="0.2">
      <c r="U679" s="311"/>
      <c r="V679" s="311"/>
      <c r="W679" s="311"/>
      <c r="X679" s="434"/>
    </row>
    <row r="680" spans="21:24" ht="18.75" customHeight="1" x14ac:dyDescent="0.2">
      <c r="U680" s="311"/>
      <c r="V680" s="311"/>
      <c r="W680" s="311"/>
      <c r="X680" s="434"/>
    </row>
    <row r="681" spans="21:24" ht="18.75" customHeight="1" x14ac:dyDescent="0.2">
      <c r="U681" s="311"/>
      <c r="V681" s="311"/>
      <c r="W681" s="311"/>
      <c r="X681" s="434"/>
    </row>
    <row r="682" spans="21:24" ht="18.75" customHeight="1" x14ac:dyDescent="0.2">
      <c r="U682" s="311"/>
      <c r="V682" s="311"/>
      <c r="W682" s="311"/>
      <c r="X682" s="434"/>
    </row>
    <row r="683" spans="21:24" ht="18.75" customHeight="1" x14ac:dyDescent="0.2">
      <c r="U683" s="311"/>
      <c r="V683" s="311"/>
      <c r="W683" s="311"/>
      <c r="X683" s="434"/>
    </row>
    <row r="684" spans="21:24" ht="18.75" customHeight="1" x14ac:dyDescent="0.2">
      <c r="U684" s="311"/>
      <c r="V684" s="311"/>
      <c r="W684" s="311"/>
      <c r="X684" s="434"/>
    </row>
    <row r="685" spans="21:24" ht="18.75" customHeight="1" x14ac:dyDescent="0.2">
      <c r="U685" s="311"/>
      <c r="V685" s="311"/>
      <c r="W685" s="311"/>
      <c r="X685" s="434"/>
    </row>
    <row r="686" spans="21:24" ht="18.75" customHeight="1" x14ac:dyDescent="0.2">
      <c r="U686" s="311"/>
      <c r="V686" s="311"/>
      <c r="W686" s="311"/>
      <c r="X686" s="434"/>
    </row>
    <row r="687" spans="21:24" ht="18.75" customHeight="1" x14ac:dyDescent="0.2">
      <c r="U687" s="311"/>
      <c r="V687" s="311"/>
      <c r="W687" s="311"/>
      <c r="X687" s="434"/>
    </row>
    <row r="688" spans="21:24" ht="18.75" customHeight="1" x14ac:dyDescent="0.2">
      <c r="U688" s="311"/>
      <c r="V688" s="311"/>
      <c r="W688" s="311"/>
      <c r="X688" s="434"/>
    </row>
    <row r="689" spans="21:24" ht="18.75" customHeight="1" x14ac:dyDescent="0.2">
      <c r="U689" s="311"/>
      <c r="V689" s="311"/>
      <c r="W689" s="311"/>
      <c r="X689" s="434"/>
    </row>
    <row r="690" spans="21:24" ht="18.75" customHeight="1" x14ac:dyDescent="0.2">
      <c r="U690" s="311"/>
      <c r="V690" s="311"/>
      <c r="W690" s="311"/>
      <c r="X690" s="434"/>
    </row>
    <row r="691" spans="21:24" ht="18.75" customHeight="1" x14ac:dyDescent="0.2">
      <c r="U691" s="311"/>
      <c r="V691" s="311"/>
      <c r="W691" s="311"/>
      <c r="X691" s="434"/>
    </row>
    <row r="692" spans="21:24" ht="18.75" customHeight="1" x14ac:dyDescent="0.2">
      <c r="U692" s="311"/>
      <c r="V692" s="311"/>
      <c r="W692" s="311"/>
      <c r="X692" s="434"/>
    </row>
    <row r="693" spans="21:24" ht="18.75" customHeight="1" x14ac:dyDescent="0.2">
      <c r="U693" s="311"/>
      <c r="V693" s="311"/>
      <c r="W693" s="311"/>
      <c r="X693" s="434"/>
    </row>
    <row r="694" spans="21:24" ht="18.75" customHeight="1" x14ac:dyDescent="0.2">
      <c r="U694" s="311"/>
      <c r="V694" s="311"/>
      <c r="W694" s="311"/>
      <c r="X694" s="434"/>
    </row>
    <row r="695" spans="21:24" ht="18.75" customHeight="1" x14ac:dyDescent="0.2">
      <c r="U695" s="311"/>
      <c r="V695" s="311"/>
      <c r="W695" s="311"/>
      <c r="X695" s="434"/>
    </row>
    <row r="696" spans="21:24" ht="18.75" customHeight="1" x14ac:dyDescent="0.2">
      <c r="U696" s="311"/>
      <c r="V696" s="311"/>
      <c r="W696" s="311"/>
      <c r="X696" s="434"/>
    </row>
    <row r="697" spans="21:24" ht="18.75" customHeight="1" x14ac:dyDescent="0.2">
      <c r="U697" s="311"/>
      <c r="V697" s="311"/>
      <c r="W697" s="311"/>
      <c r="X697" s="434"/>
    </row>
    <row r="698" spans="21:24" ht="18.75" customHeight="1" x14ac:dyDescent="0.2">
      <c r="U698" s="311"/>
      <c r="V698" s="311"/>
      <c r="W698" s="311"/>
      <c r="X698" s="434"/>
    </row>
    <row r="699" spans="21:24" ht="18.75" customHeight="1" x14ac:dyDescent="0.2">
      <c r="U699" s="311"/>
      <c r="V699" s="311"/>
      <c r="W699" s="311"/>
      <c r="X699" s="434"/>
    </row>
    <row r="700" spans="21:24" ht="18.75" customHeight="1" x14ac:dyDescent="0.2">
      <c r="U700" s="311"/>
      <c r="V700" s="311"/>
      <c r="W700" s="311"/>
      <c r="X700" s="434"/>
    </row>
    <row r="701" spans="21:24" ht="18.75" customHeight="1" x14ac:dyDescent="0.2">
      <c r="U701" s="311"/>
      <c r="V701" s="311"/>
      <c r="W701" s="311"/>
      <c r="X701" s="434"/>
    </row>
    <row r="702" spans="21:24" ht="18.75" customHeight="1" x14ac:dyDescent="0.2">
      <c r="U702" s="311"/>
      <c r="V702" s="311"/>
      <c r="W702" s="311"/>
      <c r="X702" s="434"/>
    </row>
    <row r="703" spans="21:24" ht="18.75" customHeight="1" x14ac:dyDescent="0.2">
      <c r="U703" s="311"/>
      <c r="V703" s="311"/>
      <c r="W703" s="311"/>
      <c r="X703" s="434"/>
    </row>
    <row r="704" spans="21:24" ht="18.75" customHeight="1" x14ac:dyDescent="0.2">
      <c r="U704" s="311"/>
      <c r="V704" s="311"/>
      <c r="W704" s="311"/>
      <c r="X704" s="434"/>
    </row>
    <row r="705" spans="21:24" ht="18.75" customHeight="1" x14ac:dyDescent="0.2">
      <c r="U705" s="311"/>
      <c r="V705" s="311"/>
      <c r="W705" s="311"/>
      <c r="X705" s="434"/>
    </row>
    <row r="706" spans="21:24" ht="18.75" customHeight="1" x14ac:dyDescent="0.2">
      <c r="U706" s="311"/>
      <c r="V706" s="311"/>
      <c r="W706" s="311"/>
      <c r="X706" s="434"/>
    </row>
    <row r="707" spans="21:24" ht="18.75" customHeight="1" x14ac:dyDescent="0.2">
      <c r="U707" s="311"/>
      <c r="V707" s="311"/>
      <c r="W707" s="311"/>
      <c r="X707" s="434"/>
    </row>
    <row r="708" spans="21:24" ht="18.75" customHeight="1" x14ac:dyDescent="0.2">
      <c r="U708" s="311"/>
      <c r="V708" s="311"/>
      <c r="W708" s="311"/>
      <c r="X708" s="434"/>
    </row>
    <row r="709" spans="21:24" ht="18.75" customHeight="1" x14ac:dyDescent="0.2">
      <c r="U709" s="311"/>
      <c r="V709" s="311"/>
      <c r="W709" s="311"/>
      <c r="X709" s="434"/>
    </row>
    <row r="710" spans="21:24" ht="18.75" customHeight="1" x14ac:dyDescent="0.2">
      <c r="U710" s="311"/>
      <c r="V710" s="311"/>
      <c r="W710" s="311"/>
      <c r="X710" s="434"/>
    </row>
    <row r="711" spans="21:24" ht="18.75" customHeight="1" x14ac:dyDescent="0.2">
      <c r="U711" s="311"/>
      <c r="V711" s="311"/>
      <c r="W711" s="311"/>
      <c r="X711" s="434"/>
    </row>
    <row r="712" spans="21:24" ht="18.75" customHeight="1" x14ac:dyDescent="0.2">
      <c r="U712" s="311"/>
      <c r="V712" s="311"/>
      <c r="W712" s="311"/>
      <c r="X712" s="434"/>
    </row>
    <row r="713" spans="21:24" ht="18.75" customHeight="1" x14ac:dyDescent="0.2">
      <c r="U713" s="311"/>
      <c r="V713" s="311"/>
      <c r="W713" s="311"/>
      <c r="X713" s="434"/>
    </row>
    <row r="714" spans="21:24" ht="18.75" customHeight="1" x14ac:dyDescent="0.2">
      <c r="U714" s="311"/>
      <c r="V714" s="311"/>
      <c r="W714" s="311"/>
      <c r="X714" s="434"/>
    </row>
    <row r="715" spans="21:24" ht="18.75" customHeight="1" x14ac:dyDescent="0.2">
      <c r="U715" s="311"/>
      <c r="V715" s="311"/>
      <c r="W715" s="311"/>
      <c r="X715" s="434"/>
    </row>
    <row r="716" spans="21:24" ht="18.75" customHeight="1" x14ac:dyDescent="0.2">
      <c r="U716" s="311"/>
      <c r="V716" s="311"/>
      <c r="W716" s="311"/>
      <c r="X716" s="434"/>
    </row>
    <row r="717" spans="21:24" ht="18.75" customHeight="1" x14ac:dyDescent="0.2">
      <c r="U717" s="311"/>
      <c r="V717" s="311"/>
      <c r="W717" s="311"/>
      <c r="X717" s="434"/>
    </row>
    <row r="718" spans="21:24" ht="18.75" customHeight="1" x14ac:dyDescent="0.2">
      <c r="U718" s="311"/>
      <c r="V718" s="311"/>
      <c r="W718" s="311"/>
      <c r="X718" s="434"/>
    </row>
    <row r="719" spans="21:24" ht="18.75" customHeight="1" x14ac:dyDescent="0.2">
      <c r="U719" s="311"/>
      <c r="V719" s="311"/>
      <c r="W719" s="311"/>
      <c r="X719" s="434"/>
    </row>
    <row r="720" spans="21:24" ht="18.75" customHeight="1" x14ac:dyDescent="0.2">
      <c r="U720" s="311"/>
      <c r="V720" s="311"/>
      <c r="W720" s="311"/>
      <c r="X720" s="434"/>
    </row>
    <row r="721" spans="21:24" ht="18.75" customHeight="1" x14ac:dyDescent="0.2">
      <c r="U721" s="311"/>
      <c r="V721" s="311"/>
      <c r="W721" s="311"/>
      <c r="X721" s="434"/>
    </row>
    <row r="722" spans="21:24" ht="18.75" customHeight="1" x14ac:dyDescent="0.2">
      <c r="U722" s="311"/>
      <c r="V722" s="311"/>
      <c r="W722" s="311"/>
      <c r="X722" s="434"/>
    </row>
    <row r="723" spans="21:24" ht="18.75" customHeight="1" x14ac:dyDescent="0.2">
      <c r="U723" s="311"/>
      <c r="V723" s="311"/>
      <c r="W723" s="311"/>
      <c r="X723" s="434"/>
    </row>
    <row r="724" spans="21:24" ht="18.75" customHeight="1" x14ac:dyDescent="0.2">
      <c r="U724" s="311"/>
      <c r="V724" s="311"/>
      <c r="W724" s="311"/>
      <c r="X724" s="434"/>
    </row>
    <row r="725" spans="21:24" ht="18.75" customHeight="1" x14ac:dyDescent="0.2">
      <c r="U725" s="311"/>
      <c r="V725" s="311"/>
      <c r="W725" s="311"/>
      <c r="X725" s="434"/>
    </row>
    <row r="726" spans="21:24" ht="18.75" customHeight="1" x14ac:dyDescent="0.2">
      <c r="U726" s="311"/>
      <c r="V726" s="311"/>
      <c r="W726" s="311"/>
      <c r="X726" s="434"/>
    </row>
    <row r="727" spans="21:24" ht="18.75" customHeight="1" x14ac:dyDescent="0.2">
      <c r="U727" s="311"/>
      <c r="V727" s="311"/>
      <c r="W727" s="311"/>
      <c r="X727" s="434"/>
    </row>
    <row r="728" spans="21:24" ht="18.75" customHeight="1" x14ac:dyDescent="0.2">
      <c r="U728" s="311"/>
      <c r="V728" s="311"/>
      <c r="W728" s="311"/>
      <c r="X728" s="434"/>
    </row>
    <row r="729" spans="21:24" ht="18.75" customHeight="1" x14ac:dyDescent="0.2">
      <c r="U729" s="311"/>
      <c r="V729" s="311"/>
      <c r="W729" s="311"/>
      <c r="X729" s="434"/>
    </row>
    <row r="730" spans="21:24" ht="18.75" customHeight="1" x14ac:dyDescent="0.2">
      <c r="U730" s="311"/>
      <c r="V730" s="311"/>
      <c r="W730" s="311"/>
      <c r="X730" s="434"/>
    </row>
    <row r="731" spans="21:24" ht="18.75" customHeight="1" x14ac:dyDescent="0.2">
      <c r="U731" s="311"/>
      <c r="V731" s="311"/>
      <c r="W731" s="311"/>
      <c r="X731" s="434"/>
    </row>
    <row r="732" spans="21:24" ht="18.75" customHeight="1" x14ac:dyDescent="0.2">
      <c r="U732" s="311"/>
      <c r="V732" s="311"/>
      <c r="W732" s="311"/>
      <c r="X732" s="434"/>
    </row>
    <row r="733" spans="21:24" ht="18.75" customHeight="1" x14ac:dyDescent="0.2">
      <c r="U733" s="311"/>
      <c r="V733" s="311"/>
      <c r="W733" s="311"/>
      <c r="X733" s="434"/>
    </row>
    <row r="734" spans="21:24" ht="18.75" customHeight="1" x14ac:dyDescent="0.2">
      <c r="U734" s="311"/>
      <c r="V734" s="311"/>
      <c r="W734" s="311"/>
      <c r="X734" s="434"/>
    </row>
    <row r="735" spans="21:24" ht="18.75" customHeight="1" x14ac:dyDescent="0.2">
      <c r="U735" s="311"/>
      <c r="V735" s="311"/>
      <c r="W735" s="311"/>
      <c r="X735" s="434"/>
    </row>
    <row r="736" spans="21:24" ht="18.75" customHeight="1" x14ac:dyDescent="0.2">
      <c r="U736" s="311"/>
      <c r="V736" s="311"/>
      <c r="W736" s="311"/>
      <c r="X736" s="434"/>
    </row>
    <row r="737" spans="21:24" ht="18.75" customHeight="1" x14ac:dyDescent="0.2">
      <c r="U737" s="311"/>
      <c r="V737" s="311"/>
      <c r="W737" s="311"/>
      <c r="X737" s="434"/>
    </row>
    <row r="738" spans="21:24" ht="18.75" customHeight="1" x14ac:dyDescent="0.2">
      <c r="U738" s="311"/>
      <c r="V738" s="311"/>
      <c r="W738" s="311"/>
      <c r="X738" s="434"/>
    </row>
    <row r="739" spans="21:24" ht="18.75" customHeight="1" x14ac:dyDescent="0.2">
      <c r="U739" s="311"/>
      <c r="V739" s="311"/>
      <c r="W739" s="311"/>
      <c r="X739" s="434"/>
    </row>
    <row r="740" spans="21:24" ht="18.75" customHeight="1" x14ac:dyDescent="0.2">
      <c r="U740" s="311"/>
      <c r="V740" s="311"/>
      <c r="W740" s="311"/>
      <c r="X740" s="434"/>
    </row>
    <row r="741" spans="21:24" ht="18.75" customHeight="1" x14ac:dyDescent="0.2">
      <c r="U741" s="311"/>
      <c r="V741" s="311"/>
      <c r="W741" s="311"/>
      <c r="X741" s="434"/>
    </row>
    <row r="742" spans="21:24" ht="18.75" customHeight="1" x14ac:dyDescent="0.2">
      <c r="U742" s="311"/>
      <c r="V742" s="311"/>
      <c r="W742" s="311"/>
      <c r="X742" s="434"/>
    </row>
    <row r="743" spans="21:24" ht="18.75" customHeight="1" x14ac:dyDescent="0.2">
      <c r="U743" s="311"/>
      <c r="V743" s="311"/>
      <c r="W743" s="311"/>
      <c r="X743" s="434"/>
    </row>
    <row r="744" spans="21:24" ht="18.75" customHeight="1" x14ac:dyDescent="0.2">
      <c r="U744" s="311"/>
      <c r="V744" s="311"/>
      <c r="W744" s="311"/>
      <c r="X744" s="434"/>
    </row>
    <row r="745" spans="21:24" ht="18.75" customHeight="1" x14ac:dyDescent="0.2">
      <c r="U745" s="311"/>
      <c r="V745" s="311"/>
      <c r="W745" s="311"/>
      <c r="X745" s="434"/>
    </row>
    <row r="746" spans="21:24" ht="18.75" customHeight="1" x14ac:dyDescent="0.2">
      <c r="U746" s="311"/>
      <c r="V746" s="311"/>
      <c r="W746" s="311"/>
      <c r="X746" s="434"/>
    </row>
    <row r="747" spans="21:24" ht="18.75" customHeight="1" x14ac:dyDescent="0.2">
      <c r="U747" s="311"/>
      <c r="V747" s="311"/>
      <c r="W747" s="311"/>
      <c r="X747" s="434"/>
    </row>
    <row r="748" spans="21:24" ht="18.75" customHeight="1" x14ac:dyDescent="0.2">
      <c r="U748" s="311"/>
      <c r="V748" s="311"/>
      <c r="W748" s="311"/>
      <c r="X748" s="434"/>
    </row>
    <row r="749" spans="21:24" ht="18.75" customHeight="1" x14ac:dyDescent="0.2">
      <c r="U749" s="311"/>
      <c r="V749" s="311"/>
      <c r="W749" s="311"/>
      <c r="X749" s="434"/>
    </row>
    <row r="750" spans="21:24" ht="18.75" customHeight="1" x14ac:dyDescent="0.2">
      <c r="U750" s="311"/>
      <c r="V750" s="311"/>
      <c r="W750" s="311"/>
      <c r="X750" s="434"/>
    </row>
    <row r="751" spans="21:24" ht="18.75" customHeight="1" x14ac:dyDescent="0.2">
      <c r="U751" s="311"/>
      <c r="V751" s="311"/>
      <c r="W751" s="311"/>
      <c r="X751" s="434"/>
    </row>
    <row r="752" spans="21:24" ht="18.75" customHeight="1" x14ac:dyDescent="0.2">
      <c r="U752" s="311"/>
      <c r="V752" s="311"/>
      <c r="W752" s="311"/>
      <c r="X752" s="434"/>
    </row>
    <row r="753" spans="21:24" ht="18.75" customHeight="1" x14ac:dyDescent="0.2">
      <c r="U753" s="311"/>
      <c r="V753" s="311"/>
      <c r="W753" s="311"/>
      <c r="X753" s="434"/>
    </row>
    <row r="754" spans="21:24" ht="18.75" customHeight="1" x14ac:dyDescent="0.2">
      <c r="U754" s="311"/>
      <c r="V754" s="311"/>
      <c r="W754" s="311"/>
      <c r="X754" s="434"/>
    </row>
    <row r="755" spans="21:24" ht="18.75" customHeight="1" x14ac:dyDescent="0.2">
      <c r="U755" s="311"/>
      <c r="V755" s="311"/>
      <c r="W755" s="311"/>
      <c r="X755" s="434"/>
    </row>
    <row r="756" spans="21:24" ht="18.75" customHeight="1" x14ac:dyDescent="0.2">
      <c r="U756" s="311"/>
      <c r="V756" s="311"/>
      <c r="W756" s="311"/>
      <c r="X756" s="434"/>
    </row>
    <row r="757" spans="21:24" ht="18.75" customHeight="1" x14ac:dyDescent="0.2">
      <c r="U757" s="311"/>
      <c r="V757" s="311"/>
      <c r="W757" s="311"/>
      <c r="X757" s="434"/>
    </row>
    <row r="758" spans="21:24" ht="18.75" customHeight="1" x14ac:dyDescent="0.2">
      <c r="U758" s="311"/>
      <c r="V758" s="311"/>
      <c r="W758" s="311"/>
      <c r="X758" s="434"/>
    </row>
    <row r="759" spans="21:24" ht="18.75" customHeight="1" x14ac:dyDescent="0.2">
      <c r="U759" s="311"/>
      <c r="V759" s="311"/>
      <c r="W759" s="311"/>
      <c r="X759" s="434"/>
    </row>
    <row r="760" spans="21:24" ht="18.75" customHeight="1" x14ac:dyDescent="0.2">
      <c r="U760" s="311"/>
      <c r="V760" s="311"/>
      <c r="W760" s="311"/>
      <c r="X760" s="434"/>
    </row>
    <row r="761" spans="21:24" ht="18.75" customHeight="1" x14ac:dyDescent="0.2">
      <c r="U761" s="311"/>
      <c r="V761" s="311"/>
      <c r="W761" s="311"/>
      <c r="X761" s="434"/>
    </row>
    <row r="762" spans="21:24" ht="18.75" customHeight="1" x14ac:dyDescent="0.2">
      <c r="U762" s="311"/>
      <c r="V762" s="311"/>
      <c r="W762" s="311"/>
      <c r="X762" s="434"/>
    </row>
    <row r="763" spans="21:24" ht="18.75" customHeight="1" x14ac:dyDescent="0.2">
      <c r="U763" s="311"/>
      <c r="V763" s="311"/>
      <c r="W763" s="311"/>
      <c r="X763" s="434"/>
    </row>
    <row r="764" spans="21:24" ht="18.75" customHeight="1" x14ac:dyDescent="0.2">
      <c r="U764" s="311"/>
      <c r="V764" s="311"/>
      <c r="W764" s="311"/>
      <c r="X764" s="434"/>
    </row>
    <row r="765" spans="21:24" ht="18.75" customHeight="1" x14ac:dyDescent="0.2">
      <c r="U765" s="311"/>
      <c r="V765" s="311"/>
      <c r="W765" s="311"/>
      <c r="X765" s="434"/>
    </row>
    <row r="766" spans="21:24" ht="18.75" customHeight="1" x14ac:dyDescent="0.2">
      <c r="U766" s="311"/>
      <c r="V766" s="311"/>
      <c r="W766" s="311"/>
      <c r="X766" s="434"/>
    </row>
    <row r="767" spans="21:24" ht="18.75" customHeight="1" x14ac:dyDescent="0.2">
      <c r="U767" s="311"/>
      <c r="V767" s="311"/>
      <c r="W767" s="311"/>
      <c r="X767" s="434"/>
    </row>
    <row r="768" spans="21:24" ht="18.75" customHeight="1" x14ac:dyDescent="0.2">
      <c r="U768" s="311"/>
      <c r="V768" s="311"/>
      <c r="W768" s="311"/>
      <c r="X768" s="434"/>
    </row>
    <row r="769" spans="21:24" ht="18.75" customHeight="1" x14ac:dyDescent="0.2">
      <c r="U769" s="311"/>
      <c r="V769" s="311"/>
      <c r="W769" s="311"/>
      <c r="X769" s="434"/>
    </row>
    <row r="770" spans="21:24" ht="18.75" customHeight="1" x14ac:dyDescent="0.2">
      <c r="U770" s="311"/>
      <c r="V770" s="311"/>
      <c r="W770" s="311"/>
      <c r="X770" s="434"/>
    </row>
    <row r="771" spans="21:24" ht="18.75" customHeight="1" x14ac:dyDescent="0.2">
      <c r="U771" s="311"/>
      <c r="V771" s="311"/>
      <c r="W771" s="311"/>
      <c r="X771" s="434"/>
    </row>
    <row r="772" spans="21:24" ht="18.75" customHeight="1" x14ac:dyDescent="0.2">
      <c r="U772" s="311"/>
      <c r="V772" s="311"/>
      <c r="W772" s="311"/>
      <c r="X772" s="434"/>
    </row>
    <row r="773" spans="21:24" ht="18.75" customHeight="1" x14ac:dyDescent="0.2">
      <c r="U773" s="311"/>
      <c r="V773" s="311"/>
      <c r="W773" s="311"/>
      <c r="X773" s="434"/>
    </row>
    <row r="774" spans="21:24" ht="18.75" customHeight="1" x14ac:dyDescent="0.2">
      <c r="U774" s="311"/>
      <c r="V774" s="311"/>
      <c r="W774" s="311"/>
      <c r="X774" s="434"/>
    </row>
    <row r="775" spans="21:24" ht="18.75" customHeight="1" x14ac:dyDescent="0.2">
      <c r="U775" s="311"/>
      <c r="V775" s="311"/>
      <c r="W775" s="311"/>
      <c r="X775" s="434"/>
    </row>
    <row r="776" spans="21:24" ht="18.75" customHeight="1" x14ac:dyDescent="0.2">
      <c r="U776" s="311"/>
      <c r="V776" s="311"/>
      <c r="W776" s="311"/>
      <c r="X776" s="434"/>
    </row>
    <row r="777" spans="21:24" ht="18.75" customHeight="1" x14ac:dyDescent="0.2">
      <c r="U777" s="311"/>
      <c r="V777" s="311"/>
      <c r="W777" s="311"/>
      <c r="X777" s="434"/>
    </row>
    <row r="778" spans="21:24" ht="18.75" customHeight="1" x14ac:dyDescent="0.2">
      <c r="U778" s="311"/>
      <c r="V778" s="311"/>
      <c r="W778" s="311"/>
      <c r="X778" s="434"/>
    </row>
    <row r="779" spans="21:24" ht="18.75" customHeight="1" x14ac:dyDescent="0.2">
      <c r="U779" s="311"/>
      <c r="V779" s="311"/>
      <c r="W779" s="311"/>
      <c r="X779" s="434"/>
    </row>
    <row r="780" spans="21:24" ht="18.75" customHeight="1" x14ac:dyDescent="0.2">
      <c r="U780" s="311"/>
      <c r="V780" s="311"/>
      <c r="W780" s="311"/>
      <c r="X780" s="434"/>
    </row>
    <row r="781" spans="21:24" ht="18.75" customHeight="1" x14ac:dyDescent="0.2">
      <c r="U781" s="311"/>
      <c r="V781" s="311"/>
      <c r="W781" s="311"/>
      <c r="X781" s="434"/>
    </row>
    <row r="782" spans="21:24" ht="18.75" customHeight="1" x14ac:dyDescent="0.2">
      <c r="U782" s="311"/>
      <c r="V782" s="311"/>
      <c r="W782" s="311"/>
      <c r="X782" s="434"/>
    </row>
    <row r="783" spans="21:24" ht="18.75" customHeight="1" x14ac:dyDescent="0.2">
      <c r="U783" s="311"/>
      <c r="V783" s="311"/>
      <c r="W783" s="311"/>
      <c r="X783" s="434"/>
    </row>
    <row r="784" spans="21:24" ht="18.75" customHeight="1" x14ac:dyDescent="0.2">
      <c r="U784" s="311"/>
      <c r="V784" s="311"/>
      <c r="W784" s="311"/>
      <c r="X784" s="434"/>
    </row>
    <row r="785" spans="21:24" ht="18.75" customHeight="1" x14ac:dyDescent="0.2">
      <c r="U785" s="311"/>
      <c r="V785" s="311"/>
      <c r="W785" s="311"/>
      <c r="X785" s="434"/>
    </row>
    <row r="786" spans="21:24" ht="18.75" customHeight="1" x14ac:dyDescent="0.2">
      <c r="U786" s="311"/>
      <c r="V786" s="311"/>
      <c r="W786" s="311"/>
      <c r="X786" s="434"/>
    </row>
    <row r="787" spans="21:24" ht="18.75" customHeight="1" x14ac:dyDescent="0.2">
      <c r="U787" s="311"/>
      <c r="V787" s="311"/>
      <c r="W787" s="311"/>
      <c r="X787" s="434"/>
    </row>
    <row r="788" spans="21:24" ht="18.75" customHeight="1" x14ac:dyDescent="0.2">
      <c r="U788" s="311"/>
      <c r="V788" s="311"/>
      <c r="W788" s="311"/>
      <c r="X788" s="434"/>
    </row>
    <row r="789" spans="21:24" ht="18.75" customHeight="1" x14ac:dyDescent="0.2">
      <c r="U789" s="311"/>
      <c r="V789" s="311"/>
      <c r="W789" s="311"/>
      <c r="X789" s="434"/>
    </row>
    <row r="790" spans="21:24" ht="18.75" customHeight="1" x14ac:dyDescent="0.2">
      <c r="U790" s="311"/>
      <c r="V790" s="311"/>
      <c r="W790" s="311"/>
      <c r="X790" s="434"/>
    </row>
    <row r="791" spans="21:24" ht="18.75" customHeight="1" x14ac:dyDescent="0.2">
      <c r="U791" s="311"/>
      <c r="V791" s="311"/>
      <c r="W791" s="311"/>
      <c r="X791" s="434"/>
    </row>
    <row r="792" spans="21:24" ht="18.75" customHeight="1" x14ac:dyDescent="0.2">
      <c r="U792" s="311"/>
      <c r="V792" s="311"/>
      <c r="W792" s="311"/>
      <c r="X792" s="434"/>
    </row>
    <row r="793" spans="21:24" ht="18.75" customHeight="1" x14ac:dyDescent="0.2">
      <c r="U793" s="311"/>
      <c r="V793" s="311"/>
      <c r="W793" s="311"/>
      <c r="X793" s="434"/>
    </row>
    <row r="794" spans="21:24" ht="18.75" customHeight="1" x14ac:dyDescent="0.2">
      <c r="U794" s="311"/>
      <c r="V794" s="311"/>
      <c r="W794" s="311"/>
      <c r="X794" s="434"/>
    </row>
    <row r="795" spans="21:24" ht="18.75" customHeight="1" x14ac:dyDescent="0.2">
      <c r="U795" s="311"/>
      <c r="V795" s="311"/>
      <c r="W795" s="311"/>
      <c r="X795" s="434"/>
    </row>
    <row r="796" spans="21:24" ht="18.75" customHeight="1" x14ac:dyDescent="0.2">
      <c r="U796" s="311"/>
      <c r="V796" s="311"/>
      <c r="W796" s="311"/>
      <c r="X796" s="434"/>
    </row>
    <row r="797" spans="21:24" ht="18.75" customHeight="1" x14ac:dyDescent="0.2">
      <c r="U797" s="311"/>
      <c r="V797" s="311"/>
      <c r="W797" s="311"/>
      <c r="X797" s="434"/>
    </row>
    <row r="798" spans="21:24" ht="18.75" customHeight="1" x14ac:dyDescent="0.2">
      <c r="U798" s="311"/>
      <c r="V798" s="311"/>
      <c r="W798" s="311"/>
      <c r="X798" s="434"/>
    </row>
    <row r="799" spans="21:24" ht="18.75" customHeight="1" x14ac:dyDescent="0.2">
      <c r="U799" s="311"/>
      <c r="V799" s="311"/>
      <c r="W799" s="311"/>
      <c r="X799" s="434"/>
    </row>
    <row r="800" spans="21:24" ht="18.75" customHeight="1" x14ac:dyDescent="0.2">
      <c r="U800" s="311"/>
      <c r="V800" s="311"/>
      <c r="W800" s="311"/>
      <c r="X800" s="434"/>
    </row>
    <row r="801" spans="21:24" ht="18.75" customHeight="1" x14ac:dyDescent="0.2">
      <c r="U801" s="311"/>
      <c r="V801" s="311"/>
      <c r="W801" s="311"/>
      <c r="X801" s="434"/>
    </row>
    <row r="802" spans="21:24" ht="18.75" customHeight="1" x14ac:dyDescent="0.2">
      <c r="U802" s="311"/>
      <c r="V802" s="311"/>
      <c r="W802" s="311"/>
      <c r="X802" s="434"/>
    </row>
    <row r="803" spans="21:24" ht="18.75" customHeight="1" x14ac:dyDescent="0.2">
      <c r="U803" s="311"/>
      <c r="V803" s="311"/>
      <c r="W803" s="311"/>
      <c r="X803" s="434"/>
    </row>
    <row r="804" spans="21:24" ht="18.75" customHeight="1" x14ac:dyDescent="0.2">
      <c r="U804" s="311"/>
      <c r="V804" s="311"/>
      <c r="W804" s="311"/>
      <c r="X804" s="434"/>
    </row>
    <row r="805" spans="21:24" ht="18.75" customHeight="1" x14ac:dyDescent="0.2">
      <c r="U805" s="311"/>
      <c r="V805" s="311"/>
      <c r="W805" s="311"/>
      <c r="X805" s="434"/>
    </row>
    <row r="806" spans="21:24" ht="18.75" customHeight="1" x14ac:dyDescent="0.2">
      <c r="U806" s="311"/>
      <c r="V806" s="311"/>
      <c r="W806" s="311"/>
      <c r="X806" s="434"/>
    </row>
    <row r="807" spans="21:24" ht="18.75" customHeight="1" x14ac:dyDescent="0.2">
      <c r="U807" s="311"/>
      <c r="V807" s="311"/>
      <c r="W807" s="311"/>
      <c r="X807" s="434"/>
    </row>
    <row r="808" spans="21:24" ht="18.75" customHeight="1" x14ac:dyDescent="0.2">
      <c r="U808" s="311"/>
      <c r="V808" s="311"/>
      <c r="W808" s="311"/>
      <c r="X808" s="434"/>
    </row>
    <row r="809" spans="21:24" ht="18.75" customHeight="1" x14ac:dyDescent="0.2">
      <c r="U809" s="311"/>
      <c r="V809" s="311"/>
      <c r="W809" s="311"/>
      <c r="X809" s="434"/>
    </row>
    <row r="810" spans="21:24" ht="18.75" customHeight="1" x14ac:dyDescent="0.2">
      <c r="U810" s="311"/>
      <c r="V810" s="311"/>
      <c r="W810" s="311"/>
      <c r="X810" s="434"/>
    </row>
    <row r="811" spans="21:24" ht="18.75" customHeight="1" x14ac:dyDescent="0.2">
      <c r="U811" s="311"/>
      <c r="V811" s="311"/>
      <c r="W811" s="311"/>
      <c r="X811" s="434"/>
    </row>
    <row r="812" spans="21:24" ht="18.75" customHeight="1" x14ac:dyDescent="0.2">
      <c r="U812" s="311"/>
      <c r="V812" s="311"/>
      <c r="W812" s="311"/>
      <c r="X812" s="434"/>
    </row>
    <row r="813" spans="21:24" ht="18.75" customHeight="1" x14ac:dyDescent="0.2">
      <c r="U813" s="311"/>
      <c r="V813" s="311"/>
      <c r="W813" s="311"/>
      <c r="X813" s="434"/>
    </row>
    <row r="814" spans="21:24" ht="18.75" customHeight="1" x14ac:dyDescent="0.2">
      <c r="U814" s="311"/>
      <c r="V814" s="311"/>
      <c r="W814" s="311"/>
      <c r="X814" s="434"/>
    </row>
    <row r="815" spans="21:24" ht="18.75" customHeight="1" x14ac:dyDescent="0.2">
      <c r="U815" s="311"/>
      <c r="V815" s="311"/>
      <c r="W815" s="311"/>
      <c r="X815" s="434"/>
    </row>
    <row r="816" spans="21:24" ht="18.75" customHeight="1" x14ac:dyDescent="0.2">
      <c r="U816" s="311"/>
      <c r="V816" s="311"/>
      <c r="W816" s="311"/>
      <c r="X816" s="434"/>
    </row>
    <row r="817" spans="21:24" ht="18.75" customHeight="1" x14ac:dyDescent="0.2">
      <c r="U817" s="311"/>
      <c r="V817" s="311"/>
      <c r="W817" s="311"/>
      <c r="X817" s="434"/>
    </row>
    <row r="818" spans="21:24" ht="18.75" customHeight="1" x14ac:dyDescent="0.2">
      <c r="U818" s="311"/>
      <c r="V818" s="311"/>
      <c r="W818" s="311"/>
      <c r="X818" s="434"/>
    </row>
    <row r="819" spans="21:24" ht="18.75" customHeight="1" x14ac:dyDescent="0.2">
      <c r="U819" s="311"/>
      <c r="V819" s="311"/>
      <c r="W819" s="311"/>
      <c r="X819" s="434"/>
    </row>
    <row r="820" spans="21:24" ht="18.75" customHeight="1" x14ac:dyDescent="0.2">
      <c r="U820" s="311"/>
      <c r="V820" s="311"/>
      <c r="W820" s="311"/>
      <c r="X820" s="434"/>
    </row>
    <row r="821" spans="21:24" ht="18.75" customHeight="1" x14ac:dyDescent="0.2">
      <c r="U821" s="311"/>
      <c r="V821" s="311"/>
      <c r="W821" s="311"/>
      <c r="X821" s="434"/>
    </row>
    <row r="822" spans="21:24" ht="18.75" customHeight="1" x14ac:dyDescent="0.2">
      <c r="U822" s="311"/>
      <c r="V822" s="311"/>
      <c r="W822" s="311"/>
      <c r="X822" s="434"/>
    </row>
    <row r="823" spans="21:24" ht="18.75" customHeight="1" x14ac:dyDescent="0.2">
      <c r="U823" s="311"/>
      <c r="V823" s="311"/>
      <c r="W823" s="311"/>
      <c r="X823" s="434"/>
    </row>
    <row r="824" spans="21:24" ht="18.75" customHeight="1" x14ac:dyDescent="0.2">
      <c r="U824" s="311"/>
      <c r="V824" s="311"/>
      <c r="W824" s="311"/>
      <c r="X824" s="434"/>
    </row>
    <row r="825" spans="21:24" ht="18.75" customHeight="1" x14ac:dyDescent="0.2">
      <c r="U825" s="311"/>
      <c r="V825" s="311"/>
      <c r="W825" s="311"/>
      <c r="X825" s="434"/>
    </row>
    <row r="826" spans="21:24" ht="18.75" customHeight="1" x14ac:dyDescent="0.2">
      <c r="U826" s="311"/>
      <c r="V826" s="311"/>
      <c r="W826" s="311"/>
      <c r="X826" s="434"/>
    </row>
    <row r="827" spans="21:24" ht="18.75" customHeight="1" x14ac:dyDescent="0.2">
      <c r="U827" s="311"/>
      <c r="V827" s="311"/>
      <c r="W827" s="311"/>
      <c r="X827" s="434"/>
    </row>
    <row r="828" spans="21:24" ht="18.75" customHeight="1" x14ac:dyDescent="0.2">
      <c r="U828" s="311"/>
      <c r="V828" s="311"/>
      <c r="W828" s="311"/>
      <c r="X828" s="434"/>
    </row>
    <row r="829" spans="21:24" ht="18.75" customHeight="1" x14ac:dyDescent="0.2">
      <c r="U829" s="311"/>
      <c r="V829" s="311"/>
      <c r="W829" s="311"/>
      <c r="X829" s="434"/>
    </row>
    <row r="830" spans="21:24" ht="18.75" customHeight="1" x14ac:dyDescent="0.2">
      <c r="U830" s="311"/>
      <c r="V830" s="311"/>
      <c r="W830" s="311"/>
      <c r="X830" s="434"/>
    </row>
    <row r="831" spans="21:24" ht="18.75" customHeight="1" x14ac:dyDescent="0.2">
      <c r="U831" s="311"/>
      <c r="V831" s="311"/>
      <c r="W831" s="311"/>
      <c r="X831" s="434"/>
    </row>
    <row r="832" spans="21:24" ht="18.75" customHeight="1" x14ac:dyDescent="0.2">
      <c r="U832" s="311"/>
      <c r="V832" s="311"/>
      <c r="W832" s="311"/>
      <c r="X832" s="434"/>
    </row>
    <row r="833" spans="21:24" ht="18.75" customHeight="1" x14ac:dyDescent="0.2">
      <c r="U833" s="311"/>
      <c r="V833" s="311"/>
      <c r="W833" s="311"/>
      <c r="X833" s="434"/>
    </row>
    <row r="834" spans="21:24" ht="18.75" customHeight="1" x14ac:dyDescent="0.2">
      <c r="U834" s="311"/>
      <c r="V834" s="311"/>
      <c r="W834" s="311"/>
      <c r="X834" s="434"/>
    </row>
    <row r="835" spans="21:24" ht="18.75" customHeight="1" x14ac:dyDescent="0.2">
      <c r="U835" s="311"/>
      <c r="V835" s="311"/>
      <c r="W835" s="311"/>
      <c r="X835" s="434"/>
    </row>
    <row r="836" spans="21:24" ht="18.75" customHeight="1" x14ac:dyDescent="0.2">
      <c r="U836" s="311"/>
      <c r="V836" s="311"/>
      <c r="W836" s="311"/>
      <c r="X836" s="434"/>
    </row>
    <row r="837" spans="21:24" ht="18.75" customHeight="1" x14ac:dyDescent="0.2">
      <c r="U837" s="311"/>
      <c r="V837" s="311"/>
      <c r="W837" s="311"/>
      <c r="X837" s="434"/>
    </row>
    <row r="838" spans="21:24" ht="18.75" customHeight="1" x14ac:dyDescent="0.2">
      <c r="U838" s="311"/>
      <c r="V838" s="311"/>
      <c r="W838" s="311"/>
      <c r="X838" s="434"/>
    </row>
    <row r="839" spans="21:24" ht="18.75" customHeight="1" x14ac:dyDescent="0.2">
      <c r="U839" s="311"/>
      <c r="V839" s="311"/>
      <c r="W839" s="311"/>
      <c r="X839" s="434"/>
    </row>
    <row r="840" spans="21:24" ht="18.75" customHeight="1" x14ac:dyDescent="0.2">
      <c r="U840" s="311"/>
      <c r="V840" s="311"/>
      <c r="W840" s="311"/>
      <c r="X840" s="434"/>
    </row>
    <row r="841" spans="21:24" ht="18.75" customHeight="1" x14ac:dyDescent="0.2">
      <c r="U841" s="311"/>
      <c r="V841" s="311"/>
      <c r="W841" s="311"/>
      <c r="X841" s="434"/>
    </row>
    <row r="842" spans="21:24" ht="18.75" customHeight="1" x14ac:dyDescent="0.2">
      <c r="U842" s="311"/>
      <c r="V842" s="311"/>
      <c r="W842" s="311"/>
      <c r="X842" s="434"/>
    </row>
    <row r="843" spans="21:24" ht="18.75" customHeight="1" x14ac:dyDescent="0.2">
      <c r="U843" s="311"/>
      <c r="V843" s="311"/>
      <c r="W843" s="311"/>
      <c r="X843" s="434"/>
    </row>
    <row r="844" spans="21:24" ht="18.75" customHeight="1" x14ac:dyDescent="0.2">
      <c r="U844" s="311"/>
      <c r="V844" s="311"/>
      <c r="W844" s="311"/>
      <c r="X844" s="434"/>
    </row>
    <row r="845" spans="21:24" ht="18.75" customHeight="1" x14ac:dyDescent="0.2">
      <c r="U845" s="311"/>
      <c r="V845" s="311"/>
      <c r="W845" s="311"/>
      <c r="X845" s="434"/>
    </row>
    <row r="846" spans="21:24" ht="18.75" customHeight="1" x14ac:dyDescent="0.2">
      <c r="U846" s="311"/>
      <c r="V846" s="311"/>
      <c r="W846" s="311"/>
      <c r="X846" s="434"/>
    </row>
    <row r="847" spans="21:24" ht="18.75" customHeight="1" x14ac:dyDescent="0.2">
      <c r="U847" s="311"/>
      <c r="V847" s="311"/>
      <c r="W847" s="311"/>
      <c r="X847" s="434"/>
    </row>
    <row r="848" spans="21:24" ht="18.75" customHeight="1" x14ac:dyDescent="0.2">
      <c r="U848" s="311"/>
      <c r="V848" s="311"/>
      <c r="W848" s="311"/>
      <c r="X848" s="434"/>
    </row>
    <row r="849" spans="21:24" ht="18.75" customHeight="1" x14ac:dyDescent="0.2">
      <c r="U849" s="311"/>
      <c r="V849" s="311"/>
      <c r="W849" s="311"/>
      <c r="X849" s="434"/>
    </row>
    <row r="850" spans="21:24" ht="18.75" customHeight="1" x14ac:dyDescent="0.2">
      <c r="U850" s="311"/>
      <c r="V850" s="311"/>
      <c r="W850" s="311"/>
      <c r="X850" s="434"/>
    </row>
    <row r="851" spans="21:24" ht="18.75" customHeight="1" x14ac:dyDescent="0.2">
      <c r="U851" s="311"/>
      <c r="V851" s="311"/>
      <c r="W851" s="311"/>
      <c r="X851" s="434"/>
    </row>
    <row r="852" spans="21:24" ht="18.75" customHeight="1" x14ac:dyDescent="0.2">
      <c r="U852" s="311"/>
      <c r="V852" s="311"/>
      <c r="W852" s="311"/>
      <c r="X852" s="434"/>
    </row>
    <row r="853" spans="21:24" ht="18.75" customHeight="1" x14ac:dyDescent="0.2">
      <c r="U853" s="311"/>
      <c r="V853" s="311"/>
      <c r="W853" s="311"/>
      <c r="X853" s="434"/>
    </row>
    <row r="854" spans="21:24" ht="18.75" customHeight="1" x14ac:dyDescent="0.2">
      <c r="U854" s="311"/>
      <c r="V854" s="311"/>
      <c r="W854" s="311"/>
      <c r="X854" s="434"/>
    </row>
    <row r="855" spans="21:24" ht="18.75" customHeight="1" x14ac:dyDescent="0.2">
      <c r="U855" s="311"/>
      <c r="V855" s="311"/>
      <c r="W855" s="311"/>
      <c r="X855" s="434"/>
    </row>
    <row r="856" spans="21:24" ht="18.75" customHeight="1" x14ac:dyDescent="0.2">
      <c r="U856" s="311"/>
      <c r="V856" s="311"/>
      <c r="W856" s="311"/>
      <c r="X856" s="434"/>
    </row>
    <row r="857" spans="21:24" ht="18.75" customHeight="1" x14ac:dyDescent="0.2">
      <c r="U857" s="311"/>
      <c r="V857" s="311"/>
      <c r="W857" s="311"/>
      <c r="X857" s="434"/>
    </row>
    <row r="858" spans="21:24" ht="18.75" customHeight="1" x14ac:dyDescent="0.2">
      <c r="U858" s="311"/>
      <c r="V858" s="311"/>
      <c r="W858" s="311"/>
      <c r="X858" s="434"/>
    </row>
    <row r="859" spans="21:24" ht="18.75" customHeight="1" x14ac:dyDescent="0.2">
      <c r="U859" s="311"/>
      <c r="V859" s="311"/>
      <c r="W859" s="311"/>
      <c r="X859" s="434"/>
    </row>
    <row r="860" spans="21:24" ht="18.75" customHeight="1" x14ac:dyDescent="0.2">
      <c r="U860" s="311"/>
      <c r="V860" s="311"/>
      <c r="W860" s="311"/>
      <c r="X860" s="434"/>
    </row>
    <row r="861" spans="21:24" ht="18.75" customHeight="1" x14ac:dyDescent="0.2">
      <c r="U861" s="311"/>
      <c r="V861" s="311"/>
      <c r="W861" s="311"/>
      <c r="X861" s="434"/>
    </row>
    <row r="862" spans="21:24" ht="18.75" customHeight="1" x14ac:dyDescent="0.2">
      <c r="U862" s="311"/>
      <c r="V862" s="311"/>
      <c r="W862" s="311"/>
      <c r="X862" s="434"/>
    </row>
    <row r="863" spans="21:24" ht="18.75" customHeight="1" x14ac:dyDescent="0.2">
      <c r="U863" s="311"/>
      <c r="V863" s="311"/>
      <c r="W863" s="311"/>
      <c r="X863" s="434"/>
    </row>
    <row r="864" spans="21:24" ht="18.75" customHeight="1" x14ac:dyDescent="0.2">
      <c r="U864" s="311"/>
      <c r="V864" s="311"/>
      <c r="W864" s="311"/>
      <c r="X864" s="434"/>
    </row>
    <row r="865" spans="21:24" ht="18.75" customHeight="1" x14ac:dyDescent="0.2">
      <c r="U865" s="311"/>
      <c r="V865" s="311"/>
      <c r="W865" s="311"/>
      <c r="X865" s="434"/>
    </row>
    <row r="866" spans="21:24" ht="18.75" customHeight="1" x14ac:dyDescent="0.2">
      <c r="U866" s="311"/>
      <c r="V866" s="311"/>
      <c r="W866" s="311"/>
      <c r="X866" s="434"/>
    </row>
    <row r="867" spans="21:24" ht="18.75" customHeight="1" x14ac:dyDescent="0.2">
      <c r="U867" s="311"/>
      <c r="V867" s="311"/>
      <c r="W867" s="311"/>
      <c r="X867" s="434"/>
    </row>
    <row r="868" spans="21:24" ht="18.75" customHeight="1" x14ac:dyDescent="0.2">
      <c r="U868" s="311"/>
      <c r="V868" s="311"/>
      <c r="W868" s="311"/>
      <c r="X868" s="434"/>
    </row>
    <row r="869" spans="21:24" ht="18.75" customHeight="1" x14ac:dyDescent="0.2">
      <c r="U869" s="311"/>
      <c r="V869" s="311"/>
      <c r="W869" s="311"/>
      <c r="X869" s="434"/>
    </row>
    <row r="870" spans="21:24" ht="18.75" customHeight="1" x14ac:dyDescent="0.2">
      <c r="U870" s="311"/>
      <c r="V870" s="311"/>
      <c r="W870" s="311"/>
      <c r="X870" s="434"/>
    </row>
    <row r="871" spans="21:24" ht="18.75" customHeight="1" x14ac:dyDescent="0.2">
      <c r="U871" s="311"/>
      <c r="V871" s="311"/>
      <c r="W871" s="311"/>
      <c r="X871" s="434"/>
    </row>
    <row r="872" spans="21:24" ht="18.75" customHeight="1" x14ac:dyDescent="0.2">
      <c r="U872" s="311"/>
      <c r="V872" s="311"/>
      <c r="W872" s="311"/>
      <c r="X872" s="434"/>
    </row>
    <row r="873" spans="21:24" ht="18.75" customHeight="1" x14ac:dyDescent="0.2">
      <c r="U873" s="311"/>
      <c r="V873" s="311"/>
      <c r="W873" s="311"/>
      <c r="X873" s="434"/>
    </row>
    <row r="874" spans="21:24" ht="18.75" customHeight="1" x14ac:dyDescent="0.2">
      <c r="U874" s="311"/>
      <c r="V874" s="311"/>
      <c r="W874" s="311"/>
      <c r="X874" s="434"/>
    </row>
    <row r="875" spans="21:24" ht="18.75" customHeight="1" x14ac:dyDescent="0.2">
      <c r="U875" s="311"/>
      <c r="V875" s="311"/>
      <c r="W875" s="311"/>
      <c r="X875" s="434"/>
    </row>
    <row r="876" spans="21:24" ht="18.75" customHeight="1" x14ac:dyDescent="0.2">
      <c r="U876" s="311"/>
      <c r="V876" s="311"/>
      <c r="W876" s="311"/>
      <c r="X876" s="434"/>
    </row>
    <row r="877" spans="21:24" ht="18.75" customHeight="1" x14ac:dyDescent="0.2">
      <c r="U877" s="311"/>
      <c r="V877" s="311"/>
      <c r="W877" s="311"/>
      <c r="X877" s="434"/>
    </row>
    <row r="878" spans="21:24" ht="18.75" customHeight="1" x14ac:dyDescent="0.2">
      <c r="U878" s="311"/>
      <c r="V878" s="311"/>
      <c r="W878" s="311"/>
      <c r="X878" s="434"/>
    </row>
    <row r="879" spans="21:24" ht="18.75" customHeight="1" x14ac:dyDescent="0.2">
      <c r="U879" s="311"/>
      <c r="V879" s="311"/>
      <c r="W879" s="311"/>
      <c r="X879" s="434"/>
    </row>
    <row r="880" spans="21:24" ht="18.75" customHeight="1" x14ac:dyDescent="0.2">
      <c r="U880" s="311"/>
      <c r="V880" s="311"/>
      <c r="W880" s="311"/>
      <c r="X880" s="434"/>
    </row>
    <row r="881" spans="21:24" ht="18.75" customHeight="1" x14ac:dyDescent="0.2">
      <c r="U881" s="311"/>
      <c r="V881" s="311"/>
      <c r="W881" s="311"/>
      <c r="X881" s="434"/>
    </row>
    <row r="882" spans="21:24" ht="18.75" customHeight="1" x14ac:dyDescent="0.2">
      <c r="U882" s="311"/>
      <c r="V882" s="311"/>
      <c r="W882" s="311"/>
      <c r="X882" s="434"/>
    </row>
    <row r="883" spans="21:24" ht="18.75" customHeight="1" x14ac:dyDescent="0.2">
      <c r="U883" s="311"/>
      <c r="V883" s="311"/>
      <c r="W883" s="311"/>
      <c r="X883" s="434"/>
    </row>
    <row r="884" spans="21:24" ht="18.75" customHeight="1" x14ac:dyDescent="0.2">
      <c r="U884" s="311"/>
      <c r="V884" s="311"/>
      <c r="W884" s="311"/>
      <c r="X884" s="434"/>
    </row>
    <row r="885" spans="21:24" ht="18.75" customHeight="1" x14ac:dyDescent="0.2">
      <c r="U885" s="311"/>
      <c r="V885" s="311"/>
      <c r="W885" s="311"/>
      <c r="X885" s="434"/>
    </row>
    <row r="886" spans="21:24" ht="18.75" customHeight="1" x14ac:dyDescent="0.2">
      <c r="U886" s="311"/>
      <c r="V886" s="311"/>
      <c r="W886" s="311"/>
      <c r="X886" s="434"/>
    </row>
    <row r="887" spans="21:24" ht="18.75" customHeight="1" x14ac:dyDescent="0.2">
      <c r="U887" s="311"/>
      <c r="V887" s="311"/>
      <c r="W887" s="311"/>
      <c r="X887" s="434"/>
    </row>
    <row r="888" spans="21:24" ht="18.75" customHeight="1" x14ac:dyDescent="0.2">
      <c r="U888" s="311"/>
      <c r="V888" s="311"/>
      <c r="W888" s="311"/>
      <c r="X888" s="434"/>
    </row>
    <row r="889" spans="21:24" ht="18.75" customHeight="1" x14ac:dyDescent="0.2">
      <c r="U889" s="311"/>
      <c r="V889" s="311"/>
      <c r="W889" s="311"/>
      <c r="X889" s="434"/>
    </row>
    <row r="890" spans="21:24" ht="18.75" customHeight="1" x14ac:dyDescent="0.2">
      <c r="U890" s="311"/>
      <c r="V890" s="311"/>
      <c r="W890" s="311"/>
      <c r="X890" s="434"/>
    </row>
    <row r="891" spans="21:24" ht="18.75" customHeight="1" x14ac:dyDescent="0.2">
      <c r="U891" s="311"/>
      <c r="V891" s="311"/>
      <c r="W891" s="311"/>
      <c r="X891" s="434"/>
    </row>
    <row r="892" spans="21:24" ht="18.75" customHeight="1" x14ac:dyDescent="0.2">
      <c r="U892" s="311"/>
      <c r="V892" s="311"/>
      <c r="W892" s="311"/>
      <c r="X892" s="434"/>
    </row>
    <row r="893" spans="21:24" ht="18.75" customHeight="1" x14ac:dyDescent="0.2">
      <c r="U893" s="311"/>
      <c r="V893" s="311"/>
      <c r="W893" s="311"/>
      <c r="X893" s="434"/>
    </row>
    <row r="894" spans="21:24" ht="18.75" customHeight="1" x14ac:dyDescent="0.2">
      <c r="U894" s="311"/>
      <c r="V894" s="311"/>
      <c r="W894" s="311"/>
      <c r="X894" s="434"/>
    </row>
    <row r="895" spans="21:24" ht="18.75" customHeight="1" x14ac:dyDescent="0.2">
      <c r="U895" s="311"/>
      <c r="V895" s="311"/>
      <c r="W895" s="311"/>
      <c r="X895" s="434"/>
    </row>
    <row r="896" spans="21:24" ht="18.75" customHeight="1" x14ac:dyDescent="0.2">
      <c r="U896" s="311"/>
      <c r="V896" s="311"/>
      <c r="W896" s="311"/>
      <c r="X896" s="434"/>
    </row>
    <row r="897" spans="21:24" ht="18.75" customHeight="1" x14ac:dyDescent="0.2">
      <c r="U897" s="311"/>
      <c r="V897" s="311"/>
      <c r="W897" s="311"/>
      <c r="X897" s="434"/>
    </row>
    <row r="898" spans="21:24" ht="18.75" customHeight="1" x14ac:dyDescent="0.2">
      <c r="U898" s="311"/>
      <c r="V898" s="311"/>
      <c r="W898" s="311"/>
      <c r="X898" s="434"/>
    </row>
    <row r="899" spans="21:24" ht="18.75" customHeight="1" x14ac:dyDescent="0.2">
      <c r="U899" s="311"/>
      <c r="V899" s="311"/>
      <c r="W899" s="311"/>
      <c r="X899" s="434"/>
    </row>
    <row r="900" spans="21:24" ht="18.75" customHeight="1" x14ac:dyDescent="0.2">
      <c r="U900" s="311"/>
      <c r="V900" s="311"/>
      <c r="W900" s="311"/>
      <c r="X900" s="434"/>
    </row>
    <row r="901" spans="21:24" ht="18.75" customHeight="1" x14ac:dyDescent="0.2">
      <c r="U901" s="311"/>
      <c r="V901" s="311"/>
      <c r="W901" s="311"/>
      <c r="X901" s="434"/>
    </row>
    <row r="902" spans="21:24" ht="18.75" customHeight="1" x14ac:dyDescent="0.2">
      <c r="U902" s="311"/>
      <c r="V902" s="311"/>
      <c r="W902" s="311"/>
      <c r="X902" s="434"/>
    </row>
    <row r="903" spans="21:24" ht="18.75" customHeight="1" x14ac:dyDescent="0.2">
      <c r="U903" s="311"/>
      <c r="V903" s="311"/>
      <c r="W903" s="311"/>
      <c r="X903" s="434"/>
    </row>
    <row r="904" spans="21:24" ht="18.75" customHeight="1" x14ac:dyDescent="0.2">
      <c r="U904" s="311"/>
      <c r="V904" s="311"/>
      <c r="W904" s="311"/>
      <c r="X904" s="434"/>
    </row>
    <row r="905" spans="21:24" ht="18.75" customHeight="1" x14ac:dyDescent="0.2">
      <c r="U905" s="311"/>
      <c r="V905" s="311"/>
      <c r="W905" s="311"/>
      <c r="X905" s="434"/>
    </row>
    <row r="906" spans="21:24" ht="18.75" customHeight="1" x14ac:dyDescent="0.2">
      <c r="U906" s="311"/>
      <c r="V906" s="311"/>
      <c r="W906" s="311"/>
      <c r="X906" s="434"/>
    </row>
    <row r="907" spans="21:24" ht="18.75" customHeight="1" x14ac:dyDescent="0.2">
      <c r="U907" s="311"/>
      <c r="V907" s="311"/>
      <c r="W907" s="311"/>
      <c r="X907" s="434"/>
    </row>
    <row r="908" spans="21:24" ht="18.75" customHeight="1" x14ac:dyDescent="0.2">
      <c r="U908" s="311"/>
      <c r="V908" s="311"/>
      <c r="W908" s="311"/>
      <c r="X908" s="434"/>
    </row>
    <row r="909" spans="21:24" ht="18.75" customHeight="1" x14ac:dyDescent="0.2">
      <c r="U909" s="311"/>
      <c r="V909" s="311"/>
      <c r="W909" s="311"/>
      <c r="X909" s="434"/>
    </row>
    <row r="910" spans="21:24" ht="18.75" customHeight="1" x14ac:dyDescent="0.2">
      <c r="U910" s="311"/>
      <c r="V910" s="311"/>
      <c r="W910" s="311"/>
      <c r="X910" s="434"/>
    </row>
    <row r="911" spans="21:24" ht="18.75" customHeight="1" x14ac:dyDescent="0.2">
      <c r="U911" s="311"/>
      <c r="V911" s="311"/>
      <c r="W911" s="311"/>
      <c r="X911" s="434"/>
    </row>
    <row r="912" spans="21:24" ht="18.75" customHeight="1" x14ac:dyDescent="0.2">
      <c r="U912" s="311"/>
      <c r="V912" s="311"/>
      <c r="W912" s="311"/>
      <c r="X912" s="434"/>
    </row>
    <row r="913" spans="21:24" ht="18.75" customHeight="1" x14ac:dyDescent="0.2">
      <c r="U913" s="311"/>
      <c r="V913" s="311"/>
      <c r="W913" s="311"/>
      <c r="X913" s="434"/>
    </row>
    <row r="914" spans="21:24" ht="18.75" customHeight="1" x14ac:dyDescent="0.2">
      <c r="U914" s="311"/>
      <c r="V914" s="311"/>
      <c r="W914" s="311"/>
      <c r="X914" s="434"/>
    </row>
    <row r="915" spans="21:24" ht="18.75" customHeight="1" x14ac:dyDescent="0.2">
      <c r="U915" s="311"/>
      <c r="V915" s="311"/>
      <c r="W915" s="311"/>
      <c r="X915" s="434"/>
    </row>
    <row r="916" spans="21:24" ht="18.75" customHeight="1" x14ac:dyDescent="0.2">
      <c r="U916" s="311"/>
      <c r="V916" s="311"/>
      <c r="W916" s="311"/>
      <c r="X916" s="434"/>
    </row>
    <row r="917" spans="21:24" ht="18.75" customHeight="1" x14ac:dyDescent="0.2">
      <c r="U917" s="311"/>
      <c r="V917" s="311"/>
      <c r="W917" s="311"/>
      <c r="X917" s="434"/>
    </row>
    <row r="918" spans="21:24" ht="18.75" customHeight="1" x14ac:dyDescent="0.2">
      <c r="U918" s="311"/>
      <c r="V918" s="311"/>
      <c r="W918" s="311"/>
      <c r="X918" s="434"/>
    </row>
    <row r="919" spans="21:24" ht="18.75" customHeight="1" x14ac:dyDescent="0.2">
      <c r="U919" s="311"/>
      <c r="V919" s="311"/>
      <c r="W919" s="311"/>
      <c r="X919" s="434"/>
    </row>
    <row r="920" spans="21:24" ht="18.75" customHeight="1" x14ac:dyDescent="0.2">
      <c r="U920" s="311"/>
      <c r="V920" s="311"/>
      <c r="W920" s="311"/>
      <c r="X920" s="434"/>
    </row>
    <row r="921" spans="21:24" ht="18.75" customHeight="1" x14ac:dyDescent="0.2">
      <c r="U921" s="311"/>
      <c r="V921" s="311"/>
      <c r="W921" s="311"/>
      <c r="X921" s="434"/>
    </row>
    <row r="922" spans="21:24" ht="18.75" customHeight="1" x14ac:dyDescent="0.2">
      <c r="U922" s="311"/>
      <c r="V922" s="311"/>
      <c r="W922" s="311"/>
      <c r="X922" s="434"/>
    </row>
    <row r="923" spans="21:24" ht="18.75" customHeight="1" x14ac:dyDescent="0.2">
      <c r="U923" s="311"/>
      <c r="V923" s="311"/>
      <c r="W923" s="311"/>
      <c r="X923" s="434"/>
    </row>
    <row r="924" spans="21:24" ht="18.75" customHeight="1" x14ac:dyDescent="0.2">
      <c r="U924" s="311"/>
      <c r="V924" s="311"/>
      <c r="W924" s="311"/>
      <c r="X924" s="434"/>
    </row>
    <row r="925" spans="21:24" ht="18.75" customHeight="1" x14ac:dyDescent="0.2">
      <c r="U925" s="311"/>
      <c r="V925" s="311"/>
      <c r="W925" s="311"/>
      <c r="X925" s="434"/>
    </row>
    <row r="926" spans="21:24" ht="18.75" customHeight="1" x14ac:dyDescent="0.2">
      <c r="U926" s="311"/>
      <c r="V926" s="311"/>
      <c r="W926" s="311"/>
      <c r="X926" s="434"/>
    </row>
    <row r="927" spans="21:24" ht="18.75" customHeight="1" x14ac:dyDescent="0.2">
      <c r="U927" s="311"/>
      <c r="V927" s="311"/>
      <c r="W927" s="311"/>
      <c r="X927" s="434"/>
    </row>
    <row r="928" spans="21:24" ht="18.75" customHeight="1" x14ac:dyDescent="0.2">
      <c r="U928" s="311"/>
      <c r="V928" s="311"/>
      <c r="W928" s="311"/>
      <c r="X928" s="434"/>
    </row>
    <row r="929" spans="21:24" ht="18.75" customHeight="1" x14ac:dyDescent="0.2">
      <c r="U929" s="311"/>
      <c r="V929" s="311"/>
      <c r="W929" s="311"/>
      <c r="X929" s="434"/>
    </row>
    <row r="930" spans="21:24" ht="18.75" customHeight="1" x14ac:dyDescent="0.2">
      <c r="U930" s="311"/>
      <c r="V930" s="311"/>
      <c r="W930" s="311"/>
      <c r="X930" s="434"/>
    </row>
    <row r="931" spans="21:24" ht="18.75" customHeight="1" x14ac:dyDescent="0.2">
      <c r="U931" s="311"/>
      <c r="V931" s="311"/>
      <c r="W931" s="311"/>
      <c r="X931" s="434"/>
    </row>
    <row r="932" spans="21:24" ht="18.75" customHeight="1" x14ac:dyDescent="0.2">
      <c r="U932" s="311"/>
      <c r="V932" s="311"/>
      <c r="W932" s="311"/>
      <c r="X932" s="434"/>
    </row>
    <row r="933" spans="21:24" ht="18.75" customHeight="1" x14ac:dyDescent="0.2">
      <c r="U933" s="311"/>
      <c r="V933" s="311"/>
      <c r="W933" s="311"/>
      <c r="X933" s="434"/>
    </row>
    <row r="934" spans="21:24" ht="18.75" customHeight="1" x14ac:dyDescent="0.2">
      <c r="U934" s="311"/>
      <c r="V934" s="311"/>
      <c r="W934" s="311"/>
      <c r="X934" s="434"/>
    </row>
    <row r="935" spans="21:24" ht="18.75" customHeight="1" x14ac:dyDescent="0.2">
      <c r="U935" s="311"/>
      <c r="V935" s="311"/>
      <c r="W935" s="311"/>
      <c r="X935" s="434"/>
    </row>
    <row r="936" spans="21:24" ht="18.75" customHeight="1" x14ac:dyDescent="0.2">
      <c r="U936" s="311"/>
      <c r="V936" s="311"/>
      <c r="W936" s="311"/>
      <c r="X936" s="434"/>
    </row>
    <row r="937" spans="21:24" ht="18.75" customHeight="1" x14ac:dyDescent="0.2">
      <c r="U937" s="311"/>
      <c r="V937" s="311"/>
      <c r="W937" s="311"/>
      <c r="X937" s="434"/>
    </row>
    <row r="938" spans="21:24" ht="18.75" customHeight="1" x14ac:dyDescent="0.2">
      <c r="U938" s="311"/>
      <c r="V938" s="311"/>
      <c r="W938" s="311"/>
      <c r="X938" s="434"/>
    </row>
    <row r="939" spans="21:24" ht="18.75" customHeight="1" x14ac:dyDescent="0.2">
      <c r="U939" s="311"/>
      <c r="V939" s="311"/>
      <c r="W939" s="311"/>
      <c r="X939" s="434"/>
    </row>
    <row r="940" spans="21:24" ht="18.75" customHeight="1" x14ac:dyDescent="0.2">
      <c r="U940" s="311"/>
      <c r="V940" s="311"/>
      <c r="W940" s="311"/>
      <c r="X940" s="434"/>
    </row>
    <row r="941" spans="21:24" ht="18.75" customHeight="1" x14ac:dyDescent="0.2">
      <c r="U941" s="311"/>
      <c r="V941" s="311"/>
      <c r="W941" s="311"/>
      <c r="X941" s="434"/>
    </row>
    <row r="942" spans="21:24" ht="18.75" customHeight="1" x14ac:dyDescent="0.2">
      <c r="U942" s="311"/>
      <c r="V942" s="311"/>
      <c r="W942" s="311"/>
      <c r="X942" s="434"/>
    </row>
    <row r="943" spans="21:24" ht="18.75" customHeight="1" x14ac:dyDescent="0.2">
      <c r="U943" s="311"/>
      <c r="V943" s="311"/>
      <c r="W943" s="311"/>
      <c r="X943" s="434"/>
    </row>
    <row r="944" spans="21:24" ht="18.75" customHeight="1" x14ac:dyDescent="0.2">
      <c r="U944" s="311"/>
      <c r="V944" s="311"/>
      <c r="W944" s="311"/>
      <c r="X944" s="434"/>
    </row>
    <row r="945" spans="21:24" ht="18.75" customHeight="1" x14ac:dyDescent="0.2">
      <c r="U945" s="311"/>
      <c r="V945" s="311"/>
      <c r="W945" s="311"/>
      <c r="X945" s="434"/>
    </row>
    <row r="946" spans="21:24" ht="18.75" customHeight="1" x14ac:dyDescent="0.2">
      <c r="U946" s="311"/>
      <c r="V946" s="311"/>
      <c r="W946" s="311"/>
      <c r="X946" s="434"/>
    </row>
    <row r="947" spans="21:24" ht="18.75" customHeight="1" x14ac:dyDescent="0.2">
      <c r="U947" s="311"/>
      <c r="V947" s="311"/>
      <c r="W947" s="311"/>
      <c r="X947" s="434"/>
    </row>
    <row r="948" spans="21:24" ht="18.75" customHeight="1" x14ac:dyDescent="0.2">
      <c r="U948" s="311"/>
      <c r="V948" s="311"/>
      <c r="W948" s="311"/>
      <c r="X948" s="434"/>
    </row>
    <row r="949" spans="21:24" ht="18.75" customHeight="1" x14ac:dyDescent="0.2">
      <c r="U949" s="311"/>
      <c r="V949" s="311"/>
      <c r="W949" s="311"/>
      <c r="X949" s="434"/>
    </row>
    <row r="950" spans="21:24" ht="18.75" customHeight="1" x14ac:dyDescent="0.2">
      <c r="U950" s="311"/>
      <c r="V950" s="311"/>
      <c r="W950" s="311"/>
      <c r="X950" s="434"/>
    </row>
    <row r="951" spans="21:24" ht="18.75" customHeight="1" x14ac:dyDescent="0.2">
      <c r="U951" s="311"/>
      <c r="V951" s="311"/>
      <c r="W951" s="311"/>
      <c r="X951" s="434"/>
    </row>
    <row r="952" spans="21:24" ht="18.75" customHeight="1" x14ac:dyDescent="0.2">
      <c r="U952" s="311"/>
      <c r="V952" s="311"/>
      <c r="W952" s="311"/>
      <c r="X952" s="434"/>
    </row>
    <row r="953" spans="21:24" ht="18.75" customHeight="1" x14ac:dyDescent="0.2">
      <c r="U953" s="311"/>
      <c r="V953" s="311"/>
      <c r="W953" s="311"/>
      <c r="X953" s="434"/>
    </row>
    <row r="954" spans="21:24" ht="15" customHeight="1" x14ac:dyDescent="0.2">
      <c r="U954" s="311"/>
      <c r="V954" s="311"/>
      <c r="W954" s="311"/>
      <c r="X954" s="434"/>
    </row>
    <row r="955" spans="21:24" ht="15" customHeight="1" x14ac:dyDescent="0.2">
      <c r="U955" s="311"/>
      <c r="V955" s="311"/>
      <c r="W955" s="311"/>
      <c r="X955" s="434"/>
    </row>
    <row r="956" spans="21:24" ht="15" customHeight="1" x14ac:dyDescent="0.2">
      <c r="U956" s="311"/>
      <c r="V956" s="311"/>
      <c r="W956" s="311"/>
      <c r="X956" s="434"/>
    </row>
    <row r="957" spans="21:24" ht="15" customHeight="1" x14ac:dyDescent="0.2">
      <c r="U957" s="311"/>
      <c r="V957" s="311"/>
      <c r="W957" s="311"/>
      <c r="X957" s="434"/>
    </row>
    <row r="958" spans="21:24" ht="15" customHeight="1" x14ac:dyDescent="0.2">
      <c r="U958" s="311"/>
      <c r="V958" s="311"/>
      <c r="W958" s="311"/>
      <c r="X958" s="434"/>
    </row>
    <row r="959" spans="21:24" ht="15" customHeight="1" x14ac:dyDescent="0.2">
      <c r="U959" s="311"/>
      <c r="V959" s="311"/>
      <c r="W959" s="311"/>
      <c r="X959" s="434"/>
    </row>
  </sheetData>
  <sheetProtection algorithmName="SHA-512" hashValue="hXod+u5OsYejDRXzN9diCuioBxIasK7xb4hiEQFECo/Z4CtbkP40EcLhFeO9bK6Wlp/HJj9aGH8XNdxivElWNg==" saltValue="O/aP2WNZmGjGRhvturfQVg==" spinCount="100000" sheet="1" objects="1" scenarios="1" selectLockedCells="1" selectUnlockedCells="1"/>
  <mergeCells count="89">
    <mergeCell ref="B2:D2"/>
    <mergeCell ref="E2:F2"/>
    <mergeCell ref="T6:W6"/>
    <mergeCell ref="C7:D8"/>
    <mergeCell ref="E7:E8"/>
    <mergeCell ref="F7:F8"/>
    <mergeCell ref="I7:I8"/>
    <mergeCell ref="J7:L8"/>
    <mergeCell ref="V7:W8"/>
    <mergeCell ref="H7:H10"/>
    <mergeCell ref="Q7:R10"/>
    <mergeCell ref="C9:D9"/>
    <mergeCell ref="E9:F9"/>
    <mergeCell ref="J9:L9"/>
    <mergeCell ref="C10:D10"/>
    <mergeCell ref="E10:F10"/>
    <mergeCell ref="AS1:AT1"/>
    <mergeCell ref="T7:U8"/>
    <mergeCell ref="J10:L10"/>
    <mergeCell ref="AA10:AA14"/>
    <mergeCell ref="I13:I14"/>
    <mergeCell ref="J13:L14"/>
    <mergeCell ref="N14:P14"/>
    <mergeCell ref="Q14:R14"/>
    <mergeCell ref="AK1:AM1"/>
    <mergeCell ref="T12:W12"/>
    <mergeCell ref="T13:W13"/>
    <mergeCell ref="H12:I12"/>
    <mergeCell ref="J12:L12"/>
    <mergeCell ref="N7:P10"/>
    <mergeCell ref="N11:P12"/>
    <mergeCell ref="Q11:R12"/>
    <mergeCell ref="Q16:R16"/>
    <mergeCell ref="N15:O16"/>
    <mergeCell ref="C18:D19"/>
    <mergeCell ref="E18:F19"/>
    <mergeCell ref="H18:I18"/>
    <mergeCell ref="J18:L18"/>
    <mergeCell ref="H19:I19"/>
    <mergeCell ref="K19:K21"/>
    <mergeCell ref="N19:P20"/>
    <mergeCell ref="I15:I16"/>
    <mergeCell ref="Q15:R15"/>
    <mergeCell ref="E15:F15"/>
    <mergeCell ref="C15:D15"/>
    <mergeCell ref="E16:F16"/>
    <mergeCell ref="C16:D16"/>
    <mergeCell ref="H21:I21"/>
    <mergeCell ref="V29:V30"/>
    <mergeCell ref="W29:W30"/>
    <mergeCell ref="H28:I28"/>
    <mergeCell ref="L28:M28"/>
    <mergeCell ref="M29:M30"/>
    <mergeCell ref="P27:R28"/>
    <mergeCell ref="U27:W27"/>
    <mergeCell ref="S27:T27"/>
    <mergeCell ref="H27:J27"/>
    <mergeCell ref="K27:M27"/>
    <mergeCell ref="S29:S30"/>
    <mergeCell ref="U29:U30"/>
    <mergeCell ref="D29:D30"/>
    <mergeCell ref="E29:E30"/>
    <mergeCell ref="F29:F30"/>
    <mergeCell ref="K29:K30"/>
    <mergeCell ref="L29:L30"/>
    <mergeCell ref="R21:R22"/>
    <mergeCell ref="I63:J63"/>
    <mergeCell ref="Q29:Q30"/>
    <mergeCell ref="R29:R30"/>
    <mergeCell ref="H22:I22"/>
    <mergeCell ref="J22:L22"/>
    <mergeCell ref="H23:I23"/>
    <mergeCell ref="J23:L23"/>
    <mergeCell ref="T10:W11"/>
    <mergeCell ref="S11:S12"/>
    <mergeCell ref="C28:F28"/>
    <mergeCell ref="C27:F27"/>
    <mergeCell ref="T15:U16"/>
    <mergeCell ref="V15:V16"/>
    <mergeCell ref="W15:W16"/>
    <mergeCell ref="H13:H16"/>
    <mergeCell ref="E14:F14"/>
    <mergeCell ref="C14:D14"/>
    <mergeCell ref="Q19:Q20"/>
    <mergeCell ref="R19:R20"/>
    <mergeCell ref="H20:I20"/>
    <mergeCell ref="T20:W22"/>
    <mergeCell ref="N21:P22"/>
    <mergeCell ref="Q21:Q22"/>
  </mergeCells>
  <phoneticPr fontId="3"/>
  <conditionalFormatting sqref="C27:F27">
    <cfRule type="expression" dxfId="368" priority="1260">
      <formula>$C$27&lt;&gt;""</formula>
    </cfRule>
  </conditionalFormatting>
  <conditionalFormatting sqref="C28:F28">
    <cfRule type="expression" dxfId="367" priority="6">
      <formula>$C$28&lt;&gt;""</formula>
    </cfRule>
  </conditionalFormatting>
  <conditionalFormatting sqref="C27:M63">
    <cfRule type="expression" dxfId="366" priority="5">
      <formula>$J$12=$AN$3</formula>
    </cfRule>
  </conditionalFormatting>
  <conditionalFormatting sqref="H28:I62">
    <cfRule type="expression" dxfId="365" priority="1262">
      <formula>$J$13=$AP$2</formula>
    </cfRule>
    <cfRule type="expression" dxfId="364" priority="1268">
      <formula>$J$13=$AP$3</formula>
    </cfRule>
    <cfRule type="expression" dxfId="363" priority="1271">
      <formula>AND($E$16&lt;&gt;"",$AJ$2&lt;&gt;"電気")</formula>
    </cfRule>
  </conditionalFormatting>
  <conditionalFormatting sqref="H13:L16">
    <cfRule type="expression" dxfId="362" priority="13">
      <formula>$J$12=$AN$3</formula>
    </cfRule>
    <cfRule type="expression" dxfId="361" priority="17">
      <formula>$AJ$2="電気以外"</formula>
    </cfRule>
  </conditionalFormatting>
  <conditionalFormatting sqref="I9:L10">
    <cfRule type="expression" dxfId="360" priority="10">
      <formula>$J$7=$AK$3</formula>
    </cfRule>
  </conditionalFormatting>
  <conditionalFormatting sqref="I15:L16">
    <cfRule type="expression" dxfId="359" priority="14">
      <formula>$J$13=$AP$2</formula>
    </cfRule>
  </conditionalFormatting>
  <conditionalFormatting sqref="J20:J21 L20:L21">
    <cfRule type="expression" dxfId="358" priority="11">
      <formula>IF($J$12=$AN$2,OR(AND($D$31="",$Q$31=""),$D$31=""),OR(AND($D$31="",$Q$31=""),$Q$31=""))</formula>
    </cfRule>
  </conditionalFormatting>
  <conditionalFormatting sqref="J28:J62">
    <cfRule type="expression" dxfId="357" priority="1261">
      <formula>$J$13=$AP$4</formula>
    </cfRule>
  </conditionalFormatting>
  <conditionalFormatting sqref="K28:K63 U28:U63">
    <cfRule type="expression" dxfId="356" priority="1275">
      <formula>$E$18=$AI$3</formula>
    </cfRule>
  </conditionalFormatting>
  <conditionalFormatting sqref="L28:M63 V28:W63">
    <cfRule type="expression" dxfId="355" priority="1273">
      <formula>$E$18=$AI$2</formula>
    </cfRule>
  </conditionalFormatting>
  <conditionalFormatting sqref="P27:R28">
    <cfRule type="expression" dxfId="354" priority="18">
      <formula>$P$27&lt;&gt;""</formula>
    </cfRule>
  </conditionalFormatting>
  <conditionalFormatting sqref="P27:W63">
    <cfRule type="expression" dxfId="353" priority="4">
      <formula>$J$12=$AN$2</formula>
    </cfRule>
  </conditionalFormatting>
  <conditionalFormatting sqref="Q16:R16">
    <cfRule type="expression" dxfId="352" priority="12">
      <formula>$Q$16&lt;=0</formula>
    </cfRule>
  </conditionalFormatting>
  <conditionalFormatting sqref="S10:S11 S15:S16">
    <cfRule type="expression" dxfId="351" priority="9">
      <formula>$E$18=$AI$2</formula>
    </cfRule>
  </conditionalFormatting>
  <conditionalFormatting sqref="T6:W9 T10 T12:W16">
    <cfRule type="expression" dxfId="350" priority="15">
      <formula>$E$16&lt;&gt;"液化石油ガス（LPG）"</formula>
    </cfRule>
  </conditionalFormatting>
  <conditionalFormatting sqref="V15">
    <cfRule type="expression" dxfId="349" priority="16">
      <formula>$V$7=""</formula>
    </cfRule>
  </conditionalFormatting>
  <dataValidations count="14">
    <dataValidation type="list" allowBlank="1" showInputMessage="1" showErrorMessage="1" sqref="AP48:AP68" xr:uid="{752FD656-39C8-4AA4-90D5-8FC3559BB67B}">
      <formula1>#REF!</formula1>
    </dataValidation>
    <dataValidation type="list" allowBlank="1" showInputMessage="1" showErrorMessage="1" sqref="J7" xr:uid="{7B39A2E4-7CDF-417D-AC91-3E412B5F9380}">
      <formula1>$AK$2:$AK$4</formula1>
    </dataValidation>
    <dataValidation type="list" allowBlank="1" showInputMessage="1" showErrorMessage="1" sqref="J13" xr:uid="{23781DA4-227A-4CA5-92FC-2B2422DBD8EE}">
      <formula1>$AP$2:$AP$4</formula1>
    </dataValidation>
    <dataValidation type="list" allowBlank="1" showInputMessage="1" showErrorMessage="1" sqref="J16" xr:uid="{43142EA0-92EA-44A5-8B59-3F0BF6E7413A}">
      <formula1>$AO$2:$AO$3</formula1>
    </dataValidation>
    <dataValidation type="list" allowBlank="1" showInputMessage="1" showErrorMessage="1" sqref="E18" xr:uid="{221B10F5-C947-4029-8255-437339285C78}">
      <formula1>$AI$2:$AI$3</formula1>
    </dataValidation>
    <dataValidation type="list" allowBlank="1" showInputMessage="1" showErrorMessage="1" sqref="J12:L12" xr:uid="{A750EF4F-C81E-4C74-86BB-B8CB1D3B037C}">
      <formula1>$AN$2:$AN$3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6B0BBCB1-D235-4900-BF4B-AED4E2453C40}">
      <formula1>0</formula1>
      <formula2>1</formula2>
    </dataValidation>
    <dataValidation type="decimal" allowBlank="1" showInputMessage="1" showErrorMessage="1" errorTitle="入力エラー" error="時刻を正しく入力してください。" sqref="E31:F62 R31:R62" xr:uid="{1599B0E1-A95F-4C06-912F-1FCEDA89A5BA}">
      <formula1>0</formula1>
      <formula2>1</formula2>
    </dataValidation>
    <dataValidation type="whole" operator="greaterThanOrEqual" allowBlank="1" showInputMessage="1" showErrorMessage="1" errorTitle="入力エラー" error="日付を正しく入力してください。" sqref="D31:D62 Q31:Q62" xr:uid="{B8E4C6FB-F645-4977-8E43-8F590C7FF241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47319A93-8AF8-4AE9-B43F-06FC75800DA4}">
      <formula1>0</formula1>
    </dataValidation>
    <dataValidation type="decimal" operator="greaterThanOrEqual" allowBlank="1" showInputMessage="1" showErrorMessage="1" sqref="AN48:AN68 K16 V7" xr:uid="{9D1BBEF7-087F-475C-9685-CBFF716C55F5}">
      <formula1>0</formula1>
    </dataValidation>
    <dataValidation operator="greaterThanOrEqual" allowBlank="1" showInputMessage="1" showErrorMessage="1" sqref="R19" xr:uid="{E07BDDCA-7BB5-436C-96BC-F45513085FF8}"/>
    <dataValidation type="decimal" operator="greaterThanOrEqual" allowBlank="1" showInputMessage="1" showErrorMessage="1" error="数値を入力してください" sqref="Q19" xr:uid="{689FA886-7549-47B7-81AC-565D391DC36C}">
      <formula1>0</formula1>
    </dataValidation>
    <dataValidation operator="greaterThanOrEqual" allowBlank="1" showInputMessage="1" showErrorMessage="1" error="数値を入力してください" sqref="N19:P22" xr:uid="{6F2CAEB7-2E3E-4B88-80D8-0C6753714F79}"/>
  </dataValidations>
  <printOptions horizontalCentered="1"/>
  <pageMargins left="0" right="0" top="0" bottom="0" header="0" footer="1.1417322834645669"/>
  <pageSetup paperSize="8" scale="54" fitToHeight="0" orientation="landscape" r:id="rId1"/>
  <rowBreaks count="1" manualBreakCount="1">
    <brk id="65" max="16383" man="1"/>
  </rowBreaks>
  <ignoredErrors>
    <ignoredError sqref="B42:B62" evalError="1"/>
    <ignoredError sqref="Q63:R63" formulaRange="1"/>
    <ignoredError sqref="Q16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85CD90-9051-4834-8780-ADDD971422E9}">
          <x14:formula1>
            <xm:f>プルダウンリスト!$A$2:$A$17</xm:f>
          </x14:formula1>
          <xm:sqref>E14</xm:sqref>
        </x14:dataValidation>
        <x14:dataValidation type="list" allowBlank="1" showInputMessage="1" showErrorMessage="1" xr:uid="{E57CB86C-E6E1-470B-B907-7EFA512D8225}">
          <x14:formula1>
            <xm:f>プルダウンリスト!$G$2:$G$13</xm:f>
          </x14:formula1>
          <xm:sqref>J18</xm:sqref>
        </x14:dataValidation>
        <x14:dataValidation type="list" allowBlank="1" showInputMessage="1" showErrorMessage="1" xr:uid="{E8865DE1-8DFD-494E-9390-17695FFAAB04}">
          <x14:formula1>
            <xm:f>IF(COUNTIF($AG$2:$AG$13,$E$14),プルダウンリスト!$C$2:$C$35,プルダウンリスト!$C$2)</xm:f>
          </x14:formula1>
          <xm:sqref>E16:F16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DC4A-840F-423D-9DCC-5B3455D59788}">
  <sheetPr codeName="Sheet3"/>
  <dimension ref="A1:AP43"/>
  <sheetViews>
    <sheetView topLeftCell="A18" zoomScaleNormal="100" workbookViewId="0">
      <selection activeCell="G28" sqref="G28"/>
    </sheetView>
  </sheetViews>
  <sheetFormatPr defaultColWidth="9.21875" defaultRowHeight="14.25" x14ac:dyDescent="0.2"/>
  <cols>
    <col min="1" max="1" width="9.21875" style="83"/>
    <col min="2" max="2" width="6.6640625" style="83" customWidth="1"/>
    <col min="3" max="3" width="13.44140625" style="107" customWidth="1"/>
    <col min="4" max="4" width="33.88671875" style="100" customWidth="1"/>
    <col min="5" max="5" width="75.6640625" style="83" customWidth="1"/>
    <col min="6" max="9" width="9.21875" style="83"/>
    <col min="10" max="10" width="11.21875" style="83" customWidth="1"/>
    <col min="11" max="16384" width="9.21875" style="83"/>
  </cols>
  <sheetData>
    <row r="1" spans="1:42" ht="32.1" customHeight="1" x14ac:dyDescent="0.2">
      <c r="B1" s="97" t="s">
        <v>148</v>
      </c>
      <c r="C1" s="97" t="s">
        <v>149</v>
      </c>
      <c r="D1" s="101" t="s">
        <v>150</v>
      </c>
      <c r="E1" s="101" t="s">
        <v>151</v>
      </c>
    </row>
    <row r="2" spans="1:42" ht="32.450000000000003" customHeight="1" x14ac:dyDescent="0.2">
      <c r="B2" s="129" t="s">
        <v>207</v>
      </c>
      <c r="C2" s="129" t="s">
        <v>208</v>
      </c>
      <c r="D2" s="111" t="s">
        <v>154</v>
      </c>
      <c r="E2" s="111" t="s">
        <v>302</v>
      </c>
    </row>
    <row r="3" spans="1:42" ht="32.450000000000003" customHeight="1" x14ac:dyDescent="0.2">
      <c r="B3" s="109">
        <v>1</v>
      </c>
      <c r="C3" s="129" t="s">
        <v>208</v>
      </c>
      <c r="D3" s="111" t="s">
        <v>88</v>
      </c>
      <c r="E3" s="111" t="s">
        <v>261</v>
      </c>
      <c r="AP3" s="100" t="s">
        <v>309</v>
      </c>
    </row>
    <row r="4" spans="1:42" ht="32.450000000000003" customHeight="1" x14ac:dyDescent="0.2">
      <c r="B4" s="109">
        <v>2</v>
      </c>
      <c r="C4" s="129" t="s">
        <v>208</v>
      </c>
      <c r="D4" s="111" t="s">
        <v>29</v>
      </c>
      <c r="E4" s="111" t="s">
        <v>218</v>
      </c>
      <c r="AP4" s="100" t="s">
        <v>310</v>
      </c>
    </row>
    <row r="5" spans="1:42" ht="32.450000000000003" customHeight="1" x14ac:dyDescent="0.2">
      <c r="B5" s="109">
        <v>3</v>
      </c>
      <c r="C5" s="129" t="s">
        <v>208</v>
      </c>
      <c r="D5" s="111" t="s">
        <v>153</v>
      </c>
      <c r="E5" s="111" t="s">
        <v>216</v>
      </c>
    </row>
    <row r="6" spans="1:42" ht="32.450000000000003" customHeight="1" x14ac:dyDescent="0.2">
      <c r="B6" s="109">
        <v>4</v>
      </c>
      <c r="C6" s="129" t="s">
        <v>208</v>
      </c>
      <c r="D6" s="111" t="s">
        <v>90</v>
      </c>
      <c r="E6" s="111" t="s">
        <v>217</v>
      </c>
    </row>
    <row r="7" spans="1:42" ht="32.450000000000003" customHeight="1" x14ac:dyDescent="0.2">
      <c r="A7" s="205"/>
      <c r="B7" s="169">
        <v>5</v>
      </c>
      <c r="C7" s="199" t="s">
        <v>208</v>
      </c>
      <c r="D7" s="197" t="s">
        <v>263</v>
      </c>
      <c r="E7" s="197" t="s">
        <v>264</v>
      </c>
    </row>
    <row r="8" spans="1:42" ht="32.1" customHeight="1" x14ac:dyDescent="0.2">
      <c r="B8" s="109">
        <v>6</v>
      </c>
      <c r="C8" s="129" t="s">
        <v>208</v>
      </c>
      <c r="D8" s="197" t="s">
        <v>43</v>
      </c>
      <c r="E8" s="197" t="s">
        <v>219</v>
      </c>
    </row>
    <row r="9" spans="1:42" ht="117.95" customHeight="1" x14ac:dyDescent="0.2">
      <c r="B9" s="109">
        <v>7</v>
      </c>
      <c r="C9" s="129" t="s">
        <v>208</v>
      </c>
      <c r="D9" s="197" t="s">
        <v>171</v>
      </c>
      <c r="E9" s="197" t="s">
        <v>321</v>
      </c>
    </row>
    <row r="10" spans="1:42" ht="117.6" customHeight="1" x14ac:dyDescent="0.2">
      <c r="B10" s="109">
        <v>8</v>
      </c>
      <c r="C10" s="129" t="s">
        <v>208</v>
      </c>
      <c r="D10" s="197" t="s">
        <v>2</v>
      </c>
      <c r="E10" s="197" t="s">
        <v>318</v>
      </c>
    </row>
    <row r="11" spans="1:42" ht="70.5" customHeight="1" x14ac:dyDescent="0.2">
      <c r="B11" s="109">
        <v>9</v>
      </c>
      <c r="C11" s="129" t="s">
        <v>208</v>
      </c>
      <c r="D11" s="111" t="s">
        <v>305</v>
      </c>
      <c r="E11" s="197" t="s">
        <v>289</v>
      </c>
    </row>
    <row r="12" spans="1:42" ht="158.44999999999999" customHeight="1" x14ac:dyDescent="0.2">
      <c r="B12" s="109">
        <v>10</v>
      </c>
      <c r="C12" s="129" t="s">
        <v>208</v>
      </c>
      <c r="D12" s="111" t="s">
        <v>172</v>
      </c>
      <c r="E12" s="111" t="s">
        <v>317</v>
      </c>
    </row>
    <row r="13" spans="1:42" ht="32.1" customHeight="1" x14ac:dyDescent="0.2">
      <c r="B13" s="109">
        <v>11</v>
      </c>
      <c r="C13" s="129" t="s">
        <v>208</v>
      </c>
      <c r="D13" s="111" t="s">
        <v>155</v>
      </c>
      <c r="E13" s="111" t="s">
        <v>220</v>
      </c>
    </row>
    <row r="14" spans="1:42" ht="45.95" customHeight="1" x14ac:dyDescent="0.2">
      <c r="B14" s="109">
        <v>12</v>
      </c>
      <c r="C14" s="129" t="s">
        <v>208</v>
      </c>
      <c r="D14" s="111" t="s">
        <v>50</v>
      </c>
      <c r="E14" s="111" t="s">
        <v>180</v>
      </c>
    </row>
    <row r="15" spans="1:42" ht="159.94999999999999" customHeight="1" x14ac:dyDescent="0.2">
      <c r="B15" s="109">
        <v>13</v>
      </c>
      <c r="C15" s="129" t="s">
        <v>208</v>
      </c>
      <c r="D15" s="112" t="s">
        <v>156</v>
      </c>
      <c r="E15" s="198" t="s">
        <v>323</v>
      </c>
    </row>
    <row r="16" spans="1:42" ht="93.95" customHeight="1" x14ac:dyDescent="0.2">
      <c r="B16" s="109">
        <v>14</v>
      </c>
      <c r="C16" s="129" t="s">
        <v>208</v>
      </c>
      <c r="D16" s="112" t="s">
        <v>181</v>
      </c>
      <c r="E16" s="198" t="s">
        <v>320</v>
      </c>
    </row>
    <row r="17" spans="2:5" ht="32.450000000000003" customHeight="1" x14ac:dyDescent="0.2">
      <c r="B17" s="109">
        <v>15</v>
      </c>
      <c r="C17" s="129" t="s">
        <v>208</v>
      </c>
      <c r="D17" s="111" t="s">
        <v>162</v>
      </c>
      <c r="E17" s="111" t="s">
        <v>194</v>
      </c>
    </row>
    <row r="18" spans="2:5" ht="32.450000000000003" customHeight="1" x14ac:dyDescent="0.2">
      <c r="B18" s="109">
        <v>16</v>
      </c>
      <c r="C18" s="129" t="s">
        <v>208</v>
      </c>
      <c r="D18" s="111" t="s">
        <v>225</v>
      </c>
      <c r="E18" s="111" t="s">
        <v>157</v>
      </c>
    </row>
    <row r="19" spans="2:5" ht="32.450000000000003" customHeight="1" x14ac:dyDescent="0.2">
      <c r="B19" s="109">
        <v>17</v>
      </c>
      <c r="C19" s="129" t="s">
        <v>208</v>
      </c>
      <c r="D19" s="111" t="s">
        <v>158</v>
      </c>
      <c r="E19" s="111" t="s">
        <v>159</v>
      </c>
    </row>
    <row r="20" spans="2:5" ht="38.1" customHeight="1" x14ac:dyDescent="0.2">
      <c r="B20" s="109">
        <v>18</v>
      </c>
      <c r="C20" s="129" t="s">
        <v>208</v>
      </c>
      <c r="D20" s="111" t="s">
        <v>231</v>
      </c>
      <c r="E20" s="111" t="s">
        <v>174</v>
      </c>
    </row>
    <row r="21" spans="2:5" ht="32.450000000000003" customHeight="1" x14ac:dyDescent="0.2">
      <c r="B21" s="98"/>
      <c r="C21" s="106"/>
      <c r="D21" s="99"/>
      <c r="E21" s="99"/>
    </row>
    <row r="22" spans="2:5" ht="32.450000000000003" customHeight="1" x14ac:dyDescent="0.2"/>
    <row r="23" spans="2:5" ht="32.1" customHeight="1" x14ac:dyDescent="0.2">
      <c r="B23" s="97" t="s">
        <v>148</v>
      </c>
      <c r="C23" s="97" t="s">
        <v>149</v>
      </c>
      <c r="D23" s="101" t="s">
        <v>150</v>
      </c>
      <c r="E23" s="101" t="s">
        <v>151</v>
      </c>
    </row>
    <row r="24" spans="2:5" ht="32.1" customHeight="1" x14ac:dyDescent="0.2">
      <c r="B24" s="110">
        <v>19</v>
      </c>
      <c r="C24" s="105" t="s">
        <v>262</v>
      </c>
      <c r="D24" s="111" t="s">
        <v>187</v>
      </c>
      <c r="E24" s="111" t="s">
        <v>223</v>
      </c>
    </row>
    <row r="25" spans="2:5" ht="32.1" customHeight="1" x14ac:dyDescent="0.2">
      <c r="B25" s="110">
        <v>20</v>
      </c>
      <c r="C25" s="105" t="s">
        <v>160</v>
      </c>
      <c r="D25" s="111" t="s">
        <v>188</v>
      </c>
      <c r="E25" s="111" t="s">
        <v>224</v>
      </c>
    </row>
    <row r="26" spans="2:5" ht="89.45" customHeight="1" x14ac:dyDescent="0.2">
      <c r="B26" s="110">
        <v>21</v>
      </c>
      <c r="C26" s="105" t="s">
        <v>160</v>
      </c>
      <c r="D26" s="111" t="s">
        <v>189</v>
      </c>
      <c r="E26" s="111" t="s">
        <v>200</v>
      </c>
    </row>
    <row r="27" spans="2:5" ht="32.1" customHeight="1" x14ac:dyDescent="0.2">
      <c r="B27" s="110">
        <v>22</v>
      </c>
      <c r="C27" s="105" t="s">
        <v>160</v>
      </c>
      <c r="D27" s="111" t="s">
        <v>227</v>
      </c>
      <c r="E27" s="111" t="s">
        <v>282</v>
      </c>
    </row>
    <row r="28" spans="2:5" ht="74.45" customHeight="1" x14ac:dyDescent="0.2">
      <c r="B28" s="110">
        <v>23</v>
      </c>
      <c r="C28" s="105" t="s">
        <v>160</v>
      </c>
      <c r="D28" s="111" t="s">
        <v>182</v>
      </c>
      <c r="E28" s="111" t="s">
        <v>324</v>
      </c>
    </row>
    <row r="29" spans="2:5" ht="38.450000000000003" customHeight="1" x14ac:dyDescent="0.2">
      <c r="B29" s="110">
        <v>24</v>
      </c>
      <c r="C29" s="105" t="s">
        <v>160</v>
      </c>
      <c r="D29" s="111" t="s">
        <v>72</v>
      </c>
      <c r="E29" s="111" t="s">
        <v>283</v>
      </c>
    </row>
    <row r="30" spans="2:5" ht="240" customHeight="1" x14ac:dyDescent="0.2">
      <c r="B30" s="110">
        <v>25</v>
      </c>
      <c r="C30" s="129" t="s">
        <v>160</v>
      </c>
      <c r="D30" s="112" t="s">
        <v>173</v>
      </c>
      <c r="E30" s="112" t="s">
        <v>319</v>
      </c>
    </row>
    <row r="31" spans="2:5" ht="38.450000000000003" customHeight="1" x14ac:dyDescent="0.2">
      <c r="B31" s="110">
        <v>26</v>
      </c>
      <c r="C31" s="129" t="s">
        <v>160</v>
      </c>
      <c r="D31" s="112" t="s">
        <v>161</v>
      </c>
      <c r="E31" s="112" t="s">
        <v>226</v>
      </c>
    </row>
    <row r="32" spans="2:5" x14ac:dyDescent="0.2">
      <c r="E32" s="83" t="s">
        <v>221</v>
      </c>
    </row>
    <row r="41" spans="3:5" x14ac:dyDescent="0.2">
      <c r="C41" s="108"/>
      <c r="D41" s="104"/>
      <c r="E41" s="103"/>
    </row>
    <row r="42" spans="3:5" x14ac:dyDescent="0.2">
      <c r="C42" s="108"/>
      <c r="D42" s="104"/>
      <c r="E42" s="103"/>
    </row>
    <row r="43" spans="3:5" x14ac:dyDescent="0.2">
      <c r="C43" s="108"/>
      <c r="D43" s="104"/>
      <c r="E43" s="103"/>
    </row>
  </sheetData>
  <phoneticPr fontId="3"/>
  <dataValidations count="1">
    <dataValidation type="list" allowBlank="1" showInputMessage="1" showErrorMessage="1" sqref="C41:C43 C24:C31 C21" xr:uid="{8F003B0A-BD37-4535-83F3-70765E888F49}">
      <formula1>"基本情報,ロガー計測情報,積算計測情報,ロガー/積算計測情報"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E8F1-35CE-4149-AEDF-AFDF8BBC517C}">
  <sheetPr>
    <pageSetUpPr fitToPage="1"/>
  </sheetPr>
  <dimension ref="A1:BE959"/>
  <sheetViews>
    <sheetView showGridLines="0" view="pageBreakPreview" zoomScale="55" zoomScaleNormal="25" zoomScaleSheetLayoutView="55" workbookViewId="0"/>
  </sheetViews>
  <sheetFormatPr defaultColWidth="11.109375" defaultRowHeight="15" customHeight="1" outlineLevelCol="1" x14ac:dyDescent="0.2"/>
  <cols>
    <col min="1" max="1" width="3.21875" style="286" customWidth="1"/>
    <col min="2" max="2" width="2.6640625" style="287" customWidth="1"/>
    <col min="3" max="3" width="15.21875" style="274" customWidth="1"/>
    <col min="4" max="12" width="15.5546875" style="274" customWidth="1"/>
    <col min="13" max="13" width="11.109375" style="274" customWidth="1"/>
    <col min="14" max="15" width="8.88671875" style="274" customWidth="1"/>
    <col min="16" max="22" width="15.5546875" style="274" customWidth="1"/>
    <col min="23" max="23" width="13.109375" style="274" customWidth="1"/>
    <col min="24" max="24" width="2.5546875" style="265" customWidth="1"/>
    <col min="25" max="25" width="3.21875" style="274" customWidth="1"/>
    <col min="26" max="26" width="8.6640625" style="274" hidden="1" customWidth="1" outlineLevel="1"/>
    <col min="27" max="27" width="28.6640625" style="274" hidden="1" customWidth="1" outlineLevel="1"/>
    <col min="28" max="28" width="13.21875" style="274" hidden="1" customWidth="1" outlineLevel="1"/>
    <col min="29" max="29" width="4.44140625" style="274" hidden="1" customWidth="1" outlineLevel="1"/>
    <col min="30" max="31" width="5.6640625" style="274" hidden="1" customWidth="1" outlineLevel="1"/>
    <col min="32" max="32" width="10.88671875" style="274" hidden="1" customWidth="1" collapsed="1"/>
    <col min="33" max="34" width="29.109375" style="274" hidden="1" customWidth="1"/>
    <col min="35" max="35" width="21.6640625" style="274" hidden="1" customWidth="1"/>
    <col min="36" max="36" width="9.77734375" style="274" hidden="1" customWidth="1"/>
    <col min="37" max="37" width="15.33203125" style="274" hidden="1" customWidth="1"/>
    <col min="38" max="39" width="12" style="274" hidden="1" customWidth="1"/>
    <col min="40" max="40" width="21.5546875" style="274" hidden="1" customWidth="1"/>
    <col min="41" max="41" width="4.88671875" style="274" hidden="1" customWidth="1"/>
    <col min="42" max="42" width="11.109375" style="274" hidden="1" customWidth="1"/>
    <col min="43" max="43" width="18.109375" style="274" hidden="1" customWidth="1"/>
    <col min="44" max="44" width="19.44140625" style="274" hidden="1" customWidth="1"/>
    <col min="45" max="45" width="11.33203125" style="274" hidden="1" customWidth="1"/>
    <col min="46" max="46" width="12.88671875" style="274" hidden="1" customWidth="1"/>
    <col min="47" max="47" width="53.88671875" style="274" hidden="1" customWidth="1"/>
    <col min="48" max="48" width="12.88671875" style="274" hidden="1" customWidth="1"/>
    <col min="49" max="49" width="8.33203125" style="274" hidden="1" customWidth="1"/>
    <col min="50" max="50" width="9.6640625" style="274" hidden="1" customWidth="1"/>
    <col min="51" max="51" width="5.6640625" style="274" hidden="1" customWidth="1"/>
    <col min="52" max="52" width="15.6640625" style="274" hidden="1" customWidth="1"/>
    <col min="53" max="53" width="14" style="274" hidden="1" customWidth="1"/>
    <col min="54" max="54" width="15.33203125" style="274" hidden="1" customWidth="1"/>
    <col min="55" max="55" width="17" style="274" hidden="1" customWidth="1"/>
    <col min="56" max="56" width="5.21875" style="274" hidden="1" customWidth="1"/>
    <col min="57" max="57" width="11.5546875" style="274" hidden="1" customWidth="1"/>
    <col min="58" max="58" width="24.21875" style="274" customWidth="1"/>
    <col min="59" max="16384" width="11.109375" style="274"/>
  </cols>
  <sheetData>
    <row r="1" spans="1:51" s="265" customFormat="1" ht="54" customHeight="1" x14ac:dyDescent="0.2">
      <c r="A1" s="263"/>
      <c r="B1" s="264"/>
      <c r="AA1" s="266"/>
      <c r="AG1" s="267" t="s">
        <v>251</v>
      </c>
      <c r="AH1" s="267" t="s">
        <v>253</v>
      </c>
      <c r="AI1" s="268" t="s">
        <v>0</v>
      </c>
      <c r="AJ1" s="269" t="s">
        <v>1</v>
      </c>
      <c r="AK1" s="533" t="s">
        <v>2</v>
      </c>
      <c r="AL1" s="534"/>
      <c r="AM1" s="535"/>
      <c r="AN1" s="268" t="s">
        <v>3</v>
      </c>
      <c r="AO1" s="270" t="s">
        <v>4</v>
      </c>
      <c r="AP1" s="270" t="s">
        <v>5</v>
      </c>
      <c r="AQ1" s="270" t="s">
        <v>6</v>
      </c>
      <c r="AR1" s="270" t="s">
        <v>8</v>
      </c>
      <c r="AS1" s="523" t="s">
        <v>9</v>
      </c>
      <c r="AT1" s="524"/>
      <c r="AU1" s="271" t="s">
        <v>281</v>
      </c>
    </row>
    <row r="2" spans="1:51" ht="51.75" customHeight="1" x14ac:dyDescent="0.2">
      <c r="A2" s="263"/>
      <c r="B2" s="550" t="s">
        <v>154</v>
      </c>
      <c r="C2" s="550"/>
      <c r="D2" s="550"/>
      <c r="E2" s="551">
        <v>1</v>
      </c>
      <c r="F2" s="551"/>
      <c r="G2" s="272"/>
      <c r="H2" s="272" t="s">
        <v>10</v>
      </c>
      <c r="I2" s="272"/>
      <c r="J2" s="272"/>
      <c r="K2" s="272"/>
      <c r="L2" s="272"/>
      <c r="M2" s="273"/>
      <c r="N2" s="273"/>
      <c r="O2" s="273"/>
      <c r="P2" s="273"/>
      <c r="R2" s="275"/>
      <c r="S2" s="275"/>
      <c r="T2" s="275"/>
      <c r="U2" s="275"/>
      <c r="V2" s="275"/>
      <c r="W2" s="275"/>
      <c r="X2" s="275"/>
      <c r="Y2" s="275"/>
      <c r="Z2" s="276"/>
      <c r="AG2" s="277" t="s">
        <v>39</v>
      </c>
      <c r="AH2" s="278" t="s">
        <v>27</v>
      </c>
      <c r="AI2" s="279" t="s">
        <v>11</v>
      </c>
      <c r="AJ2" s="280" t="str">
        <f>INDEX(プルダウンリスト!E:E,MATCH(E16,プルダウンリスト!C:C,0))</f>
        <v>電気以外</v>
      </c>
      <c r="AK2" s="281" t="s">
        <v>259</v>
      </c>
      <c r="AL2" s="281" t="s">
        <v>269</v>
      </c>
      <c r="AM2" s="281" t="s">
        <v>87</v>
      </c>
      <c r="AN2" s="279" t="s">
        <v>255</v>
      </c>
      <c r="AO2" s="282" t="s">
        <v>12</v>
      </c>
      <c r="AP2" s="282" t="s">
        <v>308</v>
      </c>
      <c r="AQ2" s="282" t="s">
        <v>13</v>
      </c>
      <c r="AR2" s="282" t="s">
        <v>273</v>
      </c>
      <c r="AS2" s="283" t="s">
        <v>14</v>
      </c>
      <c r="AT2" s="284" t="s">
        <v>15</v>
      </c>
      <c r="AU2" s="285" t="s">
        <v>280</v>
      </c>
      <c r="AV2" s="265"/>
      <c r="AW2" s="265"/>
      <c r="AX2" s="265"/>
      <c r="AY2" s="265"/>
    </row>
    <row r="3" spans="1:51" ht="9.6" customHeight="1" x14ac:dyDescent="0.15">
      <c r="S3" s="288"/>
      <c r="T3" s="288"/>
      <c r="U3" s="288"/>
      <c r="V3" s="288"/>
      <c r="W3" s="288"/>
      <c r="X3" s="266"/>
      <c r="Y3" s="288"/>
      <c r="Z3" s="276"/>
      <c r="AG3" s="277" t="s">
        <v>232</v>
      </c>
      <c r="AH3" s="278" t="s">
        <v>254</v>
      </c>
      <c r="AI3" s="279" t="s">
        <v>16</v>
      </c>
      <c r="AJ3" s="289"/>
      <c r="AK3" s="279" t="s">
        <v>260</v>
      </c>
      <c r="AL3" s="290" t="s">
        <v>288</v>
      </c>
      <c r="AM3" s="290" t="s">
        <v>286</v>
      </c>
      <c r="AN3" s="290" t="s">
        <v>169</v>
      </c>
      <c r="AO3" s="282" t="s">
        <v>17</v>
      </c>
      <c r="AP3" s="282" t="s">
        <v>309</v>
      </c>
      <c r="AQ3" s="282" t="s">
        <v>18</v>
      </c>
      <c r="AR3" s="282" t="s">
        <v>274</v>
      </c>
      <c r="AS3" s="283" t="s">
        <v>20</v>
      </c>
      <c r="AT3" s="284" t="s">
        <v>21</v>
      </c>
      <c r="AU3" s="291" t="s">
        <v>294</v>
      </c>
      <c r="AV3" s="265"/>
      <c r="AW3" s="265"/>
      <c r="AX3" s="265"/>
      <c r="AY3" s="265"/>
    </row>
    <row r="4" spans="1:51" ht="22.5" customHeight="1" thickBot="1" x14ac:dyDescent="0.25">
      <c r="B4" s="292" t="s">
        <v>22</v>
      </c>
      <c r="C4" s="293"/>
      <c r="D4" s="293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5"/>
      <c r="T4" s="295"/>
      <c r="U4" s="295"/>
      <c r="V4" s="295"/>
      <c r="W4" s="295"/>
      <c r="X4" s="295"/>
      <c r="Y4" s="288"/>
      <c r="Z4" s="276"/>
      <c r="AG4" s="277" t="s">
        <v>104</v>
      </c>
      <c r="AH4" s="296"/>
      <c r="AI4" s="289"/>
      <c r="AJ4" s="289"/>
      <c r="AK4" s="279" t="s">
        <v>265</v>
      </c>
      <c r="AL4" s="289"/>
      <c r="AM4" s="289"/>
      <c r="AN4" s="289"/>
      <c r="AO4" s="297"/>
      <c r="AP4" s="282" t="s">
        <v>310</v>
      </c>
      <c r="AQ4" s="297"/>
      <c r="AR4" s="297"/>
      <c r="AS4" s="298"/>
      <c r="AT4" s="298"/>
      <c r="AU4" s="299" t="s">
        <v>295</v>
      </c>
      <c r="AV4" s="265"/>
      <c r="AW4" s="300"/>
      <c r="AX4" s="300"/>
    </row>
    <row r="5" spans="1:51" ht="8.1" customHeight="1" x14ac:dyDescent="0.2">
      <c r="B5" s="30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3"/>
      <c r="T5" s="303"/>
      <c r="U5" s="303"/>
      <c r="V5" s="303"/>
      <c r="W5" s="303"/>
      <c r="X5" s="304"/>
      <c r="Y5" s="288"/>
      <c r="Z5" s="276"/>
      <c r="AG5" s="277" t="s">
        <v>85</v>
      </c>
      <c r="AH5" s="296"/>
      <c r="AI5" s="289"/>
      <c r="AJ5" s="289"/>
      <c r="AK5" s="289"/>
      <c r="AL5" s="289"/>
      <c r="AM5" s="289"/>
      <c r="AN5" s="289"/>
      <c r="AO5" s="297"/>
      <c r="AP5" s="297"/>
      <c r="AQ5" s="297"/>
      <c r="AR5" s="297"/>
      <c r="AS5" s="298"/>
      <c r="AT5" s="298"/>
      <c r="AU5" s="305" t="s">
        <v>296</v>
      </c>
      <c r="AV5" s="265"/>
    </row>
    <row r="6" spans="1:51" ht="17.100000000000001" customHeight="1" x14ac:dyDescent="0.2">
      <c r="B6" s="306"/>
      <c r="C6" s="307" t="s">
        <v>23</v>
      </c>
      <c r="H6" s="307" t="s">
        <v>304</v>
      </c>
      <c r="N6" s="307" t="s">
        <v>24</v>
      </c>
      <c r="O6" s="307"/>
      <c r="T6" s="552" t="s">
        <v>25</v>
      </c>
      <c r="U6" s="552"/>
      <c r="V6" s="552"/>
      <c r="W6" s="552"/>
      <c r="X6" s="308"/>
      <c r="Y6" s="309"/>
      <c r="Z6" s="276"/>
      <c r="AA6" s="288"/>
      <c r="AG6" s="277" t="s">
        <v>233</v>
      </c>
      <c r="AH6" s="296"/>
      <c r="AI6" s="289"/>
      <c r="AJ6" s="289"/>
      <c r="AK6" s="289"/>
      <c r="AL6" s="289"/>
      <c r="AM6" s="289"/>
      <c r="AN6" s="289"/>
      <c r="AO6" s="297"/>
      <c r="AQ6" s="297"/>
      <c r="AR6" s="297"/>
      <c r="AU6" s="282" t="s">
        <v>297</v>
      </c>
      <c r="AV6" s="265"/>
    </row>
    <row r="7" spans="1:51" ht="17.45" customHeight="1" x14ac:dyDescent="0.2">
      <c r="B7" s="306"/>
      <c r="C7" s="553" t="s">
        <v>26</v>
      </c>
      <c r="D7" s="553"/>
      <c r="E7" s="554" t="s">
        <v>256</v>
      </c>
      <c r="F7" s="556" t="s">
        <v>84</v>
      </c>
      <c r="H7" s="558" t="s">
        <v>95</v>
      </c>
      <c r="I7" s="558" t="s">
        <v>167</v>
      </c>
      <c r="J7" s="514" t="s">
        <v>260</v>
      </c>
      <c r="K7" s="560"/>
      <c r="L7" s="515"/>
      <c r="N7" s="539" t="str">
        <f>$C$15</f>
        <v>稼働条件名</v>
      </c>
      <c r="O7" s="540"/>
      <c r="P7" s="541"/>
      <c r="Q7" s="564" t="str">
        <f>IF($E$15&lt;&gt;"",$E$15,"")</f>
        <v>条件１</v>
      </c>
      <c r="R7" s="565"/>
      <c r="T7" s="525" t="s">
        <v>28</v>
      </c>
      <c r="U7" s="525"/>
      <c r="V7" s="562">
        <v>1.99</v>
      </c>
      <c r="W7" s="562"/>
      <c r="X7" s="308"/>
      <c r="Y7" s="309"/>
      <c r="Z7" s="276"/>
      <c r="AA7" s="288"/>
      <c r="AG7" s="277" t="s">
        <v>112</v>
      </c>
      <c r="AH7" s="296"/>
      <c r="AI7" s="289"/>
      <c r="AJ7" s="289"/>
      <c r="AK7" s="289"/>
      <c r="AL7" s="289"/>
      <c r="AM7" s="289"/>
      <c r="AN7" s="289"/>
      <c r="AO7" s="297"/>
      <c r="AQ7" s="297"/>
      <c r="AR7" s="297"/>
      <c r="AU7" s="282" t="s">
        <v>298</v>
      </c>
    </row>
    <row r="8" spans="1:51" ht="17.45" customHeight="1" x14ac:dyDescent="0.2">
      <c r="B8" s="306"/>
      <c r="C8" s="553"/>
      <c r="D8" s="553"/>
      <c r="E8" s="555"/>
      <c r="F8" s="557"/>
      <c r="H8" s="563"/>
      <c r="I8" s="559"/>
      <c r="J8" s="516"/>
      <c r="K8" s="561"/>
      <c r="L8" s="517"/>
      <c r="N8" s="542"/>
      <c r="O8" s="543"/>
      <c r="P8" s="544"/>
      <c r="Q8" s="566"/>
      <c r="R8" s="567"/>
      <c r="T8" s="525"/>
      <c r="U8" s="525"/>
      <c r="V8" s="562"/>
      <c r="W8" s="562"/>
      <c r="X8" s="310"/>
      <c r="Y8" s="309"/>
      <c r="Z8" s="276"/>
      <c r="AA8" s="288"/>
      <c r="AG8" s="277" t="s">
        <v>105</v>
      </c>
      <c r="AH8" s="296"/>
      <c r="AI8" s="287"/>
      <c r="AJ8" s="287"/>
      <c r="AK8" s="287"/>
      <c r="AL8" s="287"/>
      <c r="AM8" s="287"/>
      <c r="AN8" s="287"/>
    </row>
    <row r="9" spans="1:51" ht="32.1" customHeight="1" x14ac:dyDescent="0.15">
      <c r="B9" s="306"/>
      <c r="C9" s="553" t="s">
        <v>29</v>
      </c>
      <c r="D9" s="553"/>
      <c r="E9" s="570" t="s">
        <v>210</v>
      </c>
      <c r="F9" s="570"/>
      <c r="G9" s="311"/>
      <c r="H9" s="563"/>
      <c r="I9" s="312" t="str">
        <f>IF($J$7=AK2,AL2,IF($J$7=AK4,AL3,"メーカー名/
サービス提供会社名"))</f>
        <v>メーカー名/
サービス提供会社名</v>
      </c>
      <c r="J9" s="526" t="s">
        <v>212</v>
      </c>
      <c r="K9" s="526"/>
      <c r="L9" s="526"/>
      <c r="N9" s="542"/>
      <c r="O9" s="543"/>
      <c r="P9" s="544"/>
      <c r="Q9" s="566"/>
      <c r="R9" s="567"/>
      <c r="T9" s="313" t="s">
        <v>30</v>
      </c>
      <c r="X9" s="314"/>
      <c r="Y9" s="309"/>
      <c r="AG9" s="277" t="s">
        <v>107</v>
      </c>
      <c r="AH9" s="296"/>
      <c r="AI9" s="287"/>
      <c r="AJ9" s="287"/>
      <c r="AK9" s="287"/>
      <c r="AL9" s="287"/>
      <c r="AM9" s="287"/>
      <c r="AN9" s="287"/>
    </row>
    <row r="10" spans="1:51" ht="32.1" customHeight="1" x14ac:dyDescent="0.2">
      <c r="B10" s="306"/>
      <c r="C10" s="553" t="s">
        <v>31</v>
      </c>
      <c r="D10" s="553"/>
      <c r="E10" s="570" t="s">
        <v>211</v>
      </c>
      <c r="F10" s="570"/>
      <c r="H10" s="559"/>
      <c r="I10" s="312" t="str">
        <f>IF($J$7=AK2,AM2,IF($J$7=AK4,AM3,"型番/
サービス名"))</f>
        <v>型番/
サービス名</v>
      </c>
      <c r="J10" s="526" t="s">
        <v>209</v>
      </c>
      <c r="K10" s="526"/>
      <c r="L10" s="526"/>
      <c r="N10" s="545"/>
      <c r="O10" s="546"/>
      <c r="P10" s="547"/>
      <c r="Q10" s="568"/>
      <c r="R10" s="569"/>
      <c r="S10" s="311" t="s">
        <v>32</v>
      </c>
      <c r="T10" s="441" t="s">
        <v>33</v>
      </c>
      <c r="U10" s="441"/>
      <c r="V10" s="441"/>
      <c r="W10" s="441"/>
      <c r="X10" s="314"/>
      <c r="Y10" s="309"/>
      <c r="AA10" s="527" t="s">
        <v>34</v>
      </c>
      <c r="AG10" s="277" t="s">
        <v>120</v>
      </c>
      <c r="AH10" s="296"/>
      <c r="AI10" s="287"/>
      <c r="AJ10" s="287"/>
      <c r="AK10" s="287"/>
      <c r="AL10" s="287"/>
      <c r="AM10" s="287"/>
      <c r="AN10" s="287"/>
    </row>
    <row r="11" spans="1:51" ht="9.9499999999999993" customHeight="1" x14ac:dyDescent="0.2">
      <c r="B11" s="306"/>
      <c r="N11" s="548" t="str">
        <f>IF($E$18=$AI$2,AR2,IF($E$18=$AI$3,AR3,"【計画値】１か月の運転日数/生産量"))</f>
        <v>【計画値】１か月の運転日数</v>
      </c>
      <c r="O11" s="548"/>
      <c r="P11" s="548"/>
      <c r="Q11" s="549">
        <v>24</v>
      </c>
      <c r="R11" s="549"/>
      <c r="S11" s="442" t="s">
        <v>35</v>
      </c>
      <c r="T11" s="441"/>
      <c r="U11" s="441"/>
      <c r="V11" s="441"/>
      <c r="W11" s="441"/>
      <c r="X11" s="314"/>
      <c r="Y11" s="309"/>
      <c r="AA11" s="528"/>
      <c r="AG11" s="277"/>
      <c r="AH11" s="296"/>
      <c r="AI11" s="287"/>
      <c r="AJ11" s="287"/>
      <c r="AK11" s="287"/>
      <c r="AL11" s="287"/>
      <c r="AM11" s="287"/>
      <c r="AN11" s="287"/>
    </row>
    <row r="12" spans="1:51" ht="32.450000000000003" customHeight="1" x14ac:dyDescent="0.2">
      <c r="B12" s="306"/>
      <c r="G12" s="311"/>
      <c r="H12" s="537" t="s">
        <v>305</v>
      </c>
      <c r="I12" s="538"/>
      <c r="J12" s="518" t="s">
        <v>169</v>
      </c>
      <c r="K12" s="518"/>
      <c r="L12" s="518"/>
      <c r="N12" s="548"/>
      <c r="O12" s="548"/>
      <c r="P12" s="548"/>
      <c r="Q12" s="549"/>
      <c r="R12" s="549"/>
      <c r="S12" s="442"/>
      <c r="T12" s="536" t="s">
        <v>271</v>
      </c>
      <c r="U12" s="536"/>
      <c r="V12" s="536"/>
      <c r="W12" s="536"/>
      <c r="X12" s="314"/>
      <c r="Y12" s="309"/>
      <c r="AA12" s="528"/>
      <c r="AG12" s="277" t="s">
        <v>239</v>
      </c>
      <c r="AH12" s="296"/>
      <c r="AI12" s="287"/>
      <c r="AJ12" s="287"/>
      <c r="AK12" s="287"/>
      <c r="AL12" s="287"/>
      <c r="AM12" s="287"/>
      <c r="AN12" s="287"/>
    </row>
    <row r="13" spans="1:51" ht="30" customHeight="1" x14ac:dyDescent="0.2">
      <c r="B13" s="306"/>
      <c r="C13" s="307" t="s">
        <v>36</v>
      </c>
      <c r="H13" s="455" t="s">
        <v>168</v>
      </c>
      <c r="I13" s="455" t="s">
        <v>306</v>
      </c>
      <c r="J13" s="530" t="s">
        <v>303</v>
      </c>
      <c r="K13" s="530"/>
      <c r="L13" s="530"/>
      <c r="T13" s="536" t="s">
        <v>272</v>
      </c>
      <c r="U13" s="536"/>
      <c r="V13" s="536"/>
      <c r="W13" s="536"/>
      <c r="X13" s="314"/>
      <c r="Y13" s="309"/>
      <c r="AA13" s="528"/>
      <c r="AG13" s="277" t="s">
        <v>234</v>
      </c>
      <c r="AH13" s="296"/>
      <c r="AI13" s="287"/>
      <c r="AJ13" s="287"/>
      <c r="AK13" s="287"/>
      <c r="AL13" s="287"/>
      <c r="AM13" s="287"/>
      <c r="AN13" s="287"/>
    </row>
    <row r="14" spans="1:51" ht="27" customHeight="1" x14ac:dyDescent="0.2">
      <c r="B14" s="306"/>
      <c r="C14" s="460" t="s">
        <v>38</v>
      </c>
      <c r="D14" s="461"/>
      <c r="E14" s="458" t="s">
        <v>85</v>
      </c>
      <c r="F14" s="459"/>
      <c r="H14" s="456"/>
      <c r="I14" s="457"/>
      <c r="J14" s="530"/>
      <c r="K14" s="530"/>
      <c r="L14" s="530"/>
      <c r="N14" s="531" t="s">
        <v>37</v>
      </c>
      <c r="O14" s="531"/>
      <c r="P14" s="531"/>
      <c r="Q14" s="532">
        <f>IFERROR(INDEX(プルダウンリスト!K2:K13,MATCH(J18,プルダウンリスト!J2:J13,0)),"")</f>
        <v>31</v>
      </c>
      <c r="R14" s="532"/>
      <c r="T14" s="315"/>
      <c r="U14" s="315"/>
      <c r="V14" s="315"/>
      <c r="W14" s="315"/>
      <c r="X14" s="314"/>
      <c r="Y14" s="309"/>
      <c r="AA14" s="529"/>
      <c r="AG14" s="277" t="s">
        <v>235</v>
      </c>
      <c r="AH14" s="296"/>
      <c r="AI14" s="287"/>
      <c r="AJ14" s="287"/>
      <c r="AK14" s="287"/>
      <c r="AL14" s="287"/>
      <c r="AM14" s="287"/>
      <c r="AN14" s="287"/>
    </row>
    <row r="15" spans="1:51" ht="27" customHeight="1" x14ac:dyDescent="0.2">
      <c r="B15" s="306"/>
      <c r="C15" s="521" t="str">
        <f>IF(COUNTIF($AG$2:$AG$13,$E$14),AH2,IF(COUNTIF($AG$14:$AG$18,$E$14),AH3,"稼働条件名/更新範囲名"))</f>
        <v>稼働条件名</v>
      </c>
      <c r="D15" s="522"/>
      <c r="E15" s="519" t="s">
        <v>252</v>
      </c>
      <c r="F15" s="520"/>
      <c r="H15" s="456"/>
      <c r="I15" s="455" t="s">
        <v>307</v>
      </c>
      <c r="J15" s="316" t="s">
        <v>4</v>
      </c>
      <c r="K15" s="316" t="s">
        <v>40</v>
      </c>
      <c r="L15" s="317" t="s">
        <v>41</v>
      </c>
      <c r="N15" s="506" t="s">
        <v>42</v>
      </c>
      <c r="O15" s="507"/>
      <c r="P15" s="317" t="str">
        <f>IF($E$18=$AI$2,AS2,IF($E$18=$AI$3,AT2,"計画稼働日数/生産量"))</f>
        <v>計画稼働日数</v>
      </c>
      <c r="Q15" s="505">
        <f>IFERROR(ROUND(Q11/Q14*J22,1),"")</f>
        <v>7</v>
      </c>
      <c r="R15" s="505"/>
      <c r="S15" s="274" t="str">
        <f>IF(S11="","",S11)</f>
        <v>kg</v>
      </c>
      <c r="T15" s="447" t="s">
        <v>44</v>
      </c>
      <c r="U15" s="448"/>
      <c r="V15" s="451">
        <f>IFERROR(IF(E16="液化石油ガス（LPG）",ROUND(Q21*V7,1)),"")</f>
        <v>4249.8</v>
      </c>
      <c r="W15" s="453" t="s">
        <v>35</v>
      </c>
      <c r="X15" s="314"/>
      <c r="Y15" s="309"/>
      <c r="AG15" s="277" t="s">
        <v>236</v>
      </c>
      <c r="AH15" s="296"/>
      <c r="AI15" s="287"/>
      <c r="AJ15" s="287"/>
      <c r="AK15" s="287"/>
      <c r="AL15" s="287"/>
      <c r="AM15" s="287"/>
      <c r="AN15" s="287"/>
    </row>
    <row r="16" spans="1:51" ht="27" customHeight="1" x14ac:dyDescent="0.2">
      <c r="B16" s="306"/>
      <c r="C16" s="460" t="s">
        <v>43</v>
      </c>
      <c r="D16" s="461"/>
      <c r="E16" s="458" t="s">
        <v>86</v>
      </c>
      <c r="F16" s="459"/>
      <c r="G16" s="311"/>
      <c r="H16" s="457"/>
      <c r="I16" s="457"/>
      <c r="J16" s="318" t="s">
        <v>12</v>
      </c>
      <c r="K16" s="319">
        <v>200</v>
      </c>
      <c r="L16" s="318">
        <v>0.85</v>
      </c>
      <c r="N16" s="508"/>
      <c r="O16" s="509"/>
      <c r="P16" s="317" t="str">
        <f>IF($E$18=$AI$2,AS3,IF($E$18=$AI$3,AT3,"実績稼働日数/生産量"))</f>
        <v>実績稼働日数</v>
      </c>
      <c r="Q16" s="505">
        <f>IFERROR(ROUND(IF(J12=AN2,IF(E18=AI2,K63,IF(E18=AI3,L63,"")),IF(J12=AN3,IF(E18=AI2,U63,IF(E18=AI3,V63,"")))),1),"")</f>
        <v>7</v>
      </c>
      <c r="R16" s="505"/>
      <c r="S16" s="274" t="str">
        <f>IF(S11="","",S11)</f>
        <v>kg</v>
      </c>
      <c r="T16" s="449"/>
      <c r="U16" s="450"/>
      <c r="V16" s="452"/>
      <c r="W16" s="454"/>
      <c r="X16" s="320"/>
      <c r="Y16" s="309"/>
      <c r="AG16" s="277" t="s">
        <v>237</v>
      </c>
      <c r="AH16" s="296"/>
      <c r="AI16" s="287"/>
      <c r="AJ16" s="287"/>
      <c r="AK16" s="287"/>
      <c r="AL16" s="287"/>
      <c r="AM16" s="287"/>
      <c r="AN16" s="287"/>
    </row>
    <row r="17" spans="1:40" ht="22.5" customHeight="1" x14ac:dyDescent="0.2">
      <c r="B17" s="306"/>
      <c r="X17" s="320"/>
      <c r="Y17" s="309"/>
      <c r="AA17" s="321" t="s">
        <v>45</v>
      </c>
      <c r="AB17" s="322">
        <f>J20+J21</f>
        <v>45301.375</v>
      </c>
      <c r="AG17" s="277" t="s">
        <v>238</v>
      </c>
      <c r="AH17" s="296"/>
      <c r="AI17" s="287"/>
      <c r="AJ17" s="287"/>
      <c r="AK17" s="287"/>
      <c r="AL17" s="287"/>
      <c r="AM17" s="287"/>
      <c r="AN17" s="287"/>
    </row>
    <row r="18" spans="1:40" ht="22.5" customHeight="1" x14ac:dyDescent="0.2">
      <c r="B18" s="306"/>
      <c r="C18" s="510" t="s">
        <v>204</v>
      </c>
      <c r="D18" s="511"/>
      <c r="E18" s="514" t="s">
        <v>11</v>
      </c>
      <c r="F18" s="515"/>
      <c r="H18" s="466" t="s">
        <v>46</v>
      </c>
      <c r="I18" s="466"/>
      <c r="J18" s="518" t="s">
        <v>124</v>
      </c>
      <c r="K18" s="518"/>
      <c r="L18" s="518"/>
      <c r="N18" s="307" t="s">
        <v>48</v>
      </c>
      <c r="O18" s="307"/>
      <c r="X18" s="314"/>
      <c r="AA18" s="321" t="s">
        <v>49</v>
      </c>
      <c r="AB18" s="322">
        <f>L20+L21</f>
        <v>45310.375</v>
      </c>
      <c r="AG18" s="277" t="s">
        <v>240</v>
      </c>
      <c r="AH18" s="296"/>
      <c r="AI18" s="287"/>
      <c r="AJ18" s="287"/>
      <c r="AK18" s="287"/>
      <c r="AL18" s="287"/>
      <c r="AM18" s="287"/>
      <c r="AN18" s="287"/>
    </row>
    <row r="19" spans="1:40" ht="22.5" customHeight="1" x14ac:dyDescent="0.2">
      <c r="B19" s="306"/>
      <c r="C19" s="512"/>
      <c r="D19" s="513"/>
      <c r="E19" s="516"/>
      <c r="F19" s="517"/>
      <c r="H19" s="466" t="s">
        <v>50</v>
      </c>
      <c r="I19" s="466"/>
      <c r="J19" s="323" t="s">
        <v>45</v>
      </c>
      <c r="K19" s="466" t="s">
        <v>51</v>
      </c>
      <c r="L19" s="323" t="s">
        <v>52</v>
      </c>
      <c r="N19" s="447" t="s">
        <v>53</v>
      </c>
      <c r="O19" s="468"/>
      <c r="P19" s="448"/>
      <c r="Q19" s="462">
        <f>IF(J12=AN2,I63,IF(J12=AN3,T63,""))</f>
        <v>620</v>
      </c>
      <c r="R19" s="464" t="str">
        <f>IFERROR(IF(Q19="","",VLOOKUP($E$16,プルダウンリスト!$C$2:$D$31,2,FALSE)),"")</f>
        <v>m3</v>
      </c>
      <c r="T19" s="307" t="s">
        <v>54</v>
      </c>
      <c r="X19" s="314"/>
      <c r="AA19" s="324" t="s">
        <v>55</v>
      </c>
      <c r="AB19" s="325">
        <f>AB18-AB17</f>
        <v>9</v>
      </c>
      <c r="AC19" s="274" t="s">
        <v>56</v>
      </c>
      <c r="AG19" s="287"/>
      <c r="AH19" s="296"/>
      <c r="AI19" s="287"/>
      <c r="AJ19" s="287"/>
      <c r="AK19" s="287"/>
      <c r="AL19" s="287"/>
      <c r="AM19" s="287"/>
      <c r="AN19" s="287"/>
    </row>
    <row r="20" spans="1:40" ht="22.5" customHeight="1" x14ac:dyDescent="0.2">
      <c r="B20" s="306"/>
      <c r="H20" s="466" t="s">
        <v>57</v>
      </c>
      <c r="I20" s="466"/>
      <c r="J20" s="326">
        <f>IF(AND(D31="",Q31=""),"",IF($J$12=$AN$2,D31,IF($J$12=$AN$3,Q31,"")))</f>
        <v>45301</v>
      </c>
      <c r="K20" s="466"/>
      <c r="L20" s="326">
        <f>IF(AND(D63="",Q63=""),"",IF($J$12=$AN$2,D63,IF($J$12=$AN$3,Q63,"")))</f>
        <v>45310</v>
      </c>
      <c r="N20" s="449"/>
      <c r="O20" s="469"/>
      <c r="P20" s="450"/>
      <c r="Q20" s="463"/>
      <c r="R20" s="465"/>
      <c r="T20" s="467"/>
      <c r="U20" s="467"/>
      <c r="V20" s="467"/>
      <c r="W20" s="467"/>
      <c r="X20" s="327"/>
      <c r="AA20" s="324" t="s">
        <v>58</v>
      </c>
      <c r="AB20" s="328">
        <f>ROUNDDOWN(AB19,1)</f>
        <v>9</v>
      </c>
      <c r="AC20" s="274" t="s">
        <v>56</v>
      </c>
    </row>
    <row r="21" spans="1:40" ht="22.5" customHeight="1" x14ac:dyDescent="0.2">
      <c r="B21" s="306"/>
      <c r="H21" s="466" t="s">
        <v>59</v>
      </c>
      <c r="I21" s="466"/>
      <c r="J21" s="329">
        <f>IF(AND(E31="",R31=""),"",IF($J$12=$AN$2,E31,IF($J$12=$AN$3,R31,"")))</f>
        <v>0.375</v>
      </c>
      <c r="K21" s="466"/>
      <c r="L21" s="330">
        <f>IF(AND(F63="",R63=""),"",IF($J$12=$AN$2,F63,IF($J$12=$AN$3,R63,"")))</f>
        <v>0.375</v>
      </c>
      <c r="N21" s="447" t="s">
        <v>60</v>
      </c>
      <c r="O21" s="468"/>
      <c r="P21" s="448"/>
      <c r="Q21" s="470">
        <f>IFERROR(ROUND(Q19/J23*AB24,1),"")</f>
        <v>2135.6</v>
      </c>
      <c r="R21" s="471" t="str">
        <f>IF(AB72="7日以内","",R19)</f>
        <v>m3</v>
      </c>
      <c r="T21" s="467"/>
      <c r="U21" s="467"/>
      <c r="V21" s="467"/>
      <c r="W21" s="467"/>
      <c r="X21" s="327"/>
      <c r="AA21" s="311"/>
      <c r="AB21" s="311"/>
      <c r="AD21" s="331" t="s">
        <v>275</v>
      </c>
      <c r="AE21" s="331" t="s">
        <v>276</v>
      </c>
    </row>
    <row r="22" spans="1:40" ht="22.5" customHeight="1" x14ac:dyDescent="0.2">
      <c r="B22" s="306"/>
      <c r="H22" s="466" t="s">
        <v>61</v>
      </c>
      <c r="I22" s="466"/>
      <c r="J22" s="476">
        <f>IFERROR(IF(OR(J20="",J21="",L20="",L21=""),"",AB20),"")</f>
        <v>9</v>
      </c>
      <c r="K22" s="476"/>
      <c r="L22" s="476"/>
      <c r="N22" s="449"/>
      <c r="O22" s="469"/>
      <c r="P22" s="450"/>
      <c r="Q22" s="470"/>
      <c r="R22" s="471"/>
      <c r="T22" s="467"/>
      <c r="U22" s="467"/>
      <c r="V22" s="467"/>
      <c r="W22" s="467"/>
      <c r="X22" s="327"/>
      <c r="AA22" s="324" t="s">
        <v>267</v>
      </c>
      <c r="AB22" s="321">
        <f>MONTH(VLOOKUP($J$18,プルダウンリスト!$G$2:$H$13,2,FALSE))</f>
        <v>1</v>
      </c>
      <c r="AC22" s="274" t="s">
        <v>277</v>
      </c>
      <c r="AD22" s="321">
        <f>MONTH(J20)</f>
        <v>1</v>
      </c>
      <c r="AE22" s="321">
        <f>MONTH(L20)</f>
        <v>1</v>
      </c>
    </row>
    <row r="23" spans="1:40" ht="22.5" customHeight="1" x14ac:dyDescent="0.2">
      <c r="B23" s="306"/>
      <c r="H23" s="466" t="s">
        <v>63</v>
      </c>
      <c r="I23" s="466"/>
      <c r="J23" s="477">
        <f>IFERROR(IF(OR(J21="",L21=""),"",AB30),"")</f>
        <v>216</v>
      </c>
      <c r="K23" s="477"/>
      <c r="L23" s="477"/>
      <c r="X23" s="314"/>
      <c r="Y23" s="297"/>
      <c r="AA23" s="324" t="s">
        <v>62</v>
      </c>
      <c r="AB23" s="321">
        <f>VLOOKUP($J$18,プルダウンリスト!$J$2:$K$13,2,FALSE)</f>
        <v>31</v>
      </c>
      <c r="AC23" s="274" t="s">
        <v>56</v>
      </c>
    </row>
    <row r="24" spans="1:40" ht="21.95" customHeight="1" thickBot="1" x14ac:dyDescent="0.25">
      <c r="B24" s="332"/>
      <c r="C24" s="333"/>
      <c r="D24" s="333"/>
      <c r="E24" s="333"/>
      <c r="F24" s="333"/>
      <c r="G24" s="333"/>
      <c r="H24" s="333"/>
      <c r="I24" s="333"/>
      <c r="J24" s="334" t="str">
        <f>IFERROR(IF(J23&lt;168,"※計測日数が7日以上ありません。",""),"")</f>
        <v/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5"/>
      <c r="Y24" s="297"/>
      <c r="AA24" s="324" t="s">
        <v>64</v>
      </c>
      <c r="AB24" s="336">
        <f>AB23*24</f>
        <v>744</v>
      </c>
      <c r="AC24" s="274" t="s">
        <v>65</v>
      </c>
    </row>
    <row r="25" spans="1:40" ht="8.1" customHeight="1" x14ac:dyDescent="0.2">
      <c r="J25" s="337"/>
      <c r="Y25" s="297"/>
      <c r="AA25" s="311"/>
      <c r="AB25" s="338"/>
    </row>
    <row r="26" spans="1:40" ht="22.5" customHeight="1" thickBot="1" x14ac:dyDescent="0.25">
      <c r="C26" s="339" t="s">
        <v>285</v>
      </c>
      <c r="D26" s="340"/>
      <c r="E26" s="341"/>
      <c r="F26" s="341"/>
      <c r="G26" s="341"/>
      <c r="H26" s="341"/>
      <c r="I26" s="341"/>
      <c r="J26" s="341"/>
      <c r="K26" s="341"/>
      <c r="L26" s="341"/>
      <c r="M26" s="341"/>
      <c r="P26" s="342" t="s">
        <v>175</v>
      </c>
      <c r="Q26" s="343"/>
      <c r="R26" s="341"/>
      <c r="S26" s="341"/>
      <c r="T26" s="341"/>
      <c r="U26" s="341"/>
      <c r="V26" s="341"/>
      <c r="W26" s="341"/>
      <c r="AA26" s="311"/>
      <c r="AB26" s="311"/>
    </row>
    <row r="27" spans="1:40" ht="34.5" customHeight="1" x14ac:dyDescent="0.15">
      <c r="C27" s="445" t="str">
        <f>IFERROR(IF(OR(AB22&lt;&gt;AD22,AB22&lt;&gt;AE22),"※月をまたがないように集計してください。(入力エラー例①)",""),"")</f>
        <v/>
      </c>
      <c r="D27" s="446"/>
      <c r="E27" s="446"/>
      <c r="F27" s="446"/>
      <c r="G27" s="302"/>
      <c r="H27" s="500" t="s">
        <v>177</v>
      </c>
      <c r="I27" s="501"/>
      <c r="J27" s="501"/>
      <c r="K27" s="502" t="s">
        <v>178</v>
      </c>
      <c r="L27" s="503"/>
      <c r="M27" s="504"/>
      <c r="P27" s="489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490"/>
      <c r="R27" s="491"/>
      <c r="S27" s="498" t="s">
        <v>177</v>
      </c>
      <c r="T27" s="499"/>
      <c r="U27" s="495" t="s">
        <v>178</v>
      </c>
      <c r="V27" s="496"/>
      <c r="W27" s="497"/>
      <c r="AA27" s="311"/>
      <c r="AB27" s="311"/>
    </row>
    <row r="28" spans="1:40" ht="34.5" customHeight="1" x14ac:dyDescent="0.15">
      <c r="C28" s="443" t="str">
        <f>IFERROR(IF($A$31&lt;&gt;0,"※計測日は、連続した日付で、１日１レコードで入力してください。(入力エラー例②)",""),"")</f>
        <v/>
      </c>
      <c r="D28" s="444"/>
      <c r="E28" s="444"/>
      <c r="F28" s="444"/>
      <c r="G28" s="344"/>
      <c r="H28" s="487" t="s">
        <v>170</v>
      </c>
      <c r="I28" s="487"/>
      <c r="J28" s="345"/>
      <c r="K28" s="279" t="s">
        <v>66</v>
      </c>
      <c r="L28" s="487" t="s">
        <v>67</v>
      </c>
      <c r="M28" s="488"/>
      <c r="P28" s="492"/>
      <c r="Q28" s="493"/>
      <c r="R28" s="494"/>
      <c r="S28" s="346"/>
      <c r="T28" s="321" t="s">
        <v>176</v>
      </c>
      <c r="U28" s="282" t="s">
        <v>66</v>
      </c>
      <c r="V28" s="331" t="s">
        <v>67</v>
      </c>
      <c r="W28" s="347"/>
      <c r="AA28" s="348" t="s">
        <v>68</v>
      </c>
      <c r="AB28" s="349">
        <f>Q19/AB30</f>
        <v>2.8703703703703702</v>
      </c>
      <c r="AC28" s="274" t="str">
        <f>VLOOKUP($E$16,プルダウンリスト!$C$2:$D$31,2,FALSE)</f>
        <v>m3</v>
      </c>
    </row>
    <row r="29" spans="1:40" ht="22.5" customHeight="1" x14ac:dyDescent="0.2">
      <c r="C29" s="350"/>
      <c r="D29" s="478" t="s">
        <v>69</v>
      </c>
      <c r="E29" s="480" t="s">
        <v>191</v>
      </c>
      <c r="F29" s="480" t="s">
        <v>192</v>
      </c>
      <c r="G29" s="351" t="s">
        <v>70</v>
      </c>
      <c r="H29" s="352" t="s">
        <v>179</v>
      </c>
      <c r="I29" s="352" t="s">
        <v>71</v>
      </c>
      <c r="J29" s="353" t="s">
        <v>72</v>
      </c>
      <c r="K29" s="474" t="s">
        <v>7</v>
      </c>
      <c r="L29" s="483" t="s">
        <v>73</v>
      </c>
      <c r="M29" s="485" t="s">
        <v>74</v>
      </c>
      <c r="P29" s="350"/>
      <c r="Q29" s="474" t="s">
        <v>69</v>
      </c>
      <c r="R29" s="474" t="s">
        <v>193</v>
      </c>
      <c r="S29" s="474" t="s">
        <v>184</v>
      </c>
      <c r="T29" s="354" t="s">
        <v>72</v>
      </c>
      <c r="U29" s="474" t="s">
        <v>7</v>
      </c>
      <c r="V29" s="483" t="s">
        <v>73</v>
      </c>
      <c r="W29" s="485" t="s">
        <v>74</v>
      </c>
      <c r="AA29" s="355"/>
      <c r="AB29" s="355"/>
    </row>
    <row r="30" spans="1:40" ht="22.5" customHeight="1" thickBot="1" x14ac:dyDescent="0.25">
      <c r="A30" s="286" t="s">
        <v>69</v>
      </c>
      <c r="C30" s="350"/>
      <c r="D30" s="479"/>
      <c r="E30" s="481"/>
      <c r="F30" s="480"/>
      <c r="G30" s="356" t="s">
        <v>76</v>
      </c>
      <c r="H30" s="357" t="s">
        <v>77</v>
      </c>
      <c r="I30" s="358" t="s">
        <v>78</v>
      </c>
      <c r="J30" s="358" t="str">
        <f>R19</f>
        <v>m3</v>
      </c>
      <c r="K30" s="482"/>
      <c r="L30" s="484"/>
      <c r="M30" s="486"/>
      <c r="N30" s="359" t="s">
        <v>69</v>
      </c>
      <c r="O30" s="286" t="s">
        <v>278</v>
      </c>
      <c r="P30" s="360"/>
      <c r="Q30" s="475"/>
      <c r="R30" s="475"/>
      <c r="S30" s="475"/>
      <c r="T30" s="361" t="str">
        <f>R19</f>
        <v>m3</v>
      </c>
      <c r="U30" s="475"/>
      <c r="V30" s="484"/>
      <c r="W30" s="486"/>
      <c r="X30" s="362"/>
      <c r="AA30" s="321" t="s">
        <v>79</v>
      </c>
      <c r="AB30" s="363">
        <f>AB19*24</f>
        <v>216</v>
      </c>
      <c r="AC30" s="274" t="s">
        <v>65</v>
      </c>
    </row>
    <row r="31" spans="1:40" ht="22.5" customHeight="1" thickBot="1" x14ac:dyDescent="0.25">
      <c r="A31" s="359">
        <f>SUM($A$32:$A$62)</f>
        <v>0</v>
      </c>
      <c r="B31" s="286">
        <f t="shared" ref="B31:B57" si="0">VALUE(TEXT(G31,"[h]"))+MINUTE(G31)/60</f>
        <v>11</v>
      </c>
      <c r="C31" s="364" t="s">
        <v>80</v>
      </c>
      <c r="D31" s="365">
        <v>45301</v>
      </c>
      <c r="E31" s="366">
        <v>0.54166666666666663</v>
      </c>
      <c r="F31" s="367">
        <v>1</v>
      </c>
      <c r="G31" s="368">
        <f t="shared" ref="G31:G62" si="1">IF(D31="","",F31-E31)</f>
        <v>0.45833333333333337</v>
      </c>
      <c r="H31" s="369">
        <v>20.5</v>
      </c>
      <c r="I31" s="370">
        <f t="shared" ref="I31:I38" si="2">IF($D31="","",IF($J$16="三相",ROUND(SQRT(3)*$K$16*$L$16*$H31*$B31/1000,1),ROUND($K$16*$L$16*$H31*$B31/1000,1)))</f>
        <v>66.400000000000006</v>
      </c>
      <c r="J31" s="397">
        <v>66.400000000000006</v>
      </c>
      <c r="K31" s="372">
        <v>0.5</v>
      </c>
      <c r="L31" s="373">
        <v>66.400000000000006</v>
      </c>
      <c r="M31" s="374" t="s">
        <v>35</v>
      </c>
      <c r="N31" s="375">
        <f>SUM($N$32:$N$62)</f>
        <v>0</v>
      </c>
      <c r="O31" s="375">
        <f>SUM($O$32:$O$62)</f>
        <v>0</v>
      </c>
      <c r="P31" s="376" t="s">
        <v>80</v>
      </c>
      <c r="Q31" s="377">
        <v>45301</v>
      </c>
      <c r="R31" s="378">
        <v>0.375</v>
      </c>
      <c r="S31" s="379">
        <v>210</v>
      </c>
      <c r="T31" s="380" t="s">
        <v>19</v>
      </c>
      <c r="U31" s="381" t="s">
        <v>81</v>
      </c>
      <c r="V31" s="382">
        <v>0</v>
      </c>
      <c r="W31" s="374" t="s">
        <v>35</v>
      </c>
      <c r="X31" s="383"/>
      <c r="AA31" s="311"/>
      <c r="AB31" s="311"/>
    </row>
    <row r="32" spans="1:40" ht="22.5" customHeight="1" x14ac:dyDescent="0.2">
      <c r="A32" s="359">
        <f>IF($D32&lt;&gt;"",IF(($D32-$D31)&lt;&gt;1,1,0),"")</f>
        <v>0</v>
      </c>
      <c r="B32" s="286">
        <f t="shared" si="0"/>
        <v>24</v>
      </c>
      <c r="C32" s="384">
        <f>IF(D32&lt;&gt;"",ROW()-28,"")</f>
        <v>4</v>
      </c>
      <c r="D32" s="385">
        <v>45302</v>
      </c>
      <c r="E32" s="366">
        <v>0</v>
      </c>
      <c r="F32" s="367">
        <v>1</v>
      </c>
      <c r="G32" s="368">
        <f t="shared" si="1"/>
        <v>1</v>
      </c>
      <c r="H32" s="369">
        <v>17</v>
      </c>
      <c r="I32" s="370">
        <f t="shared" si="2"/>
        <v>120.1</v>
      </c>
      <c r="J32" s="397">
        <v>120.1</v>
      </c>
      <c r="K32" s="372">
        <v>1</v>
      </c>
      <c r="L32" s="373">
        <v>120.1</v>
      </c>
      <c r="M32" s="386" t="str">
        <f>IF(M$31="","",$M$31)</f>
        <v>kg</v>
      </c>
      <c r="N32" s="359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>0</v>
      </c>
      <c r="O32" s="359">
        <f>IF($Q32&lt;&gt;"",IF(($Q32+$R32)-($Q31+$R31)&gt;1,1,0),"")</f>
        <v>0</v>
      </c>
      <c r="P32" s="384">
        <f>IF(Q32&lt;&gt;"",ROW()-29,"")</f>
        <v>3</v>
      </c>
      <c r="Q32" s="387">
        <v>45302</v>
      </c>
      <c r="R32" s="378">
        <v>0.375</v>
      </c>
      <c r="S32" s="388">
        <v>210</v>
      </c>
      <c r="T32" s="389">
        <f t="shared" ref="T32:T62" si="4">IF(AND(S31&lt;&gt;"",S32&lt;&gt;""),S32-S31,"")</f>
        <v>0</v>
      </c>
      <c r="U32" s="390">
        <v>0</v>
      </c>
      <c r="V32" s="382">
        <v>0</v>
      </c>
      <c r="W32" s="391" t="str">
        <f t="shared" ref="W32:W63" si="5">IF(W$31="","",$W$31)</f>
        <v>kg</v>
      </c>
      <c r="X32" s="383"/>
      <c r="AA32" s="321" t="s">
        <v>82</v>
      </c>
      <c r="AB32" s="321">
        <v>168</v>
      </c>
      <c r="AC32" s="274" t="s">
        <v>76</v>
      </c>
    </row>
    <row r="33" spans="1:42" ht="22.5" customHeight="1" x14ac:dyDescent="0.2">
      <c r="A33" s="359">
        <f t="shared" ref="A33:A62" si="6">IF($D33&lt;&gt;"",IF(($D33-$D32)&lt;&gt;1,1,0),"")</f>
        <v>0</v>
      </c>
      <c r="B33" s="438">
        <f>VALUE(TEXT(G33,"[h]"))+MINUTE(G33)/60</f>
        <v>24</v>
      </c>
      <c r="C33" s="392">
        <f>IF(D33&lt;&gt;"",ROW()-28,"")</f>
        <v>5</v>
      </c>
      <c r="D33" s="385">
        <v>45303</v>
      </c>
      <c r="E33" s="366">
        <v>0</v>
      </c>
      <c r="F33" s="367">
        <v>1</v>
      </c>
      <c r="G33" s="368">
        <f t="shared" si="1"/>
        <v>1</v>
      </c>
      <c r="H33" s="369">
        <v>21.6</v>
      </c>
      <c r="I33" s="370">
        <f t="shared" si="2"/>
        <v>152.6</v>
      </c>
      <c r="J33" s="397">
        <v>152.6</v>
      </c>
      <c r="K33" s="372">
        <v>1</v>
      </c>
      <c r="L33" s="373">
        <v>152.6</v>
      </c>
      <c r="M33" s="386" t="str">
        <f t="shared" ref="M33:M62" si="7">IF(M$31="","",$M$31)</f>
        <v>kg</v>
      </c>
      <c r="N33" s="359">
        <f t="shared" si="3"/>
        <v>0</v>
      </c>
      <c r="O33" s="359">
        <f t="shared" ref="O33:O62" si="8">IF($Q33&lt;&gt;"",IF(($Q33+$R33)-($Q32+$R32)&gt;1,1,0),"")</f>
        <v>0</v>
      </c>
      <c r="P33" s="392">
        <f t="shared" ref="P33:P62" si="9">IF(Q33&lt;&gt;"",ROW()-29,"")</f>
        <v>4</v>
      </c>
      <c r="Q33" s="387">
        <v>45303</v>
      </c>
      <c r="R33" s="378">
        <v>0.375</v>
      </c>
      <c r="S33" s="379">
        <v>210</v>
      </c>
      <c r="T33" s="393">
        <f t="shared" si="4"/>
        <v>0</v>
      </c>
      <c r="U33" s="394">
        <v>0</v>
      </c>
      <c r="V33" s="382">
        <v>152.6</v>
      </c>
      <c r="W33" s="391" t="str">
        <f t="shared" si="5"/>
        <v>kg</v>
      </c>
      <c r="X33" s="383"/>
    </row>
    <row r="34" spans="1:42" ht="22.5" customHeight="1" x14ac:dyDescent="0.2">
      <c r="A34" s="359">
        <f t="shared" si="6"/>
        <v>0</v>
      </c>
      <c r="C34" s="392">
        <f t="shared" ref="C34:C62" si="10">IF(D34&lt;&gt;"",ROW()-28,"")</f>
        <v>6</v>
      </c>
      <c r="D34" s="385">
        <v>45304</v>
      </c>
      <c r="E34" s="366">
        <v>0</v>
      </c>
      <c r="F34" s="367">
        <v>1</v>
      </c>
      <c r="G34" s="368">
        <f t="shared" si="1"/>
        <v>1</v>
      </c>
      <c r="H34" s="369">
        <v>18.5</v>
      </c>
      <c r="I34" s="370">
        <f t="shared" si="2"/>
        <v>0</v>
      </c>
      <c r="J34" s="397">
        <v>130.69999999999999</v>
      </c>
      <c r="K34" s="372">
        <v>1</v>
      </c>
      <c r="L34" s="373">
        <v>130.69999999999999</v>
      </c>
      <c r="M34" s="386" t="str">
        <f t="shared" si="7"/>
        <v>kg</v>
      </c>
      <c r="N34" s="359">
        <f t="shared" si="3"/>
        <v>0</v>
      </c>
      <c r="O34" s="359">
        <f t="shared" si="8"/>
        <v>0</v>
      </c>
      <c r="P34" s="392">
        <f t="shared" si="9"/>
        <v>5</v>
      </c>
      <c r="Q34" s="387">
        <v>45304</v>
      </c>
      <c r="R34" s="378">
        <v>0.375</v>
      </c>
      <c r="S34" s="379">
        <v>250</v>
      </c>
      <c r="T34" s="393">
        <f t="shared" si="4"/>
        <v>40</v>
      </c>
      <c r="U34" s="394">
        <v>1</v>
      </c>
      <c r="V34" s="382">
        <v>130.69999999999999</v>
      </c>
      <c r="W34" s="391" t="str">
        <f t="shared" si="5"/>
        <v>kg</v>
      </c>
      <c r="X34" s="383"/>
    </row>
    <row r="35" spans="1:42" ht="22.5" customHeight="1" x14ac:dyDescent="0.2">
      <c r="A35" s="359">
        <f t="shared" si="6"/>
        <v>0</v>
      </c>
      <c r="B35" s="438">
        <f t="shared" ref="B35:B46" si="11">VALUE(TEXT(G35,"[h]"))+MINUTE(G35)/60</f>
        <v>24</v>
      </c>
      <c r="C35" s="392">
        <f t="shared" si="10"/>
        <v>7</v>
      </c>
      <c r="D35" s="385">
        <v>45305</v>
      </c>
      <c r="E35" s="366">
        <v>0</v>
      </c>
      <c r="F35" s="367">
        <v>1</v>
      </c>
      <c r="G35" s="368">
        <f t="shared" si="1"/>
        <v>1</v>
      </c>
      <c r="H35" s="369">
        <v>0</v>
      </c>
      <c r="I35" s="370">
        <f t="shared" si="2"/>
        <v>0</v>
      </c>
      <c r="J35" s="397">
        <v>0</v>
      </c>
      <c r="K35" s="372">
        <v>0</v>
      </c>
      <c r="L35" s="373">
        <v>0</v>
      </c>
      <c r="M35" s="386" t="str">
        <f t="shared" si="7"/>
        <v>kg</v>
      </c>
      <c r="N35" s="359">
        <f t="shared" si="3"/>
        <v>0</v>
      </c>
      <c r="O35" s="359">
        <f t="shared" si="8"/>
        <v>0</v>
      </c>
      <c r="P35" s="392">
        <f t="shared" si="9"/>
        <v>6</v>
      </c>
      <c r="Q35" s="387">
        <v>45305</v>
      </c>
      <c r="R35" s="378">
        <v>0.375</v>
      </c>
      <c r="S35" s="379">
        <v>370</v>
      </c>
      <c r="T35" s="393">
        <f t="shared" si="4"/>
        <v>120</v>
      </c>
      <c r="U35" s="394">
        <v>1</v>
      </c>
      <c r="V35" s="382">
        <v>120.1</v>
      </c>
      <c r="W35" s="391" t="str">
        <f t="shared" si="5"/>
        <v>kg</v>
      </c>
      <c r="X35" s="383"/>
    </row>
    <row r="36" spans="1:42" ht="22.5" customHeight="1" x14ac:dyDescent="0.2">
      <c r="A36" s="359">
        <f t="shared" si="6"/>
        <v>0</v>
      </c>
      <c r="B36" s="438">
        <f t="shared" si="11"/>
        <v>24</v>
      </c>
      <c r="C36" s="392">
        <f t="shared" si="10"/>
        <v>8</v>
      </c>
      <c r="D36" s="385">
        <v>45306</v>
      </c>
      <c r="E36" s="366">
        <v>0</v>
      </c>
      <c r="F36" s="367">
        <v>1</v>
      </c>
      <c r="G36" s="368">
        <f t="shared" si="1"/>
        <v>1</v>
      </c>
      <c r="H36" s="369">
        <v>0</v>
      </c>
      <c r="I36" s="370">
        <f t="shared" si="2"/>
        <v>0</v>
      </c>
      <c r="J36" s="397">
        <v>0</v>
      </c>
      <c r="K36" s="372">
        <v>0</v>
      </c>
      <c r="L36" s="373">
        <v>0</v>
      </c>
      <c r="M36" s="386" t="str">
        <f t="shared" si="7"/>
        <v>kg</v>
      </c>
      <c r="N36" s="359">
        <f t="shared" si="3"/>
        <v>0</v>
      </c>
      <c r="O36" s="359">
        <f t="shared" si="8"/>
        <v>0</v>
      </c>
      <c r="P36" s="392">
        <f t="shared" si="9"/>
        <v>7</v>
      </c>
      <c r="Q36" s="387">
        <v>45306</v>
      </c>
      <c r="R36" s="378">
        <v>0.375</v>
      </c>
      <c r="S36" s="379">
        <v>500</v>
      </c>
      <c r="T36" s="393">
        <f t="shared" si="4"/>
        <v>130</v>
      </c>
      <c r="U36" s="394">
        <v>1</v>
      </c>
      <c r="V36" s="382">
        <v>152.6</v>
      </c>
      <c r="W36" s="391" t="str">
        <f t="shared" si="5"/>
        <v>kg</v>
      </c>
      <c r="X36" s="383"/>
    </row>
    <row r="37" spans="1:42" ht="22.5" customHeight="1" x14ac:dyDescent="0.2">
      <c r="A37" s="359">
        <f t="shared" si="6"/>
        <v>0</v>
      </c>
      <c r="B37" s="438">
        <f t="shared" si="11"/>
        <v>24</v>
      </c>
      <c r="C37" s="392">
        <f t="shared" si="10"/>
        <v>9</v>
      </c>
      <c r="D37" s="385">
        <v>45307</v>
      </c>
      <c r="E37" s="366">
        <v>0</v>
      </c>
      <c r="F37" s="367">
        <v>1</v>
      </c>
      <c r="G37" s="368">
        <f t="shared" si="1"/>
        <v>1</v>
      </c>
      <c r="H37" s="369">
        <v>10.5</v>
      </c>
      <c r="I37" s="370">
        <f t="shared" si="2"/>
        <v>74.2</v>
      </c>
      <c r="J37" s="397">
        <v>74.2</v>
      </c>
      <c r="K37" s="372">
        <v>1</v>
      </c>
      <c r="L37" s="373">
        <v>74.2</v>
      </c>
      <c r="M37" s="386" t="str">
        <f t="shared" si="7"/>
        <v>kg</v>
      </c>
      <c r="N37" s="359">
        <f t="shared" si="3"/>
        <v>0</v>
      </c>
      <c r="O37" s="359">
        <f t="shared" si="8"/>
        <v>0</v>
      </c>
      <c r="P37" s="392">
        <f t="shared" si="9"/>
        <v>8</v>
      </c>
      <c r="Q37" s="387">
        <v>45307</v>
      </c>
      <c r="R37" s="378">
        <v>0.375</v>
      </c>
      <c r="S37" s="379">
        <v>650</v>
      </c>
      <c r="T37" s="393">
        <f t="shared" si="4"/>
        <v>150</v>
      </c>
      <c r="U37" s="394">
        <v>1</v>
      </c>
      <c r="V37" s="382">
        <v>0</v>
      </c>
      <c r="W37" s="391" t="str">
        <f t="shared" si="5"/>
        <v>kg</v>
      </c>
      <c r="X37" s="383"/>
    </row>
    <row r="38" spans="1:42" ht="22.5" customHeight="1" x14ac:dyDescent="0.2">
      <c r="A38" s="359">
        <f t="shared" si="6"/>
        <v>0</v>
      </c>
      <c r="B38" s="438">
        <f t="shared" si="11"/>
        <v>24</v>
      </c>
      <c r="C38" s="392">
        <f t="shared" si="10"/>
        <v>10</v>
      </c>
      <c r="D38" s="385">
        <v>45308</v>
      </c>
      <c r="E38" s="366">
        <v>0</v>
      </c>
      <c r="F38" s="367">
        <v>1</v>
      </c>
      <c r="G38" s="368">
        <f t="shared" si="1"/>
        <v>1</v>
      </c>
      <c r="H38" s="369">
        <v>5</v>
      </c>
      <c r="I38" s="370">
        <f t="shared" si="2"/>
        <v>35.299999999999997</v>
      </c>
      <c r="J38" s="397">
        <v>35.299999999999997</v>
      </c>
      <c r="K38" s="372">
        <v>1</v>
      </c>
      <c r="L38" s="373">
        <v>35.299999999999997</v>
      </c>
      <c r="M38" s="386" t="str">
        <f t="shared" si="7"/>
        <v>kg</v>
      </c>
      <c r="N38" s="359">
        <f t="shared" si="3"/>
        <v>0</v>
      </c>
      <c r="O38" s="359">
        <f t="shared" si="8"/>
        <v>0</v>
      </c>
      <c r="P38" s="392">
        <f t="shared" si="9"/>
        <v>9</v>
      </c>
      <c r="Q38" s="387">
        <v>45308</v>
      </c>
      <c r="R38" s="378">
        <v>0.375</v>
      </c>
      <c r="S38" s="379">
        <v>650</v>
      </c>
      <c r="T38" s="393">
        <f t="shared" si="4"/>
        <v>0</v>
      </c>
      <c r="U38" s="394">
        <v>1</v>
      </c>
      <c r="V38" s="382">
        <v>35.299999999999997</v>
      </c>
      <c r="W38" s="391" t="str">
        <f t="shared" si="5"/>
        <v>kg</v>
      </c>
      <c r="X38" s="383"/>
    </row>
    <row r="39" spans="1:42" ht="22.5" customHeight="1" x14ac:dyDescent="0.2">
      <c r="A39" s="359">
        <f t="shared" si="6"/>
        <v>0</v>
      </c>
      <c r="B39" s="438">
        <f t="shared" si="11"/>
        <v>24</v>
      </c>
      <c r="C39" s="392">
        <f t="shared" si="10"/>
        <v>11</v>
      </c>
      <c r="D39" s="385">
        <v>45309</v>
      </c>
      <c r="E39" s="366">
        <v>0</v>
      </c>
      <c r="F39" s="367">
        <v>1</v>
      </c>
      <c r="G39" s="368">
        <f t="shared" si="1"/>
        <v>1</v>
      </c>
      <c r="H39" s="369">
        <v>18.399999999999999</v>
      </c>
      <c r="I39" s="370">
        <f t="shared" ref="I39:I61" si="12">IF($D39="","",IF($J$16="三相",ROUND(SQRT(3)*$K$16*$L$16*$H39*$B39/1000,1),ROUND($K$16*$L$16*$H39*$B39/1000,1)))</f>
        <v>130</v>
      </c>
      <c r="J39" s="397">
        <v>130</v>
      </c>
      <c r="K39" s="372">
        <v>1</v>
      </c>
      <c r="L39" s="373">
        <v>130</v>
      </c>
      <c r="M39" s="386" t="str">
        <f t="shared" si="7"/>
        <v>kg</v>
      </c>
      <c r="N39" s="359">
        <f t="shared" si="3"/>
        <v>0</v>
      </c>
      <c r="O39" s="359">
        <f t="shared" si="8"/>
        <v>0</v>
      </c>
      <c r="P39" s="392">
        <f t="shared" si="9"/>
        <v>10</v>
      </c>
      <c r="Q39" s="387">
        <v>45309</v>
      </c>
      <c r="R39" s="378">
        <v>0.375</v>
      </c>
      <c r="S39" s="379">
        <v>750</v>
      </c>
      <c r="T39" s="393">
        <f t="shared" si="4"/>
        <v>100</v>
      </c>
      <c r="U39" s="394">
        <v>1</v>
      </c>
      <c r="V39" s="382">
        <v>130</v>
      </c>
      <c r="W39" s="391" t="str">
        <f t="shared" si="5"/>
        <v>kg</v>
      </c>
      <c r="X39" s="383"/>
    </row>
    <row r="40" spans="1:42" ht="22.5" customHeight="1" x14ac:dyDescent="0.2">
      <c r="A40" s="359">
        <f t="shared" si="6"/>
        <v>0</v>
      </c>
      <c r="B40" s="438">
        <f t="shared" si="11"/>
        <v>24</v>
      </c>
      <c r="C40" s="392">
        <f t="shared" si="10"/>
        <v>12</v>
      </c>
      <c r="D40" s="385">
        <v>45310</v>
      </c>
      <c r="E40" s="366">
        <v>0</v>
      </c>
      <c r="F40" s="367">
        <v>1</v>
      </c>
      <c r="G40" s="368">
        <f t="shared" si="1"/>
        <v>1</v>
      </c>
      <c r="H40" s="371">
        <v>15</v>
      </c>
      <c r="I40" s="370">
        <f t="shared" si="12"/>
        <v>106</v>
      </c>
      <c r="J40" s="397">
        <v>106</v>
      </c>
      <c r="K40" s="372">
        <v>1</v>
      </c>
      <c r="L40" s="373">
        <v>106</v>
      </c>
      <c r="M40" s="386" t="str">
        <f t="shared" si="7"/>
        <v>kg</v>
      </c>
      <c r="N40" s="359">
        <f t="shared" si="3"/>
        <v>0</v>
      </c>
      <c r="O40" s="359">
        <f t="shared" si="8"/>
        <v>0</v>
      </c>
      <c r="P40" s="392">
        <f t="shared" si="9"/>
        <v>11</v>
      </c>
      <c r="Q40" s="387">
        <v>45310</v>
      </c>
      <c r="R40" s="378">
        <v>0.375</v>
      </c>
      <c r="S40" s="379">
        <v>830</v>
      </c>
      <c r="T40" s="393">
        <f t="shared" si="4"/>
        <v>80</v>
      </c>
      <c r="U40" s="394">
        <v>1</v>
      </c>
      <c r="V40" s="382">
        <v>106</v>
      </c>
      <c r="W40" s="391" t="str">
        <f t="shared" si="5"/>
        <v>kg</v>
      </c>
      <c r="X40" s="383"/>
    </row>
    <row r="41" spans="1:42" ht="22.5" customHeight="1" x14ac:dyDescent="0.2">
      <c r="A41" s="359">
        <f t="shared" si="6"/>
        <v>0</v>
      </c>
      <c r="B41" s="438">
        <f>VALUE(TEXT(G41,"[h]"))+MINUTE(G41)/60</f>
        <v>11</v>
      </c>
      <c r="C41" s="392">
        <f t="shared" si="10"/>
        <v>13</v>
      </c>
      <c r="D41" s="385">
        <v>45311</v>
      </c>
      <c r="E41" s="366">
        <v>0</v>
      </c>
      <c r="F41" s="367">
        <v>0.45833333333333331</v>
      </c>
      <c r="G41" s="368">
        <f t="shared" si="1"/>
        <v>0.45833333333333331</v>
      </c>
      <c r="H41" s="371">
        <v>7.5</v>
      </c>
      <c r="I41" s="370">
        <f t="shared" si="12"/>
        <v>24.3</v>
      </c>
      <c r="J41" s="397">
        <v>24.3</v>
      </c>
      <c r="K41" s="372">
        <v>0.25</v>
      </c>
      <c r="L41" s="373">
        <v>24.3</v>
      </c>
      <c r="M41" s="386" t="str">
        <f t="shared" si="7"/>
        <v>kg</v>
      </c>
      <c r="N41" s="359" t="str">
        <f t="shared" si="3"/>
        <v/>
      </c>
      <c r="O41" s="359" t="str">
        <f t="shared" si="8"/>
        <v/>
      </c>
      <c r="P41" s="392" t="str">
        <f t="shared" si="9"/>
        <v/>
      </c>
      <c r="Q41" s="387"/>
      <c r="R41" s="378"/>
      <c r="S41" s="379"/>
      <c r="T41" s="393" t="str">
        <f t="shared" si="4"/>
        <v/>
      </c>
      <c r="U41" s="394"/>
      <c r="V41" s="382"/>
      <c r="W41" s="391" t="str">
        <f t="shared" si="5"/>
        <v>kg</v>
      </c>
      <c r="X41" s="383"/>
    </row>
    <row r="42" spans="1:42" ht="22.5" customHeight="1" x14ac:dyDescent="0.2">
      <c r="A42" s="359" t="str">
        <f t="shared" si="6"/>
        <v/>
      </c>
      <c r="B42" s="286" t="e">
        <f>VALUE(TEXT(G42,"[h]"))+MINUTE(G42)/60</f>
        <v>#VALUE!</v>
      </c>
      <c r="C42" s="392" t="str">
        <f t="shared" si="10"/>
        <v/>
      </c>
      <c r="D42" s="387"/>
      <c r="E42" s="395"/>
      <c r="F42" s="396"/>
      <c r="G42" s="368" t="str">
        <f t="shared" si="1"/>
        <v/>
      </c>
      <c r="H42" s="379"/>
      <c r="I42" s="370" t="str">
        <f t="shared" si="12"/>
        <v/>
      </c>
      <c r="J42" s="397"/>
      <c r="K42" s="394"/>
      <c r="L42" s="398"/>
      <c r="M42" s="386" t="str">
        <f t="shared" si="7"/>
        <v>kg</v>
      </c>
      <c r="N42" s="359" t="str">
        <f t="shared" si="3"/>
        <v/>
      </c>
      <c r="O42" s="359" t="str">
        <f t="shared" si="8"/>
        <v/>
      </c>
      <c r="P42" s="392" t="str">
        <f t="shared" si="9"/>
        <v/>
      </c>
      <c r="Q42" s="387"/>
      <c r="R42" s="378"/>
      <c r="S42" s="379"/>
      <c r="T42" s="393" t="str">
        <f t="shared" si="4"/>
        <v/>
      </c>
      <c r="U42" s="394"/>
      <c r="V42" s="382"/>
      <c r="W42" s="391" t="str">
        <f t="shared" si="5"/>
        <v>kg</v>
      </c>
      <c r="X42" s="383"/>
    </row>
    <row r="43" spans="1:42" ht="22.5" customHeight="1" x14ac:dyDescent="0.2">
      <c r="A43" s="359" t="str">
        <f t="shared" si="6"/>
        <v/>
      </c>
      <c r="B43" s="286" t="e">
        <f>VALUE(TEXT(G43,"[h]"))+MINUTE(G43)/60</f>
        <v>#VALUE!</v>
      </c>
      <c r="C43" s="392" t="str">
        <f t="shared" si="10"/>
        <v/>
      </c>
      <c r="D43" s="387"/>
      <c r="E43" s="395"/>
      <c r="F43" s="396"/>
      <c r="G43" s="368" t="str">
        <f t="shared" si="1"/>
        <v/>
      </c>
      <c r="H43" s="379"/>
      <c r="I43" s="370" t="str">
        <f t="shared" si="12"/>
        <v/>
      </c>
      <c r="J43" s="397"/>
      <c r="K43" s="394"/>
      <c r="L43" s="398"/>
      <c r="M43" s="386" t="str">
        <f t="shared" si="7"/>
        <v>kg</v>
      </c>
      <c r="N43" s="359" t="str">
        <f t="shared" si="3"/>
        <v/>
      </c>
      <c r="O43" s="359" t="str">
        <f t="shared" si="8"/>
        <v/>
      </c>
      <c r="P43" s="392" t="str">
        <f t="shared" si="9"/>
        <v/>
      </c>
      <c r="Q43" s="387"/>
      <c r="R43" s="378"/>
      <c r="S43" s="379"/>
      <c r="T43" s="393" t="str">
        <f t="shared" si="4"/>
        <v/>
      </c>
      <c r="U43" s="394"/>
      <c r="V43" s="382"/>
      <c r="W43" s="391" t="str">
        <f t="shared" si="5"/>
        <v>kg</v>
      </c>
      <c r="X43" s="383"/>
    </row>
    <row r="44" spans="1:42" ht="22.5" customHeight="1" x14ac:dyDescent="0.2">
      <c r="A44" s="359" t="str">
        <f t="shared" si="6"/>
        <v/>
      </c>
      <c r="B44" s="286" t="e">
        <f t="shared" si="11"/>
        <v>#VALUE!</v>
      </c>
      <c r="C44" s="392" t="str">
        <f t="shared" si="10"/>
        <v/>
      </c>
      <c r="D44" s="387"/>
      <c r="E44" s="395"/>
      <c r="F44" s="396"/>
      <c r="G44" s="368" t="str">
        <f t="shared" si="1"/>
        <v/>
      </c>
      <c r="H44" s="379"/>
      <c r="I44" s="370" t="str">
        <f>IF($D44="","",IF($J$16="三相",ROUND(SQRT(3)*$K$16*$L$16*$H44*$B44/1000,1),ROUND($K$16*$L$16*$H44*$B44/1000,1)))</f>
        <v/>
      </c>
      <c r="J44" s="399"/>
      <c r="K44" s="394"/>
      <c r="L44" s="398"/>
      <c r="M44" s="386" t="str">
        <f t="shared" si="7"/>
        <v>kg</v>
      </c>
      <c r="N44" s="359" t="str">
        <f t="shared" si="3"/>
        <v/>
      </c>
      <c r="O44" s="359" t="str">
        <f t="shared" si="8"/>
        <v/>
      </c>
      <c r="P44" s="392" t="str">
        <f t="shared" si="9"/>
        <v/>
      </c>
      <c r="Q44" s="387"/>
      <c r="R44" s="378"/>
      <c r="S44" s="379"/>
      <c r="T44" s="393" t="str">
        <f t="shared" si="4"/>
        <v/>
      </c>
      <c r="U44" s="400"/>
      <c r="V44" s="382"/>
      <c r="W44" s="391" t="str">
        <f t="shared" si="5"/>
        <v>kg</v>
      </c>
      <c r="X44" s="383"/>
      <c r="AI44" s="401"/>
    </row>
    <row r="45" spans="1:42" ht="22.5" customHeight="1" x14ac:dyDescent="0.15">
      <c r="A45" s="359" t="str">
        <f t="shared" si="6"/>
        <v/>
      </c>
      <c r="B45" s="286" t="e">
        <f t="shared" si="11"/>
        <v>#VALUE!</v>
      </c>
      <c r="C45" s="392" t="str">
        <f t="shared" si="10"/>
        <v/>
      </c>
      <c r="D45" s="387"/>
      <c r="E45" s="395"/>
      <c r="F45" s="396"/>
      <c r="G45" s="368" t="str">
        <f t="shared" si="1"/>
        <v/>
      </c>
      <c r="H45" s="402"/>
      <c r="I45" s="370" t="str">
        <f t="shared" si="12"/>
        <v/>
      </c>
      <c r="J45" s="399"/>
      <c r="K45" s="394"/>
      <c r="L45" s="398"/>
      <c r="M45" s="386" t="str">
        <f t="shared" si="7"/>
        <v>kg</v>
      </c>
      <c r="N45" s="359" t="str">
        <f t="shared" si="3"/>
        <v/>
      </c>
      <c r="O45" s="359" t="str">
        <f t="shared" si="8"/>
        <v/>
      </c>
      <c r="P45" s="392" t="str">
        <f t="shared" si="9"/>
        <v/>
      </c>
      <c r="Q45" s="387"/>
      <c r="R45" s="378"/>
      <c r="S45" s="379"/>
      <c r="T45" s="393" t="str">
        <f t="shared" si="4"/>
        <v/>
      </c>
      <c r="U45" s="400"/>
      <c r="V45" s="382"/>
      <c r="W45" s="391" t="str">
        <f t="shared" si="5"/>
        <v>kg</v>
      </c>
      <c r="X45" s="383"/>
      <c r="AO45" s="403"/>
    </row>
    <row r="46" spans="1:42" ht="22.5" customHeight="1" x14ac:dyDescent="0.2">
      <c r="A46" s="359" t="str">
        <f t="shared" si="6"/>
        <v/>
      </c>
      <c r="B46" s="286" t="e">
        <f t="shared" si="11"/>
        <v>#VALUE!</v>
      </c>
      <c r="C46" s="392" t="str">
        <f t="shared" si="10"/>
        <v/>
      </c>
      <c r="D46" s="387"/>
      <c r="E46" s="395"/>
      <c r="F46" s="396"/>
      <c r="G46" s="368" t="str">
        <f t="shared" si="1"/>
        <v/>
      </c>
      <c r="H46" s="402"/>
      <c r="I46" s="370" t="str">
        <f t="shared" si="12"/>
        <v/>
      </c>
      <c r="J46" s="399"/>
      <c r="K46" s="394"/>
      <c r="L46" s="398"/>
      <c r="M46" s="386" t="str">
        <f t="shared" si="7"/>
        <v>kg</v>
      </c>
      <c r="N46" s="359" t="str">
        <f t="shared" si="3"/>
        <v/>
      </c>
      <c r="O46" s="359" t="str">
        <f t="shared" si="8"/>
        <v/>
      </c>
      <c r="P46" s="392" t="str">
        <f t="shared" si="9"/>
        <v/>
      </c>
      <c r="Q46" s="387"/>
      <c r="R46" s="378"/>
      <c r="S46" s="379"/>
      <c r="T46" s="393" t="str">
        <f t="shared" si="4"/>
        <v/>
      </c>
      <c r="U46" s="400"/>
      <c r="V46" s="382"/>
      <c r="W46" s="391" t="str">
        <f t="shared" si="5"/>
        <v>kg</v>
      </c>
      <c r="X46" s="383"/>
      <c r="AJ46" s="404"/>
      <c r="AK46" s="404"/>
      <c r="AL46" s="404"/>
      <c r="AM46" s="404"/>
      <c r="AN46" s="404"/>
      <c r="AO46" s="405"/>
      <c r="AP46" s="404"/>
    </row>
    <row r="47" spans="1:42" ht="22.5" customHeight="1" x14ac:dyDescent="0.2">
      <c r="A47" s="359" t="str">
        <f t="shared" si="6"/>
        <v/>
      </c>
      <c r="B47" s="286" t="e">
        <f t="shared" si="0"/>
        <v>#VALUE!</v>
      </c>
      <c r="C47" s="392" t="str">
        <f t="shared" si="10"/>
        <v/>
      </c>
      <c r="D47" s="387"/>
      <c r="E47" s="395"/>
      <c r="F47" s="396"/>
      <c r="G47" s="368" t="str">
        <f t="shared" si="1"/>
        <v/>
      </c>
      <c r="H47" s="379"/>
      <c r="I47" s="370" t="str">
        <f t="shared" si="12"/>
        <v/>
      </c>
      <c r="J47" s="399"/>
      <c r="K47" s="394"/>
      <c r="L47" s="398"/>
      <c r="M47" s="386" t="str">
        <f t="shared" si="7"/>
        <v>kg</v>
      </c>
      <c r="N47" s="359" t="str">
        <f t="shared" si="3"/>
        <v/>
      </c>
      <c r="O47" s="359" t="str">
        <f t="shared" si="8"/>
        <v/>
      </c>
      <c r="P47" s="392" t="str">
        <f t="shared" si="9"/>
        <v/>
      </c>
      <c r="Q47" s="387"/>
      <c r="R47" s="378"/>
      <c r="S47" s="379"/>
      <c r="T47" s="393" t="str">
        <f t="shared" si="4"/>
        <v/>
      </c>
      <c r="U47" s="400"/>
      <c r="V47" s="382"/>
      <c r="W47" s="391" t="str">
        <f t="shared" si="5"/>
        <v>kg</v>
      </c>
      <c r="X47" s="383"/>
      <c r="AF47" s="406"/>
      <c r="AG47" s="406"/>
      <c r="AH47" s="406"/>
      <c r="AJ47" s="404"/>
      <c r="AK47" s="404"/>
      <c r="AL47" s="404"/>
      <c r="AM47" s="404"/>
      <c r="AN47" s="404"/>
      <c r="AO47" s="405"/>
      <c r="AP47" s="404"/>
    </row>
    <row r="48" spans="1:42" ht="22.5" customHeight="1" x14ac:dyDescent="0.2">
      <c r="A48" s="359" t="str">
        <f t="shared" si="6"/>
        <v/>
      </c>
      <c r="B48" s="286" t="e">
        <f t="shared" si="0"/>
        <v>#VALUE!</v>
      </c>
      <c r="C48" s="392" t="str">
        <f t="shared" si="10"/>
        <v/>
      </c>
      <c r="D48" s="387"/>
      <c r="E48" s="395"/>
      <c r="F48" s="395"/>
      <c r="G48" s="368" t="str">
        <f t="shared" si="1"/>
        <v/>
      </c>
      <c r="H48" s="379"/>
      <c r="I48" s="370" t="str">
        <f t="shared" si="12"/>
        <v/>
      </c>
      <c r="J48" s="399"/>
      <c r="K48" s="394"/>
      <c r="L48" s="398"/>
      <c r="M48" s="386" t="str">
        <f t="shared" si="7"/>
        <v>kg</v>
      </c>
      <c r="N48" s="359" t="str">
        <f t="shared" si="3"/>
        <v/>
      </c>
      <c r="O48" s="359" t="str">
        <f t="shared" si="8"/>
        <v/>
      </c>
      <c r="P48" s="392" t="str">
        <f t="shared" si="9"/>
        <v/>
      </c>
      <c r="Q48" s="387"/>
      <c r="R48" s="378"/>
      <c r="S48" s="379"/>
      <c r="T48" s="393" t="str">
        <f t="shared" si="4"/>
        <v/>
      </c>
      <c r="U48" s="400"/>
      <c r="V48" s="382"/>
      <c r="W48" s="391" t="str">
        <f t="shared" si="5"/>
        <v>kg</v>
      </c>
      <c r="X48" s="383"/>
      <c r="AF48" s="407"/>
      <c r="AG48" s="407"/>
      <c r="AH48" s="407"/>
      <c r="AI48" s="311"/>
      <c r="AJ48" s="408"/>
      <c r="AK48" s="406"/>
      <c r="AL48" s="406"/>
      <c r="AM48" s="406"/>
      <c r="AN48" s="409"/>
      <c r="AO48" s="410"/>
      <c r="AP48" s="406"/>
    </row>
    <row r="49" spans="1:42" ht="22.5" customHeight="1" x14ac:dyDescent="0.2">
      <c r="A49" s="359" t="str">
        <f t="shared" si="6"/>
        <v/>
      </c>
      <c r="B49" s="286" t="e">
        <f t="shared" ref="B49:B56" si="13">VALUE(TEXT(G49,"[h]"))+MINUTE(G49)/60</f>
        <v>#VALUE!</v>
      </c>
      <c r="C49" s="392" t="str">
        <f t="shared" si="10"/>
        <v/>
      </c>
      <c r="D49" s="387"/>
      <c r="E49" s="395"/>
      <c r="F49" s="395"/>
      <c r="G49" s="368" t="str">
        <f t="shared" si="1"/>
        <v/>
      </c>
      <c r="H49" s="379"/>
      <c r="I49" s="370" t="str">
        <f t="shared" si="12"/>
        <v/>
      </c>
      <c r="J49" s="399"/>
      <c r="K49" s="394"/>
      <c r="L49" s="398"/>
      <c r="M49" s="386" t="str">
        <f t="shared" si="7"/>
        <v>kg</v>
      </c>
      <c r="N49" s="359" t="str">
        <f t="shared" si="3"/>
        <v/>
      </c>
      <c r="O49" s="359" t="str">
        <f t="shared" si="8"/>
        <v/>
      </c>
      <c r="P49" s="392" t="str">
        <f t="shared" si="9"/>
        <v/>
      </c>
      <c r="Q49" s="387"/>
      <c r="R49" s="378"/>
      <c r="S49" s="379"/>
      <c r="T49" s="393" t="str">
        <f t="shared" si="4"/>
        <v/>
      </c>
      <c r="U49" s="400"/>
      <c r="V49" s="382"/>
      <c r="W49" s="391" t="str">
        <f t="shared" si="5"/>
        <v>kg</v>
      </c>
      <c r="X49" s="383"/>
      <c r="AI49" s="311"/>
      <c r="AJ49" s="408"/>
      <c r="AK49" s="406"/>
      <c r="AL49" s="406"/>
      <c r="AM49" s="406"/>
      <c r="AN49" s="409"/>
      <c r="AO49" s="410"/>
      <c r="AP49" s="406"/>
    </row>
    <row r="50" spans="1:42" ht="22.5" customHeight="1" x14ac:dyDescent="0.2">
      <c r="A50" s="359" t="str">
        <f t="shared" si="6"/>
        <v/>
      </c>
      <c r="B50" s="286" t="e">
        <f t="shared" si="13"/>
        <v>#VALUE!</v>
      </c>
      <c r="C50" s="392" t="str">
        <f t="shared" si="10"/>
        <v/>
      </c>
      <c r="D50" s="387"/>
      <c r="E50" s="395"/>
      <c r="F50" s="395"/>
      <c r="G50" s="368" t="str">
        <f t="shared" si="1"/>
        <v/>
      </c>
      <c r="H50" s="379"/>
      <c r="I50" s="370" t="str">
        <f t="shared" si="12"/>
        <v/>
      </c>
      <c r="J50" s="399"/>
      <c r="K50" s="394"/>
      <c r="L50" s="398"/>
      <c r="M50" s="386" t="str">
        <f t="shared" si="7"/>
        <v>kg</v>
      </c>
      <c r="N50" s="359" t="str">
        <f t="shared" si="3"/>
        <v/>
      </c>
      <c r="O50" s="359" t="str">
        <f t="shared" si="8"/>
        <v/>
      </c>
      <c r="P50" s="392" t="str">
        <f t="shared" si="9"/>
        <v/>
      </c>
      <c r="Q50" s="387"/>
      <c r="R50" s="378"/>
      <c r="S50" s="379"/>
      <c r="T50" s="393" t="str">
        <f t="shared" si="4"/>
        <v/>
      </c>
      <c r="U50" s="400"/>
      <c r="V50" s="382"/>
      <c r="W50" s="391" t="str">
        <f t="shared" si="5"/>
        <v>kg</v>
      </c>
      <c r="X50" s="383"/>
      <c r="AI50" s="311"/>
      <c r="AJ50" s="408"/>
      <c r="AK50" s="406"/>
      <c r="AL50" s="406"/>
      <c r="AM50" s="406"/>
      <c r="AN50" s="409"/>
      <c r="AO50" s="410"/>
      <c r="AP50" s="406"/>
    </row>
    <row r="51" spans="1:42" ht="22.5" customHeight="1" x14ac:dyDescent="0.2">
      <c r="A51" s="359" t="str">
        <f t="shared" si="6"/>
        <v/>
      </c>
      <c r="B51" s="286" t="e">
        <f t="shared" si="13"/>
        <v>#VALUE!</v>
      </c>
      <c r="C51" s="392" t="str">
        <f t="shared" si="10"/>
        <v/>
      </c>
      <c r="D51" s="387"/>
      <c r="E51" s="395"/>
      <c r="F51" s="395"/>
      <c r="G51" s="368" t="str">
        <f t="shared" si="1"/>
        <v/>
      </c>
      <c r="H51" s="379"/>
      <c r="I51" s="370" t="str">
        <f t="shared" si="12"/>
        <v/>
      </c>
      <c r="J51" s="399"/>
      <c r="K51" s="394"/>
      <c r="L51" s="398"/>
      <c r="M51" s="386" t="str">
        <f t="shared" si="7"/>
        <v>kg</v>
      </c>
      <c r="N51" s="359" t="str">
        <f t="shared" si="3"/>
        <v/>
      </c>
      <c r="O51" s="359" t="str">
        <f t="shared" si="8"/>
        <v/>
      </c>
      <c r="P51" s="392" t="str">
        <f t="shared" si="9"/>
        <v/>
      </c>
      <c r="Q51" s="387"/>
      <c r="R51" s="411"/>
      <c r="S51" s="379"/>
      <c r="T51" s="393" t="str">
        <f t="shared" si="4"/>
        <v/>
      </c>
      <c r="U51" s="400"/>
      <c r="V51" s="382"/>
      <c r="W51" s="391" t="str">
        <f t="shared" si="5"/>
        <v>kg</v>
      </c>
      <c r="X51" s="383"/>
      <c r="AI51" s="311"/>
      <c r="AJ51" s="408"/>
      <c r="AK51" s="406"/>
      <c r="AL51" s="406"/>
      <c r="AM51" s="406"/>
      <c r="AN51" s="409"/>
      <c r="AO51" s="410"/>
      <c r="AP51" s="406"/>
    </row>
    <row r="52" spans="1:42" ht="22.5" customHeight="1" x14ac:dyDescent="0.2">
      <c r="A52" s="359" t="str">
        <f t="shared" si="6"/>
        <v/>
      </c>
      <c r="B52" s="286" t="e">
        <f t="shared" si="13"/>
        <v>#VALUE!</v>
      </c>
      <c r="C52" s="392" t="str">
        <f t="shared" si="10"/>
        <v/>
      </c>
      <c r="D52" s="387"/>
      <c r="E52" s="366"/>
      <c r="F52" s="367"/>
      <c r="G52" s="368" t="str">
        <f t="shared" si="1"/>
        <v/>
      </c>
      <c r="H52" s="379"/>
      <c r="I52" s="370" t="str">
        <f t="shared" si="12"/>
        <v/>
      </c>
      <c r="J52" s="397"/>
      <c r="K52" s="394"/>
      <c r="L52" s="398"/>
      <c r="M52" s="386" t="str">
        <f t="shared" si="7"/>
        <v>kg</v>
      </c>
      <c r="N52" s="359" t="str">
        <f t="shared" si="3"/>
        <v/>
      </c>
      <c r="O52" s="359" t="str">
        <f t="shared" si="8"/>
        <v/>
      </c>
      <c r="P52" s="392" t="str">
        <f t="shared" si="9"/>
        <v/>
      </c>
      <c r="Q52" s="387"/>
      <c r="R52" s="411"/>
      <c r="S52" s="379"/>
      <c r="T52" s="393" t="str">
        <f t="shared" si="4"/>
        <v/>
      </c>
      <c r="U52" s="400"/>
      <c r="V52" s="382"/>
      <c r="W52" s="391" t="str">
        <f t="shared" si="5"/>
        <v>kg</v>
      </c>
      <c r="X52" s="383"/>
      <c r="AI52" s="311"/>
      <c r="AJ52" s="408"/>
      <c r="AK52" s="406"/>
      <c r="AL52" s="406"/>
      <c r="AM52" s="406"/>
      <c r="AN52" s="409"/>
      <c r="AO52" s="410"/>
      <c r="AP52" s="406"/>
    </row>
    <row r="53" spans="1:42" ht="22.5" customHeight="1" x14ac:dyDescent="0.2">
      <c r="A53" s="359" t="str">
        <f t="shared" si="6"/>
        <v/>
      </c>
      <c r="B53" s="286" t="e">
        <f t="shared" si="13"/>
        <v>#VALUE!</v>
      </c>
      <c r="C53" s="392" t="str">
        <f t="shared" si="10"/>
        <v/>
      </c>
      <c r="D53" s="387"/>
      <c r="E53" s="395"/>
      <c r="F53" s="395"/>
      <c r="G53" s="368" t="str">
        <f t="shared" si="1"/>
        <v/>
      </c>
      <c r="H53" s="379"/>
      <c r="I53" s="370" t="str">
        <f t="shared" si="12"/>
        <v/>
      </c>
      <c r="J53" s="399"/>
      <c r="K53" s="394"/>
      <c r="L53" s="398"/>
      <c r="M53" s="386" t="str">
        <f t="shared" si="7"/>
        <v>kg</v>
      </c>
      <c r="N53" s="359" t="str">
        <f t="shared" si="3"/>
        <v/>
      </c>
      <c r="O53" s="359" t="str">
        <f t="shared" si="8"/>
        <v/>
      </c>
      <c r="P53" s="392" t="str">
        <f t="shared" si="9"/>
        <v/>
      </c>
      <c r="Q53" s="387"/>
      <c r="R53" s="411"/>
      <c r="S53" s="379"/>
      <c r="T53" s="393" t="str">
        <f t="shared" si="4"/>
        <v/>
      </c>
      <c r="U53" s="400"/>
      <c r="V53" s="382"/>
      <c r="W53" s="391" t="str">
        <f t="shared" si="5"/>
        <v>kg</v>
      </c>
      <c r="X53" s="383"/>
      <c r="AI53" s="311"/>
      <c r="AJ53" s="408"/>
      <c r="AK53" s="406"/>
      <c r="AL53" s="406"/>
      <c r="AM53" s="406"/>
      <c r="AN53" s="409"/>
      <c r="AO53" s="410"/>
      <c r="AP53" s="406"/>
    </row>
    <row r="54" spans="1:42" ht="22.5" customHeight="1" x14ac:dyDescent="0.2">
      <c r="A54" s="359" t="str">
        <f t="shared" si="6"/>
        <v/>
      </c>
      <c r="B54" s="286" t="e">
        <f t="shared" si="13"/>
        <v>#VALUE!</v>
      </c>
      <c r="C54" s="392" t="str">
        <f t="shared" si="10"/>
        <v/>
      </c>
      <c r="D54" s="387"/>
      <c r="E54" s="395"/>
      <c r="F54" s="395"/>
      <c r="G54" s="368" t="str">
        <f t="shared" si="1"/>
        <v/>
      </c>
      <c r="H54" s="379"/>
      <c r="I54" s="370" t="str">
        <f t="shared" si="12"/>
        <v/>
      </c>
      <c r="J54" s="399"/>
      <c r="K54" s="394"/>
      <c r="L54" s="398"/>
      <c r="M54" s="386" t="str">
        <f t="shared" si="7"/>
        <v>kg</v>
      </c>
      <c r="N54" s="359" t="str">
        <f t="shared" si="3"/>
        <v/>
      </c>
      <c r="O54" s="359" t="str">
        <f t="shared" si="8"/>
        <v/>
      </c>
      <c r="P54" s="392" t="str">
        <f t="shared" si="9"/>
        <v/>
      </c>
      <c r="Q54" s="387"/>
      <c r="R54" s="411"/>
      <c r="S54" s="379"/>
      <c r="T54" s="393" t="str">
        <f t="shared" si="4"/>
        <v/>
      </c>
      <c r="U54" s="400"/>
      <c r="V54" s="382"/>
      <c r="W54" s="391" t="str">
        <f t="shared" si="5"/>
        <v>kg</v>
      </c>
      <c r="X54" s="383"/>
      <c r="AI54" s="311"/>
      <c r="AJ54" s="408"/>
      <c r="AK54" s="406"/>
      <c r="AL54" s="406"/>
      <c r="AM54" s="406"/>
      <c r="AN54" s="409"/>
      <c r="AO54" s="410"/>
      <c r="AP54" s="406"/>
    </row>
    <row r="55" spans="1:42" ht="22.5" customHeight="1" x14ac:dyDescent="0.2">
      <c r="A55" s="359" t="str">
        <f t="shared" si="6"/>
        <v/>
      </c>
      <c r="B55" s="286" t="e">
        <f t="shared" si="13"/>
        <v>#VALUE!</v>
      </c>
      <c r="C55" s="392" t="str">
        <f t="shared" si="10"/>
        <v/>
      </c>
      <c r="D55" s="387"/>
      <c r="E55" s="395"/>
      <c r="F55" s="395"/>
      <c r="G55" s="368" t="str">
        <f t="shared" si="1"/>
        <v/>
      </c>
      <c r="H55" s="379"/>
      <c r="I55" s="370" t="str">
        <f t="shared" si="12"/>
        <v/>
      </c>
      <c r="J55" s="399"/>
      <c r="K55" s="394"/>
      <c r="L55" s="398"/>
      <c r="M55" s="386" t="str">
        <f t="shared" si="7"/>
        <v>kg</v>
      </c>
      <c r="N55" s="359" t="str">
        <f t="shared" si="3"/>
        <v/>
      </c>
      <c r="O55" s="359" t="str">
        <f t="shared" si="8"/>
        <v/>
      </c>
      <c r="P55" s="392" t="str">
        <f t="shared" si="9"/>
        <v/>
      </c>
      <c r="Q55" s="387"/>
      <c r="R55" s="411"/>
      <c r="S55" s="379"/>
      <c r="T55" s="393" t="str">
        <f t="shared" si="4"/>
        <v/>
      </c>
      <c r="U55" s="400"/>
      <c r="V55" s="382"/>
      <c r="W55" s="391" t="str">
        <f t="shared" si="5"/>
        <v>kg</v>
      </c>
      <c r="X55" s="383"/>
      <c r="AA55" s="311"/>
      <c r="AB55" s="338"/>
      <c r="AI55" s="311"/>
      <c r="AJ55" s="408"/>
      <c r="AK55" s="406"/>
      <c r="AL55" s="406"/>
      <c r="AM55" s="406"/>
      <c r="AN55" s="409"/>
      <c r="AO55" s="410"/>
      <c r="AP55" s="406"/>
    </row>
    <row r="56" spans="1:42" ht="22.5" customHeight="1" x14ac:dyDescent="0.2">
      <c r="A56" s="359" t="str">
        <f t="shared" si="6"/>
        <v/>
      </c>
      <c r="B56" s="286" t="e">
        <f t="shared" si="13"/>
        <v>#VALUE!</v>
      </c>
      <c r="C56" s="392" t="str">
        <f t="shared" si="10"/>
        <v/>
      </c>
      <c r="D56" s="387"/>
      <c r="E56" s="395"/>
      <c r="F56" s="395"/>
      <c r="G56" s="368" t="str">
        <f t="shared" si="1"/>
        <v/>
      </c>
      <c r="H56" s="379"/>
      <c r="I56" s="370" t="str">
        <f>IF($D56="","",IF($J$16="三相",ROUND(SQRT(3)*$K$16*$L$16*$H56*$B56/1000,1),ROUND($K$16*$L$16*$H56*$B56/1000,1)))</f>
        <v/>
      </c>
      <c r="J56" s="399"/>
      <c r="K56" s="394"/>
      <c r="L56" s="398"/>
      <c r="M56" s="386" t="str">
        <f t="shared" si="7"/>
        <v>kg</v>
      </c>
      <c r="N56" s="359" t="str">
        <f t="shared" si="3"/>
        <v/>
      </c>
      <c r="O56" s="359" t="str">
        <f t="shared" si="8"/>
        <v/>
      </c>
      <c r="P56" s="392" t="str">
        <f t="shared" si="9"/>
        <v/>
      </c>
      <c r="Q56" s="387"/>
      <c r="R56" s="411"/>
      <c r="S56" s="379"/>
      <c r="T56" s="393" t="str">
        <f t="shared" si="4"/>
        <v/>
      </c>
      <c r="U56" s="400"/>
      <c r="V56" s="382"/>
      <c r="W56" s="391" t="str">
        <f t="shared" si="5"/>
        <v>kg</v>
      </c>
      <c r="X56" s="383"/>
      <c r="AA56" s="311"/>
      <c r="AB56" s="338"/>
      <c r="AI56" s="311"/>
      <c r="AJ56" s="408"/>
      <c r="AK56" s="406"/>
      <c r="AL56" s="406"/>
      <c r="AM56" s="406"/>
      <c r="AN56" s="409"/>
      <c r="AO56" s="410"/>
      <c r="AP56" s="406"/>
    </row>
    <row r="57" spans="1:42" ht="22.5" customHeight="1" x14ac:dyDescent="0.2">
      <c r="A57" s="359" t="str">
        <f t="shared" si="6"/>
        <v/>
      </c>
      <c r="B57" s="286" t="e">
        <f t="shared" si="0"/>
        <v>#VALUE!</v>
      </c>
      <c r="C57" s="392" t="str">
        <f t="shared" si="10"/>
        <v/>
      </c>
      <c r="D57" s="387"/>
      <c r="E57" s="395"/>
      <c r="F57" s="395"/>
      <c r="G57" s="368" t="str">
        <f t="shared" si="1"/>
        <v/>
      </c>
      <c r="H57" s="379"/>
      <c r="I57" s="370" t="str">
        <f t="shared" si="12"/>
        <v/>
      </c>
      <c r="J57" s="399"/>
      <c r="K57" s="394"/>
      <c r="L57" s="398"/>
      <c r="M57" s="386" t="str">
        <f t="shared" si="7"/>
        <v>kg</v>
      </c>
      <c r="N57" s="359" t="str">
        <f t="shared" si="3"/>
        <v/>
      </c>
      <c r="O57" s="359" t="str">
        <f t="shared" si="8"/>
        <v/>
      </c>
      <c r="P57" s="392" t="str">
        <f t="shared" si="9"/>
        <v/>
      </c>
      <c r="Q57" s="387"/>
      <c r="R57" s="411"/>
      <c r="S57" s="379"/>
      <c r="T57" s="393" t="str">
        <f t="shared" si="4"/>
        <v/>
      </c>
      <c r="U57" s="400"/>
      <c r="V57" s="382"/>
      <c r="W57" s="391" t="str">
        <f t="shared" si="5"/>
        <v>kg</v>
      </c>
      <c r="X57" s="383"/>
      <c r="AI57" s="311"/>
      <c r="AJ57" s="408"/>
      <c r="AK57" s="406"/>
      <c r="AL57" s="406"/>
      <c r="AM57" s="406"/>
      <c r="AN57" s="409"/>
      <c r="AO57" s="410"/>
      <c r="AP57" s="406"/>
    </row>
    <row r="58" spans="1:42" ht="22.5" customHeight="1" x14ac:dyDescent="0.2">
      <c r="A58" s="359" t="str">
        <f t="shared" si="6"/>
        <v/>
      </c>
      <c r="B58" s="286" t="e">
        <f>VALUE(TEXT(G58,"[h]"))+MINUTE(G58)/60</f>
        <v>#VALUE!</v>
      </c>
      <c r="C58" s="392" t="str">
        <f t="shared" si="10"/>
        <v/>
      </c>
      <c r="D58" s="387"/>
      <c r="E58" s="395"/>
      <c r="F58" s="395"/>
      <c r="G58" s="368" t="str">
        <f t="shared" si="1"/>
        <v/>
      </c>
      <c r="H58" s="379"/>
      <c r="I58" s="370" t="str">
        <f t="shared" si="12"/>
        <v/>
      </c>
      <c r="J58" s="399"/>
      <c r="K58" s="394"/>
      <c r="L58" s="398"/>
      <c r="M58" s="386" t="str">
        <f t="shared" si="7"/>
        <v>kg</v>
      </c>
      <c r="N58" s="359" t="str">
        <f t="shared" si="3"/>
        <v/>
      </c>
      <c r="O58" s="359" t="str">
        <f t="shared" si="8"/>
        <v/>
      </c>
      <c r="P58" s="392" t="str">
        <f t="shared" si="9"/>
        <v/>
      </c>
      <c r="Q58" s="387"/>
      <c r="R58" s="411"/>
      <c r="S58" s="379"/>
      <c r="T58" s="393" t="str">
        <f t="shared" si="4"/>
        <v/>
      </c>
      <c r="U58" s="400"/>
      <c r="V58" s="382"/>
      <c r="W58" s="391" t="str">
        <f t="shared" si="5"/>
        <v>kg</v>
      </c>
      <c r="X58" s="383"/>
      <c r="AA58" s="311"/>
      <c r="AI58" s="311"/>
      <c r="AJ58" s="408"/>
      <c r="AK58" s="406"/>
      <c r="AL58" s="406"/>
      <c r="AM58" s="406"/>
      <c r="AN58" s="409"/>
      <c r="AO58" s="410"/>
      <c r="AP58" s="406"/>
    </row>
    <row r="59" spans="1:42" ht="22.5" customHeight="1" x14ac:dyDescent="0.2">
      <c r="A59" s="359" t="str">
        <f t="shared" si="6"/>
        <v/>
      </c>
      <c r="B59" s="286" t="e">
        <f>VALUE(TEXT(G59,"[h]"))+MINUTE(G59)/60</f>
        <v>#VALUE!</v>
      </c>
      <c r="C59" s="392" t="str">
        <f t="shared" si="10"/>
        <v/>
      </c>
      <c r="D59" s="387"/>
      <c r="E59" s="395"/>
      <c r="F59" s="395"/>
      <c r="G59" s="368" t="str">
        <f t="shared" si="1"/>
        <v/>
      </c>
      <c r="H59" s="379"/>
      <c r="I59" s="370" t="str">
        <f t="shared" si="12"/>
        <v/>
      </c>
      <c r="J59" s="399"/>
      <c r="K59" s="394"/>
      <c r="L59" s="398"/>
      <c r="M59" s="386" t="str">
        <f t="shared" si="7"/>
        <v>kg</v>
      </c>
      <c r="N59" s="359" t="str">
        <f t="shared" si="3"/>
        <v/>
      </c>
      <c r="O59" s="359" t="str">
        <f t="shared" si="8"/>
        <v/>
      </c>
      <c r="P59" s="392" t="str">
        <f t="shared" si="9"/>
        <v/>
      </c>
      <c r="Q59" s="387"/>
      <c r="R59" s="411"/>
      <c r="S59" s="379"/>
      <c r="T59" s="393" t="str">
        <f t="shared" si="4"/>
        <v/>
      </c>
      <c r="U59" s="394"/>
      <c r="V59" s="382"/>
      <c r="W59" s="391" t="str">
        <f t="shared" si="5"/>
        <v>kg</v>
      </c>
      <c r="X59" s="383"/>
      <c r="AA59" s="311"/>
      <c r="AB59" s="412"/>
      <c r="AI59" s="311"/>
      <c r="AJ59" s="408"/>
      <c r="AK59" s="406"/>
      <c r="AL59" s="406"/>
      <c r="AM59" s="406"/>
      <c r="AN59" s="409"/>
      <c r="AO59" s="410"/>
      <c r="AP59" s="406"/>
    </row>
    <row r="60" spans="1:42" ht="22.5" customHeight="1" x14ac:dyDescent="0.2">
      <c r="A60" s="359" t="str">
        <f t="shared" si="6"/>
        <v/>
      </c>
      <c r="B60" s="286" t="e">
        <f>VALUE(TEXT(G60,"[h]"))+MINUTE(G60)/60</f>
        <v>#VALUE!</v>
      </c>
      <c r="C60" s="392" t="str">
        <f t="shared" si="10"/>
        <v/>
      </c>
      <c r="D60" s="387"/>
      <c r="E60" s="395"/>
      <c r="F60" s="395"/>
      <c r="G60" s="368" t="str">
        <f t="shared" si="1"/>
        <v/>
      </c>
      <c r="H60" s="379"/>
      <c r="I60" s="370" t="str">
        <f t="shared" si="12"/>
        <v/>
      </c>
      <c r="J60" s="399"/>
      <c r="K60" s="394"/>
      <c r="L60" s="398"/>
      <c r="M60" s="386" t="str">
        <f t="shared" si="7"/>
        <v>kg</v>
      </c>
      <c r="N60" s="359" t="str">
        <f t="shared" si="3"/>
        <v/>
      </c>
      <c r="O60" s="359" t="str">
        <f t="shared" si="8"/>
        <v/>
      </c>
      <c r="P60" s="392" t="str">
        <f t="shared" si="9"/>
        <v/>
      </c>
      <c r="Q60" s="387"/>
      <c r="R60" s="378"/>
      <c r="S60" s="379"/>
      <c r="T60" s="393" t="str">
        <f t="shared" si="4"/>
        <v/>
      </c>
      <c r="U60" s="394"/>
      <c r="V60" s="382"/>
      <c r="W60" s="391" t="str">
        <f t="shared" si="5"/>
        <v>kg</v>
      </c>
      <c r="X60" s="383"/>
      <c r="AI60" s="311"/>
      <c r="AJ60" s="408"/>
      <c r="AK60" s="406"/>
      <c r="AL60" s="406"/>
      <c r="AM60" s="406"/>
      <c r="AN60" s="409"/>
      <c r="AO60" s="410"/>
      <c r="AP60" s="406"/>
    </row>
    <row r="61" spans="1:42" ht="22.5" customHeight="1" x14ac:dyDescent="0.2">
      <c r="A61" s="359" t="str">
        <f t="shared" si="6"/>
        <v/>
      </c>
      <c r="B61" s="286" t="e">
        <f>VALUE(TEXT(G61,"[h]"))+MINUTE(G61)/60</f>
        <v>#VALUE!</v>
      </c>
      <c r="C61" s="392" t="str">
        <f t="shared" si="10"/>
        <v/>
      </c>
      <c r="D61" s="387"/>
      <c r="E61" s="395"/>
      <c r="F61" s="395"/>
      <c r="G61" s="368" t="str">
        <f t="shared" si="1"/>
        <v/>
      </c>
      <c r="H61" s="379"/>
      <c r="I61" s="370" t="str">
        <f t="shared" si="12"/>
        <v/>
      </c>
      <c r="J61" s="399"/>
      <c r="K61" s="394"/>
      <c r="L61" s="398"/>
      <c r="M61" s="386" t="str">
        <f t="shared" si="7"/>
        <v>kg</v>
      </c>
      <c r="N61" s="359" t="str">
        <f t="shared" si="3"/>
        <v/>
      </c>
      <c r="O61" s="359" t="str">
        <f t="shared" si="8"/>
        <v/>
      </c>
      <c r="P61" s="392" t="str">
        <f t="shared" si="9"/>
        <v/>
      </c>
      <c r="Q61" s="387"/>
      <c r="R61" s="378"/>
      <c r="S61" s="379"/>
      <c r="T61" s="393" t="str">
        <f t="shared" si="4"/>
        <v/>
      </c>
      <c r="U61" s="394"/>
      <c r="V61" s="382"/>
      <c r="W61" s="391" t="str">
        <f t="shared" si="5"/>
        <v>kg</v>
      </c>
      <c r="X61" s="383"/>
      <c r="AA61" s="276"/>
      <c r="AB61" s="413"/>
      <c r="AI61" s="311"/>
      <c r="AJ61" s="408"/>
      <c r="AK61" s="406"/>
      <c r="AL61" s="406"/>
      <c r="AM61" s="406"/>
      <c r="AN61" s="409"/>
      <c r="AO61" s="410"/>
      <c r="AP61" s="406"/>
    </row>
    <row r="62" spans="1:42" ht="22.5" customHeight="1" thickBot="1" x14ac:dyDescent="0.25">
      <c r="A62" s="359" t="str">
        <f t="shared" si="6"/>
        <v/>
      </c>
      <c r="B62" s="286" t="e">
        <f>VALUE(TEXT(G62,"[h]"))+MINUTE(G62)/60</f>
        <v>#VALUE!</v>
      </c>
      <c r="C62" s="414" t="str">
        <f t="shared" si="10"/>
        <v/>
      </c>
      <c r="D62" s="387"/>
      <c r="E62" s="395"/>
      <c r="F62" s="395"/>
      <c r="G62" s="415" t="str">
        <f t="shared" si="1"/>
        <v/>
      </c>
      <c r="H62" s="416"/>
      <c r="I62" s="370" t="str">
        <f>IF($D62="","",IF($J$16="三相",ROUND(SQRT(3)*$K$16*$L$16*$H62*$B62/1000,1),ROUND($K$16*$L$16*$H62*$B62/1000,1)))</f>
        <v/>
      </c>
      <c r="J62" s="399"/>
      <c r="K62" s="394"/>
      <c r="L62" s="398"/>
      <c r="M62" s="386" t="str">
        <f t="shared" si="7"/>
        <v>kg</v>
      </c>
      <c r="N62" s="359" t="str">
        <f t="shared" si="3"/>
        <v/>
      </c>
      <c r="O62" s="359" t="str">
        <f t="shared" si="8"/>
        <v/>
      </c>
      <c r="P62" s="414" t="str">
        <f t="shared" si="9"/>
        <v/>
      </c>
      <c r="Q62" s="387"/>
      <c r="R62" s="378"/>
      <c r="S62" s="379"/>
      <c r="T62" s="393" t="str">
        <f t="shared" si="4"/>
        <v/>
      </c>
      <c r="U62" s="394"/>
      <c r="V62" s="382"/>
      <c r="W62" s="417" t="str">
        <f t="shared" si="5"/>
        <v>kg</v>
      </c>
      <c r="X62" s="383"/>
      <c r="AA62" s="311"/>
      <c r="AI62" s="311"/>
      <c r="AJ62" s="408"/>
      <c r="AK62" s="406"/>
      <c r="AL62" s="406"/>
      <c r="AM62" s="406"/>
      <c r="AN62" s="409"/>
      <c r="AO62" s="410"/>
      <c r="AP62" s="406"/>
    </row>
    <row r="63" spans="1:42" ht="22.5" customHeight="1" thickBot="1" x14ac:dyDescent="0.25">
      <c r="C63" s="418" t="s">
        <v>83</v>
      </c>
      <c r="D63" s="419">
        <f>IF(D31="","",INDEX(D31:D62,MATCH(MAX(C31:C62),C31:C62,0)))</f>
        <v>45311</v>
      </c>
      <c r="E63" s="420" t="s">
        <v>19</v>
      </c>
      <c r="F63" s="421">
        <f>IF(F31="","",INDEX(F31:F62,MATCH(MAX(C31:C62),C31:C62,0)))</f>
        <v>0.45833333333333331</v>
      </c>
      <c r="G63" s="420" t="s">
        <v>19</v>
      </c>
      <c r="H63" s="422" t="s">
        <v>161</v>
      </c>
      <c r="I63" s="472">
        <f>IF(IF(J13=AP4,SUM(I31:I62),SUM(J31:J62))&lt;&gt;0,IF(J13=AP4,SUM(I31:I62),SUM(J31:J62)),"")</f>
        <v>839.59999999999991</v>
      </c>
      <c r="J63" s="473"/>
      <c r="K63" s="423">
        <f>IF(SUM(K31:K62)&lt;&gt;0,SUM(K31:K62),"")</f>
        <v>7.75</v>
      </c>
      <c r="L63" s="424">
        <f>IF(SUM(L31:L62)&lt;&gt;0,SUM(L31:L62),"")</f>
        <v>839.59999999999991</v>
      </c>
      <c r="M63" s="425" t="str">
        <f>IF(M$31="","",$M$31)</f>
        <v>kg</v>
      </c>
      <c r="N63" s="286"/>
      <c r="O63" s="286"/>
      <c r="P63" s="426" t="s">
        <v>83</v>
      </c>
      <c r="Q63" s="427">
        <f>IF(Q32="","",INDEX(Q32:Q62,MATCH(MAX(P32:P62),P32:P62,0)))</f>
        <v>45310</v>
      </c>
      <c r="R63" s="428">
        <f>IF(R32="","",INDEX(R32:R62,MATCH(MAX(P32:P62),P32:P62,0)))</f>
        <v>0.375</v>
      </c>
      <c r="S63" s="429" t="s">
        <v>161</v>
      </c>
      <c r="T63" s="430">
        <f>IF(COUNTIF(T32:T62,"&lt;0")&gt;0,"",IF(SUM(T32:T62)&lt;&gt;0,SUM(T32:T62),""))</f>
        <v>620</v>
      </c>
      <c r="U63" s="423">
        <f>IF(SUM(U32:U62)&lt;&gt;0,SUM(U32:U62),"")</f>
        <v>7</v>
      </c>
      <c r="V63" s="431">
        <f>IF(SUM(V31:V62)&lt;&gt;0,SUM(V31:V62),"")</f>
        <v>827.3</v>
      </c>
      <c r="W63" s="432" t="str">
        <f t="shared" si="5"/>
        <v>kg</v>
      </c>
      <c r="X63" s="383"/>
      <c r="AA63" s="311"/>
      <c r="AI63" s="311"/>
      <c r="AJ63" s="408"/>
      <c r="AK63" s="406"/>
      <c r="AL63" s="406"/>
      <c r="AM63" s="406"/>
      <c r="AN63" s="409"/>
      <c r="AO63" s="410"/>
      <c r="AP63" s="406"/>
    </row>
    <row r="64" spans="1:42" ht="22.5" customHeight="1" x14ac:dyDescent="0.2">
      <c r="N64" s="286"/>
      <c r="T64" s="433" t="str">
        <f>IF(COUNTIF(T32:T62,"&lt;0")&gt;0,"手引きを確認の上、読み取り値を修正してください","")</f>
        <v/>
      </c>
      <c r="U64" s="311"/>
      <c r="V64" s="311"/>
      <c r="W64" s="311"/>
      <c r="X64" s="434"/>
      <c r="AA64" s="311"/>
      <c r="AI64" s="311"/>
      <c r="AJ64" s="408"/>
      <c r="AK64" s="406"/>
      <c r="AL64" s="406"/>
      <c r="AM64" s="406"/>
      <c r="AN64" s="409"/>
      <c r="AO64" s="410"/>
      <c r="AP64" s="406"/>
    </row>
    <row r="65" spans="3:42" ht="22.5" customHeight="1" x14ac:dyDescent="0.2">
      <c r="U65" s="311"/>
      <c r="V65" s="311"/>
      <c r="W65" s="311"/>
      <c r="X65" s="434"/>
      <c r="AI65" s="311"/>
      <c r="AJ65" s="408"/>
      <c r="AK65" s="406"/>
      <c r="AL65" s="406"/>
      <c r="AM65" s="406"/>
      <c r="AN65" s="409"/>
      <c r="AO65" s="410"/>
      <c r="AP65" s="406"/>
    </row>
    <row r="66" spans="3:42" ht="22.5" customHeight="1" x14ac:dyDescent="0.2">
      <c r="U66" s="311"/>
      <c r="V66" s="311"/>
      <c r="W66" s="311"/>
      <c r="X66" s="434"/>
      <c r="AI66" s="311"/>
      <c r="AJ66" s="408"/>
      <c r="AK66" s="406"/>
      <c r="AL66" s="406"/>
      <c r="AM66" s="406"/>
      <c r="AN66" s="409"/>
      <c r="AO66" s="410"/>
      <c r="AP66" s="406"/>
    </row>
    <row r="67" spans="3:42" ht="22.5" customHeight="1" x14ac:dyDescent="0.2">
      <c r="U67" s="311"/>
      <c r="V67" s="311"/>
      <c r="W67" s="311"/>
      <c r="X67" s="434"/>
      <c r="AI67" s="311"/>
      <c r="AJ67" s="408"/>
      <c r="AK67" s="406"/>
      <c r="AL67" s="406"/>
      <c r="AM67" s="406"/>
      <c r="AN67" s="409"/>
      <c r="AO67" s="410"/>
      <c r="AP67" s="406"/>
    </row>
    <row r="68" spans="3:42" ht="22.5" customHeight="1" x14ac:dyDescent="0.2">
      <c r="AA68" s="311"/>
      <c r="AI68" s="311"/>
      <c r="AJ68" s="408"/>
      <c r="AK68" s="406"/>
      <c r="AL68" s="406"/>
      <c r="AM68" s="406"/>
      <c r="AN68" s="409"/>
      <c r="AO68" s="410"/>
      <c r="AP68" s="406"/>
    </row>
    <row r="69" spans="3:42" ht="22.5" customHeight="1" x14ac:dyDescent="0.2">
      <c r="AA69" s="311"/>
      <c r="AB69" s="435"/>
      <c r="AI69" s="405"/>
      <c r="AJ69" s="408"/>
      <c r="AK69" s="406"/>
      <c r="AL69" s="406"/>
      <c r="AM69" s="406"/>
      <c r="AO69" s="436"/>
      <c r="AP69" s="437"/>
    </row>
    <row r="70" spans="3:42" ht="22.5" customHeight="1" x14ac:dyDescent="0.2"/>
    <row r="71" spans="3:42" ht="22.5" customHeight="1" x14ac:dyDescent="0.2">
      <c r="U71" s="311"/>
      <c r="V71" s="311"/>
      <c r="W71" s="311"/>
      <c r="X71" s="434"/>
    </row>
    <row r="72" spans="3:42" ht="22.5" customHeight="1" x14ac:dyDescent="0.2">
      <c r="U72" s="311"/>
      <c r="V72" s="311"/>
      <c r="W72" s="311"/>
      <c r="X72" s="434"/>
      <c r="AA72" s="311"/>
    </row>
    <row r="73" spans="3:42" ht="22.5" customHeight="1" x14ac:dyDescent="0.2">
      <c r="U73" s="311"/>
      <c r="V73" s="311"/>
      <c r="W73" s="311"/>
      <c r="X73" s="434"/>
    </row>
    <row r="74" spans="3:42" ht="22.5" customHeight="1" x14ac:dyDescent="0.2">
      <c r="U74" s="311"/>
      <c r="V74" s="311"/>
      <c r="W74" s="311"/>
      <c r="X74" s="434"/>
    </row>
    <row r="75" spans="3:42" ht="22.5" customHeight="1" x14ac:dyDescent="0.2">
      <c r="U75" s="311"/>
      <c r="V75" s="311"/>
      <c r="W75" s="311"/>
      <c r="X75" s="434"/>
      <c r="AA75" s="311"/>
    </row>
    <row r="76" spans="3:42" ht="22.5" customHeight="1" x14ac:dyDescent="0.2">
      <c r="U76" s="311"/>
      <c r="V76" s="311"/>
      <c r="W76" s="311"/>
      <c r="X76" s="434"/>
      <c r="AA76" s="311"/>
    </row>
    <row r="77" spans="3:42" ht="22.5" customHeight="1" x14ac:dyDescent="0.2">
      <c r="U77" s="311"/>
      <c r="V77" s="311"/>
      <c r="W77" s="311"/>
      <c r="X77" s="434"/>
    </row>
    <row r="78" spans="3:42" ht="18.75" customHeight="1" x14ac:dyDescent="0.2">
      <c r="C78" s="287"/>
      <c r="U78" s="311"/>
      <c r="V78" s="311"/>
      <c r="W78" s="311"/>
      <c r="X78" s="434"/>
    </row>
    <row r="79" spans="3:42" ht="18.75" customHeight="1" x14ac:dyDescent="0.2">
      <c r="U79" s="311"/>
      <c r="V79" s="311"/>
      <c r="W79" s="311"/>
      <c r="X79" s="434"/>
    </row>
    <row r="80" spans="3:42" ht="18.75" customHeight="1" x14ac:dyDescent="0.2">
      <c r="U80" s="311"/>
      <c r="V80" s="311"/>
      <c r="W80" s="311"/>
      <c r="X80" s="434"/>
    </row>
    <row r="81" spans="21:24" ht="18.75" customHeight="1" x14ac:dyDescent="0.2">
      <c r="U81" s="311"/>
      <c r="V81" s="311"/>
      <c r="W81" s="311"/>
      <c r="X81" s="434"/>
    </row>
    <row r="82" spans="21:24" ht="18.75" customHeight="1" x14ac:dyDescent="0.2">
      <c r="U82" s="311"/>
      <c r="V82" s="311"/>
      <c r="W82" s="311"/>
      <c r="X82" s="434"/>
    </row>
    <row r="83" spans="21:24" ht="18.75" customHeight="1" x14ac:dyDescent="0.2">
      <c r="U83" s="311"/>
      <c r="V83" s="311"/>
      <c r="W83" s="311"/>
      <c r="X83" s="434"/>
    </row>
    <row r="84" spans="21:24" ht="18.75" customHeight="1" x14ac:dyDescent="0.2">
      <c r="U84" s="311"/>
      <c r="V84" s="311"/>
      <c r="W84" s="311"/>
      <c r="X84" s="434"/>
    </row>
    <row r="85" spans="21:24" ht="18.75" customHeight="1" x14ac:dyDescent="0.2">
      <c r="U85" s="311"/>
      <c r="V85" s="311"/>
      <c r="W85" s="311"/>
      <c r="X85" s="434"/>
    </row>
    <row r="86" spans="21:24" ht="18.75" customHeight="1" x14ac:dyDescent="0.2">
      <c r="U86" s="311"/>
      <c r="V86" s="311"/>
      <c r="W86" s="311"/>
      <c r="X86" s="434"/>
    </row>
    <row r="87" spans="21:24" ht="18.75" customHeight="1" x14ac:dyDescent="0.2">
      <c r="U87" s="311"/>
      <c r="V87" s="311"/>
      <c r="W87" s="311"/>
      <c r="X87" s="434"/>
    </row>
    <row r="88" spans="21:24" ht="18.75" customHeight="1" x14ac:dyDescent="0.2">
      <c r="U88" s="311"/>
      <c r="V88" s="311"/>
      <c r="W88" s="311"/>
      <c r="X88" s="434"/>
    </row>
    <row r="89" spans="21:24" ht="18.75" customHeight="1" x14ac:dyDescent="0.2">
      <c r="U89" s="311"/>
      <c r="V89" s="311"/>
      <c r="W89" s="311"/>
      <c r="X89" s="434"/>
    </row>
    <row r="90" spans="21:24" ht="18.75" customHeight="1" x14ac:dyDescent="0.2">
      <c r="U90" s="311"/>
      <c r="V90" s="311"/>
      <c r="W90" s="311"/>
      <c r="X90" s="434"/>
    </row>
    <row r="91" spans="21:24" ht="18.75" customHeight="1" x14ac:dyDescent="0.2">
      <c r="U91" s="311"/>
      <c r="V91" s="311"/>
      <c r="W91" s="311"/>
      <c r="X91" s="434"/>
    </row>
    <row r="92" spans="21:24" ht="18.75" customHeight="1" x14ac:dyDescent="0.2">
      <c r="U92" s="311"/>
      <c r="V92" s="311"/>
      <c r="W92" s="311"/>
      <c r="X92" s="434"/>
    </row>
    <row r="93" spans="21:24" ht="18.75" customHeight="1" x14ac:dyDescent="0.2">
      <c r="U93" s="311"/>
      <c r="V93" s="311"/>
      <c r="W93" s="311"/>
      <c r="X93" s="434"/>
    </row>
    <row r="94" spans="21:24" ht="18.75" customHeight="1" x14ac:dyDescent="0.2">
      <c r="U94" s="311"/>
      <c r="V94" s="311"/>
      <c r="W94" s="311"/>
      <c r="X94" s="434"/>
    </row>
    <row r="95" spans="21:24" ht="18.75" customHeight="1" x14ac:dyDescent="0.2">
      <c r="U95" s="311"/>
      <c r="V95" s="311"/>
      <c r="W95" s="311"/>
      <c r="X95" s="434"/>
    </row>
    <row r="96" spans="21:24" ht="18.75" customHeight="1" x14ac:dyDescent="0.2">
      <c r="U96" s="311"/>
      <c r="V96" s="311"/>
      <c r="W96" s="311"/>
      <c r="X96" s="434"/>
    </row>
    <row r="97" spans="21:24" ht="18.75" customHeight="1" x14ac:dyDescent="0.2">
      <c r="U97" s="311"/>
      <c r="V97" s="311"/>
      <c r="W97" s="311"/>
      <c r="X97" s="434"/>
    </row>
    <row r="98" spans="21:24" ht="18.75" customHeight="1" x14ac:dyDescent="0.2">
      <c r="U98" s="311"/>
      <c r="V98" s="311"/>
      <c r="W98" s="311"/>
      <c r="X98" s="434"/>
    </row>
    <row r="99" spans="21:24" ht="18.75" customHeight="1" x14ac:dyDescent="0.2">
      <c r="U99" s="311"/>
      <c r="V99" s="311"/>
      <c r="W99" s="311"/>
      <c r="X99" s="434"/>
    </row>
    <row r="100" spans="21:24" ht="18.75" customHeight="1" x14ac:dyDescent="0.2">
      <c r="U100" s="311"/>
      <c r="V100" s="311"/>
      <c r="W100" s="311"/>
      <c r="X100" s="434"/>
    </row>
    <row r="101" spans="21:24" ht="18.75" customHeight="1" x14ac:dyDescent="0.2">
      <c r="U101" s="311"/>
      <c r="V101" s="311"/>
      <c r="W101" s="311"/>
      <c r="X101" s="434"/>
    </row>
    <row r="102" spans="21:24" ht="18.75" customHeight="1" x14ac:dyDescent="0.2">
      <c r="U102" s="311"/>
      <c r="V102" s="311"/>
      <c r="W102" s="311"/>
      <c r="X102" s="434"/>
    </row>
    <row r="103" spans="21:24" ht="18.75" customHeight="1" x14ac:dyDescent="0.2">
      <c r="U103" s="311"/>
      <c r="V103" s="311"/>
      <c r="W103" s="311"/>
      <c r="X103" s="434"/>
    </row>
    <row r="104" spans="21:24" ht="18.75" customHeight="1" x14ac:dyDescent="0.2">
      <c r="U104" s="311"/>
      <c r="V104" s="311"/>
      <c r="W104" s="311"/>
      <c r="X104" s="434"/>
    </row>
    <row r="105" spans="21:24" ht="18.75" customHeight="1" x14ac:dyDescent="0.2">
      <c r="U105" s="311"/>
      <c r="V105" s="311"/>
      <c r="W105" s="311"/>
      <c r="X105" s="434"/>
    </row>
    <row r="106" spans="21:24" ht="18.75" customHeight="1" x14ac:dyDescent="0.2">
      <c r="U106" s="311"/>
      <c r="V106" s="311"/>
      <c r="W106" s="311"/>
      <c r="X106" s="434"/>
    </row>
    <row r="107" spans="21:24" ht="18.75" customHeight="1" x14ac:dyDescent="0.2">
      <c r="U107" s="311"/>
      <c r="V107" s="311"/>
      <c r="W107" s="311"/>
      <c r="X107" s="434"/>
    </row>
    <row r="108" spans="21:24" ht="18.75" customHeight="1" x14ac:dyDescent="0.2">
      <c r="U108" s="311"/>
      <c r="V108" s="311"/>
      <c r="W108" s="311"/>
      <c r="X108" s="434"/>
    </row>
    <row r="109" spans="21:24" ht="18.75" customHeight="1" x14ac:dyDescent="0.2">
      <c r="U109" s="311"/>
      <c r="V109" s="311"/>
      <c r="W109" s="311"/>
      <c r="X109" s="434"/>
    </row>
    <row r="110" spans="21:24" ht="18.75" customHeight="1" x14ac:dyDescent="0.2">
      <c r="U110" s="311"/>
      <c r="V110" s="311"/>
      <c r="W110" s="311"/>
      <c r="X110" s="434"/>
    </row>
    <row r="111" spans="21:24" ht="18.75" customHeight="1" x14ac:dyDescent="0.2">
      <c r="U111" s="311"/>
      <c r="V111" s="311"/>
      <c r="W111" s="311"/>
      <c r="X111" s="434"/>
    </row>
    <row r="112" spans="21:24" ht="18.75" customHeight="1" x14ac:dyDescent="0.2">
      <c r="U112" s="311"/>
      <c r="V112" s="311"/>
      <c r="W112" s="311"/>
      <c r="X112" s="434"/>
    </row>
    <row r="113" spans="21:24" ht="18.75" customHeight="1" x14ac:dyDescent="0.2">
      <c r="U113" s="311"/>
      <c r="V113" s="311"/>
      <c r="W113" s="311"/>
      <c r="X113" s="434"/>
    </row>
    <row r="114" spans="21:24" ht="18.75" customHeight="1" x14ac:dyDescent="0.2">
      <c r="U114" s="311"/>
      <c r="V114" s="311"/>
      <c r="W114" s="311"/>
      <c r="X114" s="434"/>
    </row>
    <row r="115" spans="21:24" ht="18.75" customHeight="1" x14ac:dyDescent="0.2">
      <c r="U115" s="311"/>
      <c r="V115" s="311"/>
      <c r="W115" s="311"/>
      <c r="X115" s="434"/>
    </row>
    <row r="116" spans="21:24" ht="18.75" customHeight="1" x14ac:dyDescent="0.2">
      <c r="U116" s="311"/>
      <c r="V116" s="311"/>
      <c r="W116" s="311"/>
      <c r="X116" s="434"/>
    </row>
    <row r="117" spans="21:24" ht="18.75" customHeight="1" x14ac:dyDescent="0.2">
      <c r="U117" s="311"/>
      <c r="V117" s="311"/>
      <c r="W117" s="311"/>
      <c r="X117" s="434"/>
    </row>
    <row r="118" spans="21:24" ht="18.75" customHeight="1" x14ac:dyDescent="0.2">
      <c r="U118" s="311"/>
      <c r="V118" s="311"/>
      <c r="W118" s="311"/>
      <c r="X118" s="434"/>
    </row>
    <row r="119" spans="21:24" ht="18.75" customHeight="1" x14ac:dyDescent="0.2">
      <c r="U119" s="311"/>
      <c r="V119" s="311"/>
      <c r="W119" s="311"/>
      <c r="X119" s="434"/>
    </row>
    <row r="120" spans="21:24" ht="18.75" customHeight="1" x14ac:dyDescent="0.2">
      <c r="U120" s="311"/>
      <c r="V120" s="311"/>
      <c r="W120" s="311"/>
      <c r="X120" s="434"/>
    </row>
    <row r="121" spans="21:24" ht="18.75" customHeight="1" x14ac:dyDescent="0.2">
      <c r="U121" s="311"/>
      <c r="V121" s="311"/>
      <c r="W121" s="311"/>
      <c r="X121" s="434"/>
    </row>
    <row r="122" spans="21:24" ht="18.75" customHeight="1" x14ac:dyDescent="0.2">
      <c r="U122" s="311"/>
      <c r="V122" s="311"/>
      <c r="W122" s="311"/>
      <c r="X122" s="434"/>
    </row>
    <row r="123" spans="21:24" ht="18.75" customHeight="1" x14ac:dyDescent="0.2">
      <c r="U123" s="311"/>
      <c r="V123" s="311"/>
      <c r="W123" s="311"/>
      <c r="X123" s="434"/>
    </row>
    <row r="124" spans="21:24" ht="18.75" customHeight="1" x14ac:dyDescent="0.2">
      <c r="U124" s="311"/>
      <c r="V124" s="311"/>
      <c r="W124" s="311"/>
      <c r="X124" s="434"/>
    </row>
    <row r="125" spans="21:24" ht="18.75" customHeight="1" x14ac:dyDescent="0.2">
      <c r="U125" s="311"/>
      <c r="V125" s="311"/>
      <c r="W125" s="311"/>
      <c r="X125" s="434"/>
    </row>
    <row r="126" spans="21:24" ht="18.75" customHeight="1" x14ac:dyDescent="0.2">
      <c r="U126" s="311"/>
      <c r="V126" s="311"/>
      <c r="W126" s="311"/>
      <c r="X126" s="434"/>
    </row>
    <row r="127" spans="21:24" ht="18.75" customHeight="1" x14ac:dyDescent="0.2">
      <c r="U127" s="311"/>
      <c r="V127" s="311"/>
      <c r="W127" s="311"/>
      <c r="X127" s="434"/>
    </row>
    <row r="128" spans="21:24" ht="18.75" customHeight="1" x14ac:dyDescent="0.2">
      <c r="U128" s="311"/>
      <c r="V128" s="311"/>
      <c r="W128" s="311"/>
      <c r="X128" s="434"/>
    </row>
    <row r="129" spans="21:24" ht="18.75" customHeight="1" x14ac:dyDescent="0.2">
      <c r="U129" s="311"/>
      <c r="V129" s="311"/>
      <c r="W129" s="311"/>
      <c r="X129" s="434"/>
    </row>
    <row r="130" spans="21:24" ht="18.75" customHeight="1" x14ac:dyDescent="0.2">
      <c r="U130" s="311"/>
      <c r="V130" s="311"/>
      <c r="W130" s="311"/>
      <c r="X130" s="434"/>
    </row>
    <row r="131" spans="21:24" ht="18.75" customHeight="1" x14ac:dyDescent="0.2">
      <c r="U131" s="311"/>
      <c r="V131" s="311"/>
      <c r="W131" s="311"/>
      <c r="X131" s="434"/>
    </row>
    <row r="132" spans="21:24" ht="18.75" customHeight="1" x14ac:dyDescent="0.2">
      <c r="U132" s="311"/>
      <c r="V132" s="311"/>
      <c r="W132" s="311"/>
      <c r="X132" s="434"/>
    </row>
    <row r="133" spans="21:24" ht="18.75" customHeight="1" x14ac:dyDescent="0.2">
      <c r="U133" s="311"/>
      <c r="V133" s="311"/>
      <c r="W133" s="311"/>
      <c r="X133" s="434"/>
    </row>
    <row r="134" spans="21:24" ht="18.75" customHeight="1" x14ac:dyDescent="0.2">
      <c r="U134" s="311"/>
      <c r="V134" s="311"/>
      <c r="W134" s="311"/>
      <c r="X134" s="434"/>
    </row>
    <row r="135" spans="21:24" ht="18.75" customHeight="1" x14ac:dyDescent="0.2">
      <c r="U135" s="311"/>
      <c r="V135" s="311"/>
      <c r="W135" s="311"/>
      <c r="X135" s="434"/>
    </row>
    <row r="136" spans="21:24" ht="18.75" customHeight="1" x14ac:dyDescent="0.2">
      <c r="U136" s="311"/>
      <c r="V136" s="311"/>
      <c r="W136" s="311"/>
      <c r="X136" s="434"/>
    </row>
    <row r="137" spans="21:24" ht="18.75" customHeight="1" x14ac:dyDescent="0.2">
      <c r="U137" s="311"/>
      <c r="V137" s="311"/>
      <c r="W137" s="311"/>
      <c r="X137" s="434"/>
    </row>
    <row r="138" spans="21:24" ht="18.75" customHeight="1" x14ac:dyDescent="0.2">
      <c r="U138" s="311"/>
      <c r="V138" s="311"/>
      <c r="W138" s="311"/>
      <c r="X138" s="434"/>
    </row>
    <row r="139" spans="21:24" ht="18.75" customHeight="1" x14ac:dyDescent="0.2">
      <c r="U139" s="311"/>
      <c r="V139" s="311"/>
      <c r="W139" s="311"/>
      <c r="X139" s="434"/>
    </row>
    <row r="140" spans="21:24" ht="18.75" customHeight="1" x14ac:dyDescent="0.2">
      <c r="U140" s="311"/>
      <c r="V140" s="311"/>
      <c r="W140" s="311"/>
      <c r="X140" s="434"/>
    </row>
    <row r="141" spans="21:24" ht="18.75" customHeight="1" x14ac:dyDescent="0.2">
      <c r="U141" s="311"/>
      <c r="V141" s="311"/>
      <c r="W141" s="311"/>
      <c r="X141" s="434"/>
    </row>
    <row r="142" spans="21:24" ht="18.75" customHeight="1" x14ac:dyDescent="0.2">
      <c r="U142" s="311"/>
      <c r="V142" s="311"/>
      <c r="W142" s="311"/>
      <c r="X142" s="434"/>
    </row>
    <row r="143" spans="21:24" ht="18.75" customHeight="1" x14ac:dyDescent="0.2">
      <c r="U143" s="311"/>
      <c r="V143" s="311"/>
      <c r="W143" s="311"/>
      <c r="X143" s="434"/>
    </row>
    <row r="144" spans="21:24" ht="18.75" customHeight="1" x14ac:dyDescent="0.2">
      <c r="U144" s="311"/>
      <c r="V144" s="311"/>
      <c r="W144" s="311"/>
      <c r="X144" s="434"/>
    </row>
    <row r="145" spans="21:24" ht="18.75" customHeight="1" x14ac:dyDescent="0.2">
      <c r="U145" s="311"/>
      <c r="V145" s="311"/>
      <c r="W145" s="311"/>
      <c r="X145" s="434"/>
    </row>
    <row r="146" spans="21:24" ht="18.75" customHeight="1" x14ac:dyDescent="0.2">
      <c r="U146" s="311"/>
      <c r="V146" s="311"/>
      <c r="W146" s="311"/>
      <c r="X146" s="434"/>
    </row>
    <row r="147" spans="21:24" ht="18.75" customHeight="1" x14ac:dyDescent="0.2">
      <c r="U147" s="311"/>
      <c r="V147" s="311"/>
      <c r="W147" s="311"/>
      <c r="X147" s="434"/>
    </row>
    <row r="148" spans="21:24" ht="18.75" customHeight="1" x14ac:dyDescent="0.2">
      <c r="U148" s="311"/>
      <c r="V148" s="311"/>
      <c r="W148" s="311"/>
      <c r="X148" s="434"/>
    </row>
    <row r="149" spans="21:24" ht="18.75" customHeight="1" x14ac:dyDescent="0.2">
      <c r="U149" s="311"/>
      <c r="V149" s="311"/>
      <c r="W149" s="311"/>
      <c r="X149" s="434"/>
    </row>
    <row r="150" spans="21:24" ht="18.75" customHeight="1" x14ac:dyDescent="0.2">
      <c r="U150" s="311"/>
      <c r="V150" s="311"/>
      <c r="W150" s="311"/>
      <c r="X150" s="434"/>
    </row>
    <row r="151" spans="21:24" ht="18.75" customHeight="1" x14ac:dyDescent="0.2">
      <c r="U151" s="311"/>
      <c r="V151" s="311"/>
      <c r="W151" s="311"/>
      <c r="X151" s="434"/>
    </row>
    <row r="152" spans="21:24" ht="18.75" customHeight="1" x14ac:dyDescent="0.2">
      <c r="U152" s="311"/>
      <c r="V152" s="311"/>
      <c r="W152" s="311"/>
      <c r="X152" s="434"/>
    </row>
    <row r="153" spans="21:24" ht="18.75" customHeight="1" x14ac:dyDescent="0.2">
      <c r="U153" s="311"/>
      <c r="V153" s="311"/>
      <c r="W153" s="311"/>
      <c r="X153" s="434"/>
    </row>
    <row r="154" spans="21:24" ht="18.75" customHeight="1" x14ac:dyDescent="0.2">
      <c r="U154" s="311"/>
      <c r="V154" s="311"/>
      <c r="W154" s="311"/>
      <c r="X154" s="434"/>
    </row>
    <row r="155" spans="21:24" ht="18.75" customHeight="1" x14ac:dyDescent="0.2">
      <c r="U155" s="311"/>
      <c r="V155" s="311"/>
      <c r="W155" s="311"/>
      <c r="X155" s="434"/>
    </row>
    <row r="156" spans="21:24" ht="18.75" customHeight="1" x14ac:dyDescent="0.2">
      <c r="U156" s="311"/>
      <c r="V156" s="311"/>
      <c r="W156" s="311"/>
      <c r="X156" s="434"/>
    </row>
    <row r="157" spans="21:24" ht="18.75" customHeight="1" x14ac:dyDescent="0.2">
      <c r="U157" s="311"/>
      <c r="V157" s="311"/>
      <c r="W157" s="311"/>
      <c r="X157" s="434"/>
    </row>
    <row r="158" spans="21:24" ht="18.75" customHeight="1" x14ac:dyDescent="0.2">
      <c r="U158" s="311"/>
      <c r="V158" s="311"/>
      <c r="W158" s="311"/>
      <c r="X158" s="434"/>
    </row>
    <row r="159" spans="21:24" ht="18.75" customHeight="1" x14ac:dyDescent="0.2">
      <c r="U159" s="311"/>
      <c r="V159" s="311"/>
      <c r="W159" s="311"/>
      <c r="X159" s="434"/>
    </row>
    <row r="160" spans="21:24" ht="18.75" customHeight="1" x14ac:dyDescent="0.2">
      <c r="U160" s="311"/>
      <c r="V160" s="311"/>
      <c r="W160" s="311"/>
      <c r="X160" s="434"/>
    </row>
    <row r="161" spans="21:24" ht="18.75" customHeight="1" x14ac:dyDescent="0.2">
      <c r="U161" s="311"/>
      <c r="V161" s="311"/>
      <c r="W161" s="311"/>
      <c r="X161" s="434"/>
    </row>
    <row r="162" spans="21:24" ht="18.75" customHeight="1" x14ac:dyDescent="0.2">
      <c r="U162" s="311"/>
      <c r="V162" s="311"/>
      <c r="W162" s="311"/>
      <c r="X162" s="434"/>
    </row>
    <row r="163" spans="21:24" ht="18.75" customHeight="1" x14ac:dyDescent="0.2">
      <c r="U163" s="311"/>
      <c r="V163" s="311"/>
      <c r="W163" s="311"/>
      <c r="X163" s="434"/>
    </row>
    <row r="164" spans="21:24" ht="18.75" customHeight="1" x14ac:dyDescent="0.2">
      <c r="U164" s="311"/>
      <c r="V164" s="311"/>
      <c r="W164" s="311"/>
      <c r="X164" s="434"/>
    </row>
    <row r="165" spans="21:24" ht="18.75" customHeight="1" x14ac:dyDescent="0.2">
      <c r="U165" s="311"/>
      <c r="V165" s="311"/>
      <c r="W165" s="311"/>
      <c r="X165" s="434"/>
    </row>
    <row r="166" spans="21:24" ht="18.75" customHeight="1" x14ac:dyDescent="0.2">
      <c r="U166" s="311"/>
      <c r="V166" s="311"/>
      <c r="W166" s="311"/>
      <c r="X166" s="434"/>
    </row>
    <row r="167" spans="21:24" ht="18.75" customHeight="1" x14ac:dyDescent="0.2">
      <c r="U167" s="311"/>
      <c r="V167" s="311"/>
      <c r="W167" s="311"/>
      <c r="X167" s="434"/>
    </row>
    <row r="168" spans="21:24" ht="18.75" customHeight="1" x14ac:dyDescent="0.2">
      <c r="U168" s="311"/>
      <c r="V168" s="311"/>
      <c r="W168" s="311"/>
      <c r="X168" s="434"/>
    </row>
    <row r="169" spans="21:24" ht="18.75" customHeight="1" x14ac:dyDescent="0.2">
      <c r="U169" s="311"/>
      <c r="V169" s="311"/>
      <c r="W169" s="311"/>
      <c r="X169" s="434"/>
    </row>
    <row r="170" spans="21:24" ht="18.75" customHeight="1" x14ac:dyDescent="0.2">
      <c r="U170" s="311"/>
      <c r="V170" s="311"/>
      <c r="W170" s="311"/>
      <c r="X170" s="434"/>
    </row>
    <row r="171" spans="21:24" ht="18.75" customHeight="1" x14ac:dyDescent="0.2">
      <c r="U171" s="311"/>
      <c r="V171" s="311"/>
      <c r="W171" s="311"/>
      <c r="X171" s="434"/>
    </row>
    <row r="172" spans="21:24" ht="18.75" customHeight="1" x14ac:dyDescent="0.2">
      <c r="U172" s="311"/>
      <c r="V172" s="311"/>
      <c r="W172" s="311"/>
      <c r="X172" s="434"/>
    </row>
    <row r="173" spans="21:24" ht="18.75" customHeight="1" x14ac:dyDescent="0.2">
      <c r="U173" s="311"/>
      <c r="V173" s="311"/>
      <c r="W173" s="311"/>
      <c r="X173" s="434"/>
    </row>
    <row r="174" spans="21:24" ht="18.75" customHeight="1" x14ac:dyDescent="0.2">
      <c r="U174" s="311"/>
      <c r="V174" s="311"/>
      <c r="W174" s="311"/>
      <c r="X174" s="434"/>
    </row>
    <row r="175" spans="21:24" ht="18.75" customHeight="1" x14ac:dyDescent="0.2">
      <c r="U175" s="311"/>
      <c r="V175" s="311"/>
      <c r="W175" s="311"/>
      <c r="X175" s="434"/>
    </row>
    <row r="176" spans="21:24" ht="18.75" customHeight="1" x14ac:dyDescent="0.2">
      <c r="U176" s="311"/>
      <c r="V176" s="311"/>
      <c r="W176" s="311"/>
      <c r="X176" s="434"/>
    </row>
    <row r="177" spans="21:24" ht="18.75" customHeight="1" x14ac:dyDescent="0.2">
      <c r="U177" s="311"/>
      <c r="V177" s="311"/>
      <c r="W177" s="311"/>
      <c r="X177" s="434"/>
    </row>
    <row r="178" spans="21:24" ht="18.75" customHeight="1" x14ac:dyDescent="0.2">
      <c r="U178" s="311"/>
      <c r="V178" s="311"/>
      <c r="W178" s="311"/>
      <c r="X178" s="434"/>
    </row>
    <row r="179" spans="21:24" ht="18.75" customHeight="1" x14ac:dyDescent="0.2">
      <c r="U179" s="311"/>
      <c r="V179" s="311"/>
      <c r="W179" s="311"/>
      <c r="X179" s="434"/>
    </row>
    <row r="180" spans="21:24" ht="18.75" customHeight="1" x14ac:dyDescent="0.2">
      <c r="U180" s="311"/>
      <c r="V180" s="311"/>
      <c r="W180" s="311"/>
      <c r="X180" s="434"/>
    </row>
    <row r="181" spans="21:24" ht="18.75" customHeight="1" x14ac:dyDescent="0.2">
      <c r="U181" s="311"/>
      <c r="V181" s="311"/>
      <c r="W181" s="311"/>
      <c r="X181" s="434"/>
    </row>
    <row r="182" spans="21:24" ht="18.75" customHeight="1" x14ac:dyDescent="0.2">
      <c r="U182" s="311"/>
      <c r="V182" s="311"/>
      <c r="W182" s="311"/>
      <c r="X182" s="434"/>
    </row>
    <row r="183" spans="21:24" ht="18.75" customHeight="1" x14ac:dyDescent="0.2">
      <c r="U183" s="311"/>
      <c r="V183" s="311"/>
      <c r="W183" s="311"/>
      <c r="X183" s="434"/>
    </row>
    <row r="184" spans="21:24" ht="18.75" customHeight="1" x14ac:dyDescent="0.2">
      <c r="U184" s="311"/>
      <c r="V184" s="311"/>
      <c r="W184" s="311"/>
      <c r="X184" s="434"/>
    </row>
    <row r="185" spans="21:24" ht="18.75" customHeight="1" x14ac:dyDescent="0.2">
      <c r="U185" s="311"/>
      <c r="V185" s="311"/>
      <c r="W185" s="311"/>
      <c r="X185" s="434"/>
    </row>
    <row r="186" spans="21:24" ht="18.75" customHeight="1" x14ac:dyDescent="0.2">
      <c r="U186" s="311"/>
      <c r="V186" s="311"/>
      <c r="W186" s="311"/>
      <c r="X186" s="434"/>
    </row>
    <row r="187" spans="21:24" ht="18.75" customHeight="1" x14ac:dyDescent="0.2">
      <c r="U187" s="311"/>
      <c r="V187" s="311"/>
      <c r="W187" s="311"/>
      <c r="X187" s="434"/>
    </row>
    <row r="188" spans="21:24" ht="18.75" customHeight="1" x14ac:dyDescent="0.2">
      <c r="U188" s="311"/>
      <c r="V188" s="311"/>
      <c r="W188" s="311"/>
      <c r="X188" s="434"/>
    </row>
    <row r="189" spans="21:24" ht="18.75" customHeight="1" x14ac:dyDescent="0.2">
      <c r="U189" s="311"/>
      <c r="V189" s="311"/>
      <c r="W189" s="311"/>
      <c r="X189" s="434"/>
    </row>
    <row r="190" spans="21:24" ht="18.75" customHeight="1" x14ac:dyDescent="0.2">
      <c r="U190" s="311"/>
      <c r="V190" s="311"/>
      <c r="W190" s="311"/>
      <c r="X190" s="434"/>
    </row>
    <row r="191" spans="21:24" ht="18.75" customHeight="1" x14ac:dyDescent="0.2">
      <c r="U191" s="311"/>
      <c r="V191" s="311"/>
      <c r="W191" s="311"/>
      <c r="X191" s="434"/>
    </row>
    <row r="192" spans="21:24" ht="18.75" customHeight="1" x14ac:dyDescent="0.2">
      <c r="U192" s="311"/>
      <c r="V192" s="311"/>
      <c r="W192" s="311"/>
      <c r="X192" s="434"/>
    </row>
    <row r="193" spans="21:24" ht="18.75" customHeight="1" x14ac:dyDescent="0.2">
      <c r="U193" s="311"/>
      <c r="V193" s="311"/>
      <c r="W193" s="311"/>
      <c r="X193" s="434"/>
    </row>
    <row r="194" spans="21:24" ht="18.75" customHeight="1" x14ac:dyDescent="0.2">
      <c r="U194" s="311"/>
      <c r="V194" s="311"/>
      <c r="W194" s="311"/>
      <c r="X194" s="434"/>
    </row>
    <row r="195" spans="21:24" ht="18.75" customHeight="1" x14ac:dyDescent="0.2">
      <c r="U195" s="311"/>
      <c r="V195" s="311"/>
      <c r="W195" s="311"/>
      <c r="X195" s="434"/>
    </row>
    <row r="196" spans="21:24" ht="18.75" customHeight="1" x14ac:dyDescent="0.2">
      <c r="U196" s="311"/>
      <c r="V196" s="311"/>
      <c r="W196" s="311"/>
      <c r="X196" s="434"/>
    </row>
    <row r="197" spans="21:24" ht="18.75" customHeight="1" x14ac:dyDescent="0.2">
      <c r="U197" s="311"/>
      <c r="V197" s="311"/>
      <c r="W197" s="311"/>
      <c r="X197" s="434"/>
    </row>
    <row r="198" spans="21:24" ht="18.75" customHeight="1" x14ac:dyDescent="0.2">
      <c r="U198" s="311"/>
      <c r="V198" s="311"/>
      <c r="W198" s="311"/>
      <c r="X198" s="434"/>
    </row>
    <row r="199" spans="21:24" ht="18.75" customHeight="1" x14ac:dyDescent="0.2">
      <c r="U199" s="311"/>
      <c r="V199" s="311"/>
      <c r="W199" s="311"/>
      <c r="X199" s="434"/>
    </row>
    <row r="200" spans="21:24" ht="18.75" customHeight="1" x14ac:dyDescent="0.2">
      <c r="U200" s="311"/>
      <c r="V200" s="311"/>
      <c r="W200" s="311"/>
      <c r="X200" s="434"/>
    </row>
    <row r="201" spans="21:24" ht="18.75" customHeight="1" x14ac:dyDescent="0.2">
      <c r="U201" s="311"/>
      <c r="V201" s="311"/>
      <c r="W201" s="311"/>
      <c r="X201" s="434"/>
    </row>
    <row r="202" spans="21:24" ht="18.75" customHeight="1" x14ac:dyDescent="0.2">
      <c r="U202" s="311"/>
      <c r="V202" s="311"/>
      <c r="W202" s="311"/>
      <c r="X202" s="434"/>
    </row>
    <row r="203" spans="21:24" ht="18.75" customHeight="1" x14ac:dyDescent="0.2">
      <c r="U203" s="311"/>
      <c r="V203" s="311"/>
      <c r="W203" s="311"/>
      <c r="X203" s="434"/>
    </row>
    <row r="204" spans="21:24" ht="18.75" customHeight="1" x14ac:dyDescent="0.2">
      <c r="U204" s="311"/>
      <c r="V204" s="311"/>
      <c r="W204" s="311"/>
      <c r="X204" s="434"/>
    </row>
    <row r="205" spans="21:24" ht="18.75" customHeight="1" x14ac:dyDescent="0.2">
      <c r="U205" s="311"/>
      <c r="V205" s="311"/>
      <c r="W205" s="311"/>
      <c r="X205" s="434"/>
    </row>
    <row r="206" spans="21:24" ht="18.75" customHeight="1" x14ac:dyDescent="0.2">
      <c r="U206" s="311"/>
      <c r="V206" s="311"/>
      <c r="W206" s="311"/>
      <c r="X206" s="434"/>
    </row>
    <row r="207" spans="21:24" ht="18.75" customHeight="1" x14ac:dyDescent="0.2">
      <c r="U207" s="311"/>
      <c r="V207" s="311"/>
      <c r="W207" s="311"/>
      <c r="X207" s="434"/>
    </row>
    <row r="208" spans="21:24" ht="18.75" customHeight="1" x14ac:dyDescent="0.2">
      <c r="U208" s="311"/>
      <c r="V208" s="311"/>
      <c r="W208" s="311"/>
      <c r="X208" s="434"/>
    </row>
    <row r="209" spans="21:24" ht="18.75" customHeight="1" x14ac:dyDescent="0.2">
      <c r="U209" s="311"/>
      <c r="V209" s="311"/>
      <c r="W209" s="311"/>
      <c r="X209" s="434"/>
    </row>
    <row r="210" spans="21:24" ht="18.75" customHeight="1" x14ac:dyDescent="0.2">
      <c r="U210" s="311"/>
      <c r="V210" s="311"/>
      <c r="W210" s="311"/>
      <c r="X210" s="434"/>
    </row>
    <row r="211" spans="21:24" ht="18.75" customHeight="1" x14ac:dyDescent="0.2">
      <c r="U211" s="311"/>
      <c r="V211" s="311"/>
      <c r="W211" s="311"/>
      <c r="X211" s="434"/>
    </row>
    <row r="212" spans="21:24" ht="18.75" customHeight="1" x14ac:dyDescent="0.2">
      <c r="U212" s="311"/>
      <c r="V212" s="311"/>
      <c r="W212" s="311"/>
      <c r="X212" s="434"/>
    </row>
    <row r="213" spans="21:24" ht="18.75" customHeight="1" x14ac:dyDescent="0.2">
      <c r="U213" s="311"/>
      <c r="V213" s="311"/>
      <c r="W213" s="311"/>
      <c r="X213" s="434"/>
    </row>
    <row r="214" spans="21:24" ht="18.75" customHeight="1" x14ac:dyDescent="0.2">
      <c r="U214" s="311"/>
      <c r="V214" s="311"/>
      <c r="W214" s="311"/>
      <c r="X214" s="434"/>
    </row>
    <row r="215" spans="21:24" ht="18.75" customHeight="1" x14ac:dyDescent="0.2">
      <c r="U215" s="311"/>
      <c r="V215" s="311"/>
      <c r="W215" s="311"/>
      <c r="X215" s="434"/>
    </row>
    <row r="216" spans="21:24" ht="18.75" customHeight="1" x14ac:dyDescent="0.2">
      <c r="U216" s="311"/>
      <c r="V216" s="311"/>
      <c r="W216" s="311"/>
      <c r="X216" s="434"/>
    </row>
    <row r="217" spans="21:24" ht="18.75" customHeight="1" x14ac:dyDescent="0.2">
      <c r="U217" s="311"/>
      <c r="V217" s="311"/>
      <c r="W217" s="311"/>
      <c r="X217" s="434"/>
    </row>
    <row r="218" spans="21:24" ht="18.75" customHeight="1" x14ac:dyDescent="0.2">
      <c r="U218" s="311"/>
      <c r="V218" s="311"/>
      <c r="W218" s="311"/>
      <c r="X218" s="434"/>
    </row>
    <row r="219" spans="21:24" ht="18.75" customHeight="1" x14ac:dyDescent="0.2">
      <c r="U219" s="311"/>
      <c r="V219" s="311"/>
      <c r="W219" s="311"/>
      <c r="X219" s="434"/>
    </row>
    <row r="220" spans="21:24" ht="18.75" customHeight="1" x14ac:dyDescent="0.2">
      <c r="U220" s="311"/>
      <c r="V220" s="311"/>
      <c r="W220" s="311"/>
      <c r="X220" s="434"/>
    </row>
    <row r="221" spans="21:24" ht="18.75" customHeight="1" x14ac:dyDescent="0.2">
      <c r="U221" s="311"/>
      <c r="V221" s="311"/>
      <c r="W221" s="311"/>
      <c r="X221" s="434"/>
    </row>
    <row r="222" spans="21:24" ht="18.75" customHeight="1" x14ac:dyDescent="0.2">
      <c r="U222" s="311"/>
      <c r="V222" s="311"/>
      <c r="W222" s="311"/>
      <c r="X222" s="434"/>
    </row>
    <row r="223" spans="21:24" ht="18.75" customHeight="1" x14ac:dyDescent="0.2">
      <c r="U223" s="311"/>
      <c r="V223" s="311"/>
      <c r="W223" s="311"/>
      <c r="X223" s="434"/>
    </row>
    <row r="224" spans="21:24" ht="18.75" customHeight="1" x14ac:dyDescent="0.2">
      <c r="U224" s="311"/>
      <c r="V224" s="311"/>
      <c r="W224" s="311"/>
      <c r="X224" s="434"/>
    </row>
    <row r="225" spans="21:24" ht="18.75" customHeight="1" x14ac:dyDescent="0.2">
      <c r="U225" s="311"/>
      <c r="V225" s="311"/>
      <c r="W225" s="311"/>
      <c r="X225" s="434"/>
    </row>
    <row r="226" spans="21:24" ht="18.75" customHeight="1" x14ac:dyDescent="0.2">
      <c r="U226" s="311"/>
      <c r="V226" s="311"/>
      <c r="W226" s="311"/>
      <c r="X226" s="434"/>
    </row>
    <row r="227" spans="21:24" ht="18.75" customHeight="1" x14ac:dyDescent="0.2">
      <c r="U227" s="311"/>
      <c r="V227" s="311"/>
      <c r="W227" s="311"/>
      <c r="X227" s="434"/>
    </row>
    <row r="228" spans="21:24" ht="18.75" customHeight="1" x14ac:dyDescent="0.2">
      <c r="U228" s="311"/>
      <c r="V228" s="311"/>
      <c r="W228" s="311"/>
      <c r="X228" s="434"/>
    </row>
    <row r="229" spans="21:24" ht="18.75" customHeight="1" x14ac:dyDescent="0.2">
      <c r="U229" s="311"/>
      <c r="V229" s="311"/>
      <c r="W229" s="311"/>
      <c r="X229" s="434"/>
    </row>
    <row r="230" spans="21:24" ht="18.75" customHeight="1" x14ac:dyDescent="0.2">
      <c r="U230" s="311"/>
      <c r="V230" s="311"/>
      <c r="W230" s="311"/>
      <c r="X230" s="434"/>
    </row>
    <row r="231" spans="21:24" ht="18.75" customHeight="1" x14ac:dyDescent="0.2">
      <c r="U231" s="311"/>
      <c r="V231" s="311"/>
      <c r="W231" s="311"/>
      <c r="X231" s="434"/>
    </row>
    <row r="232" spans="21:24" ht="18.75" customHeight="1" x14ac:dyDescent="0.2">
      <c r="U232" s="311"/>
      <c r="V232" s="311"/>
      <c r="W232" s="311"/>
      <c r="X232" s="434"/>
    </row>
    <row r="233" spans="21:24" ht="18.75" customHeight="1" x14ac:dyDescent="0.2">
      <c r="U233" s="311"/>
      <c r="V233" s="311"/>
      <c r="W233" s="311"/>
      <c r="X233" s="434"/>
    </row>
    <row r="234" spans="21:24" ht="18.75" customHeight="1" x14ac:dyDescent="0.2">
      <c r="U234" s="311"/>
      <c r="V234" s="311"/>
      <c r="W234" s="311"/>
      <c r="X234" s="434"/>
    </row>
    <row r="235" spans="21:24" ht="18.75" customHeight="1" x14ac:dyDescent="0.2">
      <c r="U235" s="311"/>
      <c r="V235" s="311"/>
      <c r="W235" s="311"/>
      <c r="X235" s="434"/>
    </row>
    <row r="236" spans="21:24" ht="18.75" customHeight="1" x14ac:dyDescent="0.2">
      <c r="U236" s="311"/>
      <c r="V236" s="311"/>
      <c r="W236" s="311"/>
      <c r="X236" s="434"/>
    </row>
    <row r="237" spans="21:24" ht="18.75" customHeight="1" x14ac:dyDescent="0.2">
      <c r="U237" s="311"/>
      <c r="V237" s="311"/>
      <c r="W237" s="311"/>
      <c r="X237" s="434"/>
    </row>
    <row r="238" spans="21:24" ht="18.75" customHeight="1" x14ac:dyDescent="0.2">
      <c r="U238" s="311"/>
      <c r="V238" s="311"/>
      <c r="W238" s="311"/>
      <c r="X238" s="434"/>
    </row>
    <row r="239" spans="21:24" ht="18.75" customHeight="1" x14ac:dyDescent="0.2">
      <c r="U239" s="311"/>
      <c r="V239" s="311"/>
      <c r="W239" s="311"/>
      <c r="X239" s="434"/>
    </row>
    <row r="240" spans="21:24" ht="18.75" customHeight="1" x14ac:dyDescent="0.2">
      <c r="U240" s="311"/>
      <c r="V240" s="311"/>
      <c r="W240" s="311"/>
      <c r="X240" s="434"/>
    </row>
    <row r="241" spans="21:24" ht="18.75" customHeight="1" x14ac:dyDescent="0.2">
      <c r="U241" s="311"/>
      <c r="V241" s="311"/>
      <c r="W241" s="311"/>
      <c r="X241" s="434"/>
    </row>
    <row r="242" spans="21:24" ht="18.75" customHeight="1" x14ac:dyDescent="0.2">
      <c r="U242" s="311"/>
      <c r="V242" s="311"/>
      <c r="W242" s="311"/>
      <c r="X242" s="434"/>
    </row>
    <row r="243" spans="21:24" ht="18.75" customHeight="1" x14ac:dyDescent="0.2">
      <c r="U243" s="311"/>
      <c r="V243" s="311"/>
      <c r="W243" s="311"/>
      <c r="X243" s="434"/>
    </row>
    <row r="244" spans="21:24" ht="18.75" customHeight="1" x14ac:dyDescent="0.2">
      <c r="U244" s="311"/>
      <c r="V244" s="311"/>
      <c r="W244" s="311"/>
      <c r="X244" s="434"/>
    </row>
    <row r="245" spans="21:24" ht="18.75" customHeight="1" x14ac:dyDescent="0.2">
      <c r="U245" s="311"/>
      <c r="V245" s="311"/>
      <c r="W245" s="311"/>
      <c r="X245" s="434"/>
    </row>
    <row r="246" spans="21:24" ht="18.75" customHeight="1" x14ac:dyDescent="0.2">
      <c r="U246" s="311"/>
      <c r="V246" s="311"/>
      <c r="W246" s="311"/>
      <c r="X246" s="434"/>
    </row>
    <row r="247" spans="21:24" ht="18.75" customHeight="1" x14ac:dyDescent="0.2">
      <c r="U247" s="311"/>
      <c r="V247" s="311"/>
      <c r="W247" s="311"/>
      <c r="X247" s="434"/>
    </row>
    <row r="248" spans="21:24" ht="18.75" customHeight="1" x14ac:dyDescent="0.2">
      <c r="U248" s="311"/>
      <c r="V248" s="311"/>
      <c r="W248" s="311"/>
      <c r="X248" s="434"/>
    </row>
    <row r="249" spans="21:24" ht="18.75" customHeight="1" x14ac:dyDescent="0.2">
      <c r="U249" s="311"/>
      <c r="V249" s="311"/>
      <c r="W249" s="311"/>
      <c r="X249" s="434"/>
    </row>
    <row r="250" spans="21:24" ht="18.75" customHeight="1" x14ac:dyDescent="0.2">
      <c r="U250" s="311"/>
      <c r="V250" s="311"/>
      <c r="W250" s="311"/>
      <c r="X250" s="434"/>
    </row>
    <row r="251" spans="21:24" ht="18.75" customHeight="1" x14ac:dyDescent="0.2">
      <c r="U251" s="311"/>
      <c r="V251" s="311"/>
      <c r="W251" s="311"/>
      <c r="X251" s="434"/>
    </row>
    <row r="252" spans="21:24" ht="18.75" customHeight="1" x14ac:dyDescent="0.2">
      <c r="U252" s="311"/>
      <c r="V252" s="311"/>
      <c r="W252" s="311"/>
      <c r="X252" s="434"/>
    </row>
    <row r="253" spans="21:24" ht="18.75" customHeight="1" x14ac:dyDescent="0.2">
      <c r="U253" s="311"/>
      <c r="V253" s="311"/>
      <c r="W253" s="311"/>
      <c r="X253" s="434"/>
    </row>
    <row r="254" spans="21:24" ht="18.75" customHeight="1" x14ac:dyDescent="0.2">
      <c r="U254" s="311"/>
      <c r="V254" s="311"/>
      <c r="W254" s="311"/>
      <c r="X254" s="434"/>
    </row>
    <row r="255" spans="21:24" ht="18.75" customHeight="1" x14ac:dyDescent="0.2">
      <c r="U255" s="311"/>
      <c r="V255" s="311"/>
      <c r="W255" s="311"/>
      <c r="X255" s="434"/>
    </row>
    <row r="256" spans="21:24" ht="18.75" customHeight="1" x14ac:dyDescent="0.2">
      <c r="U256" s="311"/>
      <c r="V256" s="311"/>
      <c r="W256" s="311"/>
      <c r="X256" s="434"/>
    </row>
    <row r="257" spans="21:24" ht="18.75" customHeight="1" x14ac:dyDescent="0.2">
      <c r="U257" s="311"/>
      <c r="V257" s="311"/>
      <c r="W257" s="311"/>
      <c r="X257" s="434"/>
    </row>
    <row r="258" spans="21:24" ht="18.75" customHeight="1" x14ac:dyDescent="0.2">
      <c r="U258" s="311"/>
      <c r="V258" s="311"/>
      <c r="W258" s="311"/>
      <c r="X258" s="434"/>
    </row>
    <row r="259" spans="21:24" ht="18.75" customHeight="1" x14ac:dyDescent="0.2">
      <c r="U259" s="311"/>
      <c r="V259" s="311"/>
      <c r="W259" s="311"/>
      <c r="X259" s="434"/>
    </row>
    <row r="260" spans="21:24" ht="18.75" customHeight="1" x14ac:dyDescent="0.2">
      <c r="U260" s="311"/>
      <c r="V260" s="311"/>
      <c r="W260" s="311"/>
      <c r="X260" s="434"/>
    </row>
    <row r="261" spans="21:24" ht="18.75" customHeight="1" x14ac:dyDescent="0.2">
      <c r="U261" s="311"/>
      <c r="V261" s="311"/>
      <c r="W261" s="311"/>
      <c r="X261" s="434"/>
    </row>
    <row r="262" spans="21:24" ht="18.75" customHeight="1" x14ac:dyDescent="0.2">
      <c r="U262" s="311"/>
      <c r="V262" s="311"/>
      <c r="W262" s="311"/>
      <c r="X262" s="434"/>
    </row>
    <row r="263" spans="21:24" ht="18.75" customHeight="1" x14ac:dyDescent="0.2">
      <c r="U263" s="311"/>
      <c r="V263" s="311"/>
      <c r="W263" s="311"/>
      <c r="X263" s="434"/>
    </row>
    <row r="264" spans="21:24" ht="18.75" customHeight="1" x14ac:dyDescent="0.2">
      <c r="U264" s="311"/>
      <c r="V264" s="311"/>
      <c r="W264" s="311"/>
      <c r="X264" s="434"/>
    </row>
    <row r="265" spans="21:24" ht="18.75" customHeight="1" x14ac:dyDescent="0.2">
      <c r="U265" s="311"/>
      <c r="V265" s="311"/>
      <c r="W265" s="311"/>
      <c r="X265" s="434"/>
    </row>
    <row r="266" spans="21:24" ht="18.75" customHeight="1" x14ac:dyDescent="0.2">
      <c r="U266" s="311"/>
      <c r="V266" s="311"/>
      <c r="W266" s="311"/>
      <c r="X266" s="434"/>
    </row>
    <row r="267" spans="21:24" ht="18.75" customHeight="1" x14ac:dyDescent="0.2">
      <c r="U267" s="311"/>
      <c r="V267" s="311"/>
      <c r="W267" s="311"/>
      <c r="X267" s="434"/>
    </row>
    <row r="268" spans="21:24" ht="18.75" customHeight="1" x14ac:dyDescent="0.2">
      <c r="U268" s="311"/>
      <c r="V268" s="311"/>
      <c r="W268" s="311"/>
      <c r="X268" s="434"/>
    </row>
    <row r="269" spans="21:24" ht="18.75" customHeight="1" x14ac:dyDescent="0.2">
      <c r="U269" s="311"/>
      <c r="V269" s="311"/>
      <c r="W269" s="311"/>
      <c r="X269" s="434"/>
    </row>
    <row r="270" spans="21:24" ht="18.75" customHeight="1" x14ac:dyDescent="0.2">
      <c r="U270" s="311"/>
      <c r="V270" s="311"/>
      <c r="W270" s="311"/>
      <c r="X270" s="434"/>
    </row>
    <row r="271" spans="21:24" ht="18.75" customHeight="1" x14ac:dyDescent="0.2">
      <c r="U271" s="311"/>
      <c r="V271" s="311"/>
      <c r="W271" s="311"/>
      <c r="X271" s="434"/>
    </row>
    <row r="272" spans="21:24" ht="18.75" customHeight="1" x14ac:dyDescent="0.2">
      <c r="U272" s="311"/>
      <c r="V272" s="311"/>
      <c r="W272" s="311"/>
      <c r="X272" s="434"/>
    </row>
    <row r="273" spans="21:24" ht="18.75" customHeight="1" x14ac:dyDescent="0.2">
      <c r="U273" s="311"/>
      <c r="V273" s="311"/>
      <c r="W273" s="311"/>
      <c r="X273" s="434"/>
    </row>
    <row r="274" spans="21:24" ht="18.75" customHeight="1" x14ac:dyDescent="0.2">
      <c r="U274" s="311"/>
      <c r="V274" s="311"/>
      <c r="W274" s="311"/>
      <c r="X274" s="434"/>
    </row>
    <row r="275" spans="21:24" ht="18.75" customHeight="1" x14ac:dyDescent="0.2">
      <c r="U275" s="311"/>
      <c r="V275" s="311"/>
      <c r="W275" s="311"/>
      <c r="X275" s="434"/>
    </row>
    <row r="276" spans="21:24" ht="18.75" customHeight="1" x14ac:dyDescent="0.2">
      <c r="U276" s="311"/>
      <c r="V276" s="311"/>
      <c r="W276" s="311"/>
      <c r="X276" s="434"/>
    </row>
    <row r="277" spans="21:24" ht="18.75" customHeight="1" x14ac:dyDescent="0.2">
      <c r="U277" s="311"/>
      <c r="V277" s="311"/>
      <c r="W277" s="311"/>
      <c r="X277" s="434"/>
    </row>
    <row r="278" spans="21:24" ht="18.75" customHeight="1" x14ac:dyDescent="0.2">
      <c r="U278" s="311"/>
      <c r="V278" s="311"/>
      <c r="W278" s="311"/>
      <c r="X278" s="434"/>
    </row>
    <row r="279" spans="21:24" ht="18.75" customHeight="1" x14ac:dyDescent="0.2">
      <c r="U279" s="311"/>
      <c r="V279" s="311"/>
      <c r="W279" s="311"/>
      <c r="X279" s="434"/>
    </row>
    <row r="280" spans="21:24" ht="18.75" customHeight="1" x14ac:dyDescent="0.2">
      <c r="U280" s="311"/>
      <c r="V280" s="311"/>
      <c r="W280" s="311"/>
      <c r="X280" s="434"/>
    </row>
    <row r="281" spans="21:24" ht="18.75" customHeight="1" x14ac:dyDescent="0.2">
      <c r="U281" s="311"/>
      <c r="V281" s="311"/>
      <c r="W281" s="311"/>
      <c r="X281" s="434"/>
    </row>
    <row r="282" spans="21:24" ht="18.75" customHeight="1" x14ac:dyDescent="0.2">
      <c r="U282" s="311"/>
      <c r="V282" s="311"/>
      <c r="W282" s="311"/>
      <c r="X282" s="434"/>
    </row>
    <row r="283" spans="21:24" ht="18.75" customHeight="1" x14ac:dyDescent="0.2">
      <c r="U283" s="311"/>
      <c r="V283" s="311"/>
      <c r="W283" s="311"/>
      <c r="X283" s="434"/>
    </row>
    <row r="284" spans="21:24" ht="18.75" customHeight="1" x14ac:dyDescent="0.2">
      <c r="U284" s="311"/>
      <c r="V284" s="311"/>
      <c r="W284" s="311"/>
      <c r="X284" s="434"/>
    </row>
    <row r="285" spans="21:24" ht="18.75" customHeight="1" x14ac:dyDescent="0.2">
      <c r="U285" s="311"/>
      <c r="V285" s="311"/>
      <c r="W285" s="311"/>
      <c r="X285" s="434"/>
    </row>
    <row r="286" spans="21:24" ht="18.75" customHeight="1" x14ac:dyDescent="0.2">
      <c r="U286" s="311"/>
      <c r="V286" s="311"/>
      <c r="W286" s="311"/>
      <c r="X286" s="434"/>
    </row>
    <row r="287" spans="21:24" ht="18.75" customHeight="1" x14ac:dyDescent="0.2">
      <c r="U287" s="311"/>
      <c r="V287" s="311"/>
      <c r="W287" s="311"/>
      <c r="X287" s="434"/>
    </row>
    <row r="288" spans="21:24" ht="18.75" customHeight="1" x14ac:dyDescent="0.2">
      <c r="U288" s="311"/>
      <c r="V288" s="311"/>
      <c r="W288" s="311"/>
      <c r="X288" s="434"/>
    </row>
    <row r="289" spans="21:24" ht="18.75" customHeight="1" x14ac:dyDescent="0.2">
      <c r="U289" s="311"/>
      <c r="V289" s="311"/>
      <c r="W289" s="311"/>
      <c r="X289" s="434"/>
    </row>
    <row r="290" spans="21:24" ht="18.75" customHeight="1" x14ac:dyDescent="0.2">
      <c r="U290" s="311"/>
      <c r="V290" s="311"/>
      <c r="W290" s="311"/>
      <c r="X290" s="434"/>
    </row>
    <row r="291" spans="21:24" ht="18.75" customHeight="1" x14ac:dyDescent="0.2">
      <c r="U291" s="311"/>
      <c r="V291" s="311"/>
      <c r="W291" s="311"/>
      <c r="X291" s="434"/>
    </row>
    <row r="292" spans="21:24" ht="18.75" customHeight="1" x14ac:dyDescent="0.2">
      <c r="U292" s="311"/>
      <c r="V292" s="311"/>
      <c r="W292" s="311"/>
      <c r="X292" s="434"/>
    </row>
    <row r="293" spans="21:24" ht="18.75" customHeight="1" x14ac:dyDescent="0.2">
      <c r="U293" s="311"/>
      <c r="V293" s="311"/>
      <c r="W293" s="311"/>
      <c r="X293" s="434"/>
    </row>
    <row r="294" spans="21:24" ht="18.75" customHeight="1" x14ac:dyDescent="0.2">
      <c r="U294" s="311"/>
      <c r="V294" s="311"/>
      <c r="W294" s="311"/>
      <c r="X294" s="434"/>
    </row>
    <row r="295" spans="21:24" ht="18.75" customHeight="1" x14ac:dyDescent="0.2">
      <c r="U295" s="311"/>
      <c r="V295" s="311"/>
      <c r="W295" s="311"/>
      <c r="X295" s="434"/>
    </row>
    <row r="296" spans="21:24" ht="18.75" customHeight="1" x14ac:dyDescent="0.2">
      <c r="U296" s="311"/>
      <c r="V296" s="311"/>
      <c r="W296" s="311"/>
      <c r="X296" s="434"/>
    </row>
    <row r="297" spans="21:24" ht="18.75" customHeight="1" x14ac:dyDescent="0.2">
      <c r="U297" s="311"/>
      <c r="V297" s="311"/>
      <c r="W297" s="311"/>
      <c r="X297" s="434"/>
    </row>
    <row r="298" spans="21:24" ht="18.75" customHeight="1" x14ac:dyDescent="0.2">
      <c r="U298" s="311"/>
      <c r="V298" s="311"/>
      <c r="W298" s="311"/>
      <c r="X298" s="434"/>
    </row>
    <row r="299" spans="21:24" ht="18.75" customHeight="1" x14ac:dyDescent="0.2">
      <c r="U299" s="311"/>
      <c r="V299" s="311"/>
      <c r="W299" s="311"/>
      <c r="X299" s="434"/>
    </row>
    <row r="300" spans="21:24" ht="18.75" customHeight="1" x14ac:dyDescent="0.2">
      <c r="U300" s="311"/>
      <c r="V300" s="311"/>
      <c r="W300" s="311"/>
      <c r="X300" s="434"/>
    </row>
    <row r="301" spans="21:24" ht="18.75" customHeight="1" x14ac:dyDescent="0.2">
      <c r="U301" s="311"/>
      <c r="V301" s="311"/>
      <c r="W301" s="311"/>
      <c r="X301" s="434"/>
    </row>
    <row r="302" spans="21:24" ht="18.75" customHeight="1" x14ac:dyDescent="0.2">
      <c r="U302" s="311"/>
      <c r="V302" s="311"/>
      <c r="W302" s="311"/>
      <c r="X302" s="434"/>
    </row>
    <row r="303" spans="21:24" ht="18.75" customHeight="1" x14ac:dyDescent="0.2">
      <c r="U303" s="311"/>
      <c r="V303" s="311"/>
      <c r="W303" s="311"/>
      <c r="X303" s="434"/>
    </row>
    <row r="304" spans="21:24" ht="18.75" customHeight="1" x14ac:dyDescent="0.2">
      <c r="U304" s="311"/>
      <c r="V304" s="311"/>
      <c r="W304" s="311"/>
      <c r="X304" s="434"/>
    </row>
    <row r="305" spans="21:24" ht="18.75" customHeight="1" x14ac:dyDescent="0.2">
      <c r="U305" s="311"/>
      <c r="V305" s="311"/>
      <c r="W305" s="311"/>
      <c r="X305" s="434"/>
    </row>
    <row r="306" spans="21:24" ht="18.75" customHeight="1" x14ac:dyDescent="0.2">
      <c r="U306" s="311"/>
      <c r="V306" s="311"/>
      <c r="W306" s="311"/>
      <c r="X306" s="434"/>
    </row>
    <row r="307" spans="21:24" ht="18.75" customHeight="1" x14ac:dyDescent="0.2">
      <c r="U307" s="311"/>
      <c r="V307" s="311"/>
      <c r="W307" s="311"/>
      <c r="X307" s="434"/>
    </row>
    <row r="308" spans="21:24" ht="18.75" customHeight="1" x14ac:dyDescent="0.2">
      <c r="U308" s="311"/>
      <c r="V308" s="311"/>
      <c r="W308" s="311"/>
      <c r="X308" s="434"/>
    </row>
    <row r="309" spans="21:24" ht="18.75" customHeight="1" x14ac:dyDescent="0.2">
      <c r="U309" s="311"/>
      <c r="V309" s="311"/>
      <c r="W309" s="311"/>
      <c r="X309" s="434"/>
    </row>
    <row r="310" spans="21:24" ht="18.75" customHeight="1" x14ac:dyDescent="0.2">
      <c r="U310" s="311"/>
      <c r="V310" s="311"/>
      <c r="W310" s="311"/>
      <c r="X310" s="434"/>
    </row>
    <row r="311" spans="21:24" ht="18.75" customHeight="1" x14ac:dyDescent="0.2">
      <c r="U311" s="311"/>
      <c r="V311" s="311"/>
      <c r="W311" s="311"/>
      <c r="X311" s="434"/>
    </row>
    <row r="312" spans="21:24" ht="18.75" customHeight="1" x14ac:dyDescent="0.2">
      <c r="U312" s="311"/>
      <c r="V312" s="311"/>
      <c r="W312" s="311"/>
      <c r="X312" s="434"/>
    </row>
    <row r="313" spans="21:24" ht="18.75" customHeight="1" x14ac:dyDescent="0.2">
      <c r="U313" s="311"/>
      <c r="V313" s="311"/>
      <c r="W313" s="311"/>
      <c r="X313" s="434"/>
    </row>
    <row r="314" spans="21:24" ht="18.75" customHeight="1" x14ac:dyDescent="0.2">
      <c r="U314" s="311"/>
      <c r="V314" s="311"/>
      <c r="W314" s="311"/>
      <c r="X314" s="434"/>
    </row>
    <row r="315" spans="21:24" ht="18.75" customHeight="1" x14ac:dyDescent="0.2">
      <c r="U315" s="311"/>
      <c r="V315" s="311"/>
      <c r="W315" s="311"/>
      <c r="X315" s="434"/>
    </row>
    <row r="316" spans="21:24" ht="18.75" customHeight="1" x14ac:dyDescent="0.2">
      <c r="U316" s="311"/>
      <c r="V316" s="311"/>
      <c r="W316" s="311"/>
      <c r="X316" s="434"/>
    </row>
    <row r="317" spans="21:24" ht="18.75" customHeight="1" x14ac:dyDescent="0.2">
      <c r="U317" s="311"/>
      <c r="V317" s="311"/>
      <c r="W317" s="311"/>
      <c r="X317" s="434"/>
    </row>
    <row r="318" spans="21:24" ht="18.75" customHeight="1" x14ac:dyDescent="0.2">
      <c r="U318" s="311"/>
      <c r="V318" s="311"/>
      <c r="W318" s="311"/>
      <c r="X318" s="434"/>
    </row>
    <row r="319" spans="21:24" ht="18.75" customHeight="1" x14ac:dyDescent="0.2">
      <c r="U319" s="311"/>
      <c r="V319" s="311"/>
      <c r="W319" s="311"/>
      <c r="X319" s="434"/>
    </row>
    <row r="320" spans="21:24" ht="18.75" customHeight="1" x14ac:dyDescent="0.2">
      <c r="U320" s="311"/>
      <c r="V320" s="311"/>
      <c r="W320" s="311"/>
      <c r="X320" s="434"/>
    </row>
    <row r="321" spans="21:24" ht="18.75" customHeight="1" x14ac:dyDescent="0.2">
      <c r="U321" s="311"/>
      <c r="V321" s="311"/>
      <c r="W321" s="311"/>
      <c r="X321" s="434"/>
    </row>
    <row r="322" spans="21:24" ht="18.75" customHeight="1" x14ac:dyDescent="0.2">
      <c r="U322" s="311"/>
      <c r="V322" s="311"/>
      <c r="W322" s="311"/>
      <c r="X322" s="434"/>
    </row>
    <row r="323" spans="21:24" ht="18.75" customHeight="1" x14ac:dyDescent="0.2">
      <c r="U323" s="311"/>
      <c r="V323" s="311"/>
      <c r="W323" s="311"/>
      <c r="X323" s="434"/>
    </row>
    <row r="324" spans="21:24" ht="18.75" customHeight="1" x14ac:dyDescent="0.2">
      <c r="U324" s="311"/>
      <c r="V324" s="311"/>
      <c r="W324" s="311"/>
      <c r="X324" s="434"/>
    </row>
    <row r="325" spans="21:24" ht="18.75" customHeight="1" x14ac:dyDescent="0.2">
      <c r="U325" s="311"/>
      <c r="V325" s="311"/>
      <c r="W325" s="311"/>
      <c r="X325" s="434"/>
    </row>
    <row r="326" spans="21:24" ht="18.75" customHeight="1" x14ac:dyDescent="0.2">
      <c r="U326" s="311"/>
      <c r="V326" s="311"/>
      <c r="W326" s="311"/>
      <c r="X326" s="434"/>
    </row>
    <row r="327" spans="21:24" ht="18.75" customHeight="1" x14ac:dyDescent="0.2">
      <c r="U327" s="311"/>
      <c r="V327" s="311"/>
      <c r="W327" s="311"/>
      <c r="X327" s="434"/>
    </row>
    <row r="328" spans="21:24" ht="18.75" customHeight="1" x14ac:dyDescent="0.2">
      <c r="U328" s="311"/>
      <c r="V328" s="311"/>
      <c r="W328" s="311"/>
      <c r="X328" s="434"/>
    </row>
    <row r="329" spans="21:24" ht="18.75" customHeight="1" x14ac:dyDescent="0.2">
      <c r="U329" s="311"/>
      <c r="V329" s="311"/>
      <c r="W329" s="311"/>
      <c r="X329" s="434"/>
    </row>
    <row r="330" spans="21:24" ht="18.75" customHeight="1" x14ac:dyDescent="0.2">
      <c r="U330" s="311"/>
      <c r="V330" s="311"/>
      <c r="W330" s="311"/>
      <c r="X330" s="434"/>
    </row>
    <row r="331" spans="21:24" ht="18.75" customHeight="1" x14ac:dyDescent="0.2">
      <c r="U331" s="311"/>
      <c r="V331" s="311"/>
      <c r="W331" s="311"/>
      <c r="X331" s="434"/>
    </row>
    <row r="332" spans="21:24" ht="18.75" customHeight="1" x14ac:dyDescent="0.2">
      <c r="U332" s="311"/>
      <c r="V332" s="311"/>
      <c r="W332" s="311"/>
      <c r="X332" s="434"/>
    </row>
    <row r="333" spans="21:24" ht="18.75" customHeight="1" x14ac:dyDescent="0.2">
      <c r="U333" s="311"/>
      <c r="V333" s="311"/>
      <c r="W333" s="311"/>
      <c r="X333" s="434"/>
    </row>
    <row r="334" spans="21:24" ht="18.75" customHeight="1" x14ac:dyDescent="0.2">
      <c r="U334" s="311"/>
      <c r="V334" s="311"/>
      <c r="W334" s="311"/>
      <c r="X334" s="434"/>
    </row>
    <row r="335" spans="21:24" ht="18.75" customHeight="1" x14ac:dyDescent="0.2">
      <c r="U335" s="311"/>
      <c r="V335" s="311"/>
      <c r="W335" s="311"/>
      <c r="X335" s="434"/>
    </row>
    <row r="336" spans="21:24" ht="18.75" customHeight="1" x14ac:dyDescent="0.2">
      <c r="U336" s="311"/>
      <c r="V336" s="311"/>
      <c r="W336" s="311"/>
      <c r="X336" s="434"/>
    </row>
    <row r="337" spans="21:24" ht="18.75" customHeight="1" x14ac:dyDescent="0.2">
      <c r="U337" s="311"/>
      <c r="V337" s="311"/>
      <c r="W337" s="311"/>
      <c r="X337" s="434"/>
    </row>
    <row r="338" spans="21:24" ht="18.75" customHeight="1" x14ac:dyDescent="0.2">
      <c r="U338" s="311"/>
      <c r="V338" s="311"/>
      <c r="W338" s="311"/>
      <c r="X338" s="434"/>
    </row>
    <row r="339" spans="21:24" ht="18.75" customHeight="1" x14ac:dyDescent="0.2">
      <c r="U339" s="311"/>
      <c r="V339" s="311"/>
      <c r="W339" s="311"/>
      <c r="X339" s="434"/>
    </row>
    <row r="340" spans="21:24" ht="18.75" customHeight="1" x14ac:dyDescent="0.2">
      <c r="U340" s="311"/>
      <c r="V340" s="311"/>
      <c r="W340" s="311"/>
      <c r="X340" s="434"/>
    </row>
    <row r="341" spans="21:24" ht="18.75" customHeight="1" x14ac:dyDescent="0.2">
      <c r="U341" s="311"/>
      <c r="V341" s="311"/>
      <c r="W341" s="311"/>
      <c r="X341" s="434"/>
    </row>
    <row r="342" spans="21:24" ht="18.75" customHeight="1" x14ac:dyDescent="0.2">
      <c r="U342" s="311"/>
      <c r="V342" s="311"/>
      <c r="W342" s="311"/>
      <c r="X342" s="434"/>
    </row>
    <row r="343" spans="21:24" ht="18.75" customHeight="1" x14ac:dyDescent="0.2">
      <c r="U343" s="311"/>
      <c r="V343" s="311"/>
      <c r="W343" s="311"/>
      <c r="X343" s="434"/>
    </row>
    <row r="344" spans="21:24" ht="18.75" customHeight="1" x14ac:dyDescent="0.2">
      <c r="U344" s="311"/>
      <c r="V344" s="311"/>
      <c r="W344" s="311"/>
      <c r="X344" s="434"/>
    </row>
    <row r="345" spans="21:24" ht="18.75" customHeight="1" x14ac:dyDescent="0.2">
      <c r="U345" s="311"/>
      <c r="V345" s="311"/>
      <c r="W345" s="311"/>
      <c r="X345" s="434"/>
    </row>
    <row r="346" spans="21:24" ht="18.75" customHeight="1" x14ac:dyDescent="0.2">
      <c r="U346" s="311"/>
      <c r="V346" s="311"/>
      <c r="W346" s="311"/>
      <c r="X346" s="434"/>
    </row>
    <row r="347" spans="21:24" ht="18.75" customHeight="1" x14ac:dyDescent="0.2">
      <c r="U347" s="311"/>
      <c r="V347" s="311"/>
      <c r="W347" s="311"/>
      <c r="X347" s="434"/>
    </row>
    <row r="348" spans="21:24" ht="18.75" customHeight="1" x14ac:dyDescent="0.2">
      <c r="U348" s="311"/>
      <c r="V348" s="311"/>
      <c r="W348" s="311"/>
      <c r="X348" s="434"/>
    </row>
    <row r="349" spans="21:24" ht="18.75" customHeight="1" x14ac:dyDescent="0.2">
      <c r="U349" s="311"/>
      <c r="V349" s="311"/>
      <c r="W349" s="311"/>
      <c r="X349" s="434"/>
    </row>
    <row r="350" spans="21:24" ht="18.75" customHeight="1" x14ac:dyDescent="0.2">
      <c r="U350" s="311"/>
      <c r="V350" s="311"/>
      <c r="W350" s="311"/>
      <c r="X350" s="434"/>
    </row>
    <row r="351" spans="21:24" ht="18.75" customHeight="1" x14ac:dyDescent="0.2">
      <c r="U351" s="311"/>
      <c r="V351" s="311"/>
      <c r="W351" s="311"/>
      <c r="X351" s="434"/>
    </row>
    <row r="352" spans="21:24" ht="18.75" customHeight="1" x14ac:dyDescent="0.2">
      <c r="U352" s="311"/>
      <c r="V352" s="311"/>
      <c r="W352" s="311"/>
      <c r="X352" s="434"/>
    </row>
    <row r="353" spans="21:24" ht="18.75" customHeight="1" x14ac:dyDescent="0.2">
      <c r="U353" s="311"/>
      <c r="V353" s="311"/>
      <c r="W353" s="311"/>
      <c r="X353" s="434"/>
    </row>
    <row r="354" spans="21:24" ht="18.75" customHeight="1" x14ac:dyDescent="0.2">
      <c r="U354" s="311"/>
      <c r="V354" s="311"/>
      <c r="W354" s="311"/>
      <c r="X354" s="434"/>
    </row>
    <row r="355" spans="21:24" ht="18.75" customHeight="1" x14ac:dyDescent="0.2">
      <c r="U355" s="311"/>
      <c r="V355" s="311"/>
      <c r="W355" s="311"/>
      <c r="X355" s="434"/>
    </row>
    <row r="356" spans="21:24" ht="18.75" customHeight="1" x14ac:dyDescent="0.2">
      <c r="U356" s="311"/>
      <c r="V356" s="311"/>
      <c r="W356" s="311"/>
      <c r="X356" s="434"/>
    </row>
    <row r="357" spans="21:24" ht="18.75" customHeight="1" x14ac:dyDescent="0.2">
      <c r="U357" s="311"/>
      <c r="V357" s="311"/>
      <c r="W357" s="311"/>
      <c r="X357" s="434"/>
    </row>
    <row r="358" spans="21:24" ht="18.75" customHeight="1" x14ac:dyDescent="0.2">
      <c r="U358" s="311"/>
      <c r="V358" s="311"/>
      <c r="W358" s="311"/>
      <c r="X358" s="434"/>
    </row>
    <row r="359" spans="21:24" ht="18.75" customHeight="1" x14ac:dyDescent="0.2">
      <c r="U359" s="311"/>
      <c r="V359" s="311"/>
      <c r="W359" s="311"/>
      <c r="X359" s="434"/>
    </row>
    <row r="360" spans="21:24" ht="18.75" customHeight="1" x14ac:dyDescent="0.2">
      <c r="U360" s="311"/>
      <c r="V360" s="311"/>
      <c r="W360" s="311"/>
      <c r="X360" s="434"/>
    </row>
    <row r="361" spans="21:24" ht="18.75" customHeight="1" x14ac:dyDescent="0.2">
      <c r="U361" s="311"/>
      <c r="V361" s="311"/>
      <c r="W361" s="311"/>
      <c r="X361" s="434"/>
    </row>
    <row r="362" spans="21:24" ht="18.75" customHeight="1" x14ac:dyDescent="0.2">
      <c r="U362" s="311"/>
      <c r="V362" s="311"/>
      <c r="W362" s="311"/>
      <c r="X362" s="434"/>
    </row>
    <row r="363" spans="21:24" ht="18.75" customHeight="1" x14ac:dyDescent="0.2">
      <c r="U363" s="311"/>
      <c r="V363" s="311"/>
      <c r="W363" s="311"/>
      <c r="X363" s="434"/>
    </row>
    <row r="364" spans="21:24" ht="18.75" customHeight="1" x14ac:dyDescent="0.2">
      <c r="U364" s="311"/>
      <c r="V364" s="311"/>
      <c r="W364" s="311"/>
      <c r="X364" s="434"/>
    </row>
    <row r="365" spans="21:24" ht="18.75" customHeight="1" x14ac:dyDescent="0.2">
      <c r="U365" s="311"/>
      <c r="V365" s="311"/>
      <c r="W365" s="311"/>
      <c r="X365" s="434"/>
    </row>
    <row r="366" spans="21:24" ht="18.75" customHeight="1" x14ac:dyDescent="0.2">
      <c r="U366" s="311"/>
      <c r="V366" s="311"/>
      <c r="W366" s="311"/>
      <c r="X366" s="434"/>
    </row>
    <row r="367" spans="21:24" ht="18.75" customHeight="1" x14ac:dyDescent="0.2">
      <c r="U367" s="311"/>
      <c r="V367" s="311"/>
      <c r="W367" s="311"/>
      <c r="X367" s="434"/>
    </row>
    <row r="368" spans="21:24" ht="18.75" customHeight="1" x14ac:dyDescent="0.2">
      <c r="U368" s="311"/>
      <c r="V368" s="311"/>
      <c r="W368" s="311"/>
      <c r="X368" s="434"/>
    </row>
    <row r="369" spans="21:24" ht="18.75" customHeight="1" x14ac:dyDescent="0.2">
      <c r="U369" s="311"/>
      <c r="V369" s="311"/>
      <c r="W369" s="311"/>
      <c r="X369" s="434"/>
    </row>
    <row r="370" spans="21:24" ht="18.75" customHeight="1" x14ac:dyDescent="0.2">
      <c r="U370" s="311"/>
      <c r="V370" s="311"/>
      <c r="W370" s="311"/>
      <c r="X370" s="434"/>
    </row>
    <row r="371" spans="21:24" ht="18.75" customHeight="1" x14ac:dyDescent="0.2">
      <c r="U371" s="311"/>
      <c r="V371" s="311"/>
      <c r="W371" s="311"/>
      <c r="X371" s="434"/>
    </row>
    <row r="372" spans="21:24" ht="18.75" customHeight="1" x14ac:dyDescent="0.2">
      <c r="U372" s="311"/>
      <c r="V372" s="311"/>
      <c r="W372" s="311"/>
      <c r="X372" s="434"/>
    </row>
    <row r="373" spans="21:24" ht="18.75" customHeight="1" x14ac:dyDescent="0.2">
      <c r="U373" s="311"/>
      <c r="V373" s="311"/>
      <c r="W373" s="311"/>
      <c r="X373" s="434"/>
    </row>
    <row r="374" spans="21:24" ht="18.75" customHeight="1" x14ac:dyDescent="0.2">
      <c r="U374" s="311"/>
      <c r="V374" s="311"/>
      <c r="W374" s="311"/>
      <c r="X374" s="434"/>
    </row>
    <row r="375" spans="21:24" ht="18.75" customHeight="1" x14ac:dyDescent="0.2">
      <c r="U375" s="311"/>
      <c r="V375" s="311"/>
      <c r="W375" s="311"/>
      <c r="X375" s="434"/>
    </row>
    <row r="376" spans="21:24" ht="18.75" customHeight="1" x14ac:dyDescent="0.2">
      <c r="U376" s="311"/>
      <c r="V376" s="311"/>
      <c r="W376" s="311"/>
      <c r="X376" s="434"/>
    </row>
    <row r="377" spans="21:24" ht="18.75" customHeight="1" x14ac:dyDescent="0.2">
      <c r="U377" s="311"/>
      <c r="V377" s="311"/>
      <c r="W377" s="311"/>
      <c r="X377" s="434"/>
    </row>
    <row r="378" spans="21:24" ht="18.75" customHeight="1" x14ac:dyDescent="0.2">
      <c r="U378" s="311"/>
      <c r="V378" s="311"/>
      <c r="W378" s="311"/>
      <c r="X378" s="434"/>
    </row>
    <row r="379" spans="21:24" ht="18.75" customHeight="1" x14ac:dyDescent="0.2">
      <c r="U379" s="311"/>
      <c r="V379" s="311"/>
      <c r="W379" s="311"/>
      <c r="X379" s="434"/>
    </row>
    <row r="380" spans="21:24" ht="18.75" customHeight="1" x14ac:dyDescent="0.2">
      <c r="U380" s="311"/>
      <c r="V380" s="311"/>
      <c r="W380" s="311"/>
      <c r="X380" s="434"/>
    </row>
    <row r="381" spans="21:24" ht="18.75" customHeight="1" x14ac:dyDescent="0.2">
      <c r="U381" s="311"/>
      <c r="V381" s="311"/>
      <c r="W381" s="311"/>
      <c r="X381" s="434"/>
    </row>
    <row r="382" spans="21:24" ht="18.75" customHeight="1" x14ac:dyDescent="0.2">
      <c r="U382" s="311"/>
      <c r="V382" s="311"/>
      <c r="W382" s="311"/>
      <c r="X382" s="434"/>
    </row>
    <row r="383" spans="21:24" ht="18.75" customHeight="1" x14ac:dyDescent="0.2">
      <c r="U383" s="311"/>
      <c r="V383" s="311"/>
      <c r="W383" s="311"/>
      <c r="X383" s="434"/>
    </row>
    <row r="384" spans="21:24" ht="18.75" customHeight="1" x14ac:dyDescent="0.2">
      <c r="U384" s="311"/>
      <c r="V384" s="311"/>
      <c r="W384" s="311"/>
      <c r="X384" s="434"/>
    </row>
    <row r="385" spans="21:24" ht="18.75" customHeight="1" x14ac:dyDescent="0.2">
      <c r="U385" s="311"/>
      <c r="V385" s="311"/>
      <c r="W385" s="311"/>
      <c r="X385" s="434"/>
    </row>
    <row r="386" spans="21:24" ht="18.75" customHeight="1" x14ac:dyDescent="0.2">
      <c r="U386" s="311"/>
      <c r="V386" s="311"/>
      <c r="W386" s="311"/>
      <c r="X386" s="434"/>
    </row>
    <row r="387" spans="21:24" ht="18.75" customHeight="1" x14ac:dyDescent="0.2">
      <c r="U387" s="311"/>
      <c r="V387" s="311"/>
      <c r="W387" s="311"/>
      <c r="X387" s="434"/>
    </row>
    <row r="388" spans="21:24" ht="18.75" customHeight="1" x14ac:dyDescent="0.2">
      <c r="U388" s="311"/>
      <c r="V388" s="311"/>
      <c r="W388" s="311"/>
      <c r="X388" s="434"/>
    </row>
    <row r="389" spans="21:24" ht="18.75" customHeight="1" x14ac:dyDescent="0.2">
      <c r="U389" s="311"/>
      <c r="V389" s="311"/>
      <c r="W389" s="311"/>
      <c r="X389" s="434"/>
    </row>
    <row r="390" spans="21:24" ht="18.75" customHeight="1" x14ac:dyDescent="0.2">
      <c r="U390" s="311"/>
      <c r="V390" s="311"/>
      <c r="W390" s="311"/>
      <c r="X390" s="434"/>
    </row>
    <row r="391" spans="21:24" ht="18.75" customHeight="1" x14ac:dyDescent="0.2">
      <c r="U391" s="311"/>
      <c r="V391" s="311"/>
      <c r="W391" s="311"/>
      <c r="X391" s="434"/>
    </row>
    <row r="392" spans="21:24" ht="18.75" customHeight="1" x14ac:dyDescent="0.2">
      <c r="U392" s="311"/>
      <c r="V392" s="311"/>
      <c r="W392" s="311"/>
      <c r="X392" s="434"/>
    </row>
    <row r="393" spans="21:24" ht="18.75" customHeight="1" x14ac:dyDescent="0.2">
      <c r="U393" s="311"/>
      <c r="V393" s="311"/>
      <c r="W393" s="311"/>
      <c r="X393" s="434"/>
    </row>
    <row r="394" spans="21:24" ht="18.75" customHeight="1" x14ac:dyDescent="0.2">
      <c r="U394" s="311"/>
      <c r="V394" s="311"/>
      <c r="W394" s="311"/>
      <c r="X394" s="434"/>
    </row>
    <row r="395" spans="21:24" ht="18.75" customHeight="1" x14ac:dyDescent="0.2">
      <c r="U395" s="311"/>
      <c r="V395" s="311"/>
      <c r="W395" s="311"/>
      <c r="X395" s="434"/>
    </row>
    <row r="396" spans="21:24" ht="18.75" customHeight="1" x14ac:dyDescent="0.2">
      <c r="U396" s="311"/>
      <c r="V396" s="311"/>
      <c r="W396" s="311"/>
      <c r="X396" s="434"/>
    </row>
    <row r="397" spans="21:24" ht="18.75" customHeight="1" x14ac:dyDescent="0.2">
      <c r="U397" s="311"/>
      <c r="V397" s="311"/>
      <c r="W397" s="311"/>
      <c r="X397" s="434"/>
    </row>
    <row r="398" spans="21:24" ht="18.75" customHeight="1" x14ac:dyDescent="0.2">
      <c r="U398" s="311"/>
      <c r="V398" s="311"/>
      <c r="W398" s="311"/>
      <c r="X398" s="434"/>
    </row>
    <row r="399" spans="21:24" ht="18.75" customHeight="1" x14ac:dyDescent="0.2">
      <c r="U399" s="311"/>
      <c r="V399" s="311"/>
      <c r="W399" s="311"/>
      <c r="X399" s="434"/>
    </row>
    <row r="400" spans="21:24" ht="18.75" customHeight="1" x14ac:dyDescent="0.2">
      <c r="U400" s="311"/>
      <c r="V400" s="311"/>
      <c r="W400" s="311"/>
      <c r="X400" s="434"/>
    </row>
    <row r="401" spans="21:24" ht="18.75" customHeight="1" x14ac:dyDescent="0.2">
      <c r="U401" s="311"/>
      <c r="V401" s="311"/>
      <c r="W401" s="311"/>
      <c r="X401" s="434"/>
    </row>
    <row r="402" spans="21:24" ht="18.75" customHeight="1" x14ac:dyDescent="0.2">
      <c r="U402" s="311"/>
      <c r="V402" s="311"/>
      <c r="W402" s="311"/>
      <c r="X402" s="434"/>
    </row>
    <row r="403" spans="21:24" ht="18.75" customHeight="1" x14ac:dyDescent="0.2">
      <c r="U403" s="311"/>
      <c r="V403" s="311"/>
      <c r="W403" s="311"/>
      <c r="X403" s="434"/>
    </row>
    <row r="404" spans="21:24" ht="18.75" customHeight="1" x14ac:dyDescent="0.2">
      <c r="U404" s="311"/>
      <c r="V404" s="311"/>
      <c r="W404" s="311"/>
      <c r="X404" s="434"/>
    </row>
    <row r="405" spans="21:24" ht="18.75" customHeight="1" x14ac:dyDescent="0.2">
      <c r="U405" s="311"/>
      <c r="V405" s="311"/>
      <c r="W405" s="311"/>
      <c r="X405" s="434"/>
    </row>
    <row r="406" spans="21:24" ht="18.75" customHeight="1" x14ac:dyDescent="0.2">
      <c r="U406" s="311"/>
      <c r="V406" s="311"/>
      <c r="W406" s="311"/>
      <c r="X406" s="434"/>
    </row>
    <row r="407" spans="21:24" ht="18.75" customHeight="1" x14ac:dyDescent="0.2">
      <c r="U407" s="311"/>
      <c r="V407" s="311"/>
      <c r="W407" s="311"/>
      <c r="X407" s="434"/>
    </row>
    <row r="408" spans="21:24" ht="18.75" customHeight="1" x14ac:dyDescent="0.2">
      <c r="U408" s="311"/>
      <c r="V408" s="311"/>
      <c r="W408" s="311"/>
      <c r="X408" s="434"/>
    </row>
    <row r="409" spans="21:24" ht="18.75" customHeight="1" x14ac:dyDescent="0.2">
      <c r="U409" s="311"/>
      <c r="V409" s="311"/>
      <c r="W409" s="311"/>
      <c r="X409" s="434"/>
    </row>
    <row r="410" spans="21:24" ht="18.75" customHeight="1" x14ac:dyDescent="0.2">
      <c r="U410" s="311"/>
      <c r="V410" s="311"/>
      <c r="W410" s="311"/>
      <c r="X410" s="434"/>
    </row>
    <row r="411" spans="21:24" ht="18.75" customHeight="1" x14ac:dyDescent="0.2">
      <c r="U411" s="311"/>
      <c r="V411" s="311"/>
      <c r="W411" s="311"/>
      <c r="X411" s="434"/>
    </row>
    <row r="412" spans="21:24" ht="18.75" customHeight="1" x14ac:dyDescent="0.2">
      <c r="U412" s="311"/>
      <c r="V412" s="311"/>
      <c r="W412" s="311"/>
      <c r="X412" s="434"/>
    </row>
    <row r="413" spans="21:24" ht="18.75" customHeight="1" x14ac:dyDescent="0.2">
      <c r="U413" s="311"/>
      <c r="V413" s="311"/>
      <c r="W413" s="311"/>
      <c r="X413" s="434"/>
    </row>
    <row r="414" spans="21:24" ht="18.75" customHeight="1" x14ac:dyDescent="0.2">
      <c r="U414" s="311"/>
      <c r="V414" s="311"/>
      <c r="W414" s="311"/>
      <c r="X414" s="434"/>
    </row>
    <row r="415" spans="21:24" ht="18.75" customHeight="1" x14ac:dyDescent="0.2">
      <c r="U415" s="311"/>
      <c r="V415" s="311"/>
      <c r="W415" s="311"/>
      <c r="X415" s="434"/>
    </row>
    <row r="416" spans="21:24" ht="18.75" customHeight="1" x14ac:dyDescent="0.2">
      <c r="U416" s="311"/>
      <c r="V416" s="311"/>
      <c r="W416" s="311"/>
      <c r="X416" s="434"/>
    </row>
    <row r="417" spans="21:24" ht="18.75" customHeight="1" x14ac:dyDescent="0.2">
      <c r="U417" s="311"/>
      <c r="V417" s="311"/>
      <c r="W417" s="311"/>
      <c r="X417" s="434"/>
    </row>
    <row r="418" spans="21:24" ht="18.75" customHeight="1" x14ac:dyDescent="0.2">
      <c r="U418" s="311"/>
      <c r="V418" s="311"/>
      <c r="W418" s="311"/>
      <c r="X418" s="434"/>
    </row>
    <row r="419" spans="21:24" ht="18.75" customHeight="1" x14ac:dyDescent="0.2">
      <c r="U419" s="311"/>
      <c r="V419" s="311"/>
      <c r="W419" s="311"/>
      <c r="X419" s="434"/>
    </row>
    <row r="420" spans="21:24" ht="18.75" customHeight="1" x14ac:dyDescent="0.2">
      <c r="U420" s="311"/>
      <c r="V420" s="311"/>
      <c r="W420" s="311"/>
      <c r="X420" s="434"/>
    </row>
    <row r="421" spans="21:24" ht="18.75" customHeight="1" x14ac:dyDescent="0.2">
      <c r="U421" s="311"/>
      <c r="V421" s="311"/>
      <c r="W421" s="311"/>
      <c r="X421" s="434"/>
    </row>
    <row r="422" spans="21:24" ht="18.75" customHeight="1" x14ac:dyDescent="0.2">
      <c r="U422" s="311"/>
      <c r="V422" s="311"/>
      <c r="W422" s="311"/>
      <c r="X422" s="434"/>
    </row>
    <row r="423" spans="21:24" ht="18.75" customHeight="1" x14ac:dyDescent="0.2">
      <c r="U423" s="311"/>
      <c r="V423" s="311"/>
      <c r="W423" s="311"/>
      <c r="X423" s="434"/>
    </row>
    <row r="424" spans="21:24" ht="18.75" customHeight="1" x14ac:dyDescent="0.2">
      <c r="U424" s="311"/>
      <c r="V424" s="311"/>
      <c r="W424" s="311"/>
      <c r="X424" s="434"/>
    </row>
    <row r="425" spans="21:24" ht="18.75" customHeight="1" x14ac:dyDescent="0.2">
      <c r="U425" s="311"/>
      <c r="V425" s="311"/>
      <c r="W425" s="311"/>
      <c r="X425" s="434"/>
    </row>
    <row r="426" spans="21:24" ht="18.75" customHeight="1" x14ac:dyDescent="0.2">
      <c r="U426" s="311"/>
      <c r="V426" s="311"/>
      <c r="W426" s="311"/>
      <c r="X426" s="434"/>
    </row>
    <row r="427" spans="21:24" ht="18.75" customHeight="1" x14ac:dyDescent="0.2">
      <c r="U427" s="311"/>
      <c r="V427" s="311"/>
      <c r="W427" s="311"/>
      <c r="X427" s="434"/>
    </row>
    <row r="428" spans="21:24" ht="18.75" customHeight="1" x14ac:dyDescent="0.2">
      <c r="U428" s="311"/>
      <c r="V428" s="311"/>
      <c r="W428" s="311"/>
      <c r="X428" s="434"/>
    </row>
    <row r="429" spans="21:24" ht="18.75" customHeight="1" x14ac:dyDescent="0.2">
      <c r="U429" s="311"/>
      <c r="V429" s="311"/>
      <c r="W429" s="311"/>
      <c r="X429" s="434"/>
    </row>
    <row r="430" spans="21:24" ht="18.75" customHeight="1" x14ac:dyDescent="0.2">
      <c r="U430" s="311"/>
      <c r="V430" s="311"/>
      <c r="W430" s="311"/>
      <c r="X430" s="434"/>
    </row>
    <row r="431" spans="21:24" ht="18.75" customHeight="1" x14ac:dyDescent="0.2">
      <c r="U431" s="311"/>
      <c r="V431" s="311"/>
      <c r="W431" s="311"/>
      <c r="X431" s="434"/>
    </row>
    <row r="432" spans="21:24" ht="18.75" customHeight="1" x14ac:dyDescent="0.2">
      <c r="U432" s="311"/>
      <c r="V432" s="311"/>
      <c r="W432" s="311"/>
      <c r="X432" s="434"/>
    </row>
    <row r="433" spans="21:24" ht="18.75" customHeight="1" x14ac:dyDescent="0.2">
      <c r="U433" s="311"/>
      <c r="V433" s="311"/>
      <c r="W433" s="311"/>
      <c r="X433" s="434"/>
    </row>
    <row r="434" spans="21:24" ht="18.75" customHeight="1" x14ac:dyDescent="0.2">
      <c r="U434" s="311"/>
      <c r="V434" s="311"/>
      <c r="W434" s="311"/>
      <c r="X434" s="434"/>
    </row>
    <row r="435" spans="21:24" ht="18.75" customHeight="1" x14ac:dyDescent="0.2">
      <c r="U435" s="311"/>
      <c r="V435" s="311"/>
      <c r="W435" s="311"/>
      <c r="X435" s="434"/>
    </row>
    <row r="436" spans="21:24" ht="18.75" customHeight="1" x14ac:dyDescent="0.2">
      <c r="U436" s="311"/>
      <c r="V436" s="311"/>
      <c r="W436" s="311"/>
      <c r="X436" s="434"/>
    </row>
    <row r="437" spans="21:24" ht="18.75" customHeight="1" x14ac:dyDescent="0.2">
      <c r="U437" s="311"/>
      <c r="V437" s="311"/>
      <c r="W437" s="311"/>
      <c r="X437" s="434"/>
    </row>
    <row r="438" spans="21:24" ht="18.75" customHeight="1" x14ac:dyDescent="0.2">
      <c r="U438" s="311"/>
      <c r="V438" s="311"/>
      <c r="W438" s="311"/>
      <c r="X438" s="434"/>
    </row>
    <row r="439" spans="21:24" ht="18.75" customHeight="1" x14ac:dyDescent="0.2">
      <c r="U439" s="311"/>
      <c r="V439" s="311"/>
      <c r="W439" s="311"/>
      <c r="X439" s="434"/>
    </row>
    <row r="440" spans="21:24" ht="18.75" customHeight="1" x14ac:dyDescent="0.2">
      <c r="U440" s="311"/>
      <c r="V440" s="311"/>
      <c r="W440" s="311"/>
      <c r="X440" s="434"/>
    </row>
    <row r="441" spans="21:24" ht="18.75" customHeight="1" x14ac:dyDescent="0.2">
      <c r="U441" s="311"/>
      <c r="V441" s="311"/>
      <c r="W441" s="311"/>
      <c r="X441" s="434"/>
    </row>
    <row r="442" spans="21:24" ht="18.75" customHeight="1" x14ac:dyDescent="0.2">
      <c r="U442" s="311"/>
      <c r="V442" s="311"/>
      <c r="W442" s="311"/>
      <c r="X442" s="434"/>
    </row>
    <row r="443" spans="21:24" ht="18.75" customHeight="1" x14ac:dyDescent="0.2">
      <c r="U443" s="311"/>
      <c r="V443" s="311"/>
      <c r="W443" s="311"/>
      <c r="X443" s="434"/>
    </row>
    <row r="444" spans="21:24" ht="18.75" customHeight="1" x14ac:dyDescent="0.2">
      <c r="U444" s="311"/>
      <c r="V444" s="311"/>
      <c r="W444" s="311"/>
      <c r="X444" s="434"/>
    </row>
    <row r="445" spans="21:24" ht="18.75" customHeight="1" x14ac:dyDescent="0.2">
      <c r="U445" s="311"/>
      <c r="V445" s="311"/>
      <c r="W445" s="311"/>
      <c r="X445" s="434"/>
    </row>
    <row r="446" spans="21:24" ht="18.75" customHeight="1" x14ac:dyDescent="0.2">
      <c r="U446" s="311"/>
      <c r="V446" s="311"/>
      <c r="W446" s="311"/>
      <c r="X446" s="434"/>
    </row>
    <row r="447" spans="21:24" ht="18.75" customHeight="1" x14ac:dyDescent="0.2">
      <c r="U447" s="311"/>
      <c r="V447" s="311"/>
      <c r="W447" s="311"/>
      <c r="X447" s="434"/>
    </row>
    <row r="448" spans="21:24" ht="18.75" customHeight="1" x14ac:dyDescent="0.2">
      <c r="U448" s="311"/>
      <c r="V448" s="311"/>
      <c r="W448" s="311"/>
      <c r="X448" s="434"/>
    </row>
    <row r="449" spans="21:24" ht="18.75" customHeight="1" x14ac:dyDescent="0.2">
      <c r="U449" s="311"/>
      <c r="V449" s="311"/>
      <c r="W449" s="311"/>
      <c r="X449" s="434"/>
    </row>
    <row r="450" spans="21:24" ht="18.75" customHeight="1" x14ac:dyDescent="0.2">
      <c r="U450" s="311"/>
      <c r="V450" s="311"/>
      <c r="W450" s="311"/>
      <c r="X450" s="434"/>
    </row>
    <row r="451" spans="21:24" ht="18.75" customHeight="1" x14ac:dyDescent="0.2">
      <c r="U451" s="311"/>
      <c r="V451" s="311"/>
      <c r="W451" s="311"/>
      <c r="X451" s="434"/>
    </row>
    <row r="452" spans="21:24" ht="18.75" customHeight="1" x14ac:dyDescent="0.2">
      <c r="U452" s="311"/>
      <c r="V452" s="311"/>
      <c r="W452" s="311"/>
      <c r="X452" s="434"/>
    </row>
    <row r="453" spans="21:24" ht="18.75" customHeight="1" x14ac:dyDescent="0.2">
      <c r="U453" s="311"/>
      <c r="V453" s="311"/>
      <c r="W453" s="311"/>
      <c r="X453" s="434"/>
    </row>
    <row r="454" spans="21:24" ht="18.75" customHeight="1" x14ac:dyDescent="0.2">
      <c r="U454" s="311"/>
      <c r="V454" s="311"/>
      <c r="W454" s="311"/>
      <c r="X454" s="434"/>
    </row>
    <row r="455" spans="21:24" ht="18.75" customHeight="1" x14ac:dyDescent="0.2">
      <c r="U455" s="311"/>
      <c r="V455" s="311"/>
      <c r="W455" s="311"/>
      <c r="X455" s="434"/>
    </row>
    <row r="456" spans="21:24" ht="18.75" customHeight="1" x14ac:dyDescent="0.2">
      <c r="U456" s="311"/>
      <c r="V456" s="311"/>
      <c r="W456" s="311"/>
      <c r="X456" s="434"/>
    </row>
    <row r="457" spans="21:24" ht="18.75" customHeight="1" x14ac:dyDescent="0.2">
      <c r="U457" s="311"/>
      <c r="V457" s="311"/>
      <c r="W457" s="311"/>
      <c r="X457" s="434"/>
    </row>
    <row r="458" spans="21:24" ht="18.75" customHeight="1" x14ac:dyDescent="0.2">
      <c r="U458" s="311"/>
      <c r="V458" s="311"/>
      <c r="W458" s="311"/>
      <c r="X458" s="434"/>
    </row>
    <row r="459" spans="21:24" ht="18.75" customHeight="1" x14ac:dyDescent="0.2">
      <c r="U459" s="311"/>
      <c r="V459" s="311"/>
      <c r="W459" s="311"/>
      <c r="X459" s="434"/>
    </row>
    <row r="460" spans="21:24" ht="18.75" customHeight="1" x14ac:dyDescent="0.2">
      <c r="U460" s="311"/>
      <c r="V460" s="311"/>
      <c r="W460" s="311"/>
      <c r="X460" s="434"/>
    </row>
    <row r="461" spans="21:24" ht="18.75" customHeight="1" x14ac:dyDescent="0.2">
      <c r="U461" s="311"/>
      <c r="V461" s="311"/>
      <c r="W461" s="311"/>
      <c r="X461" s="434"/>
    </row>
    <row r="462" spans="21:24" ht="18.75" customHeight="1" x14ac:dyDescent="0.2">
      <c r="U462" s="311"/>
      <c r="V462" s="311"/>
      <c r="W462" s="311"/>
      <c r="X462" s="434"/>
    </row>
    <row r="463" spans="21:24" ht="18.75" customHeight="1" x14ac:dyDescent="0.2">
      <c r="U463" s="311"/>
      <c r="V463" s="311"/>
      <c r="W463" s="311"/>
      <c r="X463" s="434"/>
    </row>
    <row r="464" spans="21:24" ht="18.75" customHeight="1" x14ac:dyDescent="0.2">
      <c r="U464" s="311"/>
      <c r="V464" s="311"/>
      <c r="W464" s="311"/>
      <c r="X464" s="434"/>
    </row>
    <row r="465" spans="21:24" ht="18.75" customHeight="1" x14ac:dyDescent="0.2">
      <c r="U465" s="311"/>
      <c r="V465" s="311"/>
      <c r="W465" s="311"/>
      <c r="X465" s="434"/>
    </row>
    <row r="466" spans="21:24" ht="18.75" customHeight="1" x14ac:dyDescent="0.2">
      <c r="U466" s="311"/>
      <c r="V466" s="311"/>
      <c r="W466" s="311"/>
      <c r="X466" s="434"/>
    </row>
    <row r="467" spans="21:24" ht="18.75" customHeight="1" x14ac:dyDescent="0.2">
      <c r="U467" s="311"/>
      <c r="V467" s="311"/>
      <c r="W467" s="311"/>
      <c r="X467" s="434"/>
    </row>
    <row r="468" spans="21:24" ht="18.75" customHeight="1" x14ac:dyDescent="0.2">
      <c r="U468" s="311"/>
      <c r="V468" s="311"/>
      <c r="W468" s="311"/>
      <c r="X468" s="434"/>
    </row>
    <row r="469" spans="21:24" ht="18.75" customHeight="1" x14ac:dyDescent="0.2">
      <c r="U469" s="311"/>
      <c r="V469" s="311"/>
      <c r="W469" s="311"/>
      <c r="X469" s="434"/>
    </row>
    <row r="470" spans="21:24" ht="18.75" customHeight="1" x14ac:dyDescent="0.2">
      <c r="U470" s="311"/>
      <c r="V470" s="311"/>
      <c r="W470" s="311"/>
      <c r="X470" s="434"/>
    </row>
    <row r="471" spans="21:24" ht="18.75" customHeight="1" x14ac:dyDescent="0.2">
      <c r="U471" s="311"/>
      <c r="V471" s="311"/>
      <c r="W471" s="311"/>
      <c r="X471" s="434"/>
    </row>
    <row r="472" spans="21:24" ht="18.75" customHeight="1" x14ac:dyDescent="0.2">
      <c r="U472" s="311"/>
      <c r="V472" s="311"/>
      <c r="W472" s="311"/>
      <c r="X472" s="434"/>
    </row>
    <row r="473" spans="21:24" ht="18.75" customHeight="1" x14ac:dyDescent="0.2">
      <c r="U473" s="311"/>
      <c r="V473" s="311"/>
      <c r="W473" s="311"/>
      <c r="X473" s="434"/>
    </row>
    <row r="474" spans="21:24" ht="18.75" customHeight="1" x14ac:dyDescent="0.2">
      <c r="U474" s="311"/>
      <c r="V474" s="311"/>
      <c r="W474" s="311"/>
      <c r="X474" s="434"/>
    </row>
    <row r="475" spans="21:24" ht="18.75" customHeight="1" x14ac:dyDescent="0.2">
      <c r="U475" s="311"/>
      <c r="V475" s="311"/>
      <c r="W475" s="311"/>
      <c r="X475" s="434"/>
    </row>
    <row r="476" spans="21:24" ht="18.75" customHeight="1" x14ac:dyDescent="0.2">
      <c r="U476" s="311"/>
      <c r="V476" s="311"/>
      <c r="W476" s="311"/>
      <c r="X476" s="434"/>
    </row>
    <row r="477" spans="21:24" ht="18.75" customHeight="1" x14ac:dyDescent="0.2">
      <c r="U477" s="311"/>
      <c r="V477" s="311"/>
      <c r="W477" s="311"/>
      <c r="X477" s="434"/>
    </row>
    <row r="478" spans="21:24" ht="18.75" customHeight="1" x14ac:dyDescent="0.2">
      <c r="U478" s="311"/>
      <c r="V478" s="311"/>
      <c r="W478" s="311"/>
      <c r="X478" s="434"/>
    </row>
    <row r="479" spans="21:24" ht="18.75" customHeight="1" x14ac:dyDescent="0.2">
      <c r="U479" s="311"/>
      <c r="V479" s="311"/>
      <c r="W479" s="311"/>
      <c r="X479" s="434"/>
    </row>
    <row r="480" spans="21:24" ht="18.75" customHeight="1" x14ac:dyDescent="0.2">
      <c r="U480" s="311"/>
      <c r="V480" s="311"/>
      <c r="W480" s="311"/>
      <c r="X480" s="434"/>
    </row>
    <row r="481" spans="21:24" ht="18.75" customHeight="1" x14ac:dyDescent="0.2">
      <c r="U481" s="311"/>
      <c r="V481" s="311"/>
      <c r="W481" s="311"/>
      <c r="X481" s="434"/>
    </row>
    <row r="482" spans="21:24" ht="18.75" customHeight="1" x14ac:dyDescent="0.2">
      <c r="U482" s="311"/>
      <c r="V482" s="311"/>
      <c r="W482" s="311"/>
      <c r="X482" s="434"/>
    </row>
    <row r="483" spans="21:24" ht="18.75" customHeight="1" x14ac:dyDescent="0.2">
      <c r="U483" s="311"/>
      <c r="V483" s="311"/>
      <c r="W483" s="311"/>
      <c r="X483" s="434"/>
    </row>
    <row r="484" spans="21:24" ht="18.75" customHeight="1" x14ac:dyDescent="0.2">
      <c r="U484" s="311"/>
      <c r="V484" s="311"/>
      <c r="W484" s="311"/>
      <c r="X484" s="434"/>
    </row>
    <row r="485" spans="21:24" ht="18.75" customHeight="1" x14ac:dyDescent="0.2">
      <c r="U485" s="311"/>
      <c r="V485" s="311"/>
      <c r="W485" s="311"/>
      <c r="X485" s="434"/>
    </row>
    <row r="486" spans="21:24" ht="18.75" customHeight="1" x14ac:dyDescent="0.2">
      <c r="U486" s="311"/>
      <c r="V486" s="311"/>
      <c r="W486" s="311"/>
      <c r="X486" s="434"/>
    </row>
    <row r="487" spans="21:24" ht="18.75" customHeight="1" x14ac:dyDescent="0.2">
      <c r="U487" s="311"/>
      <c r="V487" s="311"/>
      <c r="W487" s="311"/>
      <c r="X487" s="434"/>
    </row>
    <row r="488" spans="21:24" ht="18.75" customHeight="1" x14ac:dyDescent="0.2">
      <c r="U488" s="311"/>
      <c r="V488" s="311"/>
      <c r="W488" s="311"/>
      <c r="X488" s="434"/>
    </row>
    <row r="489" spans="21:24" ht="18.75" customHeight="1" x14ac:dyDescent="0.2">
      <c r="U489" s="311"/>
      <c r="V489" s="311"/>
      <c r="W489" s="311"/>
      <c r="X489" s="434"/>
    </row>
    <row r="490" spans="21:24" ht="18.75" customHeight="1" x14ac:dyDescent="0.2">
      <c r="U490" s="311"/>
      <c r="V490" s="311"/>
      <c r="W490" s="311"/>
      <c r="X490" s="434"/>
    </row>
    <row r="491" spans="21:24" ht="18.75" customHeight="1" x14ac:dyDescent="0.2">
      <c r="U491" s="311"/>
      <c r="V491" s="311"/>
      <c r="W491" s="311"/>
      <c r="X491" s="434"/>
    </row>
    <row r="492" spans="21:24" ht="18.75" customHeight="1" x14ac:dyDescent="0.2">
      <c r="U492" s="311"/>
      <c r="V492" s="311"/>
      <c r="W492" s="311"/>
      <c r="X492" s="434"/>
    </row>
    <row r="493" spans="21:24" ht="18.75" customHeight="1" x14ac:dyDescent="0.2">
      <c r="U493" s="311"/>
      <c r="V493" s="311"/>
      <c r="W493" s="311"/>
      <c r="X493" s="434"/>
    </row>
    <row r="494" spans="21:24" ht="18.75" customHeight="1" x14ac:dyDescent="0.2">
      <c r="U494" s="311"/>
      <c r="V494" s="311"/>
      <c r="W494" s="311"/>
      <c r="X494" s="434"/>
    </row>
    <row r="495" spans="21:24" ht="18.75" customHeight="1" x14ac:dyDescent="0.2">
      <c r="U495" s="311"/>
      <c r="V495" s="311"/>
      <c r="W495" s="311"/>
      <c r="X495" s="434"/>
    </row>
    <row r="496" spans="21:24" ht="18.75" customHeight="1" x14ac:dyDescent="0.2">
      <c r="U496" s="311"/>
      <c r="V496" s="311"/>
      <c r="W496" s="311"/>
      <c r="X496" s="434"/>
    </row>
    <row r="497" spans="21:24" ht="18.75" customHeight="1" x14ac:dyDescent="0.2">
      <c r="U497" s="311"/>
      <c r="V497" s="311"/>
      <c r="W497" s="311"/>
      <c r="X497" s="434"/>
    </row>
    <row r="498" spans="21:24" ht="18.75" customHeight="1" x14ac:dyDescent="0.2">
      <c r="U498" s="311"/>
      <c r="V498" s="311"/>
      <c r="W498" s="311"/>
      <c r="X498" s="434"/>
    </row>
    <row r="499" spans="21:24" ht="18.75" customHeight="1" x14ac:dyDescent="0.2">
      <c r="U499" s="311"/>
      <c r="V499" s="311"/>
      <c r="W499" s="311"/>
      <c r="X499" s="434"/>
    </row>
    <row r="500" spans="21:24" ht="18.75" customHeight="1" x14ac:dyDescent="0.2">
      <c r="U500" s="311"/>
      <c r="V500" s="311"/>
      <c r="W500" s="311"/>
      <c r="X500" s="434"/>
    </row>
    <row r="501" spans="21:24" ht="18.75" customHeight="1" x14ac:dyDescent="0.2">
      <c r="U501" s="311"/>
      <c r="V501" s="311"/>
      <c r="W501" s="311"/>
      <c r="X501" s="434"/>
    </row>
    <row r="502" spans="21:24" ht="18.75" customHeight="1" x14ac:dyDescent="0.2">
      <c r="U502" s="311"/>
      <c r="V502" s="311"/>
      <c r="W502" s="311"/>
      <c r="X502" s="434"/>
    </row>
    <row r="503" spans="21:24" ht="18.75" customHeight="1" x14ac:dyDescent="0.2">
      <c r="U503" s="311"/>
      <c r="V503" s="311"/>
      <c r="W503" s="311"/>
      <c r="X503" s="434"/>
    </row>
    <row r="504" spans="21:24" ht="18.75" customHeight="1" x14ac:dyDescent="0.2">
      <c r="U504" s="311"/>
      <c r="V504" s="311"/>
      <c r="W504" s="311"/>
      <c r="X504" s="434"/>
    </row>
    <row r="505" spans="21:24" ht="18.75" customHeight="1" x14ac:dyDescent="0.2">
      <c r="U505" s="311"/>
      <c r="V505" s="311"/>
      <c r="W505" s="311"/>
      <c r="X505" s="434"/>
    </row>
    <row r="506" spans="21:24" ht="18.75" customHeight="1" x14ac:dyDescent="0.2">
      <c r="U506" s="311"/>
      <c r="V506" s="311"/>
      <c r="W506" s="311"/>
      <c r="X506" s="434"/>
    </row>
    <row r="507" spans="21:24" ht="18.75" customHeight="1" x14ac:dyDescent="0.2">
      <c r="U507" s="311"/>
      <c r="V507" s="311"/>
      <c r="W507" s="311"/>
      <c r="X507" s="434"/>
    </row>
    <row r="508" spans="21:24" ht="18.75" customHeight="1" x14ac:dyDescent="0.2">
      <c r="U508" s="311"/>
      <c r="V508" s="311"/>
      <c r="W508" s="311"/>
      <c r="X508" s="434"/>
    </row>
    <row r="509" spans="21:24" ht="18.75" customHeight="1" x14ac:dyDescent="0.2">
      <c r="U509" s="311"/>
      <c r="V509" s="311"/>
      <c r="W509" s="311"/>
      <c r="X509" s="434"/>
    </row>
    <row r="510" spans="21:24" ht="18.75" customHeight="1" x14ac:dyDescent="0.2">
      <c r="U510" s="311"/>
      <c r="V510" s="311"/>
      <c r="W510" s="311"/>
      <c r="X510" s="434"/>
    </row>
    <row r="511" spans="21:24" ht="18.75" customHeight="1" x14ac:dyDescent="0.2">
      <c r="U511" s="311"/>
      <c r="V511" s="311"/>
      <c r="W511" s="311"/>
      <c r="X511" s="434"/>
    </row>
    <row r="512" spans="21:24" ht="18.75" customHeight="1" x14ac:dyDescent="0.2">
      <c r="U512" s="311"/>
      <c r="V512" s="311"/>
      <c r="W512" s="311"/>
      <c r="X512" s="434"/>
    </row>
    <row r="513" spans="21:24" ht="18.75" customHeight="1" x14ac:dyDescent="0.2">
      <c r="U513" s="311"/>
      <c r="V513" s="311"/>
      <c r="W513" s="311"/>
      <c r="X513" s="434"/>
    </row>
    <row r="514" spans="21:24" ht="18.75" customHeight="1" x14ac:dyDescent="0.2">
      <c r="U514" s="311"/>
      <c r="V514" s="311"/>
      <c r="W514" s="311"/>
      <c r="X514" s="434"/>
    </row>
    <row r="515" spans="21:24" ht="18.75" customHeight="1" x14ac:dyDescent="0.2">
      <c r="U515" s="311"/>
      <c r="V515" s="311"/>
      <c r="W515" s="311"/>
      <c r="X515" s="434"/>
    </row>
    <row r="516" spans="21:24" ht="18.75" customHeight="1" x14ac:dyDescent="0.2">
      <c r="U516" s="311"/>
      <c r="V516" s="311"/>
      <c r="W516" s="311"/>
      <c r="X516" s="434"/>
    </row>
    <row r="517" spans="21:24" ht="18.75" customHeight="1" x14ac:dyDescent="0.2">
      <c r="U517" s="311"/>
      <c r="V517" s="311"/>
      <c r="W517" s="311"/>
      <c r="X517" s="434"/>
    </row>
    <row r="518" spans="21:24" ht="18.75" customHeight="1" x14ac:dyDescent="0.2">
      <c r="U518" s="311"/>
      <c r="V518" s="311"/>
      <c r="W518" s="311"/>
      <c r="X518" s="434"/>
    </row>
    <row r="519" spans="21:24" ht="18.75" customHeight="1" x14ac:dyDescent="0.2">
      <c r="U519" s="311"/>
      <c r="V519" s="311"/>
      <c r="W519" s="311"/>
      <c r="X519" s="434"/>
    </row>
    <row r="520" spans="21:24" ht="18.75" customHeight="1" x14ac:dyDescent="0.2">
      <c r="U520" s="311"/>
      <c r="V520" s="311"/>
      <c r="W520" s="311"/>
      <c r="X520" s="434"/>
    </row>
    <row r="521" spans="21:24" ht="18.75" customHeight="1" x14ac:dyDescent="0.2">
      <c r="U521" s="311"/>
      <c r="V521" s="311"/>
      <c r="W521" s="311"/>
      <c r="X521" s="434"/>
    </row>
    <row r="522" spans="21:24" ht="18.75" customHeight="1" x14ac:dyDescent="0.2">
      <c r="U522" s="311"/>
      <c r="V522" s="311"/>
      <c r="W522" s="311"/>
      <c r="X522" s="434"/>
    </row>
    <row r="523" spans="21:24" ht="18.75" customHeight="1" x14ac:dyDescent="0.2">
      <c r="U523" s="311"/>
      <c r="V523" s="311"/>
      <c r="W523" s="311"/>
      <c r="X523" s="434"/>
    </row>
    <row r="524" spans="21:24" ht="18.75" customHeight="1" x14ac:dyDescent="0.2">
      <c r="U524" s="311"/>
      <c r="V524" s="311"/>
      <c r="W524" s="311"/>
      <c r="X524" s="434"/>
    </row>
    <row r="525" spans="21:24" ht="18.75" customHeight="1" x14ac:dyDescent="0.2">
      <c r="U525" s="311"/>
      <c r="V525" s="311"/>
      <c r="W525" s="311"/>
      <c r="X525" s="434"/>
    </row>
    <row r="526" spans="21:24" ht="18.75" customHeight="1" x14ac:dyDescent="0.2">
      <c r="U526" s="311"/>
      <c r="V526" s="311"/>
      <c r="W526" s="311"/>
      <c r="X526" s="434"/>
    </row>
    <row r="527" spans="21:24" ht="18.75" customHeight="1" x14ac:dyDescent="0.2">
      <c r="U527" s="311"/>
      <c r="V527" s="311"/>
      <c r="W527" s="311"/>
      <c r="X527" s="434"/>
    </row>
    <row r="528" spans="21:24" ht="18.75" customHeight="1" x14ac:dyDescent="0.2">
      <c r="U528" s="311"/>
      <c r="V528" s="311"/>
      <c r="W528" s="311"/>
      <c r="X528" s="434"/>
    </row>
    <row r="529" spans="21:24" ht="18.75" customHeight="1" x14ac:dyDescent="0.2">
      <c r="U529" s="311"/>
      <c r="V529" s="311"/>
      <c r="W529" s="311"/>
      <c r="X529" s="434"/>
    </row>
    <row r="530" spans="21:24" ht="18.75" customHeight="1" x14ac:dyDescent="0.2">
      <c r="U530" s="311"/>
      <c r="V530" s="311"/>
      <c r="W530" s="311"/>
      <c r="X530" s="434"/>
    </row>
    <row r="531" spans="21:24" ht="18.75" customHeight="1" x14ac:dyDescent="0.2">
      <c r="U531" s="311"/>
      <c r="V531" s="311"/>
      <c r="W531" s="311"/>
      <c r="X531" s="434"/>
    </row>
    <row r="532" spans="21:24" ht="18.75" customHeight="1" x14ac:dyDescent="0.2">
      <c r="U532" s="311"/>
      <c r="V532" s="311"/>
      <c r="W532" s="311"/>
      <c r="X532" s="434"/>
    </row>
    <row r="533" spans="21:24" ht="18.75" customHeight="1" x14ac:dyDescent="0.2">
      <c r="U533" s="311"/>
      <c r="V533" s="311"/>
      <c r="W533" s="311"/>
      <c r="X533" s="434"/>
    </row>
    <row r="534" spans="21:24" ht="18.75" customHeight="1" x14ac:dyDescent="0.2">
      <c r="U534" s="311"/>
      <c r="V534" s="311"/>
      <c r="W534" s="311"/>
      <c r="X534" s="434"/>
    </row>
    <row r="535" spans="21:24" ht="18.75" customHeight="1" x14ac:dyDescent="0.2">
      <c r="U535" s="311"/>
      <c r="V535" s="311"/>
      <c r="W535" s="311"/>
      <c r="X535" s="434"/>
    </row>
    <row r="536" spans="21:24" ht="18.75" customHeight="1" x14ac:dyDescent="0.2">
      <c r="U536" s="311"/>
      <c r="V536" s="311"/>
      <c r="W536" s="311"/>
      <c r="X536" s="434"/>
    </row>
    <row r="537" spans="21:24" ht="18.75" customHeight="1" x14ac:dyDescent="0.2">
      <c r="U537" s="311"/>
      <c r="V537" s="311"/>
      <c r="W537" s="311"/>
      <c r="X537" s="434"/>
    </row>
    <row r="538" spans="21:24" ht="18.75" customHeight="1" x14ac:dyDescent="0.2">
      <c r="U538" s="311"/>
      <c r="V538" s="311"/>
      <c r="W538" s="311"/>
      <c r="X538" s="434"/>
    </row>
    <row r="539" spans="21:24" ht="18.75" customHeight="1" x14ac:dyDescent="0.2">
      <c r="U539" s="311"/>
      <c r="V539" s="311"/>
      <c r="W539" s="311"/>
      <c r="X539" s="434"/>
    </row>
    <row r="540" spans="21:24" ht="18.75" customHeight="1" x14ac:dyDescent="0.2">
      <c r="U540" s="311"/>
      <c r="V540" s="311"/>
      <c r="W540" s="311"/>
      <c r="X540" s="434"/>
    </row>
    <row r="541" spans="21:24" ht="18.75" customHeight="1" x14ac:dyDescent="0.2">
      <c r="U541" s="311"/>
      <c r="V541" s="311"/>
      <c r="W541" s="311"/>
      <c r="X541" s="434"/>
    </row>
    <row r="542" spans="21:24" ht="18.75" customHeight="1" x14ac:dyDescent="0.2">
      <c r="U542" s="311"/>
      <c r="V542" s="311"/>
      <c r="W542" s="311"/>
      <c r="X542" s="434"/>
    </row>
    <row r="543" spans="21:24" ht="18.75" customHeight="1" x14ac:dyDescent="0.2">
      <c r="U543" s="311"/>
      <c r="V543" s="311"/>
      <c r="W543" s="311"/>
      <c r="X543" s="434"/>
    </row>
    <row r="544" spans="21:24" ht="18.75" customHeight="1" x14ac:dyDescent="0.2">
      <c r="U544" s="311"/>
      <c r="V544" s="311"/>
      <c r="W544" s="311"/>
      <c r="X544" s="434"/>
    </row>
    <row r="545" spans="21:24" ht="18.75" customHeight="1" x14ac:dyDescent="0.2">
      <c r="U545" s="311"/>
      <c r="V545" s="311"/>
      <c r="W545" s="311"/>
      <c r="X545" s="434"/>
    </row>
    <row r="546" spans="21:24" ht="18.75" customHeight="1" x14ac:dyDescent="0.2">
      <c r="U546" s="311"/>
      <c r="V546" s="311"/>
      <c r="W546" s="311"/>
      <c r="X546" s="434"/>
    </row>
    <row r="547" spans="21:24" ht="18.75" customHeight="1" x14ac:dyDescent="0.2">
      <c r="U547" s="311"/>
      <c r="V547" s="311"/>
      <c r="W547" s="311"/>
      <c r="X547" s="434"/>
    </row>
    <row r="548" spans="21:24" ht="18.75" customHeight="1" x14ac:dyDescent="0.2">
      <c r="U548" s="311"/>
      <c r="V548" s="311"/>
      <c r="W548" s="311"/>
      <c r="X548" s="434"/>
    </row>
    <row r="549" spans="21:24" ht="18.75" customHeight="1" x14ac:dyDescent="0.2">
      <c r="U549" s="311"/>
      <c r="V549" s="311"/>
      <c r="W549" s="311"/>
      <c r="X549" s="434"/>
    </row>
    <row r="550" spans="21:24" ht="18.75" customHeight="1" x14ac:dyDescent="0.2">
      <c r="U550" s="311"/>
      <c r="V550" s="311"/>
      <c r="W550" s="311"/>
      <c r="X550" s="434"/>
    </row>
    <row r="551" spans="21:24" ht="18.75" customHeight="1" x14ac:dyDescent="0.2">
      <c r="U551" s="311"/>
      <c r="V551" s="311"/>
      <c r="W551" s="311"/>
      <c r="X551" s="434"/>
    </row>
    <row r="552" spans="21:24" ht="18.75" customHeight="1" x14ac:dyDescent="0.2">
      <c r="U552" s="311"/>
      <c r="V552" s="311"/>
      <c r="W552" s="311"/>
      <c r="X552" s="434"/>
    </row>
    <row r="553" spans="21:24" ht="18.75" customHeight="1" x14ac:dyDescent="0.2">
      <c r="U553" s="311"/>
      <c r="V553" s="311"/>
      <c r="W553" s="311"/>
      <c r="X553" s="434"/>
    </row>
    <row r="554" spans="21:24" ht="18.75" customHeight="1" x14ac:dyDescent="0.2">
      <c r="U554" s="311"/>
      <c r="V554" s="311"/>
      <c r="W554" s="311"/>
      <c r="X554" s="434"/>
    </row>
    <row r="555" spans="21:24" ht="18.75" customHeight="1" x14ac:dyDescent="0.2">
      <c r="U555" s="311"/>
      <c r="V555" s="311"/>
      <c r="W555" s="311"/>
      <c r="X555" s="434"/>
    </row>
    <row r="556" spans="21:24" ht="18.75" customHeight="1" x14ac:dyDescent="0.2">
      <c r="U556" s="311"/>
      <c r="V556" s="311"/>
      <c r="W556" s="311"/>
      <c r="X556" s="434"/>
    </row>
    <row r="557" spans="21:24" ht="18.75" customHeight="1" x14ac:dyDescent="0.2">
      <c r="U557" s="311"/>
      <c r="V557" s="311"/>
      <c r="W557" s="311"/>
      <c r="X557" s="434"/>
    </row>
    <row r="558" spans="21:24" ht="18.75" customHeight="1" x14ac:dyDescent="0.2">
      <c r="U558" s="311"/>
      <c r="V558" s="311"/>
      <c r="W558" s="311"/>
      <c r="X558" s="434"/>
    </row>
    <row r="559" spans="21:24" ht="18.75" customHeight="1" x14ac:dyDescent="0.2">
      <c r="U559" s="311"/>
      <c r="V559" s="311"/>
      <c r="W559" s="311"/>
      <c r="X559" s="434"/>
    </row>
    <row r="560" spans="21:24" ht="18.75" customHeight="1" x14ac:dyDescent="0.2">
      <c r="U560" s="311"/>
      <c r="V560" s="311"/>
      <c r="W560" s="311"/>
      <c r="X560" s="434"/>
    </row>
    <row r="561" spans="21:24" ht="18.75" customHeight="1" x14ac:dyDescent="0.2">
      <c r="U561" s="311"/>
      <c r="V561" s="311"/>
      <c r="W561" s="311"/>
      <c r="X561" s="434"/>
    </row>
    <row r="562" spans="21:24" ht="18.75" customHeight="1" x14ac:dyDescent="0.2">
      <c r="U562" s="311"/>
      <c r="V562" s="311"/>
      <c r="W562" s="311"/>
      <c r="X562" s="434"/>
    </row>
    <row r="563" spans="21:24" ht="18.75" customHeight="1" x14ac:dyDescent="0.2">
      <c r="U563" s="311"/>
      <c r="V563" s="311"/>
      <c r="W563" s="311"/>
      <c r="X563" s="434"/>
    </row>
    <row r="564" spans="21:24" ht="18.75" customHeight="1" x14ac:dyDescent="0.2">
      <c r="U564" s="311"/>
      <c r="V564" s="311"/>
      <c r="W564" s="311"/>
      <c r="X564" s="434"/>
    </row>
    <row r="565" spans="21:24" ht="18.75" customHeight="1" x14ac:dyDescent="0.2">
      <c r="U565" s="311"/>
      <c r="V565" s="311"/>
      <c r="W565" s="311"/>
      <c r="X565" s="434"/>
    </row>
    <row r="566" spans="21:24" ht="18.75" customHeight="1" x14ac:dyDescent="0.2">
      <c r="U566" s="311"/>
      <c r="V566" s="311"/>
      <c r="W566" s="311"/>
      <c r="X566" s="434"/>
    </row>
    <row r="567" spans="21:24" ht="18.75" customHeight="1" x14ac:dyDescent="0.2">
      <c r="U567" s="311"/>
      <c r="V567" s="311"/>
      <c r="W567" s="311"/>
      <c r="X567" s="434"/>
    </row>
    <row r="568" spans="21:24" ht="18.75" customHeight="1" x14ac:dyDescent="0.2">
      <c r="U568" s="311"/>
      <c r="V568" s="311"/>
      <c r="W568" s="311"/>
      <c r="X568" s="434"/>
    </row>
    <row r="569" spans="21:24" ht="18.75" customHeight="1" x14ac:dyDescent="0.2">
      <c r="U569" s="311"/>
      <c r="V569" s="311"/>
      <c r="W569" s="311"/>
      <c r="X569" s="434"/>
    </row>
    <row r="570" spans="21:24" ht="18.75" customHeight="1" x14ac:dyDescent="0.2">
      <c r="U570" s="311"/>
      <c r="V570" s="311"/>
      <c r="W570" s="311"/>
      <c r="X570" s="434"/>
    </row>
    <row r="571" spans="21:24" ht="18.75" customHeight="1" x14ac:dyDescent="0.2">
      <c r="U571" s="311"/>
      <c r="V571" s="311"/>
      <c r="W571" s="311"/>
      <c r="X571" s="434"/>
    </row>
    <row r="572" spans="21:24" ht="18.75" customHeight="1" x14ac:dyDescent="0.2">
      <c r="U572" s="311"/>
      <c r="V572" s="311"/>
      <c r="W572" s="311"/>
      <c r="X572" s="434"/>
    </row>
    <row r="573" spans="21:24" ht="18.75" customHeight="1" x14ac:dyDescent="0.2">
      <c r="U573" s="311"/>
      <c r="V573" s="311"/>
      <c r="W573" s="311"/>
      <c r="X573" s="434"/>
    </row>
    <row r="574" spans="21:24" ht="18.75" customHeight="1" x14ac:dyDescent="0.2">
      <c r="U574" s="311"/>
      <c r="V574" s="311"/>
      <c r="W574" s="311"/>
      <c r="X574" s="434"/>
    </row>
    <row r="575" spans="21:24" ht="18.75" customHeight="1" x14ac:dyDescent="0.2">
      <c r="U575" s="311"/>
      <c r="V575" s="311"/>
      <c r="W575" s="311"/>
      <c r="X575" s="434"/>
    </row>
    <row r="576" spans="21:24" ht="18.75" customHeight="1" x14ac:dyDescent="0.2">
      <c r="U576" s="311"/>
      <c r="V576" s="311"/>
      <c r="W576" s="311"/>
      <c r="X576" s="434"/>
    </row>
    <row r="577" spans="21:24" ht="18.75" customHeight="1" x14ac:dyDescent="0.2">
      <c r="U577" s="311"/>
      <c r="V577" s="311"/>
      <c r="W577" s="311"/>
      <c r="X577" s="434"/>
    </row>
    <row r="578" spans="21:24" ht="18.75" customHeight="1" x14ac:dyDescent="0.2">
      <c r="U578" s="311"/>
      <c r="V578" s="311"/>
      <c r="W578" s="311"/>
      <c r="X578" s="434"/>
    </row>
    <row r="579" spans="21:24" ht="18.75" customHeight="1" x14ac:dyDescent="0.2">
      <c r="U579" s="311"/>
      <c r="V579" s="311"/>
      <c r="W579" s="311"/>
      <c r="X579" s="434"/>
    </row>
    <row r="580" spans="21:24" ht="18.75" customHeight="1" x14ac:dyDescent="0.2">
      <c r="U580" s="311"/>
      <c r="V580" s="311"/>
      <c r="W580" s="311"/>
      <c r="X580" s="434"/>
    </row>
    <row r="581" spans="21:24" ht="18.75" customHeight="1" x14ac:dyDescent="0.2">
      <c r="U581" s="311"/>
      <c r="V581" s="311"/>
      <c r="W581" s="311"/>
      <c r="X581" s="434"/>
    </row>
    <row r="582" spans="21:24" ht="18.75" customHeight="1" x14ac:dyDescent="0.2">
      <c r="U582" s="311"/>
      <c r="V582" s="311"/>
      <c r="W582" s="311"/>
      <c r="X582" s="434"/>
    </row>
    <row r="583" spans="21:24" ht="18.75" customHeight="1" x14ac:dyDescent="0.2">
      <c r="U583" s="311"/>
      <c r="V583" s="311"/>
      <c r="W583" s="311"/>
      <c r="X583" s="434"/>
    </row>
    <row r="584" spans="21:24" ht="18.75" customHeight="1" x14ac:dyDescent="0.2">
      <c r="U584" s="311"/>
      <c r="V584" s="311"/>
      <c r="W584" s="311"/>
      <c r="X584" s="434"/>
    </row>
    <row r="585" spans="21:24" ht="18.75" customHeight="1" x14ac:dyDescent="0.2">
      <c r="U585" s="311"/>
      <c r="V585" s="311"/>
      <c r="W585" s="311"/>
      <c r="X585" s="434"/>
    </row>
    <row r="586" spans="21:24" ht="18.75" customHeight="1" x14ac:dyDescent="0.2">
      <c r="U586" s="311"/>
      <c r="V586" s="311"/>
      <c r="W586" s="311"/>
      <c r="X586" s="434"/>
    </row>
    <row r="587" spans="21:24" ht="18.75" customHeight="1" x14ac:dyDescent="0.2">
      <c r="U587" s="311"/>
      <c r="V587" s="311"/>
      <c r="W587" s="311"/>
      <c r="X587" s="434"/>
    </row>
    <row r="588" spans="21:24" ht="18.75" customHeight="1" x14ac:dyDescent="0.2">
      <c r="U588" s="311"/>
      <c r="V588" s="311"/>
      <c r="W588" s="311"/>
      <c r="X588" s="434"/>
    </row>
    <row r="589" spans="21:24" ht="18.75" customHeight="1" x14ac:dyDescent="0.2">
      <c r="U589" s="311"/>
      <c r="V589" s="311"/>
      <c r="W589" s="311"/>
      <c r="X589" s="434"/>
    </row>
    <row r="590" spans="21:24" ht="18.75" customHeight="1" x14ac:dyDescent="0.2">
      <c r="U590" s="311"/>
      <c r="V590" s="311"/>
      <c r="W590" s="311"/>
      <c r="X590" s="434"/>
    </row>
    <row r="591" spans="21:24" ht="18.75" customHeight="1" x14ac:dyDescent="0.2">
      <c r="U591" s="311"/>
      <c r="V591" s="311"/>
      <c r="W591" s="311"/>
      <c r="X591" s="434"/>
    </row>
    <row r="592" spans="21:24" ht="18.75" customHeight="1" x14ac:dyDescent="0.2">
      <c r="U592" s="311"/>
      <c r="V592" s="311"/>
      <c r="W592" s="311"/>
      <c r="X592" s="434"/>
    </row>
    <row r="593" spans="21:24" ht="18.75" customHeight="1" x14ac:dyDescent="0.2">
      <c r="U593" s="311"/>
      <c r="V593" s="311"/>
      <c r="W593" s="311"/>
      <c r="X593" s="434"/>
    </row>
    <row r="594" spans="21:24" ht="18.75" customHeight="1" x14ac:dyDescent="0.2">
      <c r="U594" s="311"/>
      <c r="V594" s="311"/>
      <c r="W594" s="311"/>
      <c r="X594" s="434"/>
    </row>
    <row r="595" spans="21:24" ht="18.75" customHeight="1" x14ac:dyDescent="0.2">
      <c r="U595" s="311"/>
      <c r="V595" s="311"/>
      <c r="W595" s="311"/>
      <c r="X595" s="434"/>
    </row>
    <row r="596" spans="21:24" ht="18.75" customHeight="1" x14ac:dyDescent="0.2">
      <c r="U596" s="311"/>
      <c r="V596" s="311"/>
      <c r="W596" s="311"/>
      <c r="X596" s="434"/>
    </row>
    <row r="597" spans="21:24" ht="18.75" customHeight="1" x14ac:dyDescent="0.2">
      <c r="U597" s="311"/>
      <c r="V597" s="311"/>
      <c r="W597" s="311"/>
      <c r="X597" s="434"/>
    </row>
    <row r="598" spans="21:24" ht="18.75" customHeight="1" x14ac:dyDescent="0.2">
      <c r="U598" s="311"/>
      <c r="V598" s="311"/>
      <c r="W598" s="311"/>
      <c r="X598" s="434"/>
    </row>
    <row r="599" spans="21:24" ht="18.75" customHeight="1" x14ac:dyDescent="0.2">
      <c r="U599" s="311"/>
      <c r="V599" s="311"/>
      <c r="W599" s="311"/>
      <c r="X599" s="434"/>
    </row>
    <row r="600" spans="21:24" ht="18.75" customHeight="1" x14ac:dyDescent="0.2">
      <c r="U600" s="311"/>
      <c r="V600" s="311"/>
      <c r="W600" s="311"/>
      <c r="X600" s="434"/>
    </row>
    <row r="601" spans="21:24" ht="18.75" customHeight="1" x14ac:dyDescent="0.2">
      <c r="U601" s="311"/>
      <c r="V601" s="311"/>
      <c r="W601" s="311"/>
      <c r="X601" s="434"/>
    </row>
    <row r="602" spans="21:24" ht="18.75" customHeight="1" x14ac:dyDescent="0.2">
      <c r="U602" s="311"/>
      <c r="V602" s="311"/>
      <c r="W602" s="311"/>
      <c r="X602" s="434"/>
    </row>
    <row r="603" spans="21:24" ht="18.75" customHeight="1" x14ac:dyDescent="0.2">
      <c r="U603" s="311"/>
      <c r="V603" s="311"/>
      <c r="W603" s="311"/>
      <c r="X603" s="434"/>
    </row>
    <row r="604" spans="21:24" ht="18.75" customHeight="1" x14ac:dyDescent="0.2">
      <c r="U604" s="311"/>
      <c r="V604" s="311"/>
      <c r="W604" s="311"/>
      <c r="X604" s="434"/>
    </row>
    <row r="605" spans="21:24" ht="18.75" customHeight="1" x14ac:dyDescent="0.2">
      <c r="U605" s="311"/>
      <c r="V605" s="311"/>
      <c r="W605" s="311"/>
      <c r="X605" s="434"/>
    </row>
    <row r="606" spans="21:24" ht="18.75" customHeight="1" x14ac:dyDescent="0.2">
      <c r="U606" s="311"/>
      <c r="V606" s="311"/>
      <c r="W606" s="311"/>
      <c r="X606" s="434"/>
    </row>
    <row r="607" spans="21:24" ht="18.75" customHeight="1" x14ac:dyDescent="0.2">
      <c r="U607" s="311"/>
      <c r="V607" s="311"/>
      <c r="W607" s="311"/>
      <c r="X607" s="434"/>
    </row>
    <row r="608" spans="21:24" ht="18.75" customHeight="1" x14ac:dyDescent="0.2">
      <c r="U608" s="311"/>
      <c r="V608" s="311"/>
      <c r="W608" s="311"/>
      <c r="X608" s="434"/>
    </row>
    <row r="609" spans="21:24" ht="18.75" customHeight="1" x14ac:dyDescent="0.2">
      <c r="U609" s="311"/>
      <c r="V609" s="311"/>
      <c r="W609" s="311"/>
      <c r="X609" s="434"/>
    </row>
    <row r="610" spans="21:24" ht="18.75" customHeight="1" x14ac:dyDescent="0.2">
      <c r="U610" s="311"/>
      <c r="V610" s="311"/>
      <c r="W610" s="311"/>
      <c r="X610" s="434"/>
    </row>
    <row r="611" spans="21:24" ht="18.75" customHeight="1" x14ac:dyDescent="0.2">
      <c r="U611" s="311"/>
      <c r="V611" s="311"/>
      <c r="W611" s="311"/>
      <c r="X611" s="434"/>
    </row>
    <row r="612" spans="21:24" ht="18.75" customHeight="1" x14ac:dyDescent="0.2">
      <c r="U612" s="311"/>
      <c r="V612" s="311"/>
      <c r="W612" s="311"/>
      <c r="X612" s="434"/>
    </row>
    <row r="613" spans="21:24" ht="18.75" customHeight="1" x14ac:dyDescent="0.2">
      <c r="U613" s="311"/>
      <c r="V613" s="311"/>
      <c r="W613" s="311"/>
      <c r="X613" s="434"/>
    </row>
    <row r="614" spans="21:24" ht="18.75" customHeight="1" x14ac:dyDescent="0.2">
      <c r="U614" s="311"/>
      <c r="V614" s="311"/>
      <c r="W614" s="311"/>
      <c r="X614" s="434"/>
    </row>
    <row r="615" spans="21:24" ht="18.75" customHeight="1" x14ac:dyDescent="0.2">
      <c r="U615" s="311"/>
      <c r="V615" s="311"/>
      <c r="W615" s="311"/>
      <c r="X615" s="434"/>
    </row>
    <row r="616" spans="21:24" ht="18.75" customHeight="1" x14ac:dyDescent="0.2">
      <c r="U616" s="311"/>
      <c r="V616" s="311"/>
      <c r="W616" s="311"/>
      <c r="X616" s="434"/>
    </row>
    <row r="617" spans="21:24" ht="18.75" customHeight="1" x14ac:dyDescent="0.2">
      <c r="U617" s="311"/>
      <c r="V617" s="311"/>
      <c r="W617" s="311"/>
      <c r="X617" s="434"/>
    </row>
    <row r="618" spans="21:24" ht="18.75" customHeight="1" x14ac:dyDescent="0.2">
      <c r="U618" s="311"/>
      <c r="V618" s="311"/>
      <c r="W618" s="311"/>
      <c r="X618" s="434"/>
    </row>
    <row r="619" spans="21:24" ht="18.75" customHeight="1" x14ac:dyDescent="0.2">
      <c r="U619" s="311"/>
      <c r="V619" s="311"/>
      <c r="W619" s="311"/>
      <c r="X619" s="434"/>
    </row>
    <row r="620" spans="21:24" ht="18.75" customHeight="1" x14ac:dyDescent="0.2">
      <c r="U620" s="311"/>
      <c r="V620" s="311"/>
      <c r="W620" s="311"/>
      <c r="X620" s="434"/>
    </row>
    <row r="621" spans="21:24" ht="18.75" customHeight="1" x14ac:dyDescent="0.2">
      <c r="U621" s="311"/>
      <c r="V621" s="311"/>
      <c r="W621" s="311"/>
      <c r="X621" s="434"/>
    </row>
    <row r="622" spans="21:24" ht="18.75" customHeight="1" x14ac:dyDescent="0.2">
      <c r="U622" s="311"/>
      <c r="V622" s="311"/>
      <c r="W622" s="311"/>
      <c r="X622" s="434"/>
    </row>
    <row r="623" spans="21:24" ht="18.75" customHeight="1" x14ac:dyDescent="0.2">
      <c r="U623" s="311"/>
      <c r="V623" s="311"/>
      <c r="W623" s="311"/>
      <c r="X623" s="434"/>
    </row>
    <row r="624" spans="21:24" ht="18.75" customHeight="1" x14ac:dyDescent="0.2">
      <c r="U624" s="311"/>
      <c r="V624" s="311"/>
      <c r="W624" s="311"/>
      <c r="X624" s="434"/>
    </row>
    <row r="625" spans="21:24" ht="18.75" customHeight="1" x14ac:dyDescent="0.2">
      <c r="U625" s="311"/>
      <c r="V625" s="311"/>
      <c r="W625" s="311"/>
      <c r="X625" s="434"/>
    </row>
    <row r="626" spans="21:24" ht="18.75" customHeight="1" x14ac:dyDescent="0.2">
      <c r="U626" s="311"/>
      <c r="V626" s="311"/>
      <c r="W626" s="311"/>
      <c r="X626" s="434"/>
    </row>
    <row r="627" spans="21:24" ht="18.75" customHeight="1" x14ac:dyDescent="0.2">
      <c r="U627" s="311"/>
      <c r="V627" s="311"/>
      <c r="W627" s="311"/>
      <c r="X627" s="434"/>
    </row>
    <row r="628" spans="21:24" ht="18.75" customHeight="1" x14ac:dyDescent="0.2">
      <c r="U628" s="311"/>
      <c r="V628" s="311"/>
      <c r="W628" s="311"/>
      <c r="X628" s="434"/>
    </row>
    <row r="629" spans="21:24" ht="18.75" customHeight="1" x14ac:dyDescent="0.2">
      <c r="U629" s="311"/>
      <c r="V629" s="311"/>
      <c r="W629" s="311"/>
      <c r="X629" s="434"/>
    </row>
    <row r="630" spans="21:24" ht="18.75" customHeight="1" x14ac:dyDescent="0.2">
      <c r="U630" s="311"/>
      <c r="V630" s="311"/>
      <c r="W630" s="311"/>
      <c r="X630" s="434"/>
    </row>
    <row r="631" spans="21:24" ht="18.75" customHeight="1" x14ac:dyDescent="0.2">
      <c r="U631" s="311"/>
      <c r="V631" s="311"/>
      <c r="W631" s="311"/>
      <c r="X631" s="434"/>
    </row>
    <row r="632" spans="21:24" ht="18.75" customHeight="1" x14ac:dyDescent="0.2">
      <c r="U632" s="311"/>
      <c r="V632" s="311"/>
      <c r="W632" s="311"/>
      <c r="X632" s="434"/>
    </row>
    <row r="633" spans="21:24" ht="18.75" customHeight="1" x14ac:dyDescent="0.2">
      <c r="U633" s="311"/>
      <c r="V633" s="311"/>
      <c r="W633" s="311"/>
      <c r="X633" s="434"/>
    </row>
    <row r="634" spans="21:24" ht="18.75" customHeight="1" x14ac:dyDescent="0.2">
      <c r="U634" s="311"/>
      <c r="V634" s="311"/>
      <c r="W634" s="311"/>
      <c r="X634" s="434"/>
    </row>
    <row r="635" spans="21:24" ht="18.75" customHeight="1" x14ac:dyDescent="0.2">
      <c r="U635" s="311"/>
      <c r="V635" s="311"/>
      <c r="W635" s="311"/>
      <c r="X635" s="434"/>
    </row>
    <row r="636" spans="21:24" ht="18.75" customHeight="1" x14ac:dyDescent="0.2">
      <c r="U636" s="311"/>
      <c r="V636" s="311"/>
      <c r="W636" s="311"/>
      <c r="X636" s="434"/>
    </row>
    <row r="637" spans="21:24" ht="18.75" customHeight="1" x14ac:dyDescent="0.2">
      <c r="U637" s="311"/>
      <c r="V637" s="311"/>
      <c r="W637" s="311"/>
      <c r="X637" s="434"/>
    </row>
    <row r="638" spans="21:24" ht="18.75" customHeight="1" x14ac:dyDescent="0.2">
      <c r="U638" s="311"/>
      <c r="V638" s="311"/>
      <c r="W638" s="311"/>
      <c r="X638" s="434"/>
    </row>
    <row r="639" spans="21:24" ht="18.75" customHeight="1" x14ac:dyDescent="0.2">
      <c r="U639" s="311"/>
      <c r="V639" s="311"/>
      <c r="W639" s="311"/>
      <c r="X639" s="434"/>
    </row>
    <row r="640" spans="21:24" ht="18.75" customHeight="1" x14ac:dyDescent="0.2">
      <c r="U640" s="311"/>
      <c r="V640" s="311"/>
      <c r="W640" s="311"/>
      <c r="X640" s="434"/>
    </row>
    <row r="641" spans="21:24" ht="18.75" customHeight="1" x14ac:dyDescent="0.2">
      <c r="U641" s="311"/>
      <c r="V641" s="311"/>
      <c r="W641" s="311"/>
      <c r="X641" s="434"/>
    </row>
    <row r="642" spans="21:24" ht="18.75" customHeight="1" x14ac:dyDescent="0.2">
      <c r="U642" s="311"/>
      <c r="V642" s="311"/>
      <c r="W642" s="311"/>
      <c r="X642" s="434"/>
    </row>
    <row r="643" spans="21:24" ht="18.75" customHeight="1" x14ac:dyDescent="0.2">
      <c r="U643" s="311"/>
      <c r="V643" s="311"/>
      <c r="W643" s="311"/>
      <c r="X643" s="434"/>
    </row>
    <row r="644" spans="21:24" ht="18.75" customHeight="1" x14ac:dyDescent="0.2">
      <c r="U644" s="311"/>
      <c r="V644" s="311"/>
      <c r="W644" s="311"/>
      <c r="X644" s="434"/>
    </row>
    <row r="645" spans="21:24" ht="18.75" customHeight="1" x14ac:dyDescent="0.2">
      <c r="U645" s="311"/>
      <c r="V645" s="311"/>
      <c r="W645" s="311"/>
      <c r="X645" s="434"/>
    </row>
    <row r="646" spans="21:24" ht="18.75" customHeight="1" x14ac:dyDescent="0.2">
      <c r="U646" s="311"/>
      <c r="V646" s="311"/>
      <c r="W646" s="311"/>
      <c r="X646" s="434"/>
    </row>
    <row r="647" spans="21:24" ht="18.75" customHeight="1" x14ac:dyDescent="0.2">
      <c r="U647" s="311"/>
      <c r="V647" s="311"/>
      <c r="W647" s="311"/>
      <c r="X647" s="434"/>
    </row>
    <row r="648" spans="21:24" ht="18.75" customHeight="1" x14ac:dyDescent="0.2">
      <c r="U648" s="311"/>
      <c r="V648" s="311"/>
      <c r="W648" s="311"/>
      <c r="X648" s="434"/>
    </row>
    <row r="649" spans="21:24" ht="18.75" customHeight="1" x14ac:dyDescent="0.2">
      <c r="U649" s="311"/>
      <c r="V649" s="311"/>
      <c r="W649" s="311"/>
      <c r="X649" s="434"/>
    </row>
    <row r="650" spans="21:24" ht="18.75" customHeight="1" x14ac:dyDescent="0.2">
      <c r="U650" s="311"/>
      <c r="V650" s="311"/>
      <c r="W650" s="311"/>
      <c r="X650" s="434"/>
    </row>
    <row r="651" spans="21:24" ht="18.75" customHeight="1" x14ac:dyDescent="0.2">
      <c r="U651" s="311"/>
      <c r="V651" s="311"/>
      <c r="W651" s="311"/>
      <c r="X651" s="434"/>
    </row>
    <row r="652" spans="21:24" ht="18.75" customHeight="1" x14ac:dyDescent="0.2">
      <c r="U652" s="311"/>
      <c r="V652" s="311"/>
      <c r="W652" s="311"/>
      <c r="X652" s="434"/>
    </row>
    <row r="653" spans="21:24" ht="18.75" customHeight="1" x14ac:dyDescent="0.2">
      <c r="U653" s="311"/>
      <c r="V653" s="311"/>
      <c r="W653" s="311"/>
      <c r="X653" s="434"/>
    </row>
    <row r="654" spans="21:24" ht="18.75" customHeight="1" x14ac:dyDescent="0.2">
      <c r="U654" s="311"/>
      <c r="V654" s="311"/>
      <c r="W654" s="311"/>
      <c r="X654" s="434"/>
    </row>
    <row r="655" spans="21:24" ht="18.75" customHeight="1" x14ac:dyDescent="0.2">
      <c r="U655" s="311"/>
      <c r="V655" s="311"/>
      <c r="W655" s="311"/>
      <c r="X655" s="434"/>
    </row>
    <row r="656" spans="21:24" ht="18.75" customHeight="1" x14ac:dyDescent="0.2">
      <c r="U656" s="311"/>
      <c r="V656" s="311"/>
      <c r="W656" s="311"/>
      <c r="X656" s="434"/>
    </row>
    <row r="657" spans="21:24" ht="18.75" customHeight="1" x14ac:dyDescent="0.2">
      <c r="U657" s="311"/>
      <c r="V657" s="311"/>
      <c r="W657" s="311"/>
      <c r="X657" s="434"/>
    </row>
    <row r="658" spans="21:24" ht="18.75" customHeight="1" x14ac:dyDescent="0.2">
      <c r="U658" s="311"/>
      <c r="V658" s="311"/>
      <c r="W658" s="311"/>
      <c r="X658" s="434"/>
    </row>
    <row r="659" spans="21:24" ht="18.75" customHeight="1" x14ac:dyDescent="0.2">
      <c r="U659" s="311"/>
      <c r="V659" s="311"/>
      <c r="W659" s="311"/>
      <c r="X659" s="434"/>
    </row>
    <row r="660" spans="21:24" ht="18.75" customHeight="1" x14ac:dyDescent="0.2">
      <c r="U660" s="311"/>
      <c r="V660" s="311"/>
      <c r="W660" s="311"/>
      <c r="X660" s="434"/>
    </row>
    <row r="661" spans="21:24" ht="18.75" customHeight="1" x14ac:dyDescent="0.2">
      <c r="U661" s="311"/>
      <c r="V661" s="311"/>
      <c r="W661" s="311"/>
      <c r="X661" s="434"/>
    </row>
    <row r="662" spans="21:24" ht="18.75" customHeight="1" x14ac:dyDescent="0.2">
      <c r="U662" s="311"/>
      <c r="V662" s="311"/>
      <c r="W662" s="311"/>
      <c r="X662" s="434"/>
    </row>
    <row r="663" spans="21:24" ht="18.75" customHeight="1" x14ac:dyDescent="0.2">
      <c r="U663" s="311"/>
      <c r="V663" s="311"/>
      <c r="W663" s="311"/>
      <c r="X663" s="434"/>
    </row>
    <row r="664" spans="21:24" ht="18.75" customHeight="1" x14ac:dyDescent="0.2">
      <c r="U664" s="311"/>
      <c r="V664" s="311"/>
      <c r="W664" s="311"/>
      <c r="X664" s="434"/>
    </row>
    <row r="665" spans="21:24" ht="18.75" customHeight="1" x14ac:dyDescent="0.2">
      <c r="U665" s="311"/>
      <c r="V665" s="311"/>
      <c r="W665" s="311"/>
      <c r="X665" s="434"/>
    </row>
    <row r="666" spans="21:24" ht="18.75" customHeight="1" x14ac:dyDescent="0.2">
      <c r="U666" s="311"/>
      <c r="V666" s="311"/>
      <c r="W666" s="311"/>
      <c r="X666" s="434"/>
    </row>
    <row r="667" spans="21:24" ht="18.75" customHeight="1" x14ac:dyDescent="0.2">
      <c r="U667" s="311"/>
      <c r="V667" s="311"/>
      <c r="W667" s="311"/>
      <c r="X667" s="434"/>
    </row>
    <row r="668" spans="21:24" ht="18.75" customHeight="1" x14ac:dyDescent="0.2">
      <c r="U668" s="311"/>
      <c r="V668" s="311"/>
      <c r="W668" s="311"/>
      <c r="X668" s="434"/>
    </row>
    <row r="669" spans="21:24" ht="18.75" customHeight="1" x14ac:dyDescent="0.2">
      <c r="U669" s="311"/>
      <c r="V669" s="311"/>
      <c r="W669" s="311"/>
      <c r="X669" s="434"/>
    </row>
    <row r="670" spans="21:24" ht="18.75" customHeight="1" x14ac:dyDescent="0.2">
      <c r="U670" s="311"/>
      <c r="V670" s="311"/>
      <c r="W670" s="311"/>
      <c r="X670" s="434"/>
    </row>
    <row r="671" spans="21:24" ht="18.75" customHeight="1" x14ac:dyDescent="0.2">
      <c r="U671" s="311"/>
      <c r="V671" s="311"/>
      <c r="W671" s="311"/>
      <c r="X671" s="434"/>
    </row>
    <row r="672" spans="21:24" ht="18.75" customHeight="1" x14ac:dyDescent="0.2">
      <c r="U672" s="311"/>
      <c r="V672" s="311"/>
      <c r="W672" s="311"/>
      <c r="X672" s="434"/>
    </row>
    <row r="673" spans="21:24" ht="18.75" customHeight="1" x14ac:dyDescent="0.2">
      <c r="U673" s="311"/>
      <c r="V673" s="311"/>
      <c r="W673" s="311"/>
      <c r="X673" s="434"/>
    </row>
    <row r="674" spans="21:24" ht="18.75" customHeight="1" x14ac:dyDescent="0.2">
      <c r="U674" s="311"/>
      <c r="V674" s="311"/>
      <c r="W674" s="311"/>
      <c r="X674" s="434"/>
    </row>
    <row r="675" spans="21:24" ht="18.75" customHeight="1" x14ac:dyDescent="0.2">
      <c r="U675" s="311"/>
      <c r="V675" s="311"/>
      <c r="W675" s="311"/>
      <c r="X675" s="434"/>
    </row>
    <row r="676" spans="21:24" ht="18.75" customHeight="1" x14ac:dyDescent="0.2">
      <c r="U676" s="311"/>
      <c r="V676" s="311"/>
      <c r="W676" s="311"/>
      <c r="X676" s="434"/>
    </row>
    <row r="677" spans="21:24" ht="18.75" customHeight="1" x14ac:dyDescent="0.2">
      <c r="U677" s="311"/>
      <c r="V677" s="311"/>
      <c r="W677" s="311"/>
      <c r="X677" s="434"/>
    </row>
    <row r="678" spans="21:24" ht="18.75" customHeight="1" x14ac:dyDescent="0.2">
      <c r="U678" s="311"/>
      <c r="V678" s="311"/>
      <c r="W678" s="311"/>
      <c r="X678" s="434"/>
    </row>
    <row r="679" spans="21:24" ht="18.75" customHeight="1" x14ac:dyDescent="0.2">
      <c r="U679" s="311"/>
      <c r="V679" s="311"/>
      <c r="W679" s="311"/>
      <c r="X679" s="434"/>
    </row>
    <row r="680" spans="21:24" ht="18.75" customHeight="1" x14ac:dyDescent="0.2">
      <c r="U680" s="311"/>
      <c r="V680" s="311"/>
      <c r="W680" s="311"/>
      <c r="X680" s="434"/>
    </row>
    <row r="681" spans="21:24" ht="18.75" customHeight="1" x14ac:dyDescent="0.2">
      <c r="U681" s="311"/>
      <c r="V681" s="311"/>
      <c r="W681" s="311"/>
      <c r="X681" s="434"/>
    </row>
    <row r="682" spans="21:24" ht="18.75" customHeight="1" x14ac:dyDescent="0.2">
      <c r="U682" s="311"/>
      <c r="V682" s="311"/>
      <c r="W682" s="311"/>
      <c r="X682" s="434"/>
    </row>
    <row r="683" spans="21:24" ht="18.75" customHeight="1" x14ac:dyDescent="0.2">
      <c r="U683" s="311"/>
      <c r="V683" s="311"/>
      <c r="W683" s="311"/>
      <c r="X683" s="434"/>
    </row>
    <row r="684" spans="21:24" ht="18.75" customHeight="1" x14ac:dyDescent="0.2">
      <c r="U684" s="311"/>
      <c r="V684" s="311"/>
      <c r="W684" s="311"/>
      <c r="X684" s="434"/>
    </row>
    <row r="685" spans="21:24" ht="18.75" customHeight="1" x14ac:dyDescent="0.2">
      <c r="U685" s="311"/>
      <c r="V685" s="311"/>
      <c r="W685" s="311"/>
      <c r="X685" s="434"/>
    </row>
    <row r="686" spans="21:24" ht="18.75" customHeight="1" x14ac:dyDescent="0.2">
      <c r="U686" s="311"/>
      <c r="V686" s="311"/>
      <c r="W686" s="311"/>
      <c r="X686" s="434"/>
    </row>
    <row r="687" spans="21:24" ht="18.75" customHeight="1" x14ac:dyDescent="0.2">
      <c r="U687" s="311"/>
      <c r="V687" s="311"/>
      <c r="W687" s="311"/>
      <c r="X687" s="434"/>
    </row>
    <row r="688" spans="21:24" ht="18.75" customHeight="1" x14ac:dyDescent="0.2">
      <c r="U688" s="311"/>
      <c r="V688" s="311"/>
      <c r="W688" s="311"/>
      <c r="X688" s="434"/>
    </row>
    <row r="689" spans="21:24" ht="18.75" customHeight="1" x14ac:dyDescent="0.2">
      <c r="U689" s="311"/>
      <c r="V689" s="311"/>
      <c r="W689" s="311"/>
      <c r="X689" s="434"/>
    </row>
    <row r="690" spans="21:24" ht="18.75" customHeight="1" x14ac:dyDescent="0.2">
      <c r="U690" s="311"/>
      <c r="V690" s="311"/>
      <c r="W690" s="311"/>
      <c r="X690" s="434"/>
    </row>
    <row r="691" spans="21:24" ht="18.75" customHeight="1" x14ac:dyDescent="0.2">
      <c r="U691" s="311"/>
      <c r="V691" s="311"/>
      <c r="W691" s="311"/>
      <c r="X691" s="434"/>
    </row>
    <row r="692" spans="21:24" ht="18.75" customHeight="1" x14ac:dyDescent="0.2">
      <c r="U692" s="311"/>
      <c r="V692" s="311"/>
      <c r="W692" s="311"/>
      <c r="X692" s="434"/>
    </row>
    <row r="693" spans="21:24" ht="18.75" customHeight="1" x14ac:dyDescent="0.2">
      <c r="U693" s="311"/>
      <c r="V693" s="311"/>
      <c r="W693" s="311"/>
      <c r="X693" s="434"/>
    </row>
    <row r="694" spans="21:24" ht="18.75" customHeight="1" x14ac:dyDescent="0.2">
      <c r="U694" s="311"/>
      <c r="V694" s="311"/>
      <c r="W694" s="311"/>
      <c r="X694" s="434"/>
    </row>
    <row r="695" spans="21:24" ht="18.75" customHeight="1" x14ac:dyDescent="0.2">
      <c r="U695" s="311"/>
      <c r="V695" s="311"/>
      <c r="W695" s="311"/>
      <c r="X695" s="434"/>
    </row>
    <row r="696" spans="21:24" ht="18.75" customHeight="1" x14ac:dyDescent="0.2">
      <c r="U696" s="311"/>
      <c r="V696" s="311"/>
      <c r="W696" s="311"/>
      <c r="X696" s="434"/>
    </row>
    <row r="697" spans="21:24" ht="18.75" customHeight="1" x14ac:dyDescent="0.2">
      <c r="U697" s="311"/>
      <c r="V697" s="311"/>
      <c r="W697" s="311"/>
      <c r="X697" s="434"/>
    </row>
    <row r="698" spans="21:24" ht="18.75" customHeight="1" x14ac:dyDescent="0.2">
      <c r="U698" s="311"/>
      <c r="V698" s="311"/>
      <c r="W698" s="311"/>
      <c r="X698" s="434"/>
    </row>
    <row r="699" spans="21:24" ht="18.75" customHeight="1" x14ac:dyDescent="0.2">
      <c r="U699" s="311"/>
      <c r="V699" s="311"/>
      <c r="W699" s="311"/>
      <c r="X699" s="434"/>
    </row>
    <row r="700" spans="21:24" ht="18.75" customHeight="1" x14ac:dyDescent="0.2">
      <c r="U700" s="311"/>
      <c r="V700" s="311"/>
      <c r="W700" s="311"/>
      <c r="X700" s="434"/>
    </row>
    <row r="701" spans="21:24" ht="18.75" customHeight="1" x14ac:dyDescent="0.2">
      <c r="U701" s="311"/>
      <c r="V701" s="311"/>
      <c r="W701" s="311"/>
      <c r="X701" s="434"/>
    </row>
    <row r="702" spans="21:24" ht="18.75" customHeight="1" x14ac:dyDescent="0.2">
      <c r="U702" s="311"/>
      <c r="V702" s="311"/>
      <c r="W702" s="311"/>
      <c r="X702" s="434"/>
    </row>
    <row r="703" spans="21:24" ht="18.75" customHeight="1" x14ac:dyDescent="0.2">
      <c r="U703" s="311"/>
      <c r="V703" s="311"/>
      <c r="W703" s="311"/>
      <c r="X703" s="434"/>
    </row>
    <row r="704" spans="21:24" ht="18.75" customHeight="1" x14ac:dyDescent="0.2">
      <c r="U704" s="311"/>
      <c r="V704" s="311"/>
      <c r="W704" s="311"/>
      <c r="X704" s="434"/>
    </row>
    <row r="705" spans="21:24" ht="18.75" customHeight="1" x14ac:dyDescent="0.2">
      <c r="U705" s="311"/>
      <c r="V705" s="311"/>
      <c r="W705" s="311"/>
      <c r="X705" s="434"/>
    </row>
    <row r="706" spans="21:24" ht="18.75" customHeight="1" x14ac:dyDescent="0.2">
      <c r="U706" s="311"/>
      <c r="V706" s="311"/>
      <c r="W706" s="311"/>
      <c r="X706" s="434"/>
    </row>
    <row r="707" spans="21:24" ht="18.75" customHeight="1" x14ac:dyDescent="0.2">
      <c r="U707" s="311"/>
      <c r="V707" s="311"/>
      <c r="W707" s="311"/>
      <c r="X707" s="434"/>
    </row>
    <row r="708" spans="21:24" ht="18.75" customHeight="1" x14ac:dyDescent="0.2">
      <c r="U708" s="311"/>
      <c r="V708" s="311"/>
      <c r="W708" s="311"/>
      <c r="X708" s="434"/>
    </row>
    <row r="709" spans="21:24" ht="18.75" customHeight="1" x14ac:dyDescent="0.2">
      <c r="U709" s="311"/>
      <c r="V709" s="311"/>
      <c r="W709" s="311"/>
      <c r="X709" s="434"/>
    </row>
    <row r="710" spans="21:24" ht="18.75" customHeight="1" x14ac:dyDescent="0.2">
      <c r="U710" s="311"/>
      <c r="V710" s="311"/>
      <c r="W710" s="311"/>
      <c r="X710" s="434"/>
    </row>
    <row r="711" spans="21:24" ht="18.75" customHeight="1" x14ac:dyDescent="0.2">
      <c r="U711" s="311"/>
      <c r="V711" s="311"/>
      <c r="W711" s="311"/>
      <c r="X711" s="434"/>
    </row>
    <row r="712" spans="21:24" ht="18.75" customHeight="1" x14ac:dyDescent="0.2">
      <c r="U712" s="311"/>
      <c r="V712" s="311"/>
      <c r="W712" s="311"/>
      <c r="X712" s="434"/>
    </row>
    <row r="713" spans="21:24" ht="18.75" customHeight="1" x14ac:dyDescent="0.2">
      <c r="U713" s="311"/>
      <c r="V713" s="311"/>
      <c r="W713" s="311"/>
      <c r="X713" s="434"/>
    </row>
    <row r="714" spans="21:24" ht="18.75" customHeight="1" x14ac:dyDescent="0.2">
      <c r="U714" s="311"/>
      <c r="V714" s="311"/>
      <c r="W714" s="311"/>
      <c r="X714" s="434"/>
    </row>
    <row r="715" spans="21:24" ht="18.75" customHeight="1" x14ac:dyDescent="0.2">
      <c r="U715" s="311"/>
      <c r="V715" s="311"/>
      <c r="W715" s="311"/>
      <c r="X715" s="434"/>
    </row>
    <row r="716" spans="21:24" ht="18.75" customHeight="1" x14ac:dyDescent="0.2">
      <c r="U716" s="311"/>
      <c r="V716" s="311"/>
      <c r="W716" s="311"/>
      <c r="X716" s="434"/>
    </row>
    <row r="717" spans="21:24" ht="18.75" customHeight="1" x14ac:dyDescent="0.2">
      <c r="U717" s="311"/>
      <c r="V717" s="311"/>
      <c r="W717" s="311"/>
      <c r="X717" s="434"/>
    </row>
    <row r="718" spans="21:24" ht="18.75" customHeight="1" x14ac:dyDescent="0.2">
      <c r="U718" s="311"/>
      <c r="V718" s="311"/>
      <c r="W718" s="311"/>
      <c r="X718" s="434"/>
    </row>
    <row r="719" spans="21:24" ht="18.75" customHeight="1" x14ac:dyDescent="0.2">
      <c r="U719" s="311"/>
      <c r="V719" s="311"/>
      <c r="W719" s="311"/>
      <c r="X719" s="434"/>
    </row>
    <row r="720" spans="21:24" ht="18.75" customHeight="1" x14ac:dyDescent="0.2">
      <c r="U720" s="311"/>
      <c r="V720" s="311"/>
      <c r="W720" s="311"/>
      <c r="X720" s="434"/>
    </row>
    <row r="721" spans="21:24" ht="18.75" customHeight="1" x14ac:dyDescent="0.2">
      <c r="U721" s="311"/>
      <c r="V721" s="311"/>
      <c r="W721" s="311"/>
      <c r="X721" s="434"/>
    </row>
    <row r="722" spans="21:24" ht="18.75" customHeight="1" x14ac:dyDescent="0.2">
      <c r="U722" s="311"/>
      <c r="V722" s="311"/>
      <c r="W722" s="311"/>
      <c r="X722" s="434"/>
    </row>
    <row r="723" spans="21:24" ht="18.75" customHeight="1" x14ac:dyDescent="0.2">
      <c r="U723" s="311"/>
      <c r="V723" s="311"/>
      <c r="W723" s="311"/>
      <c r="X723" s="434"/>
    </row>
    <row r="724" spans="21:24" ht="18.75" customHeight="1" x14ac:dyDescent="0.2">
      <c r="U724" s="311"/>
      <c r="V724" s="311"/>
      <c r="W724" s="311"/>
      <c r="X724" s="434"/>
    </row>
    <row r="725" spans="21:24" ht="18.75" customHeight="1" x14ac:dyDescent="0.2">
      <c r="U725" s="311"/>
      <c r="V725" s="311"/>
      <c r="W725" s="311"/>
      <c r="X725" s="434"/>
    </row>
    <row r="726" spans="21:24" ht="18.75" customHeight="1" x14ac:dyDescent="0.2">
      <c r="U726" s="311"/>
      <c r="V726" s="311"/>
      <c r="W726" s="311"/>
      <c r="X726" s="434"/>
    </row>
    <row r="727" spans="21:24" ht="18.75" customHeight="1" x14ac:dyDescent="0.2">
      <c r="U727" s="311"/>
      <c r="V727" s="311"/>
      <c r="W727" s="311"/>
      <c r="X727" s="434"/>
    </row>
    <row r="728" spans="21:24" ht="18.75" customHeight="1" x14ac:dyDescent="0.2">
      <c r="U728" s="311"/>
      <c r="V728" s="311"/>
      <c r="W728" s="311"/>
      <c r="X728" s="434"/>
    </row>
    <row r="729" spans="21:24" ht="18.75" customHeight="1" x14ac:dyDescent="0.2">
      <c r="U729" s="311"/>
      <c r="V729" s="311"/>
      <c r="W729" s="311"/>
      <c r="X729" s="434"/>
    </row>
    <row r="730" spans="21:24" ht="18.75" customHeight="1" x14ac:dyDescent="0.2">
      <c r="U730" s="311"/>
      <c r="V730" s="311"/>
      <c r="W730" s="311"/>
      <c r="X730" s="434"/>
    </row>
    <row r="731" spans="21:24" ht="18.75" customHeight="1" x14ac:dyDescent="0.2">
      <c r="U731" s="311"/>
      <c r="V731" s="311"/>
      <c r="W731" s="311"/>
      <c r="X731" s="434"/>
    </row>
    <row r="732" spans="21:24" ht="18.75" customHeight="1" x14ac:dyDescent="0.2">
      <c r="U732" s="311"/>
      <c r="V732" s="311"/>
      <c r="W732" s="311"/>
      <c r="X732" s="434"/>
    </row>
    <row r="733" spans="21:24" ht="18.75" customHeight="1" x14ac:dyDescent="0.2">
      <c r="U733" s="311"/>
      <c r="V733" s="311"/>
      <c r="W733" s="311"/>
      <c r="X733" s="434"/>
    </row>
    <row r="734" spans="21:24" ht="18.75" customHeight="1" x14ac:dyDescent="0.2">
      <c r="U734" s="311"/>
      <c r="V734" s="311"/>
      <c r="W734" s="311"/>
      <c r="X734" s="434"/>
    </row>
    <row r="735" spans="21:24" ht="18.75" customHeight="1" x14ac:dyDescent="0.2">
      <c r="U735" s="311"/>
      <c r="V735" s="311"/>
      <c r="W735" s="311"/>
      <c r="X735" s="434"/>
    </row>
    <row r="736" spans="21:24" ht="18.75" customHeight="1" x14ac:dyDescent="0.2">
      <c r="U736" s="311"/>
      <c r="V736" s="311"/>
      <c r="W736" s="311"/>
      <c r="X736" s="434"/>
    </row>
    <row r="737" spans="21:24" ht="18.75" customHeight="1" x14ac:dyDescent="0.2">
      <c r="U737" s="311"/>
      <c r="V737" s="311"/>
      <c r="W737" s="311"/>
      <c r="X737" s="434"/>
    </row>
    <row r="738" spans="21:24" ht="18.75" customHeight="1" x14ac:dyDescent="0.2">
      <c r="U738" s="311"/>
      <c r="V738" s="311"/>
      <c r="W738" s="311"/>
      <c r="X738" s="434"/>
    </row>
    <row r="739" spans="21:24" ht="18.75" customHeight="1" x14ac:dyDescent="0.2">
      <c r="U739" s="311"/>
      <c r="V739" s="311"/>
      <c r="W739" s="311"/>
      <c r="X739" s="434"/>
    </row>
    <row r="740" spans="21:24" ht="18.75" customHeight="1" x14ac:dyDescent="0.2">
      <c r="U740" s="311"/>
      <c r="V740" s="311"/>
      <c r="W740" s="311"/>
      <c r="X740" s="434"/>
    </row>
    <row r="741" spans="21:24" ht="18.75" customHeight="1" x14ac:dyDescent="0.2">
      <c r="U741" s="311"/>
      <c r="V741" s="311"/>
      <c r="W741" s="311"/>
      <c r="X741" s="434"/>
    </row>
    <row r="742" spans="21:24" ht="18.75" customHeight="1" x14ac:dyDescent="0.2">
      <c r="U742" s="311"/>
      <c r="V742" s="311"/>
      <c r="W742" s="311"/>
      <c r="X742" s="434"/>
    </row>
    <row r="743" spans="21:24" ht="18.75" customHeight="1" x14ac:dyDescent="0.2">
      <c r="U743" s="311"/>
      <c r="V743" s="311"/>
      <c r="W743" s="311"/>
      <c r="X743" s="434"/>
    </row>
    <row r="744" spans="21:24" ht="18.75" customHeight="1" x14ac:dyDescent="0.2">
      <c r="U744" s="311"/>
      <c r="V744" s="311"/>
      <c r="W744" s="311"/>
      <c r="X744" s="434"/>
    </row>
    <row r="745" spans="21:24" ht="18.75" customHeight="1" x14ac:dyDescent="0.2">
      <c r="U745" s="311"/>
      <c r="V745" s="311"/>
      <c r="W745" s="311"/>
      <c r="X745" s="434"/>
    </row>
    <row r="746" spans="21:24" ht="18.75" customHeight="1" x14ac:dyDescent="0.2">
      <c r="U746" s="311"/>
      <c r="V746" s="311"/>
      <c r="W746" s="311"/>
      <c r="X746" s="434"/>
    </row>
    <row r="747" spans="21:24" ht="18.75" customHeight="1" x14ac:dyDescent="0.2">
      <c r="U747" s="311"/>
      <c r="V747" s="311"/>
      <c r="W747" s="311"/>
      <c r="X747" s="434"/>
    </row>
    <row r="748" spans="21:24" ht="18.75" customHeight="1" x14ac:dyDescent="0.2">
      <c r="U748" s="311"/>
      <c r="V748" s="311"/>
      <c r="W748" s="311"/>
      <c r="X748" s="434"/>
    </row>
    <row r="749" spans="21:24" ht="18.75" customHeight="1" x14ac:dyDescent="0.2">
      <c r="U749" s="311"/>
      <c r="V749" s="311"/>
      <c r="W749" s="311"/>
      <c r="X749" s="434"/>
    </row>
    <row r="750" spans="21:24" ht="18.75" customHeight="1" x14ac:dyDescent="0.2">
      <c r="U750" s="311"/>
      <c r="V750" s="311"/>
      <c r="W750" s="311"/>
      <c r="X750" s="434"/>
    </row>
    <row r="751" spans="21:24" ht="18.75" customHeight="1" x14ac:dyDescent="0.2">
      <c r="U751" s="311"/>
      <c r="V751" s="311"/>
      <c r="W751" s="311"/>
      <c r="X751" s="434"/>
    </row>
    <row r="752" spans="21:24" ht="18.75" customHeight="1" x14ac:dyDescent="0.2">
      <c r="U752" s="311"/>
      <c r="V752" s="311"/>
      <c r="W752" s="311"/>
      <c r="X752" s="434"/>
    </row>
    <row r="753" spans="21:24" ht="18.75" customHeight="1" x14ac:dyDescent="0.2">
      <c r="U753" s="311"/>
      <c r="V753" s="311"/>
      <c r="W753" s="311"/>
      <c r="X753" s="434"/>
    </row>
    <row r="754" spans="21:24" ht="18.75" customHeight="1" x14ac:dyDescent="0.2">
      <c r="U754" s="311"/>
      <c r="V754" s="311"/>
      <c r="W754" s="311"/>
      <c r="X754" s="434"/>
    </row>
    <row r="755" spans="21:24" ht="18.75" customHeight="1" x14ac:dyDescent="0.2">
      <c r="U755" s="311"/>
      <c r="V755" s="311"/>
      <c r="W755" s="311"/>
      <c r="X755" s="434"/>
    </row>
    <row r="756" spans="21:24" ht="18.75" customHeight="1" x14ac:dyDescent="0.2">
      <c r="U756" s="311"/>
      <c r="V756" s="311"/>
      <c r="W756" s="311"/>
      <c r="X756" s="434"/>
    </row>
    <row r="757" spans="21:24" ht="18.75" customHeight="1" x14ac:dyDescent="0.2">
      <c r="U757" s="311"/>
      <c r="V757" s="311"/>
      <c r="W757" s="311"/>
      <c r="X757" s="434"/>
    </row>
    <row r="758" spans="21:24" ht="18.75" customHeight="1" x14ac:dyDescent="0.2">
      <c r="U758" s="311"/>
      <c r="V758" s="311"/>
      <c r="W758" s="311"/>
      <c r="X758" s="434"/>
    </row>
    <row r="759" spans="21:24" ht="18.75" customHeight="1" x14ac:dyDescent="0.2">
      <c r="U759" s="311"/>
      <c r="V759" s="311"/>
      <c r="W759" s="311"/>
      <c r="X759" s="434"/>
    </row>
    <row r="760" spans="21:24" ht="18.75" customHeight="1" x14ac:dyDescent="0.2">
      <c r="U760" s="311"/>
      <c r="V760" s="311"/>
      <c r="W760" s="311"/>
      <c r="X760" s="434"/>
    </row>
    <row r="761" spans="21:24" ht="18.75" customHeight="1" x14ac:dyDescent="0.2">
      <c r="U761" s="311"/>
      <c r="V761" s="311"/>
      <c r="W761" s="311"/>
      <c r="X761" s="434"/>
    </row>
    <row r="762" spans="21:24" ht="18.75" customHeight="1" x14ac:dyDescent="0.2">
      <c r="U762" s="311"/>
      <c r="V762" s="311"/>
      <c r="W762" s="311"/>
      <c r="X762" s="434"/>
    </row>
    <row r="763" spans="21:24" ht="18.75" customHeight="1" x14ac:dyDescent="0.2">
      <c r="U763" s="311"/>
      <c r="V763" s="311"/>
      <c r="W763" s="311"/>
      <c r="X763" s="434"/>
    </row>
    <row r="764" spans="21:24" ht="18.75" customHeight="1" x14ac:dyDescent="0.2">
      <c r="U764" s="311"/>
      <c r="V764" s="311"/>
      <c r="W764" s="311"/>
      <c r="X764" s="434"/>
    </row>
    <row r="765" spans="21:24" ht="18.75" customHeight="1" x14ac:dyDescent="0.2">
      <c r="U765" s="311"/>
      <c r="V765" s="311"/>
      <c r="W765" s="311"/>
      <c r="X765" s="434"/>
    </row>
    <row r="766" spans="21:24" ht="18.75" customHeight="1" x14ac:dyDescent="0.2">
      <c r="U766" s="311"/>
      <c r="V766" s="311"/>
      <c r="W766" s="311"/>
      <c r="X766" s="434"/>
    </row>
    <row r="767" spans="21:24" ht="18.75" customHeight="1" x14ac:dyDescent="0.2">
      <c r="U767" s="311"/>
      <c r="V767" s="311"/>
      <c r="W767" s="311"/>
      <c r="X767" s="434"/>
    </row>
    <row r="768" spans="21:24" ht="18.75" customHeight="1" x14ac:dyDescent="0.2">
      <c r="U768" s="311"/>
      <c r="V768" s="311"/>
      <c r="W768" s="311"/>
      <c r="X768" s="434"/>
    </row>
    <row r="769" spans="21:24" ht="18.75" customHeight="1" x14ac:dyDescent="0.2">
      <c r="U769" s="311"/>
      <c r="V769" s="311"/>
      <c r="W769" s="311"/>
      <c r="X769" s="434"/>
    </row>
    <row r="770" spans="21:24" ht="18.75" customHeight="1" x14ac:dyDescent="0.2">
      <c r="U770" s="311"/>
      <c r="V770" s="311"/>
      <c r="W770" s="311"/>
      <c r="X770" s="434"/>
    </row>
    <row r="771" spans="21:24" ht="18.75" customHeight="1" x14ac:dyDescent="0.2">
      <c r="U771" s="311"/>
      <c r="V771" s="311"/>
      <c r="W771" s="311"/>
      <c r="X771" s="434"/>
    </row>
    <row r="772" spans="21:24" ht="18.75" customHeight="1" x14ac:dyDescent="0.2">
      <c r="U772" s="311"/>
      <c r="V772" s="311"/>
      <c r="W772" s="311"/>
      <c r="X772" s="434"/>
    </row>
    <row r="773" spans="21:24" ht="18.75" customHeight="1" x14ac:dyDescent="0.2">
      <c r="U773" s="311"/>
      <c r="V773" s="311"/>
      <c r="W773" s="311"/>
      <c r="X773" s="434"/>
    </row>
    <row r="774" spans="21:24" ht="18.75" customHeight="1" x14ac:dyDescent="0.2">
      <c r="U774" s="311"/>
      <c r="V774" s="311"/>
      <c r="W774" s="311"/>
      <c r="X774" s="434"/>
    </row>
    <row r="775" spans="21:24" ht="18.75" customHeight="1" x14ac:dyDescent="0.2">
      <c r="U775" s="311"/>
      <c r="V775" s="311"/>
      <c r="W775" s="311"/>
      <c r="X775" s="434"/>
    </row>
    <row r="776" spans="21:24" ht="18.75" customHeight="1" x14ac:dyDescent="0.2">
      <c r="U776" s="311"/>
      <c r="V776" s="311"/>
      <c r="W776" s="311"/>
      <c r="X776" s="434"/>
    </row>
    <row r="777" spans="21:24" ht="18.75" customHeight="1" x14ac:dyDescent="0.2">
      <c r="U777" s="311"/>
      <c r="V777" s="311"/>
      <c r="W777" s="311"/>
      <c r="X777" s="434"/>
    </row>
    <row r="778" spans="21:24" ht="18.75" customHeight="1" x14ac:dyDescent="0.2">
      <c r="U778" s="311"/>
      <c r="V778" s="311"/>
      <c r="W778" s="311"/>
      <c r="X778" s="434"/>
    </row>
    <row r="779" spans="21:24" ht="18.75" customHeight="1" x14ac:dyDescent="0.2">
      <c r="U779" s="311"/>
      <c r="V779" s="311"/>
      <c r="W779" s="311"/>
      <c r="X779" s="434"/>
    </row>
    <row r="780" spans="21:24" ht="18.75" customHeight="1" x14ac:dyDescent="0.2">
      <c r="U780" s="311"/>
      <c r="V780" s="311"/>
      <c r="W780" s="311"/>
      <c r="X780" s="434"/>
    </row>
    <row r="781" spans="21:24" ht="18.75" customHeight="1" x14ac:dyDescent="0.2">
      <c r="U781" s="311"/>
      <c r="V781" s="311"/>
      <c r="W781" s="311"/>
      <c r="X781" s="434"/>
    </row>
    <row r="782" spans="21:24" ht="18.75" customHeight="1" x14ac:dyDescent="0.2">
      <c r="U782" s="311"/>
      <c r="V782" s="311"/>
      <c r="W782" s="311"/>
      <c r="X782" s="434"/>
    </row>
    <row r="783" spans="21:24" ht="18.75" customHeight="1" x14ac:dyDescent="0.2">
      <c r="U783" s="311"/>
      <c r="V783" s="311"/>
      <c r="W783" s="311"/>
      <c r="X783" s="434"/>
    </row>
    <row r="784" spans="21:24" ht="18.75" customHeight="1" x14ac:dyDescent="0.2">
      <c r="U784" s="311"/>
      <c r="V784" s="311"/>
      <c r="W784" s="311"/>
      <c r="X784" s="434"/>
    </row>
    <row r="785" spans="21:24" ht="18.75" customHeight="1" x14ac:dyDescent="0.2">
      <c r="U785" s="311"/>
      <c r="V785" s="311"/>
      <c r="W785" s="311"/>
      <c r="X785" s="434"/>
    </row>
    <row r="786" spans="21:24" ht="18.75" customHeight="1" x14ac:dyDescent="0.2">
      <c r="U786" s="311"/>
      <c r="V786" s="311"/>
      <c r="W786" s="311"/>
      <c r="X786" s="434"/>
    </row>
    <row r="787" spans="21:24" ht="18.75" customHeight="1" x14ac:dyDescent="0.2">
      <c r="U787" s="311"/>
      <c r="V787" s="311"/>
      <c r="W787" s="311"/>
      <c r="X787" s="434"/>
    </row>
    <row r="788" spans="21:24" ht="18.75" customHeight="1" x14ac:dyDescent="0.2">
      <c r="U788" s="311"/>
      <c r="V788" s="311"/>
      <c r="W788" s="311"/>
      <c r="X788" s="434"/>
    </row>
    <row r="789" spans="21:24" ht="18.75" customHeight="1" x14ac:dyDescent="0.2">
      <c r="U789" s="311"/>
      <c r="V789" s="311"/>
      <c r="W789" s="311"/>
      <c r="X789" s="434"/>
    </row>
    <row r="790" spans="21:24" ht="18.75" customHeight="1" x14ac:dyDescent="0.2">
      <c r="U790" s="311"/>
      <c r="V790" s="311"/>
      <c r="W790" s="311"/>
      <c r="X790" s="434"/>
    </row>
    <row r="791" spans="21:24" ht="18.75" customHeight="1" x14ac:dyDescent="0.2">
      <c r="U791" s="311"/>
      <c r="V791" s="311"/>
      <c r="W791" s="311"/>
      <c r="X791" s="434"/>
    </row>
    <row r="792" spans="21:24" ht="18.75" customHeight="1" x14ac:dyDescent="0.2">
      <c r="U792" s="311"/>
      <c r="V792" s="311"/>
      <c r="W792" s="311"/>
      <c r="X792" s="434"/>
    </row>
    <row r="793" spans="21:24" ht="18.75" customHeight="1" x14ac:dyDescent="0.2">
      <c r="U793" s="311"/>
      <c r="V793" s="311"/>
      <c r="W793" s="311"/>
      <c r="X793" s="434"/>
    </row>
    <row r="794" spans="21:24" ht="18.75" customHeight="1" x14ac:dyDescent="0.2">
      <c r="U794" s="311"/>
      <c r="V794" s="311"/>
      <c r="W794" s="311"/>
      <c r="X794" s="434"/>
    </row>
    <row r="795" spans="21:24" ht="18.75" customHeight="1" x14ac:dyDescent="0.2">
      <c r="U795" s="311"/>
      <c r="V795" s="311"/>
      <c r="W795" s="311"/>
      <c r="X795" s="434"/>
    </row>
    <row r="796" spans="21:24" ht="18.75" customHeight="1" x14ac:dyDescent="0.2">
      <c r="U796" s="311"/>
      <c r="V796" s="311"/>
      <c r="W796" s="311"/>
      <c r="X796" s="434"/>
    </row>
    <row r="797" spans="21:24" ht="18.75" customHeight="1" x14ac:dyDescent="0.2">
      <c r="U797" s="311"/>
      <c r="V797" s="311"/>
      <c r="W797" s="311"/>
      <c r="X797" s="434"/>
    </row>
    <row r="798" spans="21:24" ht="18.75" customHeight="1" x14ac:dyDescent="0.2">
      <c r="U798" s="311"/>
      <c r="V798" s="311"/>
      <c r="W798" s="311"/>
      <c r="X798" s="434"/>
    </row>
    <row r="799" spans="21:24" ht="18.75" customHeight="1" x14ac:dyDescent="0.2">
      <c r="U799" s="311"/>
      <c r="V799" s="311"/>
      <c r="W799" s="311"/>
      <c r="X799" s="434"/>
    </row>
    <row r="800" spans="21:24" ht="18.75" customHeight="1" x14ac:dyDescent="0.2">
      <c r="U800" s="311"/>
      <c r="V800" s="311"/>
      <c r="W800" s="311"/>
      <c r="X800" s="434"/>
    </row>
    <row r="801" spans="21:24" ht="18.75" customHeight="1" x14ac:dyDescent="0.2">
      <c r="U801" s="311"/>
      <c r="V801" s="311"/>
      <c r="W801" s="311"/>
      <c r="X801" s="434"/>
    </row>
    <row r="802" spans="21:24" ht="18.75" customHeight="1" x14ac:dyDescent="0.2">
      <c r="U802" s="311"/>
      <c r="V802" s="311"/>
      <c r="W802" s="311"/>
      <c r="X802" s="434"/>
    </row>
    <row r="803" spans="21:24" ht="18.75" customHeight="1" x14ac:dyDescent="0.2">
      <c r="U803" s="311"/>
      <c r="V803" s="311"/>
      <c r="W803" s="311"/>
      <c r="X803" s="434"/>
    </row>
    <row r="804" spans="21:24" ht="18.75" customHeight="1" x14ac:dyDescent="0.2">
      <c r="U804" s="311"/>
      <c r="V804" s="311"/>
      <c r="W804" s="311"/>
      <c r="X804" s="434"/>
    </row>
    <row r="805" spans="21:24" ht="18.75" customHeight="1" x14ac:dyDescent="0.2">
      <c r="U805" s="311"/>
      <c r="V805" s="311"/>
      <c r="W805" s="311"/>
      <c r="X805" s="434"/>
    </row>
    <row r="806" spans="21:24" ht="18.75" customHeight="1" x14ac:dyDescent="0.2">
      <c r="U806" s="311"/>
      <c r="V806" s="311"/>
      <c r="W806" s="311"/>
      <c r="X806" s="434"/>
    </row>
    <row r="807" spans="21:24" ht="18.75" customHeight="1" x14ac:dyDescent="0.2">
      <c r="U807" s="311"/>
      <c r="V807" s="311"/>
      <c r="W807" s="311"/>
      <c r="X807" s="434"/>
    </row>
    <row r="808" spans="21:24" ht="18.75" customHeight="1" x14ac:dyDescent="0.2">
      <c r="U808" s="311"/>
      <c r="V808" s="311"/>
      <c r="W808" s="311"/>
      <c r="X808" s="434"/>
    </row>
    <row r="809" spans="21:24" ht="18.75" customHeight="1" x14ac:dyDescent="0.2">
      <c r="U809" s="311"/>
      <c r="V809" s="311"/>
      <c r="W809" s="311"/>
      <c r="X809" s="434"/>
    </row>
    <row r="810" spans="21:24" ht="18.75" customHeight="1" x14ac:dyDescent="0.2">
      <c r="U810" s="311"/>
      <c r="V810" s="311"/>
      <c r="W810" s="311"/>
      <c r="X810" s="434"/>
    </row>
    <row r="811" spans="21:24" ht="18.75" customHeight="1" x14ac:dyDescent="0.2">
      <c r="U811" s="311"/>
      <c r="V811" s="311"/>
      <c r="W811" s="311"/>
      <c r="X811" s="434"/>
    </row>
    <row r="812" spans="21:24" ht="18.75" customHeight="1" x14ac:dyDescent="0.2">
      <c r="U812" s="311"/>
      <c r="V812" s="311"/>
      <c r="W812" s="311"/>
      <c r="X812" s="434"/>
    </row>
    <row r="813" spans="21:24" ht="18.75" customHeight="1" x14ac:dyDescent="0.2">
      <c r="U813" s="311"/>
      <c r="V813" s="311"/>
      <c r="W813" s="311"/>
      <c r="X813" s="434"/>
    </row>
    <row r="814" spans="21:24" ht="18.75" customHeight="1" x14ac:dyDescent="0.2">
      <c r="U814" s="311"/>
      <c r="V814" s="311"/>
      <c r="W814" s="311"/>
      <c r="X814" s="434"/>
    </row>
    <row r="815" spans="21:24" ht="18.75" customHeight="1" x14ac:dyDescent="0.2">
      <c r="U815" s="311"/>
      <c r="V815" s="311"/>
      <c r="W815" s="311"/>
      <c r="X815" s="434"/>
    </row>
    <row r="816" spans="21:24" ht="18.75" customHeight="1" x14ac:dyDescent="0.2">
      <c r="U816" s="311"/>
      <c r="V816" s="311"/>
      <c r="W816" s="311"/>
      <c r="X816" s="434"/>
    </row>
    <row r="817" spans="21:24" ht="18.75" customHeight="1" x14ac:dyDescent="0.2">
      <c r="U817" s="311"/>
      <c r="V817" s="311"/>
      <c r="W817" s="311"/>
      <c r="X817" s="434"/>
    </row>
    <row r="818" spans="21:24" ht="18.75" customHeight="1" x14ac:dyDescent="0.2">
      <c r="U818" s="311"/>
      <c r="V818" s="311"/>
      <c r="W818" s="311"/>
      <c r="X818" s="434"/>
    </row>
    <row r="819" spans="21:24" ht="18.75" customHeight="1" x14ac:dyDescent="0.2">
      <c r="U819" s="311"/>
      <c r="V819" s="311"/>
      <c r="W819" s="311"/>
      <c r="X819" s="434"/>
    </row>
    <row r="820" spans="21:24" ht="18.75" customHeight="1" x14ac:dyDescent="0.2">
      <c r="U820" s="311"/>
      <c r="V820" s="311"/>
      <c r="W820" s="311"/>
      <c r="X820" s="434"/>
    </row>
    <row r="821" spans="21:24" ht="18.75" customHeight="1" x14ac:dyDescent="0.2">
      <c r="U821" s="311"/>
      <c r="V821" s="311"/>
      <c r="W821" s="311"/>
      <c r="X821" s="434"/>
    </row>
    <row r="822" spans="21:24" ht="18.75" customHeight="1" x14ac:dyDescent="0.2">
      <c r="U822" s="311"/>
      <c r="V822" s="311"/>
      <c r="W822" s="311"/>
      <c r="X822" s="434"/>
    </row>
    <row r="823" spans="21:24" ht="18.75" customHeight="1" x14ac:dyDescent="0.2">
      <c r="U823" s="311"/>
      <c r="V823" s="311"/>
      <c r="W823" s="311"/>
      <c r="X823" s="434"/>
    </row>
    <row r="824" spans="21:24" ht="18.75" customHeight="1" x14ac:dyDescent="0.2">
      <c r="U824" s="311"/>
      <c r="V824" s="311"/>
      <c r="W824" s="311"/>
      <c r="X824" s="434"/>
    </row>
    <row r="825" spans="21:24" ht="18.75" customHeight="1" x14ac:dyDescent="0.2">
      <c r="U825" s="311"/>
      <c r="V825" s="311"/>
      <c r="W825" s="311"/>
      <c r="X825" s="434"/>
    </row>
    <row r="826" spans="21:24" ht="18.75" customHeight="1" x14ac:dyDescent="0.2">
      <c r="U826" s="311"/>
      <c r="V826" s="311"/>
      <c r="W826" s="311"/>
      <c r="X826" s="434"/>
    </row>
    <row r="827" spans="21:24" ht="18.75" customHeight="1" x14ac:dyDescent="0.2">
      <c r="U827" s="311"/>
      <c r="V827" s="311"/>
      <c r="W827" s="311"/>
      <c r="X827" s="434"/>
    </row>
    <row r="828" spans="21:24" ht="18.75" customHeight="1" x14ac:dyDescent="0.2">
      <c r="U828" s="311"/>
      <c r="V828" s="311"/>
      <c r="W828" s="311"/>
      <c r="X828" s="434"/>
    </row>
    <row r="829" spans="21:24" ht="18.75" customHeight="1" x14ac:dyDescent="0.2">
      <c r="U829" s="311"/>
      <c r="V829" s="311"/>
      <c r="W829" s="311"/>
      <c r="X829" s="434"/>
    </row>
    <row r="830" spans="21:24" ht="18.75" customHeight="1" x14ac:dyDescent="0.2">
      <c r="U830" s="311"/>
      <c r="V830" s="311"/>
      <c r="W830" s="311"/>
      <c r="X830" s="434"/>
    </row>
    <row r="831" spans="21:24" ht="18.75" customHeight="1" x14ac:dyDescent="0.2">
      <c r="U831" s="311"/>
      <c r="V831" s="311"/>
      <c r="W831" s="311"/>
      <c r="X831" s="434"/>
    </row>
    <row r="832" spans="21:24" ht="18.75" customHeight="1" x14ac:dyDescent="0.2">
      <c r="U832" s="311"/>
      <c r="V832" s="311"/>
      <c r="W832" s="311"/>
      <c r="X832" s="434"/>
    </row>
    <row r="833" spans="21:24" ht="18.75" customHeight="1" x14ac:dyDescent="0.2">
      <c r="U833" s="311"/>
      <c r="V833" s="311"/>
      <c r="W833" s="311"/>
      <c r="X833" s="434"/>
    </row>
    <row r="834" spans="21:24" ht="18.75" customHeight="1" x14ac:dyDescent="0.2">
      <c r="U834" s="311"/>
      <c r="V834" s="311"/>
      <c r="W834" s="311"/>
      <c r="X834" s="434"/>
    </row>
    <row r="835" spans="21:24" ht="18.75" customHeight="1" x14ac:dyDescent="0.2">
      <c r="U835" s="311"/>
      <c r="V835" s="311"/>
      <c r="W835" s="311"/>
      <c r="X835" s="434"/>
    </row>
    <row r="836" spans="21:24" ht="18.75" customHeight="1" x14ac:dyDescent="0.2">
      <c r="U836" s="311"/>
      <c r="V836" s="311"/>
      <c r="W836" s="311"/>
      <c r="X836" s="434"/>
    </row>
    <row r="837" spans="21:24" ht="18.75" customHeight="1" x14ac:dyDescent="0.2">
      <c r="U837" s="311"/>
      <c r="V837" s="311"/>
      <c r="W837" s="311"/>
      <c r="X837" s="434"/>
    </row>
    <row r="838" spans="21:24" ht="18.75" customHeight="1" x14ac:dyDescent="0.2">
      <c r="U838" s="311"/>
      <c r="V838" s="311"/>
      <c r="W838" s="311"/>
      <c r="X838" s="434"/>
    </row>
    <row r="839" spans="21:24" ht="18.75" customHeight="1" x14ac:dyDescent="0.2">
      <c r="U839" s="311"/>
      <c r="V839" s="311"/>
      <c r="W839" s="311"/>
      <c r="X839" s="434"/>
    </row>
    <row r="840" spans="21:24" ht="18.75" customHeight="1" x14ac:dyDescent="0.2">
      <c r="U840" s="311"/>
      <c r="V840" s="311"/>
      <c r="W840" s="311"/>
      <c r="X840" s="434"/>
    </row>
    <row r="841" spans="21:24" ht="18.75" customHeight="1" x14ac:dyDescent="0.2">
      <c r="U841" s="311"/>
      <c r="V841" s="311"/>
      <c r="W841" s="311"/>
      <c r="X841" s="434"/>
    </row>
    <row r="842" spans="21:24" ht="18.75" customHeight="1" x14ac:dyDescent="0.2">
      <c r="U842" s="311"/>
      <c r="V842" s="311"/>
      <c r="W842" s="311"/>
      <c r="X842" s="434"/>
    </row>
    <row r="843" spans="21:24" ht="18.75" customHeight="1" x14ac:dyDescent="0.2">
      <c r="U843" s="311"/>
      <c r="V843" s="311"/>
      <c r="W843" s="311"/>
      <c r="X843" s="434"/>
    </row>
    <row r="844" spans="21:24" ht="18.75" customHeight="1" x14ac:dyDescent="0.2">
      <c r="U844" s="311"/>
      <c r="V844" s="311"/>
      <c r="W844" s="311"/>
      <c r="X844" s="434"/>
    </row>
    <row r="845" spans="21:24" ht="18.75" customHeight="1" x14ac:dyDescent="0.2">
      <c r="U845" s="311"/>
      <c r="V845" s="311"/>
      <c r="W845" s="311"/>
      <c r="X845" s="434"/>
    </row>
    <row r="846" spans="21:24" ht="18.75" customHeight="1" x14ac:dyDescent="0.2">
      <c r="U846" s="311"/>
      <c r="V846" s="311"/>
      <c r="W846" s="311"/>
      <c r="X846" s="434"/>
    </row>
    <row r="847" spans="21:24" ht="18.75" customHeight="1" x14ac:dyDescent="0.2">
      <c r="U847" s="311"/>
      <c r="V847" s="311"/>
      <c r="W847" s="311"/>
      <c r="X847" s="434"/>
    </row>
    <row r="848" spans="21:24" ht="18.75" customHeight="1" x14ac:dyDescent="0.2">
      <c r="U848" s="311"/>
      <c r="V848" s="311"/>
      <c r="W848" s="311"/>
      <c r="X848" s="434"/>
    </row>
    <row r="849" spans="21:24" ht="18.75" customHeight="1" x14ac:dyDescent="0.2">
      <c r="U849" s="311"/>
      <c r="V849" s="311"/>
      <c r="W849" s="311"/>
      <c r="X849" s="434"/>
    </row>
    <row r="850" spans="21:24" ht="18.75" customHeight="1" x14ac:dyDescent="0.2">
      <c r="U850" s="311"/>
      <c r="V850" s="311"/>
      <c r="W850" s="311"/>
      <c r="X850" s="434"/>
    </row>
    <row r="851" spans="21:24" ht="18.75" customHeight="1" x14ac:dyDescent="0.2">
      <c r="U851" s="311"/>
      <c r="V851" s="311"/>
      <c r="W851" s="311"/>
      <c r="X851" s="434"/>
    </row>
    <row r="852" spans="21:24" ht="18.75" customHeight="1" x14ac:dyDescent="0.2">
      <c r="U852" s="311"/>
      <c r="V852" s="311"/>
      <c r="W852" s="311"/>
      <c r="X852" s="434"/>
    </row>
    <row r="853" spans="21:24" ht="18.75" customHeight="1" x14ac:dyDescent="0.2">
      <c r="U853" s="311"/>
      <c r="V853" s="311"/>
      <c r="W853" s="311"/>
      <c r="X853" s="434"/>
    </row>
    <row r="854" spans="21:24" ht="18.75" customHeight="1" x14ac:dyDescent="0.2">
      <c r="U854" s="311"/>
      <c r="V854" s="311"/>
      <c r="W854" s="311"/>
      <c r="X854" s="434"/>
    </row>
    <row r="855" spans="21:24" ht="18.75" customHeight="1" x14ac:dyDescent="0.2">
      <c r="U855" s="311"/>
      <c r="V855" s="311"/>
      <c r="W855" s="311"/>
      <c r="X855" s="434"/>
    </row>
    <row r="856" spans="21:24" ht="18.75" customHeight="1" x14ac:dyDescent="0.2">
      <c r="U856" s="311"/>
      <c r="V856" s="311"/>
      <c r="W856" s="311"/>
      <c r="X856" s="434"/>
    </row>
    <row r="857" spans="21:24" ht="18.75" customHeight="1" x14ac:dyDescent="0.2">
      <c r="U857" s="311"/>
      <c r="V857" s="311"/>
      <c r="W857" s="311"/>
      <c r="X857" s="434"/>
    </row>
    <row r="858" spans="21:24" ht="18.75" customHeight="1" x14ac:dyDescent="0.2">
      <c r="U858" s="311"/>
      <c r="V858" s="311"/>
      <c r="W858" s="311"/>
      <c r="X858" s="434"/>
    </row>
    <row r="859" spans="21:24" ht="18.75" customHeight="1" x14ac:dyDescent="0.2">
      <c r="U859" s="311"/>
      <c r="V859" s="311"/>
      <c r="W859" s="311"/>
      <c r="X859" s="434"/>
    </row>
    <row r="860" spans="21:24" ht="18.75" customHeight="1" x14ac:dyDescent="0.2">
      <c r="U860" s="311"/>
      <c r="V860" s="311"/>
      <c r="W860" s="311"/>
      <c r="X860" s="434"/>
    </row>
    <row r="861" spans="21:24" ht="18.75" customHeight="1" x14ac:dyDescent="0.2">
      <c r="U861" s="311"/>
      <c r="V861" s="311"/>
      <c r="W861" s="311"/>
      <c r="X861" s="434"/>
    </row>
    <row r="862" spans="21:24" ht="18.75" customHeight="1" x14ac:dyDescent="0.2">
      <c r="U862" s="311"/>
      <c r="V862" s="311"/>
      <c r="W862" s="311"/>
      <c r="X862" s="434"/>
    </row>
    <row r="863" spans="21:24" ht="18.75" customHeight="1" x14ac:dyDescent="0.2">
      <c r="U863" s="311"/>
      <c r="V863" s="311"/>
      <c r="W863" s="311"/>
      <c r="X863" s="434"/>
    </row>
    <row r="864" spans="21:24" ht="18.75" customHeight="1" x14ac:dyDescent="0.2">
      <c r="U864" s="311"/>
      <c r="V864" s="311"/>
      <c r="W864" s="311"/>
      <c r="X864" s="434"/>
    </row>
    <row r="865" spans="21:24" ht="18.75" customHeight="1" x14ac:dyDescent="0.2">
      <c r="U865" s="311"/>
      <c r="V865" s="311"/>
      <c r="W865" s="311"/>
      <c r="X865" s="434"/>
    </row>
    <row r="866" spans="21:24" ht="18.75" customHeight="1" x14ac:dyDescent="0.2">
      <c r="U866" s="311"/>
      <c r="V866" s="311"/>
      <c r="W866" s="311"/>
      <c r="X866" s="434"/>
    </row>
    <row r="867" spans="21:24" ht="18.75" customHeight="1" x14ac:dyDescent="0.2">
      <c r="U867" s="311"/>
      <c r="V867" s="311"/>
      <c r="W867" s="311"/>
      <c r="X867" s="434"/>
    </row>
    <row r="868" spans="21:24" ht="18.75" customHeight="1" x14ac:dyDescent="0.2">
      <c r="U868" s="311"/>
      <c r="V868" s="311"/>
      <c r="W868" s="311"/>
      <c r="X868" s="434"/>
    </row>
    <row r="869" spans="21:24" ht="18.75" customHeight="1" x14ac:dyDescent="0.2">
      <c r="U869" s="311"/>
      <c r="V869" s="311"/>
      <c r="W869" s="311"/>
      <c r="X869" s="434"/>
    </row>
    <row r="870" spans="21:24" ht="18.75" customHeight="1" x14ac:dyDescent="0.2">
      <c r="U870" s="311"/>
      <c r="V870" s="311"/>
      <c r="W870" s="311"/>
      <c r="X870" s="434"/>
    </row>
    <row r="871" spans="21:24" ht="18.75" customHeight="1" x14ac:dyDescent="0.2">
      <c r="U871" s="311"/>
      <c r="V871" s="311"/>
      <c r="W871" s="311"/>
      <c r="X871" s="434"/>
    </row>
    <row r="872" spans="21:24" ht="18.75" customHeight="1" x14ac:dyDescent="0.2">
      <c r="U872" s="311"/>
      <c r="V872" s="311"/>
      <c r="W872" s="311"/>
      <c r="X872" s="434"/>
    </row>
    <row r="873" spans="21:24" ht="18.75" customHeight="1" x14ac:dyDescent="0.2">
      <c r="U873" s="311"/>
      <c r="V873" s="311"/>
      <c r="W873" s="311"/>
      <c r="X873" s="434"/>
    </row>
    <row r="874" spans="21:24" ht="18.75" customHeight="1" x14ac:dyDescent="0.2">
      <c r="U874" s="311"/>
      <c r="V874" s="311"/>
      <c r="W874" s="311"/>
      <c r="X874" s="434"/>
    </row>
    <row r="875" spans="21:24" ht="18.75" customHeight="1" x14ac:dyDescent="0.2">
      <c r="U875" s="311"/>
      <c r="V875" s="311"/>
      <c r="W875" s="311"/>
      <c r="X875" s="434"/>
    </row>
    <row r="876" spans="21:24" ht="18.75" customHeight="1" x14ac:dyDescent="0.2">
      <c r="U876" s="311"/>
      <c r="V876" s="311"/>
      <c r="W876" s="311"/>
      <c r="X876" s="434"/>
    </row>
    <row r="877" spans="21:24" ht="18.75" customHeight="1" x14ac:dyDescent="0.2">
      <c r="U877" s="311"/>
      <c r="V877" s="311"/>
      <c r="W877" s="311"/>
      <c r="X877" s="434"/>
    </row>
    <row r="878" spans="21:24" ht="18.75" customHeight="1" x14ac:dyDescent="0.2">
      <c r="U878" s="311"/>
      <c r="V878" s="311"/>
      <c r="W878" s="311"/>
      <c r="X878" s="434"/>
    </row>
    <row r="879" spans="21:24" ht="18.75" customHeight="1" x14ac:dyDescent="0.2">
      <c r="U879" s="311"/>
      <c r="V879" s="311"/>
      <c r="W879" s="311"/>
      <c r="X879" s="434"/>
    </row>
    <row r="880" spans="21:24" ht="18.75" customHeight="1" x14ac:dyDescent="0.2">
      <c r="U880" s="311"/>
      <c r="V880" s="311"/>
      <c r="W880" s="311"/>
      <c r="X880" s="434"/>
    </row>
    <row r="881" spans="21:24" ht="18.75" customHeight="1" x14ac:dyDescent="0.2">
      <c r="U881" s="311"/>
      <c r="V881" s="311"/>
      <c r="W881" s="311"/>
      <c r="X881" s="434"/>
    </row>
    <row r="882" spans="21:24" ht="18.75" customHeight="1" x14ac:dyDescent="0.2">
      <c r="U882" s="311"/>
      <c r="V882" s="311"/>
      <c r="W882" s="311"/>
      <c r="X882" s="434"/>
    </row>
    <row r="883" spans="21:24" ht="18.75" customHeight="1" x14ac:dyDescent="0.2">
      <c r="U883" s="311"/>
      <c r="V883" s="311"/>
      <c r="W883" s="311"/>
      <c r="X883" s="434"/>
    </row>
    <row r="884" spans="21:24" ht="18.75" customHeight="1" x14ac:dyDescent="0.2">
      <c r="U884" s="311"/>
      <c r="V884" s="311"/>
      <c r="W884" s="311"/>
      <c r="X884" s="434"/>
    </row>
    <row r="885" spans="21:24" ht="18.75" customHeight="1" x14ac:dyDescent="0.2">
      <c r="U885" s="311"/>
      <c r="V885" s="311"/>
      <c r="W885" s="311"/>
      <c r="X885" s="434"/>
    </row>
    <row r="886" spans="21:24" ht="18.75" customHeight="1" x14ac:dyDescent="0.2">
      <c r="U886" s="311"/>
      <c r="V886" s="311"/>
      <c r="W886" s="311"/>
      <c r="X886" s="434"/>
    </row>
    <row r="887" spans="21:24" ht="18.75" customHeight="1" x14ac:dyDescent="0.2">
      <c r="U887" s="311"/>
      <c r="V887" s="311"/>
      <c r="W887" s="311"/>
      <c r="X887" s="434"/>
    </row>
    <row r="888" spans="21:24" ht="18.75" customHeight="1" x14ac:dyDescent="0.2">
      <c r="U888" s="311"/>
      <c r="V888" s="311"/>
      <c r="W888" s="311"/>
      <c r="X888" s="434"/>
    </row>
    <row r="889" spans="21:24" ht="18.75" customHeight="1" x14ac:dyDescent="0.2">
      <c r="U889" s="311"/>
      <c r="V889" s="311"/>
      <c r="W889" s="311"/>
      <c r="X889" s="434"/>
    </row>
    <row r="890" spans="21:24" ht="18.75" customHeight="1" x14ac:dyDescent="0.2">
      <c r="U890" s="311"/>
      <c r="V890" s="311"/>
      <c r="W890" s="311"/>
      <c r="X890" s="434"/>
    </row>
    <row r="891" spans="21:24" ht="18.75" customHeight="1" x14ac:dyDescent="0.2">
      <c r="U891" s="311"/>
      <c r="V891" s="311"/>
      <c r="W891" s="311"/>
      <c r="X891" s="434"/>
    </row>
    <row r="892" spans="21:24" ht="18.75" customHeight="1" x14ac:dyDescent="0.2">
      <c r="U892" s="311"/>
      <c r="V892" s="311"/>
      <c r="W892" s="311"/>
      <c r="X892" s="434"/>
    </row>
    <row r="893" spans="21:24" ht="18.75" customHeight="1" x14ac:dyDescent="0.2">
      <c r="U893" s="311"/>
      <c r="V893" s="311"/>
      <c r="W893" s="311"/>
      <c r="X893" s="434"/>
    </row>
    <row r="894" spans="21:24" ht="18.75" customHeight="1" x14ac:dyDescent="0.2">
      <c r="U894" s="311"/>
      <c r="V894" s="311"/>
      <c r="W894" s="311"/>
      <c r="X894" s="434"/>
    </row>
    <row r="895" spans="21:24" ht="18.75" customHeight="1" x14ac:dyDescent="0.2">
      <c r="U895" s="311"/>
      <c r="V895" s="311"/>
      <c r="W895" s="311"/>
      <c r="X895" s="434"/>
    </row>
    <row r="896" spans="21:24" ht="18.75" customHeight="1" x14ac:dyDescent="0.2">
      <c r="U896" s="311"/>
      <c r="V896" s="311"/>
      <c r="W896" s="311"/>
      <c r="X896" s="434"/>
    </row>
    <row r="897" spans="21:24" ht="18.75" customHeight="1" x14ac:dyDescent="0.2">
      <c r="U897" s="311"/>
      <c r="V897" s="311"/>
      <c r="W897" s="311"/>
      <c r="X897" s="434"/>
    </row>
    <row r="898" spans="21:24" ht="18.75" customHeight="1" x14ac:dyDescent="0.2">
      <c r="U898" s="311"/>
      <c r="V898" s="311"/>
      <c r="W898" s="311"/>
      <c r="X898" s="434"/>
    </row>
    <row r="899" spans="21:24" ht="18.75" customHeight="1" x14ac:dyDescent="0.2">
      <c r="U899" s="311"/>
      <c r="V899" s="311"/>
      <c r="W899" s="311"/>
      <c r="X899" s="434"/>
    </row>
    <row r="900" spans="21:24" ht="18.75" customHeight="1" x14ac:dyDescent="0.2">
      <c r="U900" s="311"/>
      <c r="V900" s="311"/>
      <c r="W900" s="311"/>
      <c r="X900" s="434"/>
    </row>
    <row r="901" spans="21:24" ht="18.75" customHeight="1" x14ac:dyDescent="0.2">
      <c r="U901" s="311"/>
      <c r="V901" s="311"/>
      <c r="W901" s="311"/>
      <c r="X901" s="434"/>
    </row>
    <row r="902" spans="21:24" ht="18.75" customHeight="1" x14ac:dyDescent="0.2">
      <c r="U902" s="311"/>
      <c r="V902" s="311"/>
      <c r="W902" s="311"/>
      <c r="X902" s="434"/>
    </row>
    <row r="903" spans="21:24" ht="18.75" customHeight="1" x14ac:dyDescent="0.2">
      <c r="U903" s="311"/>
      <c r="V903" s="311"/>
      <c r="W903" s="311"/>
      <c r="X903" s="434"/>
    </row>
    <row r="904" spans="21:24" ht="18.75" customHeight="1" x14ac:dyDescent="0.2">
      <c r="U904" s="311"/>
      <c r="V904" s="311"/>
      <c r="W904" s="311"/>
      <c r="X904" s="434"/>
    </row>
    <row r="905" spans="21:24" ht="18.75" customHeight="1" x14ac:dyDescent="0.2">
      <c r="U905" s="311"/>
      <c r="V905" s="311"/>
      <c r="W905" s="311"/>
      <c r="X905" s="434"/>
    </row>
    <row r="906" spans="21:24" ht="18.75" customHeight="1" x14ac:dyDescent="0.2">
      <c r="U906" s="311"/>
      <c r="V906" s="311"/>
      <c r="W906" s="311"/>
      <c r="X906" s="434"/>
    </row>
    <row r="907" spans="21:24" ht="18.75" customHeight="1" x14ac:dyDescent="0.2">
      <c r="U907" s="311"/>
      <c r="V907" s="311"/>
      <c r="W907" s="311"/>
      <c r="X907" s="434"/>
    </row>
    <row r="908" spans="21:24" ht="18.75" customHeight="1" x14ac:dyDescent="0.2">
      <c r="U908" s="311"/>
      <c r="V908" s="311"/>
      <c r="W908" s="311"/>
      <c r="X908" s="434"/>
    </row>
    <row r="909" spans="21:24" ht="18.75" customHeight="1" x14ac:dyDescent="0.2">
      <c r="U909" s="311"/>
      <c r="V909" s="311"/>
      <c r="W909" s="311"/>
      <c r="X909" s="434"/>
    </row>
    <row r="910" spans="21:24" ht="18.75" customHeight="1" x14ac:dyDescent="0.2">
      <c r="U910" s="311"/>
      <c r="V910" s="311"/>
      <c r="W910" s="311"/>
      <c r="X910" s="434"/>
    </row>
    <row r="911" spans="21:24" ht="18.75" customHeight="1" x14ac:dyDescent="0.2">
      <c r="U911" s="311"/>
      <c r="V911" s="311"/>
      <c r="W911" s="311"/>
      <c r="X911" s="434"/>
    </row>
    <row r="912" spans="21:24" ht="18.75" customHeight="1" x14ac:dyDescent="0.2">
      <c r="U912" s="311"/>
      <c r="V912" s="311"/>
      <c r="W912" s="311"/>
      <c r="X912" s="434"/>
    </row>
    <row r="913" spans="21:24" ht="18.75" customHeight="1" x14ac:dyDescent="0.2">
      <c r="U913" s="311"/>
      <c r="V913" s="311"/>
      <c r="W913" s="311"/>
      <c r="X913" s="434"/>
    </row>
    <row r="914" spans="21:24" ht="18.75" customHeight="1" x14ac:dyDescent="0.2">
      <c r="U914" s="311"/>
      <c r="V914" s="311"/>
      <c r="W914" s="311"/>
      <c r="X914" s="434"/>
    </row>
    <row r="915" spans="21:24" ht="18.75" customHeight="1" x14ac:dyDescent="0.2">
      <c r="U915" s="311"/>
      <c r="V915" s="311"/>
      <c r="W915" s="311"/>
      <c r="X915" s="434"/>
    </row>
    <row r="916" spans="21:24" ht="18.75" customHeight="1" x14ac:dyDescent="0.2">
      <c r="U916" s="311"/>
      <c r="V916" s="311"/>
      <c r="W916" s="311"/>
      <c r="X916" s="434"/>
    </row>
    <row r="917" spans="21:24" ht="18.75" customHeight="1" x14ac:dyDescent="0.2">
      <c r="U917" s="311"/>
      <c r="V917" s="311"/>
      <c r="W917" s="311"/>
      <c r="X917" s="434"/>
    </row>
    <row r="918" spans="21:24" ht="18.75" customHeight="1" x14ac:dyDescent="0.2">
      <c r="U918" s="311"/>
      <c r="V918" s="311"/>
      <c r="W918" s="311"/>
      <c r="X918" s="434"/>
    </row>
    <row r="919" spans="21:24" ht="18.75" customHeight="1" x14ac:dyDescent="0.2">
      <c r="U919" s="311"/>
      <c r="V919" s="311"/>
      <c r="W919" s="311"/>
      <c r="X919" s="434"/>
    </row>
    <row r="920" spans="21:24" ht="18.75" customHeight="1" x14ac:dyDescent="0.2">
      <c r="U920" s="311"/>
      <c r="V920" s="311"/>
      <c r="W920" s="311"/>
      <c r="X920" s="434"/>
    </row>
    <row r="921" spans="21:24" ht="18.75" customHeight="1" x14ac:dyDescent="0.2">
      <c r="U921" s="311"/>
      <c r="V921" s="311"/>
      <c r="W921" s="311"/>
      <c r="X921" s="434"/>
    </row>
    <row r="922" spans="21:24" ht="18.75" customHeight="1" x14ac:dyDescent="0.2">
      <c r="U922" s="311"/>
      <c r="V922" s="311"/>
      <c r="W922" s="311"/>
      <c r="X922" s="434"/>
    </row>
    <row r="923" spans="21:24" ht="18.75" customHeight="1" x14ac:dyDescent="0.2">
      <c r="U923" s="311"/>
      <c r="V923" s="311"/>
      <c r="W923" s="311"/>
      <c r="X923" s="434"/>
    </row>
    <row r="924" spans="21:24" ht="18.75" customHeight="1" x14ac:dyDescent="0.2">
      <c r="U924" s="311"/>
      <c r="V924" s="311"/>
      <c r="W924" s="311"/>
      <c r="X924" s="434"/>
    </row>
    <row r="925" spans="21:24" ht="18.75" customHeight="1" x14ac:dyDescent="0.2">
      <c r="U925" s="311"/>
      <c r="V925" s="311"/>
      <c r="W925" s="311"/>
      <c r="X925" s="434"/>
    </row>
    <row r="926" spans="21:24" ht="18.75" customHeight="1" x14ac:dyDescent="0.2">
      <c r="U926" s="311"/>
      <c r="V926" s="311"/>
      <c r="W926" s="311"/>
      <c r="X926" s="434"/>
    </row>
    <row r="927" spans="21:24" ht="18.75" customHeight="1" x14ac:dyDescent="0.2">
      <c r="U927" s="311"/>
      <c r="V927" s="311"/>
      <c r="W927" s="311"/>
      <c r="X927" s="434"/>
    </row>
    <row r="928" spans="21:24" ht="18.75" customHeight="1" x14ac:dyDescent="0.2">
      <c r="U928" s="311"/>
      <c r="V928" s="311"/>
      <c r="W928" s="311"/>
      <c r="X928" s="434"/>
    </row>
    <row r="929" spans="21:24" ht="18.75" customHeight="1" x14ac:dyDescent="0.2">
      <c r="U929" s="311"/>
      <c r="V929" s="311"/>
      <c r="W929" s="311"/>
      <c r="X929" s="434"/>
    </row>
    <row r="930" spans="21:24" ht="18.75" customHeight="1" x14ac:dyDescent="0.2">
      <c r="U930" s="311"/>
      <c r="V930" s="311"/>
      <c r="W930" s="311"/>
      <c r="X930" s="434"/>
    </row>
    <row r="931" spans="21:24" ht="18.75" customHeight="1" x14ac:dyDescent="0.2">
      <c r="U931" s="311"/>
      <c r="V931" s="311"/>
      <c r="W931" s="311"/>
      <c r="X931" s="434"/>
    </row>
    <row r="932" spans="21:24" ht="18.75" customHeight="1" x14ac:dyDescent="0.2">
      <c r="U932" s="311"/>
      <c r="V932" s="311"/>
      <c r="W932" s="311"/>
      <c r="X932" s="434"/>
    </row>
    <row r="933" spans="21:24" ht="18.75" customHeight="1" x14ac:dyDescent="0.2">
      <c r="U933" s="311"/>
      <c r="V933" s="311"/>
      <c r="W933" s="311"/>
      <c r="X933" s="434"/>
    </row>
    <row r="934" spans="21:24" ht="18.75" customHeight="1" x14ac:dyDescent="0.2">
      <c r="U934" s="311"/>
      <c r="V934" s="311"/>
      <c r="W934" s="311"/>
      <c r="X934" s="434"/>
    </row>
    <row r="935" spans="21:24" ht="18.75" customHeight="1" x14ac:dyDescent="0.2">
      <c r="U935" s="311"/>
      <c r="V935" s="311"/>
      <c r="W935" s="311"/>
      <c r="X935" s="434"/>
    </row>
    <row r="936" spans="21:24" ht="18.75" customHeight="1" x14ac:dyDescent="0.2">
      <c r="U936" s="311"/>
      <c r="V936" s="311"/>
      <c r="W936" s="311"/>
      <c r="X936" s="434"/>
    </row>
    <row r="937" spans="21:24" ht="18.75" customHeight="1" x14ac:dyDescent="0.2">
      <c r="U937" s="311"/>
      <c r="V937" s="311"/>
      <c r="W937" s="311"/>
      <c r="X937" s="434"/>
    </row>
    <row r="938" spans="21:24" ht="18.75" customHeight="1" x14ac:dyDescent="0.2">
      <c r="U938" s="311"/>
      <c r="V938" s="311"/>
      <c r="W938" s="311"/>
      <c r="X938" s="434"/>
    </row>
    <row r="939" spans="21:24" ht="18.75" customHeight="1" x14ac:dyDescent="0.2">
      <c r="U939" s="311"/>
      <c r="V939" s="311"/>
      <c r="W939" s="311"/>
      <c r="X939" s="434"/>
    </row>
    <row r="940" spans="21:24" ht="18.75" customHeight="1" x14ac:dyDescent="0.2">
      <c r="U940" s="311"/>
      <c r="V940" s="311"/>
      <c r="W940" s="311"/>
      <c r="X940" s="434"/>
    </row>
    <row r="941" spans="21:24" ht="18.75" customHeight="1" x14ac:dyDescent="0.2">
      <c r="U941" s="311"/>
      <c r="V941" s="311"/>
      <c r="W941" s="311"/>
      <c r="X941" s="434"/>
    </row>
    <row r="942" spans="21:24" ht="18.75" customHeight="1" x14ac:dyDescent="0.2">
      <c r="U942" s="311"/>
      <c r="V942" s="311"/>
      <c r="W942" s="311"/>
      <c r="X942" s="434"/>
    </row>
    <row r="943" spans="21:24" ht="18.75" customHeight="1" x14ac:dyDescent="0.2">
      <c r="U943" s="311"/>
      <c r="V943" s="311"/>
      <c r="W943" s="311"/>
      <c r="X943" s="434"/>
    </row>
    <row r="944" spans="21:24" ht="18.75" customHeight="1" x14ac:dyDescent="0.2">
      <c r="U944" s="311"/>
      <c r="V944" s="311"/>
      <c r="W944" s="311"/>
      <c r="X944" s="434"/>
    </row>
    <row r="945" spans="21:24" ht="18.75" customHeight="1" x14ac:dyDescent="0.2">
      <c r="U945" s="311"/>
      <c r="V945" s="311"/>
      <c r="W945" s="311"/>
      <c r="X945" s="434"/>
    </row>
    <row r="946" spans="21:24" ht="18.75" customHeight="1" x14ac:dyDescent="0.2">
      <c r="U946" s="311"/>
      <c r="V946" s="311"/>
      <c r="W946" s="311"/>
      <c r="X946" s="434"/>
    </row>
    <row r="947" spans="21:24" ht="18.75" customHeight="1" x14ac:dyDescent="0.2">
      <c r="U947" s="311"/>
      <c r="V947" s="311"/>
      <c r="W947" s="311"/>
      <c r="X947" s="434"/>
    </row>
    <row r="948" spans="21:24" ht="18.75" customHeight="1" x14ac:dyDescent="0.2">
      <c r="U948" s="311"/>
      <c r="V948" s="311"/>
      <c r="W948" s="311"/>
      <c r="X948" s="434"/>
    </row>
    <row r="949" spans="21:24" ht="18.75" customHeight="1" x14ac:dyDescent="0.2">
      <c r="U949" s="311"/>
      <c r="V949" s="311"/>
      <c r="W949" s="311"/>
      <c r="X949" s="434"/>
    </row>
    <row r="950" spans="21:24" ht="18.75" customHeight="1" x14ac:dyDescent="0.2">
      <c r="U950" s="311"/>
      <c r="V950" s="311"/>
      <c r="W950" s="311"/>
      <c r="X950" s="434"/>
    </row>
    <row r="951" spans="21:24" ht="18.75" customHeight="1" x14ac:dyDescent="0.2">
      <c r="U951" s="311"/>
      <c r="V951" s="311"/>
      <c r="W951" s="311"/>
      <c r="X951" s="434"/>
    </row>
    <row r="952" spans="21:24" ht="18.75" customHeight="1" x14ac:dyDescent="0.2">
      <c r="U952" s="311"/>
      <c r="V952" s="311"/>
      <c r="W952" s="311"/>
      <c r="X952" s="434"/>
    </row>
    <row r="953" spans="21:24" ht="18.75" customHeight="1" x14ac:dyDescent="0.2">
      <c r="U953" s="311"/>
      <c r="V953" s="311"/>
      <c r="W953" s="311"/>
      <c r="X953" s="434"/>
    </row>
    <row r="954" spans="21:24" ht="15" customHeight="1" x14ac:dyDescent="0.2">
      <c r="U954" s="311"/>
      <c r="V954" s="311"/>
      <c r="W954" s="311"/>
      <c r="X954" s="434"/>
    </row>
    <row r="955" spans="21:24" ht="15" customHeight="1" x14ac:dyDescent="0.2">
      <c r="U955" s="311"/>
      <c r="V955" s="311"/>
      <c r="W955" s="311"/>
      <c r="X955" s="434"/>
    </row>
    <row r="956" spans="21:24" ht="15" customHeight="1" x14ac:dyDescent="0.2">
      <c r="U956" s="311"/>
      <c r="V956" s="311"/>
      <c r="W956" s="311"/>
      <c r="X956" s="434"/>
    </row>
    <row r="957" spans="21:24" ht="15" customHeight="1" x14ac:dyDescent="0.2">
      <c r="U957" s="311"/>
      <c r="V957" s="311"/>
      <c r="W957" s="311"/>
      <c r="X957" s="434"/>
    </row>
    <row r="958" spans="21:24" ht="15" customHeight="1" x14ac:dyDescent="0.2">
      <c r="U958" s="311"/>
      <c r="V958" s="311"/>
      <c r="W958" s="311"/>
      <c r="X958" s="434"/>
    </row>
    <row r="959" spans="21:24" ht="15" customHeight="1" x14ac:dyDescent="0.2">
      <c r="U959" s="311"/>
      <c r="V959" s="311"/>
      <c r="W959" s="311"/>
      <c r="X959" s="434"/>
    </row>
  </sheetData>
  <sheetProtection algorithmName="SHA-512" hashValue="aKQpnZ7AxVXI/eKT1JJDjBwn+uHmmT1ncEkytfUsnhpLjO5v/Cpy+LfdO47u6ouuhYo7RsbVsZbHlulFK66pYA==" saltValue="u4hmHX+zlcBKw77RIO/fyA==" spinCount="100000" sheet="1" objects="1" scenarios="1" selectLockedCells="1" selectUnlockedCells="1"/>
  <mergeCells count="89"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  <mergeCell ref="AA10:AA14"/>
    <mergeCell ref="J9:L9"/>
    <mergeCell ref="T13:W13"/>
    <mergeCell ref="N14:P14"/>
    <mergeCell ref="Q14:R14"/>
    <mergeCell ref="H12:I12"/>
    <mergeCell ref="J12:L12"/>
    <mergeCell ref="T12:W12"/>
    <mergeCell ref="N11:P12"/>
    <mergeCell ref="Q11:R12"/>
    <mergeCell ref="T10:W11"/>
    <mergeCell ref="S11:S12"/>
    <mergeCell ref="Q7:R10"/>
    <mergeCell ref="T7:U8"/>
    <mergeCell ref="V7:W8"/>
    <mergeCell ref="J10:L10"/>
    <mergeCell ref="T15:U16"/>
    <mergeCell ref="V15:V16"/>
    <mergeCell ref="W15:W16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C18:D19"/>
    <mergeCell ref="E18:F19"/>
    <mergeCell ref="H18:I18"/>
    <mergeCell ref="J18:L18"/>
    <mergeCell ref="H19:I19"/>
    <mergeCell ref="K19:K21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H23:I23"/>
    <mergeCell ref="J23:L23"/>
    <mergeCell ref="C27:F27"/>
    <mergeCell ref="H27:J27"/>
    <mergeCell ref="K27:M27"/>
    <mergeCell ref="P27:R28"/>
    <mergeCell ref="S27:T27"/>
    <mergeCell ref="U27:W27"/>
    <mergeCell ref="C28:F28"/>
    <mergeCell ref="H28:I28"/>
    <mergeCell ref="L28:M28"/>
    <mergeCell ref="V29:V30"/>
    <mergeCell ref="W29:W30"/>
    <mergeCell ref="D29:D30"/>
    <mergeCell ref="E29:E30"/>
    <mergeCell ref="F29:F30"/>
    <mergeCell ref="K29:K30"/>
    <mergeCell ref="L29:L30"/>
    <mergeCell ref="M29:M30"/>
    <mergeCell ref="I63:J63"/>
    <mergeCell ref="Q29:Q30"/>
    <mergeCell ref="R29:R30"/>
    <mergeCell ref="S29:S30"/>
    <mergeCell ref="U29:U30"/>
  </mergeCells>
  <phoneticPr fontId="3"/>
  <conditionalFormatting sqref="C27:F27">
    <cfRule type="expression" dxfId="348" priority="14">
      <formula>$C$27&lt;&gt;""</formula>
    </cfRule>
  </conditionalFormatting>
  <conditionalFormatting sqref="C28:F28">
    <cfRule type="expression" dxfId="347" priority="2">
      <formula>$C$28&lt;&gt;""</formula>
    </cfRule>
  </conditionalFormatting>
  <conditionalFormatting sqref="C27:M63">
    <cfRule type="expression" dxfId="346" priority="1">
      <formula>$J$12=$AN$3</formula>
    </cfRule>
  </conditionalFormatting>
  <conditionalFormatting sqref="H28:I62">
    <cfRule type="expression" dxfId="345" priority="16">
      <formula>$J$13=$AP$2</formula>
    </cfRule>
    <cfRule type="expression" dxfId="344" priority="17">
      <formula>$J$13=$AP$3</formula>
    </cfRule>
    <cfRule type="expression" dxfId="343" priority="18">
      <formula>AND($E$16&lt;&gt;"",$AJ$2&lt;&gt;"電気")</formula>
    </cfRule>
  </conditionalFormatting>
  <conditionalFormatting sqref="H13:L16">
    <cfRule type="expression" dxfId="342" priority="8">
      <formula>$J$12=$AN$3</formula>
    </cfRule>
    <cfRule type="expression" dxfId="341" priority="12">
      <formula>$AJ$2="電気以外"</formula>
    </cfRule>
  </conditionalFormatting>
  <conditionalFormatting sqref="I9:L10">
    <cfRule type="expression" dxfId="340" priority="5">
      <formula>$J$7=$AK$3</formula>
    </cfRule>
  </conditionalFormatting>
  <conditionalFormatting sqref="I15:L16">
    <cfRule type="expression" dxfId="339" priority="9">
      <formula>$J$13=$AP$2</formula>
    </cfRule>
  </conditionalFormatting>
  <conditionalFormatting sqref="J20:J21 L20:L21">
    <cfRule type="expression" dxfId="338" priority="6">
      <formula>IF($J$12=$AN$2,OR(AND($D$31="",$Q$31=""),$D$31=""),OR(AND($D$31="",$Q$31=""),$Q$31=""))</formula>
    </cfRule>
  </conditionalFormatting>
  <conditionalFormatting sqref="J28:J62">
    <cfRule type="expression" dxfId="337" priority="15">
      <formula>$J$13=$AP$4</formula>
    </cfRule>
  </conditionalFormatting>
  <conditionalFormatting sqref="K28:K63 U28:U63">
    <cfRule type="expression" dxfId="336" priority="20">
      <formula>$E$18=$AI$3</formula>
    </cfRule>
  </conditionalFormatting>
  <conditionalFormatting sqref="L28:M63 V28:W63">
    <cfRule type="expression" dxfId="335" priority="19">
      <formula>$E$18=$AI$2</formula>
    </cfRule>
  </conditionalFormatting>
  <conditionalFormatting sqref="P27:R28">
    <cfRule type="expression" dxfId="334" priority="13">
      <formula>$P$27&lt;&gt;""</formula>
    </cfRule>
  </conditionalFormatting>
  <conditionalFormatting sqref="P27:W63">
    <cfRule type="expression" dxfId="333" priority="3">
      <formula>$J$12=$AN$2</formula>
    </cfRule>
  </conditionalFormatting>
  <conditionalFormatting sqref="Q16:R16">
    <cfRule type="expression" dxfId="332" priority="7">
      <formula>$Q$16&lt;=0</formula>
    </cfRule>
  </conditionalFormatting>
  <conditionalFormatting sqref="S10:S11 S15:S16">
    <cfRule type="expression" dxfId="331" priority="4">
      <formula>$E$18=$AI$2</formula>
    </cfRule>
  </conditionalFormatting>
  <conditionalFormatting sqref="T6:W9 T10 T12:W16">
    <cfRule type="expression" dxfId="330" priority="10">
      <formula>$E$16&lt;&gt;"液化石油ガス（LPG）"</formula>
    </cfRule>
  </conditionalFormatting>
  <conditionalFormatting sqref="V15">
    <cfRule type="expression" dxfId="329" priority="11">
      <formula>$V$7=""</formula>
    </cfRule>
  </conditionalFormatting>
  <dataValidations count="14">
    <dataValidation operator="greaterThanOrEqual" allowBlank="1" showInputMessage="1" showErrorMessage="1" error="数値を入力してください" sqref="N19:P22" xr:uid="{AE8ACAA6-6789-406D-AA37-14F6A58B3652}"/>
    <dataValidation type="decimal" operator="greaterThanOrEqual" allowBlank="1" showInputMessage="1" showErrorMessage="1" error="数値を入力してください" sqref="Q19" xr:uid="{2657699A-960B-4CC2-BD0C-A3CCCA707035}">
      <formula1>0</formula1>
    </dataValidation>
    <dataValidation operator="greaterThanOrEqual" allowBlank="1" showInputMessage="1" showErrorMessage="1" sqref="R19" xr:uid="{1E083CD1-93DB-4A17-A6B9-E456C951568F}"/>
    <dataValidation type="decimal" operator="greaterThanOrEqual" allowBlank="1" showInputMessage="1" showErrorMessage="1" sqref="AN48:AN68 K16 V7" xr:uid="{5C3D200A-5759-4E4C-8D29-A3FD8F182634}">
      <formula1>0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K31:K62 U32:U62 L16" xr:uid="{A0420132-E237-49C9-9E50-6947AF2B1184}">
      <formula1>0</formula1>
      <formula2>1</formula2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ED23E881-B54B-4B7B-BBBA-0FE111B7C856}">
      <formula1>0</formula1>
    </dataValidation>
    <dataValidation type="whole" operator="greaterThanOrEqual" allowBlank="1" showInputMessage="1" showErrorMessage="1" errorTitle="入力エラー" error="日付を正しく入力してください。" sqref="D31:D62 Q31:Q62" xr:uid="{4DA72E77-895D-47DB-B58C-711507219749}">
      <formula1>0</formula1>
    </dataValidation>
    <dataValidation type="decimal" allowBlank="1" showInputMessage="1" showErrorMessage="1" errorTitle="入力エラー" error="時刻を正しく入力してください。" sqref="E31:F62 R31:R62" xr:uid="{3661955E-D391-4188-A310-7168918F7BE7}">
      <formula1>0</formula1>
      <formula2>1</formula2>
    </dataValidation>
    <dataValidation type="list" allowBlank="1" showInputMessage="1" showErrorMessage="1" sqref="J12:L12" xr:uid="{69EE703B-AD23-4039-8CAD-7B4BF653FA32}">
      <formula1>$AN$2:$AN$3</formula1>
    </dataValidation>
    <dataValidation type="list" allowBlank="1" showInputMessage="1" showErrorMessage="1" sqref="E18" xr:uid="{982B861D-CEE6-4EDB-BA53-AD4900BC9218}">
      <formula1>$AI$2:$AI$3</formula1>
    </dataValidation>
    <dataValidation type="list" allowBlank="1" showInputMessage="1" showErrorMessage="1" sqref="J16" xr:uid="{E26889E6-114A-4C6F-9812-16DAD3DF47C4}">
      <formula1>$AO$2:$AO$3</formula1>
    </dataValidation>
    <dataValidation type="list" allowBlank="1" showInputMessage="1" showErrorMessage="1" sqref="J13" xr:uid="{E51D69AA-E54F-482C-88D4-1C1E9061CB98}">
      <formula1>$AP$2:$AP$4</formula1>
    </dataValidation>
    <dataValidation type="list" allowBlank="1" showInputMessage="1" showErrorMessage="1" sqref="J7" xr:uid="{75A47713-FBFD-42BA-9F12-589547DB1EEB}">
      <formula1>$AK$2:$AK$4</formula1>
    </dataValidation>
    <dataValidation type="list" allowBlank="1" showInputMessage="1" showErrorMessage="1" sqref="AP48:AP68" xr:uid="{36CD1721-625E-4AC7-95FA-41AC465F047A}">
      <formula1>#REF!</formula1>
    </dataValidation>
  </dataValidations>
  <printOptions horizontalCentered="1"/>
  <pageMargins left="0" right="0" top="0" bottom="0" header="0" footer="1.1417322834645669"/>
  <pageSetup paperSize="8" scale="54" fitToHeight="0" orientation="landscape" r:id="rId1"/>
  <rowBreaks count="1" manualBreakCount="1">
    <brk id="65" max="23" man="1"/>
  </rowBreaks>
  <ignoredErrors>
    <ignoredError sqref="B42:B62" evalError="1"/>
    <ignoredError sqref="Q63:R63" formulaRange="1"/>
    <ignoredError sqref="Q16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EB3CB-70D6-445B-9010-27A5477D073C}">
          <x14:formula1>
            <xm:f>プルダウンリスト!$G$2:$G$13</xm:f>
          </x14:formula1>
          <xm:sqref>J18</xm:sqref>
        </x14:dataValidation>
        <x14:dataValidation type="list" allowBlank="1" showInputMessage="1" showErrorMessage="1" xr:uid="{CECA7B25-0188-4B07-8BF3-E07558045CD0}">
          <x14:formula1>
            <xm:f>プルダウンリスト!$A$2:$A$17</xm:f>
          </x14:formula1>
          <xm:sqref>E14</xm:sqref>
        </x14:dataValidation>
        <x14:dataValidation type="list" allowBlank="1" showInputMessage="1" showErrorMessage="1" xr:uid="{F5005947-2570-4C03-A3BC-3648A2F170E1}">
          <x14:formula1>
            <xm:f>IF(COUNTIF($AG$2:$AG$13,$E$14),プルダウンリスト!$C$2:$C$35,プルダウンリスト!$C$2)</xm:f>
          </x14:formula1>
          <xm:sqref>E16:F16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DA17-9633-4495-A867-F5018E6E74F8}">
  <sheetPr codeName="Sheet6"/>
  <dimension ref="B1:AP38"/>
  <sheetViews>
    <sheetView topLeftCell="A10" zoomScaleNormal="100" workbookViewId="0">
      <selection activeCell="E15" sqref="E15"/>
    </sheetView>
  </sheetViews>
  <sheetFormatPr defaultColWidth="9.21875" defaultRowHeight="14.25" x14ac:dyDescent="0.2"/>
  <cols>
    <col min="1" max="1" width="9.21875" style="83" customWidth="1"/>
    <col min="2" max="2" width="6.6640625" style="83" customWidth="1"/>
    <col min="3" max="3" width="13.44140625" style="107" customWidth="1"/>
    <col min="4" max="4" width="33.88671875" style="100" customWidth="1"/>
    <col min="5" max="5" width="75.6640625" style="83" customWidth="1"/>
    <col min="6" max="9" width="9.21875" style="83"/>
    <col min="10" max="10" width="11.21875" style="83" customWidth="1"/>
    <col min="11" max="16384" width="9.21875" style="83"/>
  </cols>
  <sheetData>
    <row r="1" spans="2:42" ht="32.1" customHeight="1" x14ac:dyDescent="0.2">
      <c r="B1" s="97" t="s">
        <v>148</v>
      </c>
      <c r="C1" s="97" t="s">
        <v>149</v>
      </c>
      <c r="D1" s="101" t="s">
        <v>150</v>
      </c>
      <c r="E1" s="101" t="s">
        <v>151</v>
      </c>
    </row>
    <row r="2" spans="2:42" ht="32.450000000000003" customHeight="1" x14ac:dyDescent="0.2">
      <c r="B2" s="129" t="s">
        <v>207</v>
      </c>
      <c r="C2" s="129" t="s">
        <v>208</v>
      </c>
      <c r="D2" s="111" t="s">
        <v>154</v>
      </c>
      <c r="E2" s="111" t="s">
        <v>302</v>
      </c>
    </row>
    <row r="3" spans="2:42" ht="32.450000000000003" customHeight="1" x14ac:dyDescent="0.2">
      <c r="B3" s="109">
        <v>1</v>
      </c>
      <c r="C3" s="129" t="s">
        <v>208</v>
      </c>
      <c r="D3" s="111" t="s">
        <v>88</v>
      </c>
      <c r="E3" s="111" t="s">
        <v>261</v>
      </c>
      <c r="AP3" s="100" t="s">
        <v>309</v>
      </c>
    </row>
    <row r="4" spans="2:42" ht="32.450000000000003" customHeight="1" x14ac:dyDescent="0.2">
      <c r="B4" s="109">
        <v>2</v>
      </c>
      <c r="C4" s="129" t="s">
        <v>208</v>
      </c>
      <c r="D4" s="111" t="s">
        <v>29</v>
      </c>
      <c r="E4" s="111" t="s">
        <v>218</v>
      </c>
      <c r="AP4" s="100" t="s">
        <v>310</v>
      </c>
    </row>
    <row r="5" spans="2:42" ht="32.450000000000003" customHeight="1" x14ac:dyDescent="0.2">
      <c r="B5" s="109">
        <v>3</v>
      </c>
      <c r="C5" s="129" t="s">
        <v>208</v>
      </c>
      <c r="D5" s="111" t="s">
        <v>153</v>
      </c>
      <c r="E5" s="111" t="s">
        <v>216</v>
      </c>
    </row>
    <row r="6" spans="2:42" ht="32.450000000000003" customHeight="1" x14ac:dyDescent="0.2">
      <c r="B6" s="109">
        <v>4</v>
      </c>
      <c r="C6" s="129" t="s">
        <v>208</v>
      </c>
      <c r="D6" s="111" t="s">
        <v>90</v>
      </c>
      <c r="E6" s="111" t="s">
        <v>217</v>
      </c>
    </row>
    <row r="7" spans="2:42" ht="32.450000000000003" customHeight="1" x14ac:dyDescent="0.2">
      <c r="B7" s="109">
        <v>5</v>
      </c>
      <c r="C7" s="199" t="s">
        <v>208</v>
      </c>
      <c r="D7" s="197" t="s">
        <v>263</v>
      </c>
      <c r="E7" s="197" t="s">
        <v>264</v>
      </c>
    </row>
    <row r="8" spans="2:42" ht="32.1" customHeight="1" x14ac:dyDescent="0.2">
      <c r="B8" s="109">
        <v>6</v>
      </c>
      <c r="C8" s="200" t="s">
        <v>152</v>
      </c>
      <c r="D8" s="197" t="s">
        <v>43</v>
      </c>
      <c r="E8" s="197" t="s">
        <v>222</v>
      </c>
    </row>
    <row r="9" spans="2:42" ht="117.95" customHeight="1" x14ac:dyDescent="0.2">
      <c r="B9" s="109">
        <v>7</v>
      </c>
      <c r="C9" s="199" t="s">
        <v>208</v>
      </c>
      <c r="D9" s="197" t="s">
        <v>171</v>
      </c>
      <c r="E9" s="197" t="s">
        <v>322</v>
      </c>
    </row>
    <row r="10" spans="2:42" ht="117.6" customHeight="1" x14ac:dyDescent="0.2">
      <c r="B10" s="109">
        <v>8</v>
      </c>
      <c r="C10" s="199" t="s">
        <v>208</v>
      </c>
      <c r="D10" s="197" t="s">
        <v>2</v>
      </c>
      <c r="E10" s="197" t="s">
        <v>318</v>
      </c>
    </row>
    <row r="11" spans="2:42" ht="70.5" customHeight="1" x14ac:dyDescent="0.2">
      <c r="B11" s="109">
        <v>9</v>
      </c>
      <c r="C11" s="199" t="s">
        <v>208</v>
      </c>
      <c r="D11" s="197" t="s">
        <v>305</v>
      </c>
      <c r="E11" s="197" t="s">
        <v>289</v>
      </c>
    </row>
    <row r="12" spans="2:42" ht="158.44999999999999" customHeight="1" x14ac:dyDescent="0.2">
      <c r="B12" s="109">
        <v>10</v>
      </c>
      <c r="C12" s="105" t="s">
        <v>152</v>
      </c>
      <c r="D12" s="111" t="s">
        <v>172</v>
      </c>
      <c r="E12" s="111" t="s">
        <v>317</v>
      </c>
    </row>
    <row r="13" spans="2:42" ht="32.1" customHeight="1" x14ac:dyDescent="0.2">
      <c r="B13" s="109">
        <v>11</v>
      </c>
      <c r="C13" s="105" t="s">
        <v>152</v>
      </c>
      <c r="D13" s="111" t="s">
        <v>155</v>
      </c>
      <c r="E13" s="111" t="s">
        <v>228</v>
      </c>
    </row>
    <row r="14" spans="2:42" ht="45.6" customHeight="1" x14ac:dyDescent="0.2">
      <c r="B14" s="109">
        <v>12</v>
      </c>
      <c r="C14" s="105" t="s">
        <v>152</v>
      </c>
      <c r="D14" s="111" t="s">
        <v>50</v>
      </c>
      <c r="E14" s="111" t="s">
        <v>180</v>
      </c>
    </row>
    <row r="15" spans="2:42" ht="159.94999999999999" customHeight="1" x14ac:dyDescent="0.2">
      <c r="B15" s="109">
        <v>13</v>
      </c>
      <c r="C15" s="129" t="s">
        <v>208</v>
      </c>
      <c r="D15" s="112" t="s">
        <v>156</v>
      </c>
      <c r="E15" s="198" t="s">
        <v>323</v>
      </c>
    </row>
    <row r="16" spans="2:42" ht="93.95" customHeight="1" x14ac:dyDescent="0.2">
      <c r="B16" s="109">
        <v>14</v>
      </c>
      <c r="C16" s="129" t="s">
        <v>208</v>
      </c>
      <c r="D16" s="112" t="s">
        <v>181</v>
      </c>
      <c r="E16" s="198" t="s">
        <v>320</v>
      </c>
    </row>
    <row r="17" spans="2:11" ht="32.1" customHeight="1" x14ac:dyDescent="0.2">
      <c r="B17" s="109">
        <v>15</v>
      </c>
      <c r="C17" s="105" t="s">
        <v>152</v>
      </c>
      <c r="D17" s="111" t="s">
        <v>162</v>
      </c>
      <c r="E17" s="111" t="s">
        <v>194</v>
      </c>
    </row>
    <row r="18" spans="2:11" ht="32.450000000000003" customHeight="1" x14ac:dyDescent="0.2">
      <c r="B18" s="109">
        <v>16</v>
      </c>
      <c r="C18" s="105" t="s">
        <v>152</v>
      </c>
      <c r="D18" s="111" t="s">
        <v>225</v>
      </c>
      <c r="E18" s="111" t="s">
        <v>157</v>
      </c>
    </row>
    <row r="19" spans="2:11" ht="32.450000000000003" customHeight="1" x14ac:dyDescent="0.2">
      <c r="B19" s="109">
        <v>17</v>
      </c>
      <c r="C19" s="105" t="s">
        <v>152</v>
      </c>
      <c r="D19" s="111" t="s">
        <v>158</v>
      </c>
      <c r="E19" s="111" t="s">
        <v>159</v>
      </c>
    </row>
    <row r="20" spans="2:11" ht="38.1" customHeight="1" x14ac:dyDescent="0.2">
      <c r="B20" s="109">
        <v>18</v>
      </c>
      <c r="C20" s="105" t="s">
        <v>152</v>
      </c>
      <c r="D20" s="111" t="s">
        <v>231</v>
      </c>
      <c r="E20" s="111" t="s">
        <v>174</v>
      </c>
    </row>
    <row r="21" spans="2:11" ht="32.1" customHeight="1" x14ac:dyDescent="0.2">
      <c r="C21" s="83"/>
      <c r="D21" s="99"/>
      <c r="E21" s="99"/>
    </row>
    <row r="22" spans="2:11" ht="32.1" customHeight="1" x14ac:dyDescent="0.2">
      <c r="C22" s="83"/>
      <c r="E22" s="100"/>
    </row>
    <row r="23" spans="2:11" ht="32.1" customHeight="1" x14ac:dyDescent="0.2">
      <c r="B23" s="97" t="s">
        <v>148</v>
      </c>
      <c r="C23" s="97" t="s">
        <v>149</v>
      </c>
      <c r="D23" s="101" t="s">
        <v>150</v>
      </c>
      <c r="E23" s="101" t="s">
        <v>151</v>
      </c>
    </row>
    <row r="24" spans="2:11" ht="32.1" customHeight="1" x14ac:dyDescent="0.2">
      <c r="B24" s="169">
        <v>19</v>
      </c>
      <c r="C24" s="105" t="s">
        <v>163</v>
      </c>
      <c r="D24" s="111" t="s">
        <v>202</v>
      </c>
      <c r="E24" s="111" t="s">
        <v>223</v>
      </c>
    </row>
    <row r="25" spans="2:11" ht="32.1" customHeight="1" x14ac:dyDescent="0.2">
      <c r="B25" s="169">
        <v>20</v>
      </c>
      <c r="C25" s="105" t="s">
        <v>163</v>
      </c>
      <c r="D25" s="111" t="s">
        <v>201</v>
      </c>
      <c r="E25" s="111" t="s">
        <v>229</v>
      </c>
    </row>
    <row r="26" spans="2:11" ht="201.6" customHeight="1" x14ac:dyDescent="0.2">
      <c r="B26" s="169">
        <v>21</v>
      </c>
      <c r="C26" s="105" t="s">
        <v>163</v>
      </c>
      <c r="D26" s="111" t="s">
        <v>190</v>
      </c>
      <c r="E26" s="111" t="s">
        <v>316</v>
      </c>
      <c r="I26" s="90"/>
      <c r="J26" s="90"/>
      <c r="K26" s="102"/>
    </row>
    <row r="27" spans="2:11" ht="38.1" customHeight="1" x14ac:dyDescent="0.2">
      <c r="B27" s="169">
        <v>22</v>
      </c>
      <c r="C27" s="105" t="s">
        <v>163</v>
      </c>
      <c r="D27" s="111" t="s">
        <v>183</v>
      </c>
      <c r="E27" s="112" t="s">
        <v>230</v>
      </c>
    </row>
    <row r="28" spans="2:11" ht="240" customHeight="1" x14ac:dyDescent="0.2">
      <c r="B28" s="169">
        <v>23</v>
      </c>
      <c r="C28" s="129" t="s">
        <v>163</v>
      </c>
      <c r="D28" s="112" t="s">
        <v>173</v>
      </c>
      <c r="E28" s="112" t="s">
        <v>319</v>
      </c>
    </row>
    <row r="29" spans="2:11" ht="38.450000000000003" customHeight="1" x14ac:dyDescent="0.2">
      <c r="B29" s="169">
        <v>24</v>
      </c>
      <c r="C29" s="129" t="s">
        <v>163</v>
      </c>
      <c r="D29" s="112" t="s">
        <v>161</v>
      </c>
      <c r="E29" s="112" t="s">
        <v>226</v>
      </c>
    </row>
    <row r="30" spans="2:11" x14ac:dyDescent="0.2">
      <c r="C30" s="83"/>
    </row>
    <row r="35" spans="3:5" x14ac:dyDescent="0.2">
      <c r="C35" s="108"/>
      <c r="D35" s="104"/>
      <c r="E35" s="103"/>
    </row>
    <row r="36" spans="3:5" x14ac:dyDescent="0.2">
      <c r="C36" s="108"/>
      <c r="D36" s="104"/>
      <c r="E36" s="103"/>
    </row>
    <row r="37" spans="3:5" x14ac:dyDescent="0.2">
      <c r="C37" s="108"/>
      <c r="D37" s="104"/>
      <c r="E37" s="103"/>
    </row>
    <row r="38" spans="3:5" x14ac:dyDescent="0.2">
      <c r="C38" s="108"/>
      <c r="D38" s="104"/>
      <c r="E38" s="103"/>
    </row>
  </sheetData>
  <phoneticPr fontId="3"/>
  <dataValidations count="1">
    <dataValidation type="list" allowBlank="1" showInputMessage="1" showErrorMessage="1" sqref="C35:C38 C24:C29 I26 C8 C12:C14 C17:C20" xr:uid="{598E2763-6346-463F-A749-6302603D4DFF}">
      <formula1>"基本情報,ロガー計測情報,積算計測情報,ロガー/積算計測情報"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7C9E-AF55-435B-8829-C757967B7E2C}">
  <sheetPr codeName="Sheet7">
    <tabColor theme="7" tint="-0.499984740745262"/>
    <pageSetUpPr fitToPage="1"/>
  </sheetPr>
  <dimension ref="A1:AM827"/>
  <sheetViews>
    <sheetView showGridLines="0" view="pageBreakPreview" zoomScale="55" zoomScaleNormal="25" zoomScaleSheetLayoutView="55" workbookViewId="0">
      <selection activeCell="B33" sqref="B33:O33"/>
    </sheetView>
  </sheetViews>
  <sheetFormatPr defaultColWidth="11.109375" defaultRowHeight="15" customHeight="1" x14ac:dyDescent="0.2"/>
  <cols>
    <col min="1" max="1" width="1.6640625" style="214" customWidth="1"/>
    <col min="2" max="3" width="8.88671875" style="214" customWidth="1"/>
    <col min="4" max="4" width="16.6640625" style="214" customWidth="1"/>
    <col min="5" max="5" width="5.6640625" style="214" customWidth="1"/>
    <col min="6" max="6" width="16.6640625" style="214" customWidth="1"/>
    <col min="7" max="7" width="14.109375" style="214" customWidth="1"/>
    <col min="8" max="8" width="3.21875" style="214" customWidth="1"/>
    <col min="9" max="9" width="14.109375" style="214" customWidth="1"/>
    <col min="10" max="11" width="9.6640625" style="214" customWidth="1"/>
    <col min="12" max="12" width="8.6640625" style="214" customWidth="1"/>
    <col min="13" max="14" width="9.6640625" style="214" customWidth="1"/>
    <col min="15" max="15" width="8.6640625" style="214" customWidth="1"/>
    <col min="16" max="17" width="1.6640625" style="214" customWidth="1"/>
    <col min="18" max="18" width="8.109375" style="215" hidden="1" customWidth="1"/>
    <col min="19" max="19" width="4.6640625" style="215" hidden="1" customWidth="1"/>
    <col min="20" max="20" width="6.109375" style="215" hidden="1" customWidth="1"/>
    <col min="21" max="21" width="0" style="215" hidden="1" customWidth="1"/>
    <col min="22" max="96" width="0" style="214" hidden="1" customWidth="1"/>
    <col min="97" max="16384" width="11.109375" style="214"/>
  </cols>
  <sheetData>
    <row r="1" spans="1:39" ht="27" customHeight="1" x14ac:dyDescent="0.2"/>
    <row r="2" spans="1:39" ht="48" customHeight="1" x14ac:dyDescent="0.2">
      <c r="A2" s="730" t="s">
        <v>257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</row>
    <row r="3" spans="1:39" ht="48" customHeight="1" x14ac:dyDescent="0.2">
      <c r="A3" s="735" t="s">
        <v>215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</row>
    <row r="4" spans="1:39" ht="13.5" customHeight="1" x14ac:dyDescent="0.2"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39" ht="27.95" customHeight="1" x14ac:dyDescent="0.2">
      <c r="A5" s="210"/>
      <c r="B5" s="216" t="s">
        <v>23</v>
      </c>
      <c r="C5" s="216"/>
      <c r="D5" s="216"/>
      <c r="E5" s="216"/>
      <c r="F5" s="222"/>
      <c r="G5" s="222"/>
      <c r="H5" s="222"/>
      <c r="I5" s="222"/>
      <c r="J5" s="216"/>
      <c r="K5" s="216"/>
      <c r="L5" s="216"/>
      <c r="M5" s="216"/>
      <c r="N5" s="216"/>
      <c r="O5" s="216"/>
    </row>
    <row r="6" spans="1:39" ht="48" customHeight="1" x14ac:dyDescent="0.2">
      <c r="A6" s="210"/>
      <c r="B6" s="731" t="s">
        <v>88</v>
      </c>
      <c r="C6" s="731"/>
      <c r="D6" s="731"/>
      <c r="E6" s="731"/>
      <c r="F6" s="722" t="str">
        <f>IF(入力様式【No.1】!$F$7="","",入力様式【No.1】!$E$7&amp;入力様式【No.1】!$F$7)</f>
        <v/>
      </c>
      <c r="G6" s="722"/>
      <c r="H6" s="722"/>
      <c r="I6" s="722"/>
      <c r="J6" s="722"/>
      <c r="K6" s="722"/>
      <c r="L6" s="722"/>
      <c r="M6" s="722"/>
      <c r="N6" s="722"/>
      <c r="O6" s="722"/>
    </row>
    <row r="7" spans="1:39" ht="48" customHeight="1" x14ac:dyDescent="0.2">
      <c r="A7" s="210"/>
      <c r="B7" s="731" t="s">
        <v>165</v>
      </c>
      <c r="C7" s="731"/>
      <c r="D7" s="731"/>
      <c r="E7" s="731"/>
      <c r="F7" s="722" t="str">
        <f>IF(入力様式【No.1】!$E$9="","",入力様式【No.1】!$E$9)</f>
        <v/>
      </c>
      <c r="G7" s="722"/>
      <c r="H7" s="722"/>
      <c r="I7" s="722"/>
      <c r="J7" s="722"/>
      <c r="K7" s="722"/>
      <c r="L7" s="722"/>
      <c r="M7" s="722"/>
      <c r="N7" s="722"/>
      <c r="O7" s="722"/>
    </row>
    <row r="8" spans="1:39" ht="48" customHeight="1" x14ac:dyDescent="0.2">
      <c r="A8" s="210"/>
      <c r="B8" s="732" t="s">
        <v>31</v>
      </c>
      <c r="C8" s="732"/>
      <c r="D8" s="732"/>
      <c r="E8" s="732"/>
      <c r="F8" s="722" t="str">
        <f>IF(入力様式【No.1】!$E$10="","",入力様式【No.1】!$E$10)</f>
        <v/>
      </c>
      <c r="G8" s="722"/>
      <c r="H8" s="722"/>
      <c r="I8" s="722"/>
      <c r="J8" s="722"/>
      <c r="K8" s="722"/>
      <c r="L8" s="722"/>
      <c r="M8" s="722"/>
      <c r="N8" s="722"/>
      <c r="O8" s="722"/>
    </row>
    <row r="9" spans="1:39" ht="32.450000000000003" customHeight="1" x14ac:dyDescent="0.2">
      <c r="A9" s="210"/>
      <c r="B9" s="216"/>
      <c r="C9" s="216"/>
      <c r="D9" s="216"/>
      <c r="E9" s="216"/>
      <c r="F9" s="216"/>
      <c r="G9" s="222"/>
      <c r="H9" s="222"/>
      <c r="I9" s="222"/>
      <c r="J9" s="216"/>
      <c r="K9" s="216"/>
      <c r="L9" s="216"/>
      <c r="M9" s="216"/>
      <c r="N9" s="216"/>
      <c r="O9" s="216"/>
    </row>
    <row r="10" spans="1:39" ht="27.95" customHeight="1" x14ac:dyDescent="0.2">
      <c r="A10" s="210"/>
      <c r="B10" s="216" t="s">
        <v>89</v>
      </c>
      <c r="C10" s="216"/>
      <c r="D10" s="216"/>
      <c r="E10" s="216"/>
      <c r="F10" s="216"/>
      <c r="G10" s="222"/>
      <c r="H10" s="222"/>
      <c r="I10" s="222"/>
      <c r="J10" s="216"/>
      <c r="K10" s="216"/>
      <c r="L10" s="216"/>
      <c r="M10" s="216"/>
      <c r="N10" s="216"/>
      <c r="O10" s="216"/>
    </row>
    <row r="11" spans="1:39" ht="48" customHeight="1" x14ac:dyDescent="0.2">
      <c r="A11" s="210"/>
      <c r="B11" s="721" t="s">
        <v>90</v>
      </c>
      <c r="C11" s="721"/>
      <c r="D11" s="721"/>
      <c r="E11" s="721"/>
      <c r="F11" s="722" t="str">
        <f>IF(入力様式【No.1】!$E$14="","",入力様式【No.1】!$E$14)</f>
        <v/>
      </c>
      <c r="G11" s="722"/>
      <c r="H11" s="722"/>
      <c r="I11" s="722"/>
      <c r="J11" s="722"/>
      <c r="K11" s="722"/>
      <c r="L11" s="722"/>
      <c r="M11" s="722"/>
      <c r="N11" s="722"/>
      <c r="O11" s="722"/>
    </row>
    <row r="12" spans="1:39" ht="48" customHeight="1" x14ac:dyDescent="0.2">
      <c r="A12" s="210"/>
      <c r="B12" s="721" t="s">
        <v>43</v>
      </c>
      <c r="C12" s="721"/>
      <c r="D12" s="721"/>
      <c r="E12" s="721"/>
      <c r="F12" s="722" t="str">
        <f>IF(入力様式【No.1】!$E$16="","",入力様式【No.1】!$E$16)</f>
        <v/>
      </c>
      <c r="G12" s="722"/>
      <c r="H12" s="722"/>
      <c r="I12" s="722"/>
      <c r="J12" s="722"/>
      <c r="K12" s="722"/>
      <c r="L12" s="722"/>
      <c r="M12" s="722"/>
      <c r="N12" s="722"/>
      <c r="O12" s="722"/>
    </row>
    <row r="13" spans="1:39" ht="32.450000000000003" customHeight="1" x14ac:dyDescent="0.2">
      <c r="A13" s="210"/>
      <c r="B13" s="216"/>
      <c r="C13" s="216"/>
      <c r="D13" s="216"/>
      <c r="E13" s="216"/>
      <c r="F13" s="222"/>
      <c r="G13" s="222"/>
      <c r="H13" s="222"/>
      <c r="I13" s="222"/>
      <c r="J13" s="216"/>
      <c r="K13" s="216"/>
      <c r="L13" s="216"/>
      <c r="M13" s="216"/>
      <c r="N13" s="216"/>
      <c r="O13" s="216"/>
    </row>
    <row r="14" spans="1:39" ht="27.95" customHeight="1" x14ac:dyDescent="0.2">
      <c r="A14" s="210"/>
      <c r="B14" s="237" t="s">
        <v>91</v>
      </c>
      <c r="C14" s="237"/>
      <c r="D14" s="237"/>
      <c r="E14" s="237"/>
      <c r="F14" s="216"/>
      <c r="G14" s="216"/>
      <c r="H14" s="216"/>
      <c r="I14" s="216"/>
      <c r="J14" s="216"/>
      <c r="K14" s="216"/>
      <c r="L14" s="216"/>
      <c r="M14" s="216"/>
      <c r="N14" s="216"/>
      <c r="O14" s="216"/>
    </row>
    <row r="15" spans="1:39" ht="54" customHeight="1" thickBot="1" x14ac:dyDescent="0.25">
      <c r="A15" s="210"/>
      <c r="B15" s="723" t="s">
        <v>213</v>
      </c>
      <c r="C15" s="723"/>
      <c r="D15" s="724" t="s">
        <v>50</v>
      </c>
      <c r="E15" s="725"/>
      <c r="F15" s="725"/>
      <c r="G15" s="238" t="s">
        <v>92</v>
      </c>
      <c r="H15" s="724" t="s">
        <v>75</v>
      </c>
      <c r="I15" s="727"/>
      <c r="J15" s="726" t="s">
        <v>93</v>
      </c>
      <c r="K15" s="726"/>
      <c r="L15" s="726"/>
      <c r="M15" s="726" t="s">
        <v>94</v>
      </c>
      <c r="N15" s="726"/>
      <c r="O15" s="726"/>
    </row>
    <row r="16" spans="1:39" ht="54" customHeight="1" thickTop="1" x14ac:dyDescent="0.2">
      <c r="A16" s="210"/>
      <c r="B16" s="713" t="str" cm="1">
        <f t="array" aca="1" ref="B16" ca="1">IF(INDIRECT("E"&amp;$AD16)="","",INDIRECT("E"&amp;$AD16))</f>
        <v/>
      </c>
      <c r="C16" s="714"/>
      <c r="D16" s="239" t="str" cm="1">
        <f t="array" aca="1" ref="D16" ca="1">IF(INDIRECT("E"&amp;AE16)="","",INDIRECT("E"&amp;AE16))</f>
        <v/>
      </c>
      <c r="E16" s="240" t="s">
        <v>51</v>
      </c>
      <c r="F16" s="239" t="str" cm="1">
        <f t="array" aca="1" ref="F16" ca="1">IF(INDIRECT("K"&amp;AF16)="","",INDIRECT("K"&amp;AF16))</f>
        <v/>
      </c>
      <c r="G16" s="241" t="str" cm="1">
        <f t="array" aca="1" ref="G16" ca="1">IF(INDIRECT("E"&amp;AG16)="","",INDIRECT("E"&amp;AG16))</f>
        <v/>
      </c>
      <c r="H16" s="728" t="str" cm="1">
        <f t="array" aca="1" ref="H16" ca="1">IF(INDIRECT("M"&amp;AH16)="","",INDIRECT("M"&amp;AH16))</f>
        <v/>
      </c>
      <c r="I16" s="729"/>
      <c r="J16" s="733" t="str" cm="1">
        <f t="array" aca="1" ref="J16" ca="1">IF(INDIRECT("I"&amp;AI16)="","",INDIRECT("I"&amp;AI16))</f>
        <v/>
      </c>
      <c r="K16" s="734"/>
      <c r="L16" s="242" t="str" cm="1">
        <f t="array" aca="1" ref="L16" ca="1">IF(INDIRECT("N"&amp;AJ16)="","",INDIRECT("N"&amp;AJ16))</f>
        <v/>
      </c>
      <c r="M16" s="717" t="str" cm="1">
        <f t="array" aca="1" ref="M16" ca="1">IF(INDIRECT("M"&amp;AK16)="","",IF(INDIRECT("M"&amp;AK16)="液化石油ガス（LPG）",INDIRECT("I"&amp;AL16),INDIRECT("I"&amp;AM16)))</f>
        <v/>
      </c>
      <c r="N16" s="718"/>
      <c r="O16" s="242" t="str" cm="1">
        <f t="array" aca="1" ref="O16" ca="1">IF(INDIRECT("M"&amp;AK16)="","",IF(INDIRECT("M"&amp;AK16)="液化石油ガス（LPG）",INDIRECT("N"&amp;AL16),INDIRECT("N"&amp;AM16)))</f>
        <v/>
      </c>
      <c r="AD16" s="215">
        <v>37</v>
      </c>
      <c r="AE16" s="214">
        <f>AD16+20</f>
        <v>57</v>
      </c>
      <c r="AF16" s="214">
        <f>AD16+20</f>
        <v>57</v>
      </c>
      <c r="AG16" s="214">
        <f>AD16+22</f>
        <v>59</v>
      </c>
      <c r="AH16" s="214">
        <f>AD16+22</f>
        <v>59</v>
      </c>
      <c r="AI16" s="214">
        <f>AD16+30</f>
        <v>67</v>
      </c>
      <c r="AJ16" s="214">
        <f>AD16+30</f>
        <v>67</v>
      </c>
      <c r="AK16" s="214">
        <f>AD16+5</f>
        <v>42</v>
      </c>
      <c r="AL16" s="214">
        <f>AD16+37</f>
        <v>74</v>
      </c>
      <c r="AM16" s="214">
        <f>AD16+34</f>
        <v>71</v>
      </c>
    </row>
    <row r="17" spans="1:39" ht="54" customHeight="1" x14ac:dyDescent="0.2">
      <c r="A17" s="210"/>
      <c r="B17" s="713" t="str" cm="1">
        <f t="array" aca="1" ref="B17" ca="1">IF(INDIRECT("E"&amp;$AD17)="","",INDIRECT("E"&amp;$AD17))</f>
        <v/>
      </c>
      <c r="C17" s="714"/>
      <c r="D17" s="239" t="str" cm="1">
        <f t="array" aca="1" ref="D17" ca="1">IF(INDIRECT("E"&amp;AE17)="","",INDIRECT("E"&amp;AE17))</f>
        <v/>
      </c>
      <c r="E17" s="240" t="s">
        <v>51</v>
      </c>
      <c r="F17" s="239" t="str" cm="1">
        <f t="array" aca="1" ref="F17" ca="1">IF(INDIRECT("K"&amp;AF17)="","",INDIRECT("K"&amp;AF17))</f>
        <v/>
      </c>
      <c r="G17" s="241" t="str" cm="1">
        <f t="array" aca="1" ref="G17" ca="1">IF(INDIRECT("E"&amp;AG17)="","",INDIRECT("E"&amp;AG17))</f>
        <v/>
      </c>
      <c r="H17" s="719" t="str" cm="1">
        <f t="array" aca="1" ref="H17" ca="1">IF(INDIRECT("M"&amp;AH17)="","",INDIRECT("M"&amp;AH17))</f>
        <v/>
      </c>
      <c r="I17" s="720"/>
      <c r="J17" s="715" t="str" cm="1">
        <f t="array" aca="1" ref="J17" ca="1">IF(INDIRECT("I"&amp;AI17)="","",INDIRECT("I"&amp;AI17))</f>
        <v/>
      </c>
      <c r="K17" s="716"/>
      <c r="L17" s="242" t="str" cm="1">
        <f t="array" aca="1" ref="L17" ca="1">IF(INDIRECT("N"&amp;AJ17)="","",INDIRECT("N"&amp;AJ17))</f>
        <v/>
      </c>
      <c r="M17" s="717" t="str" cm="1">
        <f t="array" aca="1" ref="M17" ca="1">IF(INDIRECT("M"&amp;AK17)="","",IF(INDIRECT("M"&amp;AK17)="液化石油ガス（LPG）",INDIRECT("I"&amp;AL17),INDIRECT("I"&amp;AM17)))</f>
        <v/>
      </c>
      <c r="N17" s="718"/>
      <c r="O17" s="242" t="str" cm="1">
        <f t="array" aca="1" ref="O17" ca="1">IF(INDIRECT("M"&amp;AK17)="","",IF(INDIRECT("M"&amp;AK17)="液化石油ガス（LPG）",INDIRECT("N"&amp;AL17),INDIRECT("N"&amp;AM17)))</f>
        <v/>
      </c>
      <c r="AD17" s="215">
        <f>AD16+47</f>
        <v>84</v>
      </c>
      <c r="AE17" s="215">
        <f t="shared" ref="AE17:AM27" si="0">AE16+47</f>
        <v>104</v>
      </c>
      <c r="AF17" s="215">
        <f t="shared" si="0"/>
        <v>104</v>
      </c>
      <c r="AG17" s="215">
        <f t="shared" si="0"/>
        <v>106</v>
      </c>
      <c r="AH17" s="215">
        <f t="shared" si="0"/>
        <v>106</v>
      </c>
      <c r="AI17" s="215">
        <f t="shared" si="0"/>
        <v>114</v>
      </c>
      <c r="AJ17" s="215">
        <f t="shared" si="0"/>
        <v>114</v>
      </c>
      <c r="AK17" s="215">
        <f t="shared" si="0"/>
        <v>89</v>
      </c>
      <c r="AL17" s="215">
        <f t="shared" si="0"/>
        <v>121</v>
      </c>
      <c r="AM17" s="215">
        <f>AM16+47</f>
        <v>118</v>
      </c>
    </row>
    <row r="18" spans="1:39" ht="54" customHeight="1" x14ac:dyDescent="0.2">
      <c r="A18" s="210"/>
      <c r="B18" s="713" t="str" cm="1">
        <f t="array" aca="1" ref="B18" ca="1">IF(INDIRECT("E"&amp;$AD18)="","",INDIRECT("E"&amp;$AD18))</f>
        <v/>
      </c>
      <c r="C18" s="714"/>
      <c r="D18" s="239" t="str" cm="1">
        <f t="array" aca="1" ref="D18" ca="1">IF(INDIRECT("E"&amp;AE18)="","",INDIRECT("E"&amp;AE18))</f>
        <v/>
      </c>
      <c r="E18" s="240" t="s">
        <v>51</v>
      </c>
      <c r="F18" s="239" t="str" cm="1">
        <f t="array" aca="1" ref="F18" ca="1">IF(INDIRECT("K"&amp;AF18)="","",INDIRECT("K"&amp;AF18))</f>
        <v/>
      </c>
      <c r="G18" s="241" t="str" cm="1">
        <f t="array" aca="1" ref="G18" ca="1">IF(INDIRECT("E"&amp;AG18)="","",INDIRECT("E"&amp;AG18))</f>
        <v/>
      </c>
      <c r="H18" s="719" t="str" cm="1">
        <f t="array" aca="1" ref="H18" ca="1">IF(INDIRECT("M"&amp;AH18)="","",INDIRECT("M"&amp;AH18))</f>
        <v/>
      </c>
      <c r="I18" s="720"/>
      <c r="J18" s="715" t="str" cm="1">
        <f t="array" aca="1" ref="J18" ca="1">IF(INDIRECT("I"&amp;AI18)="","",INDIRECT("I"&amp;AI18))</f>
        <v/>
      </c>
      <c r="K18" s="716"/>
      <c r="L18" s="242" t="str" cm="1">
        <f t="array" aca="1" ref="L18" ca="1">IF(INDIRECT("N"&amp;AJ18)="","",INDIRECT("N"&amp;AJ18))</f>
        <v/>
      </c>
      <c r="M18" s="717" t="str" cm="1">
        <f t="array" aca="1" ref="M18" ca="1">IF(INDIRECT("M"&amp;AK18)="","",IF(INDIRECT("M"&amp;AK18)="液化石油ガス（LPG）",INDIRECT("I"&amp;AL18),INDIRECT("I"&amp;AM18)))</f>
        <v/>
      </c>
      <c r="N18" s="718"/>
      <c r="O18" s="242" t="str" cm="1">
        <f t="array" aca="1" ref="O18" ca="1">IF(INDIRECT("M"&amp;AK18)="","",IF(INDIRECT("M"&amp;AK18)="液化石油ガス（LPG）",INDIRECT("N"&amp;AL18),INDIRECT("N"&amp;AM18)))</f>
        <v/>
      </c>
      <c r="AD18" s="215">
        <f t="shared" ref="AD18:AD27" si="1">AD17+47</f>
        <v>131</v>
      </c>
      <c r="AE18" s="215">
        <f t="shared" si="0"/>
        <v>151</v>
      </c>
      <c r="AF18" s="215">
        <f t="shared" si="0"/>
        <v>151</v>
      </c>
      <c r="AG18" s="215">
        <f t="shared" si="0"/>
        <v>153</v>
      </c>
      <c r="AH18" s="215">
        <f t="shared" si="0"/>
        <v>153</v>
      </c>
      <c r="AI18" s="215">
        <f t="shared" si="0"/>
        <v>161</v>
      </c>
      <c r="AJ18" s="215">
        <f t="shared" si="0"/>
        <v>161</v>
      </c>
      <c r="AK18" s="215">
        <f t="shared" si="0"/>
        <v>136</v>
      </c>
      <c r="AL18" s="215">
        <f t="shared" si="0"/>
        <v>168</v>
      </c>
      <c r="AM18" s="215">
        <f t="shared" si="0"/>
        <v>165</v>
      </c>
    </row>
    <row r="19" spans="1:39" ht="54" customHeight="1" x14ac:dyDescent="0.2">
      <c r="A19" s="210"/>
      <c r="B19" s="713" t="str" cm="1">
        <f t="array" aca="1" ref="B19" ca="1">IF(INDIRECT("E"&amp;$AD19)="","",INDIRECT("E"&amp;$AD19))</f>
        <v/>
      </c>
      <c r="C19" s="714"/>
      <c r="D19" s="239" t="str" cm="1">
        <f t="array" aca="1" ref="D19" ca="1">IF(INDIRECT("E"&amp;AE19)="","",INDIRECT("E"&amp;AE19))</f>
        <v/>
      </c>
      <c r="E19" s="240" t="s">
        <v>51</v>
      </c>
      <c r="F19" s="239" t="str" cm="1">
        <f t="array" aca="1" ref="F19" ca="1">IF(INDIRECT("K"&amp;AF19)="","",INDIRECT("K"&amp;AF19))</f>
        <v/>
      </c>
      <c r="G19" s="241" t="str" cm="1">
        <f t="array" aca="1" ref="G19" ca="1">IF(INDIRECT("E"&amp;AG19)="","",INDIRECT("E"&amp;AG19))</f>
        <v/>
      </c>
      <c r="H19" s="719" t="str" cm="1">
        <f t="array" aca="1" ref="H19" ca="1">IF(INDIRECT("M"&amp;AH19)="","",INDIRECT("M"&amp;AH19))</f>
        <v/>
      </c>
      <c r="I19" s="720"/>
      <c r="J19" s="715" t="str" cm="1">
        <f t="array" aca="1" ref="J19" ca="1">IF(INDIRECT("I"&amp;AI19)="","",INDIRECT("I"&amp;AI19))</f>
        <v/>
      </c>
      <c r="K19" s="716"/>
      <c r="L19" s="242" t="str" cm="1">
        <f t="array" aca="1" ref="L19" ca="1">IF(INDIRECT("N"&amp;AJ19)="","",INDIRECT("N"&amp;AJ19))</f>
        <v/>
      </c>
      <c r="M19" s="717" t="str" cm="1">
        <f t="array" aca="1" ref="M19" ca="1">IF(INDIRECT("M"&amp;AK19)="","",IF(INDIRECT("M"&amp;AK19)="液化石油ガス（LPG）",INDIRECT("I"&amp;AL19),INDIRECT("I"&amp;AM19)))</f>
        <v/>
      </c>
      <c r="N19" s="718"/>
      <c r="O19" s="242" t="str" cm="1">
        <f t="array" aca="1" ref="O19" ca="1">IF(INDIRECT("M"&amp;AK19)="","",IF(INDIRECT("M"&amp;AK19)="液化石油ガス（LPG）",INDIRECT("N"&amp;AL19),INDIRECT("N"&amp;AM19)))</f>
        <v/>
      </c>
      <c r="AD19" s="215">
        <f t="shared" si="1"/>
        <v>178</v>
      </c>
      <c r="AE19" s="215">
        <f t="shared" si="0"/>
        <v>198</v>
      </c>
      <c r="AF19" s="215">
        <f t="shared" si="0"/>
        <v>198</v>
      </c>
      <c r="AG19" s="215">
        <f t="shared" si="0"/>
        <v>200</v>
      </c>
      <c r="AH19" s="215">
        <f t="shared" si="0"/>
        <v>200</v>
      </c>
      <c r="AI19" s="215">
        <f t="shared" si="0"/>
        <v>208</v>
      </c>
      <c r="AJ19" s="215">
        <f t="shared" si="0"/>
        <v>208</v>
      </c>
      <c r="AK19" s="215">
        <f t="shared" si="0"/>
        <v>183</v>
      </c>
      <c r="AL19" s="215">
        <f t="shared" si="0"/>
        <v>215</v>
      </c>
      <c r="AM19" s="215">
        <f t="shared" si="0"/>
        <v>212</v>
      </c>
    </row>
    <row r="20" spans="1:39" ht="54" customHeight="1" x14ac:dyDescent="0.2">
      <c r="A20" s="210"/>
      <c r="B20" s="713" t="str" cm="1">
        <f t="array" aca="1" ref="B20" ca="1">IF(INDIRECT("E"&amp;$AD20)="","",INDIRECT("E"&amp;$AD20))</f>
        <v/>
      </c>
      <c r="C20" s="714"/>
      <c r="D20" s="239" t="str" cm="1">
        <f t="array" aca="1" ref="D20" ca="1">IF(INDIRECT("E"&amp;AE20)="","",INDIRECT("E"&amp;AE20))</f>
        <v/>
      </c>
      <c r="E20" s="240" t="s">
        <v>51</v>
      </c>
      <c r="F20" s="239" t="str" cm="1">
        <f t="array" aca="1" ref="F20" ca="1">IF(INDIRECT("K"&amp;AF20)="","",INDIRECT("K"&amp;AF20))</f>
        <v/>
      </c>
      <c r="G20" s="241" t="str" cm="1">
        <f t="array" aca="1" ref="G20" ca="1">IF(INDIRECT("E"&amp;AG20)="","",INDIRECT("E"&amp;AG20))</f>
        <v/>
      </c>
      <c r="H20" s="719" t="str" cm="1">
        <f t="array" aca="1" ref="H20" ca="1">IF(INDIRECT("M"&amp;AH20)="","",INDIRECT("M"&amp;AH20))</f>
        <v/>
      </c>
      <c r="I20" s="720"/>
      <c r="J20" s="715" t="str" cm="1">
        <f t="array" aca="1" ref="J20" ca="1">IF(INDIRECT("I"&amp;AI20)="","",INDIRECT("I"&amp;AI20))</f>
        <v/>
      </c>
      <c r="K20" s="716"/>
      <c r="L20" s="242" t="str" cm="1">
        <f t="array" aca="1" ref="L20" ca="1">IF(INDIRECT("N"&amp;AJ20)="","",INDIRECT("N"&amp;AJ20))</f>
        <v/>
      </c>
      <c r="M20" s="717" t="str" cm="1">
        <f t="array" aca="1" ref="M20" ca="1">IF(INDIRECT("M"&amp;AK20)="","",IF(INDIRECT("M"&amp;AK20)="液化石油ガス（LPG）",INDIRECT("I"&amp;AL20),INDIRECT("I"&amp;AM20)))</f>
        <v/>
      </c>
      <c r="N20" s="718"/>
      <c r="O20" s="242" t="str" cm="1">
        <f t="array" aca="1" ref="O20" ca="1">IF(INDIRECT("M"&amp;AK20)="","",IF(INDIRECT("M"&amp;AK20)="液化石油ガス（LPG）",INDIRECT("N"&amp;AL20),INDIRECT("N"&amp;AM20)))</f>
        <v/>
      </c>
      <c r="AD20" s="215">
        <f t="shared" si="1"/>
        <v>225</v>
      </c>
      <c r="AE20" s="215">
        <f t="shared" si="0"/>
        <v>245</v>
      </c>
      <c r="AF20" s="215">
        <f t="shared" si="0"/>
        <v>245</v>
      </c>
      <c r="AG20" s="215">
        <f t="shared" si="0"/>
        <v>247</v>
      </c>
      <c r="AH20" s="215">
        <f t="shared" si="0"/>
        <v>247</v>
      </c>
      <c r="AI20" s="215">
        <f t="shared" si="0"/>
        <v>255</v>
      </c>
      <c r="AJ20" s="215">
        <f t="shared" si="0"/>
        <v>255</v>
      </c>
      <c r="AK20" s="215">
        <f t="shared" si="0"/>
        <v>230</v>
      </c>
      <c r="AL20" s="215">
        <f t="shared" si="0"/>
        <v>262</v>
      </c>
      <c r="AM20" s="215">
        <f t="shared" si="0"/>
        <v>259</v>
      </c>
    </row>
    <row r="21" spans="1:39" ht="54" customHeight="1" x14ac:dyDescent="0.2">
      <c r="A21" s="210"/>
      <c r="B21" s="713" t="str" cm="1">
        <f t="array" aca="1" ref="B21" ca="1">IF(INDIRECT("E"&amp;$AD21)="","",INDIRECT("E"&amp;$AD21))</f>
        <v/>
      </c>
      <c r="C21" s="714"/>
      <c r="D21" s="239" t="str" cm="1">
        <f t="array" aca="1" ref="D21" ca="1">IF(INDIRECT("E"&amp;AE21)="","",INDIRECT("E"&amp;AE21))</f>
        <v/>
      </c>
      <c r="E21" s="240" t="s">
        <v>51</v>
      </c>
      <c r="F21" s="239" t="str" cm="1">
        <f t="array" aca="1" ref="F21" ca="1">IF(INDIRECT("K"&amp;AF21)="","",INDIRECT("K"&amp;AF21))</f>
        <v/>
      </c>
      <c r="G21" s="241" t="str" cm="1">
        <f t="array" aca="1" ref="G21" ca="1">IF(INDIRECT("E"&amp;AG21)="","",INDIRECT("E"&amp;AG21))</f>
        <v/>
      </c>
      <c r="H21" s="719" t="str" cm="1">
        <f t="array" aca="1" ref="H21" ca="1">IF(INDIRECT("M"&amp;AH21)="","",INDIRECT("M"&amp;AH21))</f>
        <v/>
      </c>
      <c r="I21" s="720"/>
      <c r="J21" s="715" t="str" cm="1">
        <f t="array" aca="1" ref="J21" ca="1">IF(INDIRECT("I"&amp;AI21)="","",INDIRECT("I"&amp;AI21))</f>
        <v/>
      </c>
      <c r="K21" s="716"/>
      <c r="L21" s="242" t="str" cm="1">
        <f t="array" aca="1" ref="L21" ca="1">IF(INDIRECT("N"&amp;AJ21)="","",INDIRECT("N"&amp;AJ21))</f>
        <v/>
      </c>
      <c r="M21" s="717" t="str" cm="1">
        <f t="array" aca="1" ref="M21" ca="1">IF(INDIRECT("M"&amp;AK21)="","",IF(INDIRECT("M"&amp;AK21)="液化石油ガス（LPG）",INDIRECT("I"&amp;AL21),INDIRECT("I"&amp;AM21)))</f>
        <v/>
      </c>
      <c r="N21" s="718"/>
      <c r="O21" s="242" t="str" cm="1">
        <f t="array" aca="1" ref="O21" ca="1">IF(INDIRECT("M"&amp;AK21)="","",IF(INDIRECT("M"&amp;AK21)="液化石油ガス（LPG）",INDIRECT("N"&amp;AL21),INDIRECT("N"&amp;AM21)))</f>
        <v/>
      </c>
      <c r="AD21" s="215">
        <f t="shared" si="1"/>
        <v>272</v>
      </c>
      <c r="AE21" s="215">
        <f t="shared" si="0"/>
        <v>292</v>
      </c>
      <c r="AF21" s="215">
        <f t="shared" si="0"/>
        <v>292</v>
      </c>
      <c r="AG21" s="215">
        <f t="shared" si="0"/>
        <v>294</v>
      </c>
      <c r="AH21" s="215">
        <f t="shared" si="0"/>
        <v>294</v>
      </c>
      <c r="AI21" s="215">
        <f t="shared" si="0"/>
        <v>302</v>
      </c>
      <c r="AJ21" s="215">
        <f t="shared" si="0"/>
        <v>302</v>
      </c>
      <c r="AK21" s="215">
        <f t="shared" si="0"/>
        <v>277</v>
      </c>
      <c r="AL21" s="215">
        <f t="shared" si="0"/>
        <v>309</v>
      </c>
      <c r="AM21" s="215">
        <f t="shared" si="0"/>
        <v>306</v>
      </c>
    </row>
    <row r="22" spans="1:39" ht="54" customHeight="1" x14ac:dyDescent="0.2">
      <c r="A22" s="210"/>
      <c r="B22" s="713" t="str" cm="1">
        <f t="array" aca="1" ref="B22" ca="1">IF(INDIRECT("E"&amp;$AD22)="","",INDIRECT("E"&amp;$AD22))</f>
        <v/>
      </c>
      <c r="C22" s="714"/>
      <c r="D22" s="239" t="str" cm="1">
        <f t="array" aca="1" ref="D22" ca="1">IF(INDIRECT("E"&amp;AE22)="","",INDIRECT("E"&amp;AE22))</f>
        <v/>
      </c>
      <c r="E22" s="240" t="s">
        <v>51</v>
      </c>
      <c r="F22" s="239" t="str" cm="1">
        <f t="array" aca="1" ref="F22" ca="1">IF(INDIRECT("K"&amp;AF22)="","",INDIRECT("K"&amp;AF22))</f>
        <v/>
      </c>
      <c r="G22" s="241" t="str" cm="1">
        <f t="array" aca="1" ref="G22" ca="1">IF(INDIRECT("E"&amp;AG22)="","",INDIRECT("E"&amp;AG22))</f>
        <v/>
      </c>
      <c r="H22" s="719" t="str" cm="1">
        <f t="array" aca="1" ref="H22" ca="1">IF(INDIRECT("M"&amp;AH22)="","",INDIRECT("M"&amp;AH22))</f>
        <v/>
      </c>
      <c r="I22" s="720"/>
      <c r="J22" s="715" t="str" cm="1">
        <f t="array" aca="1" ref="J22" ca="1">IF(INDIRECT("I"&amp;AI22)="","",INDIRECT("I"&amp;AI22))</f>
        <v/>
      </c>
      <c r="K22" s="716"/>
      <c r="L22" s="242" t="str" cm="1">
        <f t="array" aca="1" ref="L22" ca="1">IF(INDIRECT("N"&amp;AJ22)="","",INDIRECT("N"&amp;AJ22))</f>
        <v/>
      </c>
      <c r="M22" s="717" t="str" cm="1">
        <f t="array" aca="1" ref="M22" ca="1">IF(INDIRECT("M"&amp;AK22)="","",IF(INDIRECT("M"&amp;AK22)="液化石油ガス（LPG）",INDIRECT("I"&amp;AL22),INDIRECT("I"&amp;AM22)))</f>
        <v/>
      </c>
      <c r="N22" s="718"/>
      <c r="O22" s="242" t="str" cm="1">
        <f t="array" aca="1" ref="O22" ca="1">IF(INDIRECT("M"&amp;AK22)="","",IF(INDIRECT("M"&amp;AK22)="液化石油ガス（LPG）",INDIRECT("N"&amp;AL22),INDIRECT("N"&amp;AM22)))</f>
        <v/>
      </c>
      <c r="AD22" s="215">
        <f t="shared" si="1"/>
        <v>319</v>
      </c>
      <c r="AE22" s="215">
        <f t="shared" si="0"/>
        <v>339</v>
      </c>
      <c r="AF22" s="215">
        <f t="shared" si="0"/>
        <v>339</v>
      </c>
      <c r="AG22" s="215">
        <f t="shared" si="0"/>
        <v>341</v>
      </c>
      <c r="AH22" s="215">
        <f t="shared" si="0"/>
        <v>341</v>
      </c>
      <c r="AI22" s="215">
        <f t="shared" si="0"/>
        <v>349</v>
      </c>
      <c r="AJ22" s="215">
        <f t="shared" si="0"/>
        <v>349</v>
      </c>
      <c r="AK22" s="215">
        <f t="shared" si="0"/>
        <v>324</v>
      </c>
      <c r="AL22" s="215">
        <f t="shared" si="0"/>
        <v>356</v>
      </c>
      <c r="AM22" s="215">
        <f t="shared" si="0"/>
        <v>353</v>
      </c>
    </row>
    <row r="23" spans="1:39" ht="54" customHeight="1" x14ac:dyDescent="0.2">
      <c r="A23" s="210"/>
      <c r="B23" s="713" t="str" cm="1">
        <f t="array" aca="1" ref="B23" ca="1">IF(INDIRECT("E"&amp;$AD23)="","",INDIRECT("E"&amp;$AD23))</f>
        <v/>
      </c>
      <c r="C23" s="714"/>
      <c r="D23" s="239" t="str" cm="1">
        <f t="array" aca="1" ref="D23" ca="1">IF(INDIRECT("E"&amp;AE23)="","",INDIRECT("E"&amp;AE23))</f>
        <v/>
      </c>
      <c r="E23" s="240" t="s">
        <v>51</v>
      </c>
      <c r="F23" s="239" t="str" cm="1">
        <f t="array" aca="1" ref="F23" ca="1">IF(INDIRECT("K"&amp;AF23)="","",INDIRECT("K"&amp;AF23))</f>
        <v/>
      </c>
      <c r="G23" s="241" t="str" cm="1">
        <f t="array" aca="1" ref="G23" ca="1">IF(INDIRECT("E"&amp;AG23)="","",INDIRECT("E"&amp;AG23))</f>
        <v/>
      </c>
      <c r="H23" s="719" t="str" cm="1">
        <f t="array" aca="1" ref="H23" ca="1">IF(INDIRECT("M"&amp;AH23)="","",INDIRECT("M"&amp;AH23))</f>
        <v/>
      </c>
      <c r="I23" s="720"/>
      <c r="J23" s="715" t="str" cm="1">
        <f t="array" aca="1" ref="J23" ca="1">IF(INDIRECT("I"&amp;AI23)="","",INDIRECT("I"&amp;AI23))</f>
        <v/>
      </c>
      <c r="K23" s="716"/>
      <c r="L23" s="242" t="str" cm="1">
        <f t="array" aca="1" ref="L23" ca="1">IF(INDIRECT("N"&amp;AJ23)="","",INDIRECT("N"&amp;AJ23))</f>
        <v/>
      </c>
      <c r="M23" s="717" t="str" cm="1">
        <f t="array" aca="1" ref="M23" ca="1">IF(INDIRECT("M"&amp;AK23)="","",IF(INDIRECT("M"&amp;AK23)="液化石油ガス（LPG）",INDIRECT("I"&amp;AL23),INDIRECT("I"&amp;AM23)))</f>
        <v/>
      </c>
      <c r="N23" s="718"/>
      <c r="O23" s="242" t="str" cm="1">
        <f t="array" aca="1" ref="O23" ca="1">IF(INDIRECT("M"&amp;AK23)="","",IF(INDIRECT("M"&amp;AK23)="液化石油ガス（LPG）",INDIRECT("N"&amp;AL23),INDIRECT("N"&amp;AM23)))</f>
        <v/>
      </c>
      <c r="AD23" s="215">
        <f t="shared" si="1"/>
        <v>366</v>
      </c>
      <c r="AE23" s="215">
        <f t="shared" si="0"/>
        <v>386</v>
      </c>
      <c r="AF23" s="215">
        <f t="shared" si="0"/>
        <v>386</v>
      </c>
      <c r="AG23" s="215">
        <f t="shared" si="0"/>
        <v>388</v>
      </c>
      <c r="AH23" s="215">
        <f t="shared" si="0"/>
        <v>388</v>
      </c>
      <c r="AI23" s="215">
        <f t="shared" si="0"/>
        <v>396</v>
      </c>
      <c r="AJ23" s="215">
        <f t="shared" si="0"/>
        <v>396</v>
      </c>
      <c r="AK23" s="215">
        <f t="shared" si="0"/>
        <v>371</v>
      </c>
      <c r="AL23" s="215">
        <f t="shared" si="0"/>
        <v>403</v>
      </c>
      <c r="AM23" s="215">
        <f t="shared" si="0"/>
        <v>400</v>
      </c>
    </row>
    <row r="24" spans="1:39" ht="54" customHeight="1" x14ac:dyDescent="0.2">
      <c r="A24" s="210"/>
      <c r="B24" s="713" t="str" cm="1">
        <f t="array" aca="1" ref="B24" ca="1">IF(INDIRECT("E"&amp;$AD24)="","",INDIRECT("E"&amp;$AD24))</f>
        <v/>
      </c>
      <c r="C24" s="714"/>
      <c r="D24" s="239" t="str" cm="1">
        <f t="array" aca="1" ref="D24" ca="1">IF(INDIRECT("E"&amp;AE24)="","",INDIRECT("E"&amp;AE24))</f>
        <v/>
      </c>
      <c r="E24" s="240" t="s">
        <v>51</v>
      </c>
      <c r="F24" s="239" t="str" cm="1">
        <f t="array" aca="1" ref="F24" ca="1">IF(INDIRECT("K"&amp;AF24)="","",INDIRECT("K"&amp;AF24))</f>
        <v/>
      </c>
      <c r="G24" s="241" t="str" cm="1">
        <f t="array" aca="1" ref="G24" ca="1">IF(INDIRECT("E"&amp;AG24)="","",INDIRECT("E"&amp;AG24))</f>
        <v/>
      </c>
      <c r="H24" s="719" t="str" cm="1">
        <f t="array" aca="1" ref="H24" ca="1">IF(INDIRECT("M"&amp;AH24)="","",INDIRECT("M"&amp;AH24))</f>
        <v/>
      </c>
      <c r="I24" s="720"/>
      <c r="J24" s="715" t="str" cm="1">
        <f t="array" aca="1" ref="J24" ca="1">IF(INDIRECT("I"&amp;AI24)="","",INDIRECT("I"&amp;AI24))</f>
        <v/>
      </c>
      <c r="K24" s="716"/>
      <c r="L24" s="242" t="str" cm="1">
        <f t="array" aca="1" ref="L24" ca="1">IF(INDIRECT("N"&amp;AJ24)="","",INDIRECT("N"&amp;AJ24))</f>
        <v/>
      </c>
      <c r="M24" s="717" t="str" cm="1">
        <f t="array" aca="1" ref="M24" ca="1">IF(INDIRECT("M"&amp;AK24)="","",IF(INDIRECT("M"&amp;AK24)="液化石油ガス（LPG）",INDIRECT("I"&amp;AL24),INDIRECT("I"&amp;AM24)))</f>
        <v/>
      </c>
      <c r="N24" s="718"/>
      <c r="O24" s="242" t="str" cm="1">
        <f t="array" aca="1" ref="O24" ca="1">IF(INDIRECT("M"&amp;AK24)="","",IF(INDIRECT("M"&amp;AK24)="液化石油ガス（LPG）",INDIRECT("N"&amp;AL24),INDIRECT("N"&amp;AM24)))</f>
        <v/>
      </c>
      <c r="AD24" s="215">
        <f t="shared" si="1"/>
        <v>413</v>
      </c>
      <c r="AE24" s="215">
        <f t="shared" si="0"/>
        <v>433</v>
      </c>
      <c r="AF24" s="215">
        <f t="shared" si="0"/>
        <v>433</v>
      </c>
      <c r="AG24" s="215">
        <f t="shared" si="0"/>
        <v>435</v>
      </c>
      <c r="AH24" s="215">
        <f t="shared" si="0"/>
        <v>435</v>
      </c>
      <c r="AI24" s="215">
        <f t="shared" si="0"/>
        <v>443</v>
      </c>
      <c r="AJ24" s="215">
        <f t="shared" si="0"/>
        <v>443</v>
      </c>
      <c r="AK24" s="215">
        <f t="shared" si="0"/>
        <v>418</v>
      </c>
      <c r="AL24" s="215">
        <f t="shared" si="0"/>
        <v>450</v>
      </c>
      <c r="AM24" s="215">
        <f t="shared" si="0"/>
        <v>447</v>
      </c>
    </row>
    <row r="25" spans="1:39" ht="54" customHeight="1" x14ac:dyDescent="0.2">
      <c r="A25" s="210"/>
      <c r="B25" s="713" t="str" cm="1">
        <f t="array" aca="1" ref="B25" ca="1">IF(INDIRECT("E"&amp;$AD25)="","",INDIRECT("E"&amp;$AD25))</f>
        <v/>
      </c>
      <c r="C25" s="714"/>
      <c r="D25" s="239" t="str" cm="1">
        <f t="array" aca="1" ref="D25" ca="1">IF(INDIRECT("E"&amp;AE25)="","",INDIRECT("E"&amp;AE25))</f>
        <v/>
      </c>
      <c r="E25" s="240" t="s">
        <v>51</v>
      </c>
      <c r="F25" s="239" t="str" cm="1">
        <f t="array" aca="1" ref="F25" ca="1">IF(INDIRECT("K"&amp;AF25)="","",INDIRECT("K"&amp;AF25))</f>
        <v/>
      </c>
      <c r="G25" s="241" t="str" cm="1">
        <f t="array" aca="1" ref="G25" ca="1">IF(INDIRECT("E"&amp;AG25)="","",INDIRECT("E"&amp;AG25))</f>
        <v/>
      </c>
      <c r="H25" s="719" t="str" cm="1">
        <f t="array" aca="1" ref="H25" ca="1">IF(INDIRECT("M"&amp;AH25)="","",INDIRECT("M"&amp;AH25))</f>
        <v/>
      </c>
      <c r="I25" s="720"/>
      <c r="J25" s="715" t="str" cm="1">
        <f t="array" aca="1" ref="J25" ca="1">IF(INDIRECT("I"&amp;AI25)="","",INDIRECT("I"&amp;AI25))</f>
        <v/>
      </c>
      <c r="K25" s="716"/>
      <c r="L25" s="242" t="str" cm="1">
        <f t="array" aca="1" ref="L25" ca="1">IF(INDIRECT("N"&amp;AJ25)="","",INDIRECT("N"&amp;AJ25))</f>
        <v/>
      </c>
      <c r="M25" s="717" t="str" cm="1">
        <f t="array" aca="1" ref="M25" ca="1">IF(INDIRECT("M"&amp;AK25)="","",IF(INDIRECT("M"&amp;AK25)="液化石油ガス（LPG）",INDIRECT("I"&amp;AL25),INDIRECT("I"&amp;AM25)))</f>
        <v/>
      </c>
      <c r="N25" s="718"/>
      <c r="O25" s="242" t="str" cm="1">
        <f t="array" aca="1" ref="O25" ca="1">IF(INDIRECT("M"&amp;AK25)="","",IF(INDIRECT("M"&amp;AK25)="液化石油ガス（LPG）",INDIRECT("N"&amp;AL25),INDIRECT("N"&amp;AM25)))</f>
        <v/>
      </c>
      <c r="AD25" s="215">
        <f t="shared" si="1"/>
        <v>460</v>
      </c>
      <c r="AE25" s="215">
        <f t="shared" si="0"/>
        <v>480</v>
      </c>
      <c r="AF25" s="215">
        <f t="shared" si="0"/>
        <v>480</v>
      </c>
      <c r="AG25" s="215">
        <f t="shared" si="0"/>
        <v>482</v>
      </c>
      <c r="AH25" s="215">
        <f t="shared" si="0"/>
        <v>482</v>
      </c>
      <c r="AI25" s="215">
        <f t="shared" si="0"/>
        <v>490</v>
      </c>
      <c r="AJ25" s="215">
        <f t="shared" si="0"/>
        <v>490</v>
      </c>
      <c r="AK25" s="215">
        <f t="shared" si="0"/>
        <v>465</v>
      </c>
      <c r="AL25" s="215">
        <f t="shared" si="0"/>
        <v>497</v>
      </c>
      <c r="AM25" s="215">
        <f t="shared" si="0"/>
        <v>494</v>
      </c>
    </row>
    <row r="26" spans="1:39" ht="54" customHeight="1" x14ac:dyDescent="0.2">
      <c r="A26" s="210"/>
      <c r="B26" s="713" t="str" cm="1">
        <f t="array" aca="1" ref="B26" ca="1">IF(INDIRECT("E"&amp;$AD26)="","",INDIRECT("E"&amp;$AD26))</f>
        <v/>
      </c>
      <c r="C26" s="714"/>
      <c r="D26" s="239" t="str" cm="1">
        <f t="array" aca="1" ref="D26" ca="1">IF(INDIRECT("E"&amp;AE26)="","",INDIRECT("E"&amp;AE26))</f>
        <v/>
      </c>
      <c r="E26" s="240" t="s">
        <v>51</v>
      </c>
      <c r="F26" s="239" t="str" cm="1">
        <f t="array" aca="1" ref="F26" ca="1">IF(INDIRECT("K"&amp;AF26)="","",INDIRECT("K"&amp;AF26))</f>
        <v/>
      </c>
      <c r="G26" s="241" t="str" cm="1">
        <f t="array" aca="1" ref="G26" ca="1">IF(INDIRECT("E"&amp;AG26)="","",INDIRECT("E"&amp;AG26))</f>
        <v/>
      </c>
      <c r="H26" s="719" t="str" cm="1">
        <f t="array" aca="1" ref="H26" ca="1">IF(INDIRECT("M"&amp;AH26)="","",INDIRECT("M"&amp;AH26))</f>
        <v/>
      </c>
      <c r="I26" s="720"/>
      <c r="J26" s="715" t="str" cm="1">
        <f t="array" aca="1" ref="J26" ca="1">IF(INDIRECT("I"&amp;AI26)="","",INDIRECT("I"&amp;AI26))</f>
        <v/>
      </c>
      <c r="K26" s="716"/>
      <c r="L26" s="242" t="str" cm="1">
        <f t="array" aca="1" ref="L26" ca="1">IF(INDIRECT("N"&amp;AJ26)="","",INDIRECT("N"&amp;AJ26))</f>
        <v/>
      </c>
      <c r="M26" s="717" t="str" cm="1">
        <f t="array" aca="1" ref="M26" ca="1">IF(INDIRECT("M"&amp;AK26)="","",IF(INDIRECT("M"&amp;AK26)="液化石油ガス（LPG）",INDIRECT("I"&amp;AL26),INDIRECT("I"&amp;AM26)))</f>
        <v/>
      </c>
      <c r="N26" s="718"/>
      <c r="O26" s="242" t="str" cm="1">
        <f t="array" aca="1" ref="O26" ca="1">IF(INDIRECT("M"&amp;AK26)="","",IF(INDIRECT("M"&amp;AK26)="液化石油ガス（LPG）",INDIRECT("N"&amp;AL26),INDIRECT("N"&amp;AM26)))</f>
        <v/>
      </c>
      <c r="AD26" s="215">
        <f t="shared" si="1"/>
        <v>507</v>
      </c>
      <c r="AE26" s="215">
        <f t="shared" si="0"/>
        <v>527</v>
      </c>
      <c r="AF26" s="215">
        <f t="shared" si="0"/>
        <v>527</v>
      </c>
      <c r="AG26" s="215">
        <f t="shared" si="0"/>
        <v>529</v>
      </c>
      <c r="AH26" s="215">
        <f t="shared" si="0"/>
        <v>529</v>
      </c>
      <c r="AI26" s="215">
        <f t="shared" si="0"/>
        <v>537</v>
      </c>
      <c r="AJ26" s="215">
        <f t="shared" si="0"/>
        <v>537</v>
      </c>
      <c r="AK26" s="215">
        <f t="shared" si="0"/>
        <v>512</v>
      </c>
      <c r="AL26" s="215">
        <f t="shared" si="0"/>
        <v>544</v>
      </c>
      <c r="AM26" s="215">
        <f t="shared" si="0"/>
        <v>541</v>
      </c>
    </row>
    <row r="27" spans="1:39" ht="54" customHeight="1" x14ac:dyDescent="0.2">
      <c r="A27" s="210"/>
      <c r="B27" s="713" t="str" cm="1">
        <f t="array" aca="1" ref="B27" ca="1">IF(INDIRECT("E"&amp;$AD27)="","",INDIRECT("E"&amp;$AD27))</f>
        <v/>
      </c>
      <c r="C27" s="714"/>
      <c r="D27" s="239" t="str" cm="1">
        <f t="array" aca="1" ref="D27" ca="1">IF(INDIRECT("E"&amp;AE27)="","",INDIRECT("E"&amp;AE27))</f>
        <v/>
      </c>
      <c r="E27" s="240" t="s">
        <v>51</v>
      </c>
      <c r="F27" s="239" t="str" cm="1">
        <f t="array" aca="1" ref="F27" ca="1">IF(INDIRECT("K"&amp;AF27)="","",INDIRECT("K"&amp;AF27))</f>
        <v/>
      </c>
      <c r="G27" s="241" t="str" cm="1">
        <f t="array" aca="1" ref="G27" ca="1">IF(INDIRECT("E"&amp;AG27)="","",INDIRECT("E"&amp;AG27))</f>
        <v/>
      </c>
      <c r="H27" s="719" t="str" cm="1">
        <f t="array" aca="1" ref="H27" ca="1">IF(INDIRECT("M"&amp;AH27)="","",INDIRECT("M"&amp;AH27))</f>
        <v/>
      </c>
      <c r="I27" s="720"/>
      <c r="J27" s="715" t="str" cm="1">
        <f t="array" aca="1" ref="J27" ca="1">IF(INDIRECT("I"&amp;AI27)="","",INDIRECT("I"&amp;AI27))</f>
        <v/>
      </c>
      <c r="K27" s="716"/>
      <c r="L27" s="242" t="str" cm="1">
        <f t="array" aca="1" ref="L27" ca="1">IF(INDIRECT("N"&amp;AJ27)="","",INDIRECT("N"&amp;AJ27))</f>
        <v/>
      </c>
      <c r="M27" s="717" t="str" cm="1">
        <f t="array" aca="1" ref="M27" ca="1">IF(INDIRECT("M"&amp;AK27)="","",IF(INDIRECT("M"&amp;AK27)="液化石油ガス（LPG）",INDIRECT("I"&amp;AL27),INDIRECT("I"&amp;AM27)))</f>
        <v/>
      </c>
      <c r="N27" s="718"/>
      <c r="O27" s="242" t="str" cm="1">
        <f t="array" aca="1" ref="O27" ca="1">IF(INDIRECT("M"&amp;AK27)="","",IF(INDIRECT("M"&amp;AK27)="液化石油ガス（LPG）",INDIRECT("N"&amp;AL27),INDIRECT("N"&amp;AM27)))</f>
        <v/>
      </c>
      <c r="AD27" s="215">
        <f t="shared" si="1"/>
        <v>554</v>
      </c>
      <c r="AE27" s="215">
        <f t="shared" si="0"/>
        <v>574</v>
      </c>
      <c r="AF27" s="215">
        <f t="shared" si="0"/>
        <v>574</v>
      </c>
      <c r="AG27" s="215">
        <f t="shared" si="0"/>
        <v>576</v>
      </c>
      <c r="AH27" s="215">
        <f t="shared" si="0"/>
        <v>576</v>
      </c>
      <c r="AI27" s="215">
        <f t="shared" si="0"/>
        <v>584</v>
      </c>
      <c r="AJ27" s="215">
        <f t="shared" si="0"/>
        <v>584</v>
      </c>
      <c r="AK27" s="215">
        <f t="shared" si="0"/>
        <v>559</v>
      </c>
      <c r="AL27" s="215">
        <f t="shared" si="0"/>
        <v>591</v>
      </c>
      <c r="AM27" s="215">
        <f t="shared" si="0"/>
        <v>588</v>
      </c>
    </row>
    <row r="28" spans="1:39" ht="32.450000000000003" customHeight="1" x14ac:dyDescent="0.2">
      <c r="A28" s="210"/>
      <c r="B28" s="243"/>
      <c r="C28" s="243"/>
      <c r="D28" s="243"/>
      <c r="E28" s="244"/>
      <c r="F28" s="245"/>
      <c r="G28" s="245"/>
      <c r="H28" s="245"/>
      <c r="N28" s="246"/>
    </row>
    <row r="29" spans="1:39" ht="35.450000000000003" customHeight="1" x14ac:dyDescent="0.2">
      <c r="A29" s="210"/>
      <c r="B29" s="709" t="s">
        <v>311</v>
      </c>
      <c r="C29" s="709"/>
      <c r="D29" s="709"/>
      <c r="E29" s="709"/>
      <c r="F29" s="709"/>
      <c r="G29" s="709"/>
      <c r="H29" s="709"/>
      <c r="I29" s="709"/>
      <c r="J29" s="709"/>
      <c r="K29" s="709"/>
      <c r="L29" s="709"/>
      <c r="M29" s="710" t="str">
        <f ca="1">IF(M16="","",SUM(M16:N27))</f>
        <v/>
      </c>
      <c r="N29" s="710"/>
      <c r="O29" s="712" t="str">
        <f ca="1">O16</f>
        <v/>
      </c>
    </row>
    <row r="30" spans="1:39" ht="35.450000000000003" customHeight="1" x14ac:dyDescent="0.2">
      <c r="A30" s="210"/>
      <c r="B30" s="709"/>
      <c r="C30" s="709"/>
      <c r="D30" s="709"/>
      <c r="E30" s="709"/>
      <c r="F30" s="709"/>
      <c r="G30" s="709"/>
      <c r="H30" s="709"/>
      <c r="I30" s="709"/>
      <c r="J30" s="709"/>
      <c r="K30" s="709"/>
      <c r="L30" s="709"/>
      <c r="M30" s="711"/>
      <c r="N30" s="711"/>
      <c r="O30" s="712"/>
    </row>
    <row r="31" spans="1:39" ht="21" customHeight="1" x14ac:dyDescent="0.2">
      <c r="A31" s="210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8"/>
    </row>
    <row r="32" spans="1:39" ht="23.45" customHeight="1" x14ac:dyDescent="0.2">
      <c r="A32" s="210"/>
      <c r="B32" s="571" t="s">
        <v>206</v>
      </c>
      <c r="C32" s="572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50"/>
    </row>
    <row r="33" spans="1:21" ht="44.1" customHeight="1" x14ac:dyDescent="0.2">
      <c r="A33" s="210"/>
      <c r="B33" s="573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5"/>
    </row>
    <row r="34" spans="1:21" ht="27.95" customHeight="1" x14ac:dyDescent="0.2">
      <c r="A34" s="210"/>
      <c r="B34" s="211"/>
      <c r="C34" s="211"/>
      <c r="D34" s="211"/>
      <c r="E34" s="211"/>
      <c r="F34" s="212"/>
      <c r="G34" s="212"/>
      <c r="H34" s="212"/>
      <c r="I34" s="212"/>
      <c r="J34" s="212"/>
      <c r="K34" s="212"/>
      <c r="L34" s="212"/>
      <c r="M34" s="213"/>
      <c r="N34" s="213"/>
    </row>
    <row r="35" spans="1:21" s="216" customFormat="1" ht="60.6" customHeight="1" x14ac:dyDescent="0.2">
      <c r="B35" s="576" t="s">
        <v>258</v>
      </c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R35" s="217"/>
      <c r="S35" s="217"/>
      <c r="T35" s="217"/>
      <c r="U35" s="217"/>
    </row>
    <row r="36" spans="1:21" ht="19.5" customHeight="1" x14ac:dyDescent="0.2">
      <c r="A36" s="210"/>
    </row>
    <row r="37" spans="1:21" s="218" customFormat="1" ht="39.6" customHeight="1" x14ac:dyDescent="0.2">
      <c r="B37" s="577" t="s">
        <v>154</v>
      </c>
      <c r="C37" s="577"/>
      <c r="D37" s="577"/>
      <c r="E37" s="578" t="str">
        <f>IF(入力様式【No.1】!$E$2="","",入力様式【No.1】!$E$2)</f>
        <v/>
      </c>
      <c r="F37" s="578"/>
      <c r="I37" s="579"/>
      <c r="J37" s="579"/>
      <c r="K37" s="579"/>
      <c r="L37" s="579"/>
      <c r="M37" s="580"/>
      <c r="N37" s="580"/>
      <c r="O37" s="580"/>
      <c r="R37" s="219"/>
      <c r="S37" s="219"/>
      <c r="T37" s="219"/>
      <c r="U37" s="219"/>
    </row>
    <row r="38" spans="1:21" ht="18.600000000000001" customHeight="1" x14ac:dyDescent="0.2">
      <c r="A38" s="210"/>
      <c r="B38" s="220"/>
      <c r="C38" s="220"/>
      <c r="D38" s="220"/>
      <c r="E38" s="220"/>
      <c r="F38" s="220"/>
      <c r="G38" s="221"/>
      <c r="H38" s="221"/>
      <c r="I38" s="210"/>
      <c r="J38" s="210"/>
      <c r="K38" s="210"/>
      <c r="M38" s="210"/>
      <c r="N38" s="210"/>
      <c r="O38" s="210"/>
    </row>
    <row r="39" spans="1:21" s="216" customFormat="1" ht="27" customHeight="1" x14ac:dyDescent="0.2">
      <c r="B39" s="216" t="s">
        <v>23</v>
      </c>
      <c r="E39" s="222"/>
      <c r="F39" s="222"/>
      <c r="I39" s="216" t="s">
        <v>89</v>
      </c>
      <c r="R39" s="217"/>
      <c r="S39" s="217"/>
      <c r="T39" s="217"/>
      <c r="U39" s="217"/>
    </row>
    <row r="40" spans="1:21" s="218" customFormat="1" ht="39.6" customHeight="1" x14ac:dyDescent="0.2">
      <c r="B40" s="581" t="s">
        <v>26</v>
      </c>
      <c r="C40" s="582"/>
      <c r="D40" s="583"/>
      <c r="E40" s="585" t="str">
        <f>IF(入力様式【No.1】!$F$7="","",入力様式【No.1】!$E$7&amp;入力様式【No.1】!$F$7)</f>
        <v/>
      </c>
      <c r="F40" s="585"/>
      <c r="G40" s="585"/>
      <c r="I40" s="584" t="s">
        <v>38</v>
      </c>
      <c r="J40" s="584"/>
      <c r="K40" s="584"/>
      <c r="L40" s="584"/>
      <c r="M40" s="578" t="str">
        <f>IF(入力様式【No.1】!$E$14="","",入力様式【No.1】!$E$14)</f>
        <v/>
      </c>
      <c r="N40" s="578"/>
      <c r="O40" s="578"/>
      <c r="R40" s="219"/>
      <c r="S40" s="219"/>
      <c r="T40" s="219"/>
      <c r="U40" s="219"/>
    </row>
    <row r="41" spans="1:21" s="218" customFormat="1" ht="39.6" customHeight="1" x14ac:dyDescent="0.2">
      <c r="B41" s="581" t="s">
        <v>164</v>
      </c>
      <c r="C41" s="582"/>
      <c r="D41" s="583"/>
      <c r="E41" s="697" t="str">
        <f>IF(入力様式【No.1】!$E$9="","",入力様式【No.1】!$E$9)</f>
        <v/>
      </c>
      <c r="F41" s="697"/>
      <c r="G41" s="697"/>
      <c r="I41" s="584" t="str">
        <f>IF(入力様式【No.1】!$C$15="","",入力様式【No.1】!$C$15)</f>
        <v>稼働条件名/更新範囲名</v>
      </c>
      <c r="J41" s="584"/>
      <c r="K41" s="584"/>
      <c r="L41" s="584"/>
      <c r="M41" s="578" t="str">
        <f>IF(入力様式【No.1】!$E$15="","",入力様式【No.1】!$E$15)</f>
        <v/>
      </c>
      <c r="N41" s="578"/>
      <c r="O41" s="578"/>
      <c r="R41" s="219"/>
      <c r="S41" s="219"/>
      <c r="T41" s="219"/>
      <c r="U41" s="219"/>
    </row>
    <row r="42" spans="1:21" s="218" customFormat="1" ht="39.6" customHeight="1" x14ac:dyDescent="0.2">
      <c r="B42" s="581" t="s">
        <v>31</v>
      </c>
      <c r="C42" s="582"/>
      <c r="D42" s="583"/>
      <c r="E42" s="697" t="str">
        <f>IF(入力様式【No.1】!$E$10="","",入力様式【No.1】!$E$10)</f>
        <v/>
      </c>
      <c r="F42" s="697"/>
      <c r="G42" s="697"/>
      <c r="I42" s="584" t="s">
        <v>43</v>
      </c>
      <c r="J42" s="584"/>
      <c r="K42" s="584"/>
      <c r="L42" s="584"/>
      <c r="M42" s="578" t="str">
        <f>IF(入力様式【No.1】!$E$16="","",入力様式【No.1】!$E$16)</f>
        <v/>
      </c>
      <c r="N42" s="578"/>
      <c r="O42" s="578"/>
      <c r="R42" s="219"/>
      <c r="S42" s="219"/>
      <c r="T42" s="219"/>
      <c r="U42" s="219"/>
    </row>
    <row r="43" spans="1:21" s="218" customFormat="1" ht="39.6" customHeight="1" x14ac:dyDescent="0.2">
      <c r="B43" s="223"/>
      <c r="C43" s="223"/>
      <c r="D43" s="223"/>
      <c r="E43" s="223"/>
      <c r="F43" s="223"/>
      <c r="G43" s="223"/>
      <c r="I43" s="649" t="b">
        <f>IFERROR(IF($M42="液化石油ガス（LPG）",入力様式【No.1】!$T$7),"")</f>
        <v>0</v>
      </c>
      <c r="J43" s="650"/>
      <c r="K43" s="650"/>
      <c r="L43" s="651"/>
      <c r="M43" s="653" t="str">
        <f>IFERROR(ROUNDDOWN(R43,2),"")</f>
        <v/>
      </c>
      <c r="N43" s="698"/>
      <c r="O43" s="699"/>
      <c r="R43" s="224" t="str">
        <f>IFERROR(IF($M42="液化石油ガス（LPG）",入力様式【No.1】!$V$7,""),"")</f>
        <v/>
      </c>
      <c r="S43" s="219"/>
      <c r="T43" s="219"/>
      <c r="U43" s="219"/>
    </row>
    <row r="44" spans="1:21" ht="23.45" customHeight="1" x14ac:dyDescent="0.2">
      <c r="A44" s="210"/>
      <c r="B44" s="210"/>
      <c r="C44" s="210"/>
      <c r="D44" s="210"/>
      <c r="E44" s="221"/>
      <c r="F44" s="221"/>
      <c r="G44" s="221"/>
      <c r="H44" s="221"/>
      <c r="I44" s="225"/>
      <c r="J44" s="225"/>
      <c r="K44" s="210"/>
      <c r="L44" s="210"/>
      <c r="M44" s="210"/>
      <c r="N44" s="210"/>
      <c r="O44" s="210"/>
    </row>
    <row r="45" spans="1:21" s="216" customFormat="1" ht="27" customHeight="1" x14ac:dyDescent="0.2">
      <c r="B45" s="216" t="s">
        <v>315</v>
      </c>
      <c r="D45" s="222"/>
      <c r="E45" s="222"/>
      <c r="F45" s="222"/>
      <c r="R45" s="217"/>
      <c r="S45" s="217"/>
      <c r="T45" s="217"/>
      <c r="U45" s="217"/>
    </row>
    <row r="46" spans="1:21" s="218" customFormat="1" ht="39.6" customHeight="1" x14ac:dyDescent="0.2">
      <c r="B46" s="691" t="s">
        <v>95</v>
      </c>
      <c r="C46" s="692"/>
      <c r="D46" s="226" t="s">
        <v>96</v>
      </c>
      <c r="E46" s="682" t="str">
        <f>IF(入力様式【No.1】!$J$7="","",入力様式【No.1】!$J$7)</f>
        <v/>
      </c>
      <c r="F46" s="682"/>
      <c r="G46" s="682"/>
      <c r="H46" s="682"/>
      <c r="I46" s="682"/>
      <c r="J46" s="682"/>
      <c r="K46" s="682"/>
      <c r="L46" s="682"/>
      <c r="M46" s="682"/>
      <c r="N46" s="682"/>
      <c r="O46" s="682"/>
      <c r="R46" s="219"/>
      <c r="S46" s="219"/>
      <c r="T46" s="219"/>
      <c r="U46" s="219"/>
    </row>
    <row r="47" spans="1:21" s="218" customFormat="1" ht="39.6" customHeight="1" x14ac:dyDescent="0.2">
      <c r="B47" s="693"/>
      <c r="C47" s="694"/>
      <c r="D47" s="439" t="str">
        <f>IF(入力様式【No.1】!$I$9="","",入力様式【No.1】!$I$9)</f>
        <v>メーカー名/
サービス提供会社名</v>
      </c>
      <c r="E47" s="682" t="str">
        <f>IF(入力様式【No.1】!$J$9="","",入力様式【No.1】!$J$9)</f>
        <v/>
      </c>
      <c r="F47" s="682"/>
      <c r="G47" s="682"/>
      <c r="H47" s="682"/>
      <c r="I47" s="682"/>
      <c r="J47" s="682"/>
      <c r="K47" s="682"/>
      <c r="L47" s="682"/>
      <c r="M47" s="682"/>
      <c r="N47" s="682"/>
      <c r="O47" s="682"/>
      <c r="R47" s="219"/>
      <c r="S47" s="219"/>
      <c r="T47" s="219"/>
      <c r="U47" s="219"/>
    </row>
    <row r="48" spans="1:21" s="218" customFormat="1" ht="39.6" customHeight="1" x14ac:dyDescent="0.2">
      <c r="B48" s="695"/>
      <c r="C48" s="696"/>
      <c r="D48" s="226" t="str">
        <f>IF(入力様式【No.1】!$I$10="","",入力様式【No.1】!$I$10)</f>
        <v>型番/
サービス名</v>
      </c>
      <c r="E48" s="682" t="str">
        <f>IF(入力様式【No.1】!$J$10="","",入力様式【No.1】!$J$10)</f>
        <v/>
      </c>
      <c r="F48" s="682"/>
      <c r="G48" s="682"/>
      <c r="H48" s="682"/>
      <c r="I48" s="682"/>
      <c r="J48" s="682"/>
      <c r="K48" s="682"/>
      <c r="L48" s="682"/>
      <c r="M48" s="682"/>
      <c r="N48" s="682"/>
      <c r="O48" s="682"/>
      <c r="R48" s="219"/>
      <c r="S48" s="219"/>
      <c r="T48" s="219"/>
      <c r="U48" s="219"/>
    </row>
    <row r="49" spans="1:21" s="218" customFormat="1" ht="39.6" customHeight="1" x14ac:dyDescent="0.2">
      <c r="B49" s="660" t="s">
        <v>312</v>
      </c>
      <c r="C49" s="660"/>
      <c r="D49" s="660"/>
      <c r="E49" s="682" t="str">
        <f>IF(入力様式【No.1】!$J$12="","",入力様式【No.1】!$J$12)</f>
        <v/>
      </c>
      <c r="F49" s="682"/>
      <c r="G49" s="682"/>
      <c r="H49" s="682"/>
      <c r="I49" s="682"/>
      <c r="J49" s="682"/>
      <c r="K49" s="682"/>
      <c r="L49" s="682"/>
      <c r="M49" s="682"/>
      <c r="N49" s="682"/>
      <c r="O49" s="682"/>
      <c r="R49" s="219"/>
      <c r="S49" s="219"/>
      <c r="T49" s="219"/>
      <c r="U49" s="219"/>
    </row>
    <row r="50" spans="1:21" s="218" customFormat="1" ht="39.6" customHeight="1" x14ac:dyDescent="0.2">
      <c r="B50" s="683" t="s">
        <v>205</v>
      </c>
      <c r="C50" s="684"/>
      <c r="D50" s="226" t="s">
        <v>314</v>
      </c>
      <c r="E50" s="682" t="str">
        <f>IF(入力様式【No.1】!$J$13="","",入力様式【No.1】!$J$13)</f>
        <v/>
      </c>
      <c r="F50" s="682"/>
      <c r="G50" s="682"/>
      <c r="H50" s="682"/>
      <c r="I50" s="682"/>
      <c r="J50" s="682"/>
      <c r="K50" s="682"/>
      <c r="L50" s="682"/>
      <c r="M50" s="682"/>
      <c r="N50" s="682"/>
      <c r="O50" s="682"/>
      <c r="R50" s="219"/>
      <c r="S50" s="219"/>
      <c r="T50" s="219"/>
      <c r="U50" s="219"/>
    </row>
    <row r="51" spans="1:21" s="218" customFormat="1" ht="39.6" customHeight="1" x14ac:dyDescent="0.2">
      <c r="B51" s="685"/>
      <c r="C51" s="686"/>
      <c r="D51" s="689" t="s">
        <v>313</v>
      </c>
      <c r="E51" s="615" t="s">
        <v>4</v>
      </c>
      <c r="F51" s="658"/>
      <c r="G51" s="658"/>
      <c r="H51" s="616"/>
      <c r="I51" s="615" t="s">
        <v>40</v>
      </c>
      <c r="J51" s="658"/>
      <c r="K51" s="658"/>
      <c r="L51" s="616"/>
      <c r="M51" s="615" t="s">
        <v>41</v>
      </c>
      <c r="N51" s="658"/>
      <c r="O51" s="616"/>
      <c r="R51" s="219"/>
      <c r="S51" s="219"/>
      <c r="T51" s="219"/>
      <c r="U51" s="219"/>
    </row>
    <row r="52" spans="1:21" s="218" customFormat="1" ht="39.6" customHeight="1" x14ac:dyDescent="0.2">
      <c r="B52" s="687"/>
      <c r="C52" s="688"/>
      <c r="D52" s="690"/>
      <c r="E52" s="659" t="str">
        <f>IF(入力様式【No.1】!$J$16="","",入力様式【No.1】!$J$16)</f>
        <v/>
      </c>
      <c r="F52" s="680"/>
      <c r="G52" s="680"/>
      <c r="H52" s="681"/>
      <c r="I52" s="659" t="str">
        <f>IF(入力様式【No.1】!$K$16="","",入力様式【No.1】!$K$16)</f>
        <v/>
      </c>
      <c r="J52" s="680"/>
      <c r="K52" s="680"/>
      <c r="L52" s="681"/>
      <c r="M52" s="659" t="str">
        <f>IF(入力様式【No.1】!$L$16="","",入力様式【No.1】!$L$16)</f>
        <v/>
      </c>
      <c r="N52" s="680"/>
      <c r="O52" s="681"/>
      <c r="R52" s="219"/>
      <c r="S52" s="219"/>
      <c r="T52" s="219"/>
      <c r="U52" s="219"/>
    </row>
    <row r="53" spans="1:21" ht="23.45" customHeight="1" x14ac:dyDescent="0.2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</row>
    <row r="54" spans="1:21" s="216" customFormat="1" ht="27" customHeight="1" x14ac:dyDescent="0.2">
      <c r="B54" s="216" t="s">
        <v>97</v>
      </c>
      <c r="R54" s="217"/>
      <c r="S54" s="217"/>
      <c r="T54" s="217"/>
      <c r="U54" s="217"/>
    </row>
    <row r="55" spans="1:21" s="218" customFormat="1" ht="39.6" customHeight="1" x14ac:dyDescent="0.2">
      <c r="B55" s="649" t="s">
        <v>46</v>
      </c>
      <c r="C55" s="650"/>
      <c r="D55" s="651"/>
      <c r="E55" s="675" t="str">
        <f>IF(入力様式【No.1】!$J$18="","",入力様式【No.1】!$J$18)</f>
        <v/>
      </c>
      <c r="F55" s="676"/>
      <c r="G55" s="676"/>
      <c r="H55" s="677"/>
      <c r="I55" s="615" t="s">
        <v>37</v>
      </c>
      <c r="J55" s="658"/>
      <c r="K55" s="658"/>
      <c r="L55" s="616"/>
      <c r="M55" s="585" t="str">
        <f>IF(入力様式【No.1】!$Q$14="","",入力様式【No.1】!$Q$14)</f>
        <v/>
      </c>
      <c r="N55" s="659"/>
      <c r="O55" s="227" t="s">
        <v>56</v>
      </c>
      <c r="R55" s="219"/>
      <c r="S55" s="219"/>
      <c r="T55" s="219"/>
      <c r="U55" s="219"/>
    </row>
    <row r="56" spans="1:21" s="218" customFormat="1" ht="39.6" customHeight="1" x14ac:dyDescent="0.2">
      <c r="B56" s="660" t="s">
        <v>50</v>
      </c>
      <c r="C56" s="660"/>
      <c r="D56" s="228"/>
      <c r="E56" s="661" t="s">
        <v>45</v>
      </c>
      <c r="F56" s="661"/>
      <c r="G56" s="661"/>
      <c r="H56" s="661"/>
      <c r="I56" s="661"/>
      <c r="J56" s="660" t="s">
        <v>51</v>
      </c>
      <c r="K56" s="662" t="s">
        <v>52</v>
      </c>
      <c r="L56" s="663"/>
      <c r="M56" s="663"/>
      <c r="N56" s="663"/>
      <c r="O56" s="664"/>
      <c r="R56" s="219"/>
      <c r="S56" s="219"/>
      <c r="T56" s="219"/>
      <c r="U56" s="219"/>
    </row>
    <row r="57" spans="1:21" s="218" customFormat="1" ht="39.6" customHeight="1" x14ac:dyDescent="0.2">
      <c r="B57" s="660"/>
      <c r="C57" s="660"/>
      <c r="D57" s="226" t="s">
        <v>57</v>
      </c>
      <c r="E57" s="665" t="str">
        <f>IF(入力様式【No.1】!$J$20="","",入力様式【No.1】!$J$20)</f>
        <v/>
      </c>
      <c r="F57" s="665"/>
      <c r="G57" s="665"/>
      <c r="H57" s="665"/>
      <c r="I57" s="665"/>
      <c r="J57" s="660"/>
      <c r="K57" s="666" t="str">
        <f>IF(入力様式【No.1】!$L$20="","",入力様式【No.1】!$L$20)</f>
        <v/>
      </c>
      <c r="L57" s="667"/>
      <c r="M57" s="667"/>
      <c r="N57" s="667"/>
      <c r="O57" s="668"/>
      <c r="R57" s="219"/>
      <c r="S57" s="219"/>
      <c r="T57" s="219"/>
      <c r="U57" s="219"/>
    </row>
    <row r="58" spans="1:21" s="218" customFormat="1" ht="39.6" customHeight="1" x14ac:dyDescent="0.2">
      <c r="B58" s="660"/>
      <c r="C58" s="660"/>
      <c r="D58" s="226" t="s">
        <v>59</v>
      </c>
      <c r="E58" s="669" t="str">
        <f>IF(入力様式【No.1】!$J$21="","",入力様式【No.1】!$J$21)</f>
        <v/>
      </c>
      <c r="F58" s="670"/>
      <c r="G58" s="670"/>
      <c r="H58" s="670"/>
      <c r="I58" s="671"/>
      <c r="J58" s="660"/>
      <c r="K58" s="672" t="str">
        <f>IF(入力様式【No.1】!$L$21="","",入力様式【No.1】!$L$21)</f>
        <v/>
      </c>
      <c r="L58" s="673"/>
      <c r="M58" s="673"/>
      <c r="N58" s="673"/>
      <c r="O58" s="674"/>
      <c r="R58" s="219"/>
      <c r="S58" s="219"/>
      <c r="T58" s="219"/>
      <c r="U58" s="219"/>
    </row>
    <row r="59" spans="1:21" s="218" customFormat="1" ht="39.6" customHeight="1" x14ac:dyDescent="0.2">
      <c r="B59" s="649" t="s">
        <v>61</v>
      </c>
      <c r="C59" s="650"/>
      <c r="D59" s="651"/>
      <c r="E59" s="652" t="str">
        <f>IF(入力様式【No.1】!$J$22="","",入力様式【No.1】!$J$22)</f>
        <v/>
      </c>
      <c r="F59" s="653"/>
      <c r="G59" s="678" t="s">
        <v>56</v>
      </c>
      <c r="H59" s="679"/>
      <c r="I59" s="649" t="s">
        <v>63</v>
      </c>
      <c r="J59" s="650"/>
      <c r="K59" s="650"/>
      <c r="L59" s="651"/>
      <c r="M59" s="654" t="str">
        <f>IF(入力様式【No.1】!$J$23="","",入力様式【No.1】!$J$23)</f>
        <v/>
      </c>
      <c r="N59" s="655"/>
      <c r="O59" s="229" t="s">
        <v>76</v>
      </c>
      <c r="R59" s="219"/>
      <c r="S59" s="219"/>
      <c r="T59" s="219"/>
      <c r="U59" s="219"/>
    </row>
    <row r="60" spans="1:21" ht="23.45" customHeight="1" x14ac:dyDescent="0.2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</row>
    <row r="61" spans="1:21" s="216" customFormat="1" ht="27" customHeight="1" x14ac:dyDescent="0.2">
      <c r="B61" s="216" t="s">
        <v>24</v>
      </c>
      <c r="R61" s="217"/>
      <c r="S61" s="217"/>
      <c r="T61" s="217"/>
      <c r="U61" s="217"/>
    </row>
    <row r="62" spans="1:21" s="218" customFormat="1" ht="39.6" customHeight="1" x14ac:dyDescent="0.2">
      <c r="B62" s="656" t="s">
        <v>204</v>
      </c>
      <c r="C62" s="656"/>
      <c r="D62" s="656"/>
      <c r="E62" s="659" t="str">
        <f>IF(入力様式【No.1】!$E$18="","",入力様式【No.1】!$E$18)</f>
        <v/>
      </c>
      <c r="F62" s="680"/>
      <c r="G62" s="680"/>
      <c r="H62" s="681"/>
      <c r="I62" s="657" t="str">
        <f>IF(入力様式【No.1】!$N$11="","",入力様式【No.1】!$N$11)</f>
        <v>【計画値】１か月の運転日数/生産量</v>
      </c>
      <c r="J62" s="657"/>
      <c r="K62" s="657"/>
      <c r="L62" s="657"/>
      <c r="M62" s="617" t="str">
        <f>IF(入力様式【No.1】!$Q$11="","",入力様式【No.1】!$Q$11)</f>
        <v/>
      </c>
      <c r="N62" s="618"/>
      <c r="O62" s="230" t="str">
        <f>IFERROR(IF($E62="計画生産量に基づいて算出",入力様式【No.1】!$S$11,IF($E62="計画稼働日数（稼働時間）に基づいて算出","日","")),"")</f>
        <v/>
      </c>
      <c r="P62" s="231"/>
      <c r="Q62" s="231"/>
      <c r="R62" s="219"/>
      <c r="S62" s="219"/>
      <c r="T62" s="219"/>
      <c r="U62" s="219"/>
    </row>
    <row r="63" spans="1:21" s="218" customFormat="1" ht="39.6" customHeight="1" x14ac:dyDescent="0.2">
      <c r="B63" s="584" t="str">
        <f>IF(入力様式【No.1】!$N$7="","",入力様式【No.1】!$N$7)</f>
        <v>稼働条件名/更新範囲名</v>
      </c>
      <c r="C63" s="584"/>
      <c r="D63" s="584"/>
      <c r="E63" s="643" t="str">
        <f>IF(入力様式【No.1】!$Q$7="","",入力様式【No.1】!$Q$7)</f>
        <v/>
      </c>
      <c r="F63" s="644"/>
      <c r="G63" s="644"/>
      <c r="H63" s="645"/>
      <c r="I63" s="611" t="s">
        <v>42</v>
      </c>
      <c r="J63" s="612"/>
      <c r="K63" s="615" t="str">
        <f>IF(入力様式【No.1】!$P$15="","",入力様式【No.1】!$P$15)</f>
        <v>計画稼働日数/生産量</v>
      </c>
      <c r="L63" s="616"/>
      <c r="M63" s="617" t="str">
        <f>IF(入力様式【No.1】!$Q$15="","",入力様式【No.1】!$Q$15)</f>
        <v/>
      </c>
      <c r="N63" s="618"/>
      <c r="O63" s="230" t="str">
        <f>O62</f>
        <v/>
      </c>
      <c r="R63" s="219"/>
      <c r="S63" s="219"/>
      <c r="T63" s="219"/>
      <c r="U63" s="219"/>
    </row>
    <row r="64" spans="1:21" s="218" customFormat="1" ht="39.6" customHeight="1" x14ac:dyDescent="0.2">
      <c r="B64" s="584"/>
      <c r="C64" s="584"/>
      <c r="D64" s="584"/>
      <c r="E64" s="646"/>
      <c r="F64" s="647"/>
      <c r="G64" s="647"/>
      <c r="H64" s="648"/>
      <c r="I64" s="613"/>
      <c r="J64" s="614"/>
      <c r="K64" s="615" t="str">
        <f>IF(入力様式【No.1】!$P$16="","",入力様式【No.1】!$P$16)</f>
        <v>実績稼働日数/生産量</v>
      </c>
      <c r="L64" s="616"/>
      <c r="M64" s="617">
        <f>IF(入力様式【No.1】!$Q$16="","",入力様式【No.1】!$Q$16)</f>
        <v>0</v>
      </c>
      <c r="N64" s="618"/>
      <c r="O64" s="230" t="str">
        <f>O63</f>
        <v/>
      </c>
      <c r="R64" s="219"/>
      <c r="S64" s="219"/>
      <c r="T64" s="219"/>
      <c r="U64" s="219"/>
    </row>
    <row r="65" spans="1:21" ht="23.45" customHeight="1" x14ac:dyDescent="0.2">
      <c r="A65" s="210"/>
      <c r="B65" s="210"/>
      <c r="C65" s="210"/>
      <c r="D65" s="210"/>
      <c r="E65" s="210"/>
      <c r="I65" s="210"/>
      <c r="J65" s="210"/>
      <c r="K65" s="210"/>
      <c r="L65" s="210"/>
      <c r="M65" s="210"/>
      <c r="N65" s="210"/>
      <c r="O65" s="210"/>
    </row>
    <row r="66" spans="1:21" s="216" customFormat="1" ht="27" customHeight="1" x14ac:dyDescent="0.2">
      <c r="B66" s="216" t="s">
        <v>98</v>
      </c>
      <c r="E66" s="222"/>
      <c r="F66" s="222"/>
      <c r="G66" s="222"/>
      <c r="H66" s="222"/>
      <c r="R66" s="217"/>
      <c r="S66" s="217"/>
      <c r="T66" s="217"/>
      <c r="U66" s="217"/>
    </row>
    <row r="67" spans="1:21" ht="25.5" customHeight="1" x14ac:dyDescent="0.2">
      <c r="A67" s="210"/>
      <c r="B67" s="627" t="s">
        <v>99</v>
      </c>
      <c r="C67" s="628"/>
      <c r="D67" s="628"/>
      <c r="E67" s="628"/>
      <c r="F67" s="628"/>
      <c r="G67" s="628"/>
      <c r="H67" s="629"/>
      <c r="I67" s="619" t="str">
        <f>IF(入力様式【No.1】!$Q$19="","",入力様式【No.1】!$Q$19)</f>
        <v/>
      </c>
      <c r="J67" s="620"/>
      <c r="K67" s="620"/>
      <c r="L67" s="620"/>
      <c r="M67" s="623"/>
      <c r="N67" s="625" t="str">
        <f>IF(入力様式【No.1】!$R$19="","",入力様式【No.1】!$R$19)</f>
        <v/>
      </c>
      <c r="O67" s="626"/>
    </row>
    <row r="68" spans="1:21" ht="25.5" customHeight="1" x14ac:dyDescent="0.2">
      <c r="A68" s="210"/>
      <c r="B68" s="630"/>
      <c r="C68" s="631"/>
      <c r="D68" s="631"/>
      <c r="E68" s="631"/>
      <c r="F68" s="631"/>
      <c r="G68" s="631"/>
      <c r="H68" s="632"/>
      <c r="I68" s="621"/>
      <c r="J68" s="622"/>
      <c r="K68" s="622"/>
      <c r="L68" s="622"/>
      <c r="M68" s="624"/>
      <c r="N68" s="625"/>
      <c r="O68" s="626"/>
    </row>
    <row r="69" spans="1:21" ht="19.5" customHeight="1" x14ac:dyDescent="0.2">
      <c r="A69" s="210"/>
      <c r="B69" s="210"/>
      <c r="C69" s="210"/>
      <c r="D69" s="210"/>
      <c r="E69" s="210"/>
      <c r="F69" s="210"/>
      <c r="I69" s="210"/>
      <c r="J69" s="210"/>
      <c r="K69" s="210"/>
      <c r="L69" s="210"/>
      <c r="M69" s="210"/>
      <c r="N69" s="232"/>
      <c r="O69" s="232"/>
    </row>
    <row r="70" spans="1:21" s="216" customFormat="1" ht="27" customHeight="1" thickBot="1" x14ac:dyDescent="0.25">
      <c r="B70" s="216" t="s">
        <v>214</v>
      </c>
      <c r="E70" s="222"/>
      <c r="F70" s="222"/>
      <c r="I70" s="233"/>
      <c r="J70" s="233"/>
      <c r="K70" s="233"/>
      <c r="L70" s="233"/>
      <c r="M70" s="233"/>
      <c r="R70" s="217"/>
      <c r="S70" s="217"/>
      <c r="T70" s="217"/>
      <c r="U70" s="217"/>
    </row>
    <row r="71" spans="1:21" ht="25.5" customHeight="1" x14ac:dyDescent="0.2">
      <c r="A71" s="210"/>
      <c r="B71" s="599" t="s">
        <v>60</v>
      </c>
      <c r="C71" s="600"/>
      <c r="D71" s="600"/>
      <c r="E71" s="600"/>
      <c r="F71" s="600"/>
      <c r="G71" s="600"/>
      <c r="H71" s="601"/>
      <c r="I71" s="633" t="str">
        <f>IF(入力様式【No.1】!$Q$21="","",入力様式【No.1】!$Q$21)</f>
        <v/>
      </c>
      <c r="J71" s="634"/>
      <c r="K71" s="634"/>
      <c r="L71" s="634"/>
      <c r="M71" s="637"/>
      <c r="N71" s="639" t="str">
        <f>IF(入力様式【No.1】!$R$21="","",入力様式【No.1】!$R$21)</f>
        <v/>
      </c>
      <c r="O71" s="640"/>
    </row>
    <row r="72" spans="1:21" ht="25.5" customHeight="1" thickBot="1" x14ac:dyDescent="0.25">
      <c r="A72" s="210"/>
      <c r="B72" s="602"/>
      <c r="C72" s="603"/>
      <c r="D72" s="603"/>
      <c r="E72" s="603"/>
      <c r="F72" s="603"/>
      <c r="G72" s="603"/>
      <c r="H72" s="604"/>
      <c r="I72" s="635"/>
      <c r="J72" s="636"/>
      <c r="K72" s="636"/>
      <c r="L72" s="636"/>
      <c r="M72" s="638"/>
      <c r="N72" s="641"/>
      <c r="O72" s="642"/>
    </row>
    <row r="73" spans="1:21" ht="19.5" customHeight="1" thickBot="1" x14ac:dyDescent="0.25">
      <c r="A73" s="210"/>
      <c r="B73" s="210"/>
      <c r="C73" s="210"/>
      <c r="D73" s="210"/>
      <c r="E73" s="234"/>
      <c r="F73" s="234"/>
      <c r="I73" s="210"/>
      <c r="J73" s="210"/>
      <c r="K73" s="210"/>
      <c r="L73" s="210"/>
      <c r="M73" s="235"/>
      <c r="N73" s="210"/>
      <c r="O73" s="210"/>
    </row>
    <row r="74" spans="1:21" s="216" customFormat="1" ht="25.5" customHeight="1" x14ac:dyDescent="0.2">
      <c r="B74" s="605" t="s">
        <v>166</v>
      </c>
      <c r="C74" s="606"/>
      <c r="D74" s="606"/>
      <c r="E74" s="606"/>
      <c r="F74" s="606"/>
      <c r="G74" s="606"/>
      <c r="H74" s="607"/>
      <c r="I74" s="634" t="b">
        <f>IFERROR(IF($M42="液化石油ガス（LPG）",入力様式【No.1】!$V$15),"")</f>
        <v>0</v>
      </c>
      <c r="J74" s="634"/>
      <c r="K74" s="634"/>
      <c r="L74" s="634"/>
      <c r="M74" s="637"/>
      <c r="N74" s="586" t="str">
        <f>IF(I74="","",IF($M42="液化石油ガス（LPG）",入力様式【No.1】!$W$15,""))</f>
        <v/>
      </c>
      <c r="O74" s="587"/>
      <c r="R74" s="217"/>
      <c r="S74" s="217"/>
      <c r="T74" s="217"/>
      <c r="U74" s="217"/>
    </row>
    <row r="75" spans="1:21" ht="25.5" customHeight="1" thickBot="1" x14ac:dyDescent="0.25">
      <c r="A75" s="210"/>
      <c r="B75" s="608"/>
      <c r="C75" s="609"/>
      <c r="D75" s="609"/>
      <c r="E75" s="609"/>
      <c r="F75" s="609"/>
      <c r="G75" s="609"/>
      <c r="H75" s="610"/>
      <c r="I75" s="636"/>
      <c r="J75" s="636"/>
      <c r="K75" s="636"/>
      <c r="L75" s="636"/>
      <c r="M75" s="638"/>
      <c r="N75" s="588"/>
      <c r="O75" s="589"/>
    </row>
    <row r="76" spans="1:21" ht="18.600000000000001" customHeight="1" x14ac:dyDescent="0.2">
      <c r="A76" s="210"/>
      <c r="B76" s="225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</row>
    <row r="77" spans="1:21" s="216" customFormat="1" ht="27" customHeight="1" x14ac:dyDescent="0.2">
      <c r="B77" s="216" t="s">
        <v>54</v>
      </c>
      <c r="R77" s="217"/>
      <c r="S77" s="217"/>
      <c r="T77" s="217"/>
      <c r="U77" s="217"/>
    </row>
    <row r="78" spans="1:21" s="218" customFormat="1" ht="18.600000000000001" customHeight="1" x14ac:dyDescent="0.2">
      <c r="B78" s="590" t="str">
        <f>IF(入力様式【No.1】!$T$20="","",入力様式【No.1】!$T$20)</f>
        <v/>
      </c>
      <c r="C78" s="591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2"/>
      <c r="R78" s="219"/>
      <c r="S78" s="219"/>
      <c r="T78" s="219"/>
      <c r="U78" s="219"/>
    </row>
    <row r="79" spans="1:21" s="218" customFormat="1" ht="18.75" customHeight="1" x14ac:dyDescent="0.2">
      <c r="B79" s="593"/>
      <c r="C79" s="594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5"/>
      <c r="R79" s="219"/>
      <c r="S79" s="219"/>
      <c r="T79" s="219"/>
      <c r="U79" s="219"/>
    </row>
    <row r="80" spans="1:21" s="218" customFormat="1" ht="18.75" customHeight="1" x14ac:dyDescent="0.2">
      <c r="B80" s="596"/>
      <c r="C80" s="597"/>
      <c r="D80" s="597"/>
      <c r="E80" s="597"/>
      <c r="F80" s="597"/>
      <c r="G80" s="597"/>
      <c r="H80" s="597"/>
      <c r="I80" s="597"/>
      <c r="J80" s="597"/>
      <c r="K80" s="597"/>
      <c r="L80" s="597"/>
      <c r="M80" s="597"/>
      <c r="N80" s="597"/>
      <c r="O80" s="598"/>
      <c r="R80" s="219"/>
      <c r="S80" s="219"/>
      <c r="T80" s="219"/>
      <c r="U80" s="219"/>
    </row>
    <row r="81" spans="1:21" ht="18.75" customHeight="1" x14ac:dyDescent="0.2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</row>
    <row r="82" spans="1:21" s="216" customFormat="1" ht="60.6" customHeight="1" x14ac:dyDescent="0.2">
      <c r="B82" s="576" t="s">
        <v>258</v>
      </c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R82" s="217"/>
      <c r="S82" s="217"/>
      <c r="T82" s="217"/>
      <c r="U82" s="217"/>
    </row>
    <row r="83" spans="1:21" ht="19.5" customHeight="1" x14ac:dyDescent="0.2">
      <c r="A83" s="210"/>
    </row>
    <row r="84" spans="1:21" s="218" customFormat="1" ht="39.6" customHeight="1" x14ac:dyDescent="0.2">
      <c r="B84" s="577" t="s">
        <v>154</v>
      </c>
      <c r="C84" s="577"/>
      <c r="D84" s="577"/>
      <c r="E84" s="578" t="str">
        <f>IF(入力様式【No.2】!$E$2="","",入力様式【No.2】!$E$2)</f>
        <v/>
      </c>
      <c r="F84" s="578"/>
      <c r="I84" s="579"/>
      <c r="J84" s="579"/>
      <c r="K84" s="579"/>
      <c r="L84" s="579"/>
      <c r="M84" s="580"/>
      <c r="N84" s="580"/>
      <c r="O84" s="580"/>
      <c r="R84" s="219"/>
      <c r="S84" s="219"/>
      <c r="T84" s="219"/>
      <c r="U84" s="219"/>
    </row>
    <row r="85" spans="1:21" ht="18.600000000000001" customHeight="1" x14ac:dyDescent="0.2">
      <c r="A85" s="210"/>
      <c r="B85" s="220"/>
      <c r="C85" s="220"/>
      <c r="D85" s="220"/>
      <c r="E85" s="220"/>
      <c r="F85" s="220"/>
      <c r="G85" s="221"/>
      <c r="H85" s="221"/>
      <c r="I85" s="210"/>
      <c r="J85" s="210"/>
      <c r="K85" s="210"/>
      <c r="M85" s="210"/>
      <c r="N85" s="210"/>
      <c r="O85" s="210"/>
    </row>
    <row r="86" spans="1:21" s="216" customFormat="1" ht="27" customHeight="1" x14ac:dyDescent="0.2">
      <c r="B86" s="216" t="s">
        <v>23</v>
      </c>
      <c r="E86" s="222"/>
      <c r="F86" s="222"/>
      <c r="I86" s="216" t="s">
        <v>89</v>
      </c>
      <c r="R86" s="217"/>
      <c r="S86" s="217"/>
      <c r="T86" s="217"/>
      <c r="U86" s="217"/>
    </row>
    <row r="87" spans="1:21" s="218" customFormat="1" ht="39.6" customHeight="1" x14ac:dyDescent="0.2">
      <c r="B87" s="581" t="s">
        <v>26</v>
      </c>
      <c r="C87" s="582"/>
      <c r="D87" s="583"/>
      <c r="E87" s="585" t="str">
        <f>IF(入力様式【No.2】!$F$7="","",入力様式【No.2】!$E$7&amp;入力様式【No.2】!$F$7)</f>
        <v/>
      </c>
      <c r="F87" s="585"/>
      <c r="G87" s="585"/>
      <c r="I87" s="584" t="s">
        <v>38</v>
      </c>
      <c r="J87" s="584"/>
      <c r="K87" s="584"/>
      <c r="L87" s="584"/>
      <c r="M87" s="578" t="str">
        <f>IF(入力様式【No.2】!$E$14="","",入力様式【No.2】!$E$14)</f>
        <v/>
      </c>
      <c r="N87" s="578"/>
      <c r="O87" s="578"/>
      <c r="R87" s="219"/>
      <c r="S87" s="219"/>
      <c r="T87" s="219"/>
      <c r="U87" s="219"/>
    </row>
    <row r="88" spans="1:21" s="218" customFormat="1" ht="39.6" customHeight="1" x14ac:dyDescent="0.2">
      <c r="B88" s="581" t="s">
        <v>164</v>
      </c>
      <c r="C88" s="582"/>
      <c r="D88" s="583"/>
      <c r="E88" s="697" t="str">
        <f>IF(入力様式【No.2】!$E$9="","",入力様式【No.2】!$E$9)</f>
        <v/>
      </c>
      <c r="F88" s="697"/>
      <c r="G88" s="697"/>
      <c r="I88" s="584" t="str">
        <f>IF(入力様式【No.2】!$C$15="","",入力様式【No.2】!$C$15)</f>
        <v>稼働条件名</v>
      </c>
      <c r="J88" s="584"/>
      <c r="K88" s="584"/>
      <c r="L88" s="584"/>
      <c r="M88" s="578" t="str">
        <f>IF(入力様式【No.2】!$E$15="","",入力様式【No.2】!$E$15)</f>
        <v/>
      </c>
      <c r="N88" s="578"/>
      <c r="O88" s="578"/>
      <c r="R88" s="219"/>
      <c r="S88" s="219"/>
      <c r="T88" s="219"/>
      <c r="U88" s="219"/>
    </row>
    <row r="89" spans="1:21" s="218" customFormat="1" ht="39.6" customHeight="1" x14ac:dyDescent="0.2">
      <c r="B89" s="581" t="s">
        <v>31</v>
      </c>
      <c r="C89" s="582"/>
      <c r="D89" s="583"/>
      <c r="E89" s="697" t="str">
        <f>IF(入力様式【No.2】!$E$10="","",入力様式【No.2】!$E$10)</f>
        <v/>
      </c>
      <c r="F89" s="697"/>
      <c r="G89" s="697"/>
      <c r="I89" s="584" t="s">
        <v>43</v>
      </c>
      <c r="J89" s="584"/>
      <c r="K89" s="584"/>
      <c r="L89" s="584"/>
      <c r="M89" s="578" t="str">
        <f>IF(入力様式【No.2】!$E$16="","",入力様式【No.2】!$E$16)</f>
        <v/>
      </c>
      <c r="N89" s="578"/>
      <c r="O89" s="578"/>
      <c r="R89" s="219"/>
      <c r="S89" s="219"/>
      <c r="T89" s="219"/>
      <c r="U89" s="219"/>
    </row>
    <row r="90" spans="1:21" s="218" customFormat="1" ht="39.6" customHeight="1" x14ac:dyDescent="0.2">
      <c r="B90" s="223"/>
      <c r="C90" s="223"/>
      <c r="D90" s="223"/>
      <c r="E90" s="223"/>
      <c r="F90" s="223"/>
      <c r="G90" s="223"/>
      <c r="I90" s="649" t="b">
        <f>IFERROR(IF($M89="液化石油ガス（LPG）",入力様式【No.2】!$T$7),"")</f>
        <v>0</v>
      </c>
      <c r="J90" s="650"/>
      <c r="K90" s="650"/>
      <c r="L90" s="651"/>
      <c r="M90" s="653" t="str">
        <f>IFERROR(ROUNDDOWN(R90,2),"")</f>
        <v/>
      </c>
      <c r="N90" s="698"/>
      <c r="O90" s="699"/>
      <c r="R90" s="224" t="str">
        <f>IFERROR(IF($M89="液化石油ガス（LPG）",入力様式【No.2】!$V$7,""),"")</f>
        <v/>
      </c>
      <c r="S90" s="219"/>
      <c r="T90" s="219"/>
      <c r="U90" s="219"/>
    </row>
    <row r="91" spans="1:21" ht="23.45" customHeight="1" x14ac:dyDescent="0.2">
      <c r="A91" s="210"/>
      <c r="B91" s="210"/>
      <c r="C91" s="210"/>
      <c r="D91" s="210"/>
      <c r="E91" s="221"/>
      <c r="F91" s="221"/>
      <c r="G91" s="221"/>
      <c r="H91" s="221"/>
      <c r="I91" s="225"/>
      <c r="J91" s="225"/>
      <c r="K91" s="210"/>
      <c r="L91" s="210"/>
      <c r="M91" s="210"/>
      <c r="N91" s="210"/>
      <c r="O91" s="210"/>
    </row>
    <row r="92" spans="1:21" s="216" customFormat="1" ht="27" customHeight="1" x14ac:dyDescent="0.2">
      <c r="B92" s="216" t="s">
        <v>315</v>
      </c>
      <c r="D92" s="222"/>
      <c r="E92" s="222"/>
      <c r="F92" s="222"/>
      <c r="R92" s="217"/>
      <c r="S92" s="217"/>
      <c r="T92" s="217"/>
      <c r="U92" s="217"/>
    </row>
    <row r="93" spans="1:21" s="218" customFormat="1" ht="39.6" customHeight="1" x14ac:dyDescent="0.2">
      <c r="B93" s="691" t="s">
        <v>95</v>
      </c>
      <c r="C93" s="692"/>
      <c r="D93" s="226" t="s">
        <v>96</v>
      </c>
      <c r="E93" s="682" t="str">
        <f>IF(入力様式【No.2】!$J$7="","",入力様式【No.2】!$J$7)</f>
        <v/>
      </c>
      <c r="F93" s="682"/>
      <c r="G93" s="682"/>
      <c r="H93" s="682"/>
      <c r="I93" s="682"/>
      <c r="J93" s="682"/>
      <c r="K93" s="682"/>
      <c r="L93" s="682"/>
      <c r="M93" s="682"/>
      <c r="N93" s="682"/>
      <c r="O93" s="682"/>
      <c r="R93" s="219"/>
      <c r="S93" s="219"/>
      <c r="T93" s="219"/>
      <c r="U93" s="219"/>
    </row>
    <row r="94" spans="1:21" s="218" customFormat="1" ht="39.6" customHeight="1" x14ac:dyDescent="0.2">
      <c r="B94" s="693"/>
      <c r="C94" s="694"/>
      <c r="D94" s="439" t="str">
        <f>IF(入力様式【No.2】!$I$9="","",入力様式【No.2】!$I$9)</f>
        <v>メーカー名/
サービス提供会社名</v>
      </c>
      <c r="E94" s="682" t="str">
        <f>IF(入力様式【No.2】!$J$9="","",入力様式【No.2】!$J$9)</f>
        <v/>
      </c>
      <c r="F94" s="682"/>
      <c r="G94" s="682"/>
      <c r="H94" s="682"/>
      <c r="I94" s="682"/>
      <c r="J94" s="682"/>
      <c r="K94" s="682"/>
      <c r="L94" s="682"/>
      <c r="M94" s="682"/>
      <c r="N94" s="682"/>
      <c r="O94" s="682"/>
      <c r="R94" s="219"/>
      <c r="S94" s="219"/>
      <c r="T94" s="219"/>
      <c r="U94" s="219"/>
    </row>
    <row r="95" spans="1:21" s="218" customFormat="1" ht="39.6" customHeight="1" x14ac:dyDescent="0.2">
      <c r="B95" s="695"/>
      <c r="C95" s="696"/>
      <c r="D95" s="226" t="str">
        <f>IF(入力様式【No.2】!$I$10="","",入力様式【No.2】!$I$10)</f>
        <v>型番/
サービス名</v>
      </c>
      <c r="E95" s="682" t="str">
        <f>IF(入力様式【No.2】!$J$10="","",入力様式【No.2】!$J$10)</f>
        <v/>
      </c>
      <c r="F95" s="682"/>
      <c r="G95" s="682"/>
      <c r="H95" s="682"/>
      <c r="I95" s="682"/>
      <c r="J95" s="682"/>
      <c r="K95" s="682"/>
      <c r="L95" s="682"/>
      <c r="M95" s="682"/>
      <c r="N95" s="682"/>
      <c r="O95" s="682"/>
      <c r="R95" s="219"/>
      <c r="S95" s="219"/>
      <c r="T95" s="219"/>
      <c r="U95" s="219"/>
    </row>
    <row r="96" spans="1:21" s="218" customFormat="1" ht="39.6" customHeight="1" x14ac:dyDescent="0.2">
      <c r="B96" s="649" t="s">
        <v>312</v>
      </c>
      <c r="C96" s="650"/>
      <c r="D96" s="651"/>
      <c r="E96" s="706" t="str">
        <f>IF(入力様式【No.2】!$J$12="","",入力様式【No.2】!$J$12)</f>
        <v/>
      </c>
      <c r="F96" s="707"/>
      <c r="G96" s="707"/>
      <c r="H96" s="707"/>
      <c r="I96" s="707"/>
      <c r="J96" s="707"/>
      <c r="K96" s="707"/>
      <c r="L96" s="707"/>
      <c r="M96" s="707"/>
      <c r="N96" s="707"/>
      <c r="O96" s="708"/>
      <c r="R96" s="219"/>
      <c r="S96" s="219"/>
      <c r="T96" s="219"/>
      <c r="U96" s="219"/>
    </row>
    <row r="97" spans="1:21" s="218" customFormat="1" ht="39.6" customHeight="1" x14ac:dyDescent="0.2">
      <c r="B97" s="683" t="s">
        <v>205</v>
      </c>
      <c r="C97" s="684"/>
      <c r="D97" s="226" t="s">
        <v>314</v>
      </c>
      <c r="E97" s="682" t="str">
        <f>IF(入力様式【No.2】!$J$13="","",入力様式【No.2】!$J$13)</f>
        <v/>
      </c>
      <c r="F97" s="682"/>
      <c r="G97" s="682"/>
      <c r="H97" s="682"/>
      <c r="I97" s="682"/>
      <c r="J97" s="682"/>
      <c r="K97" s="682"/>
      <c r="L97" s="682"/>
      <c r="M97" s="682"/>
      <c r="N97" s="682"/>
      <c r="O97" s="682"/>
      <c r="R97" s="219"/>
      <c r="S97" s="219"/>
      <c r="T97" s="219"/>
      <c r="U97" s="219"/>
    </row>
    <row r="98" spans="1:21" s="218" customFormat="1" ht="39.6" customHeight="1" x14ac:dyDescent="0.2">
      <c r="B98" s="685"/>
      <c r="C98" s="686"/>
      <c r="D98" s="689" t="s">
        <v>313</v>
      </c>
      <c r="E98" s="615" t="s">
        <v>4</v>
      </c>
      <c r="F98" s="658"/>
      <c r="G98" s="658"/>
      <c r="H98" s="616"/>
      <c r="I98" s="615" t="s">
        <v>40</v>
      </c>
      <c r="J98" s="658"/>
      <c r="K98" s="658"/>
      <c r="L98" s="616"/>
      <c r="M98" s="615" t="s">
        <v>41</v>
      </c>
      <c r="N98" s="658"/>
      <c r="O98" s="616"/>
      <c r="R98" s="219"/>
      <c r="S98" s="219"/>
      <c r="T98" s="219"/>
      <c r="U98" s="219"/>
    </row>
    <row r="99" spans="1:21" s="218" customFormat="1" ht="39.6" customHeight="1" x14ac:dyDescent="0.2">
      <c r="B99" s="687"/>
      <c r="C99" s="688"/>
      <c r="D99" s="690"/>
      <c r="E99" s="659" t="str">
        <f>IF(入力様式【No.2】!$J$16="","",入力様式【No.2】!$J$16)</f>
        <v/>
      </c>
      <c r="F99" s="680"/>
      <c r="G99" s="680"/>
      <c r="H99" s="681"/>
      <c r="I99" s="659" t="str">
        <f>IF(入力様式【No.2】!$K$16="","",入力様式【No.2】!$K$16)</f>
        <v/>
      </c>
      <c r="J99" s="680"/>
      <c r="K99" s="680"/>
      <c r="L99" s="681"/>
      <c r="M99" s="659" t="str">
        <f>IF(入力様式【No.2】!$L$16="","",入力様式【No.2】!$L$16)</f>
        <v/>
      </c>
      <c r="N99" s="680"/>
      <c r="O99" s="681"/>
      <c r="R99" s="219"/>
      <c r="S99" s="219"/>
      <c r="T99" s="219"/>
      <c r="U99" s="219"/>
    </row>
    <row r="100" spans="1:21" ht="23.45" customHeight="1" x14ac:dyDescent="0.2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</row>
    <row r="101" spans="1:21" s="216" customFormat="1" ht="27" customHeight="1" x14ac:dyDescent="0.2">
      <c r="B101" s="216" t="s">
        <v>97</v>
      </c>
      <c r="R101" s="217"/>
      <c r="S101" s="217"/>
      <c r="T101" s="217"/>
      <c r="U101" s="217"/>
    </row>
    <row r="102" spans="1:21" s="218" customFormat="1" ht="39.6" customHeight="1" x14ac:dyDescent="0.2">
      <c r="B102" s="649" t="s">
        <v>46</v>
      </c>
      <c r="C102" s="650"/>
      <c r="D102" s="651"/>
      <c r="E102" s="675" t="str">
        <f>IF(入力様式【No.2】!$J$18="","",入力様式【No.2】!$J$18)</f>
        <v/>
      </c>
      <c r="F102" s="676"/>
      <c r="G102" s="676"/>
      <c r="H102" s="677"/>
      <c r="I102" s="615" t="s">
        <v>37</v>
      </c>
      <c r="J102" s="658"/>
      <c r="K102" s="658"/>
      <c r="L102" s="616"/>
      <c r="M102" s="585" t="str">
        <f>IF(入力様式【No.2】!$Q$14="","",入力様式【No.2】!$Q$14)</f>
        <v/>
      </c>
      <c r="N102" s="659"/>
      <c r="O102" s="227" t="s">
        <v>56</v>
      </c>
      <c r="R102" s="219"/>
      <c r="S102" s="219"/>
      <c r="T102" s="219"/>
      <c r="U102" s="219"/>
    </row>
    <row r="103" spans="1:21" s="218" customFormat="1" ht="39.6" customHeight="1" x14ac:dyDescent="0.2">
      <c r="B103" s="660" t="s">
        <v>50</v>
      </c>
      <c r="C103" s="660"/>
      <c r="D103" s="228"/>
      <c r="E103" s="661" t="s">
        <v>45</v>
      </c>
      <c r="F103" s="661"/>
      <c r="G103" s="661"/>
      <c r="H103" s="661"/>
      <c r="I103" s="661"/>
      <c r="J103" s="660" t="s">
        <v>51</v>
      </c>
      <c r="K103" s="662" t="s">
        <v>52</v>
      </c>
      <c r="L103" s="663"/>
      <c r="M103" s="663"/>
      <c r="N103" s="663"/>
      <c r="O103" s="664"/>
      <c r="R103" s="219"/>
      <c r="S103" s="219"/>
      <c r="T103" s="219"/>
      <c r="U103" s="219"/>
    </row>
    <row r="104" spans="1:21" s="218" customFormat="1" ht="39.6" customHeight="1" x14ac:dyDescent="0.2">
      <c r="B104" s="660"/>
      <c r="C104" s="660"/>
      <c r="D104" s="226" t="s">
        <v>57</v>
      </c>
      <c r="E104" s="665" t="str">
        <f>IF(入力様式【No.2】!$J$20="","",入力様式【No.2】!$J$20)</f>
        <v/>
      </c>
      <c r="F104" s="665"/>
      <c r="G104" s="665"/>
      <c r="H104" s="665"/>
      <c r="I104" s="665"/>
      <c r="J104" s="660"/>
      <c r="K104" s="666" t="str">
        <f>IF(入力様式【No.2】!$L$20="","",入力様式【No.2】!$L$20)</f>
        <v/>
      </c>
      <c r="L104" s="667"/>
      <c r="M104" s="667"/>
      <c r="N104" s="667"/>
      <c r="O104" s="668"/>
      <c r="R104" s="219"/>
      <c r="S104" s="219"/>
      <c r="T104" s="219"/>
      <c r="U104" s="219"/>
    </row>
    <row r="105" spans="1:21" s="218" customFormat="1" ht="39.6" customHeight="1" x14ac:dyDescent="0.2">
      <c r="B105" s="660"/>
      <c r="C105" s="660"/>
      <c r="D105" s="226" t="s">
        <v>59</v>
      </c>
      <c r="E105" s="669" t="str">
        <f>IF(入力様式【No.2】!$J$21="","",入力様式【No.2】!$J$21)</f>
        <v/>
      </c>
      <c r="F105" s="670"/>
      <c r="G105" s="670"/>
      <c r="H105" s="670"/>
      <c r="I105" s="671"/>
      <c r="J105" s="660"/>
      <c r="K105" s="672" t="str">
        <f>IF(入力様式【No.2】!$L$21="","",入力様式【No.2】!$L$21)</f>
        <v/>
      </c>
      <c r="L105" s="673"/>
      <c r="M105" s="673"/>
      <c r="N105" s="673"/>
      <c r="O105" s="674"/>
      <c r="R105" s="219"/>
      <c r="S105" s="219"/>
      <c r="T105" s="219"/>
      <c r="U105" s="219"/>
    </row>
    <row r="106" spans="1:21" s="218" customFormat="1" ht="39.6" customHeight="1" x14ac:dyDescent="0.2">
      <c r="B106" s="649" t="s">
        <v>61</v>
      </c>
      <c r="C106" s="650"/>
      <c r="D106" s="651"/>
      <c r="E106" s="652" t="str">
        <f>IF(入力様式【No.2】!$J$22="","",入力様式【No.2】!$J$22)</f>
        <v/>
      </c>
      <c r="F106" s="653"/>
      <c r="G106" s="678" t="s">
        <v>56</v>
      </c>
      <c r="H106" s="679"/>
      <c r="I106" s="649" t="s">
        <v>63</v>
      </c>
      <c r="J106" s="650"/>
      <c r="K106" s="650"/>
      <c r="L106" s="651"/>
      <c r="M106" s="654" t="str">
        <f>IF(入力様式【No.2】!$J$23="","",入力様式【No.2】!$J$23)</f>
        <v/>
      </c>
      <c r="N106" s="655"/>
      <c r="O106" s="229" t="s">
        <v>76</v>
      </c>
      <c r="R106" s="219"/>
      <c r="S106" s="219"/>
      <c r="T106" s="219"/>
      <c r="U106" s="219"/>
    </row>
    <row r="107" spans="1:21" ht="23.45" customHeight="1" x14ac:dyDescent="0.2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</row>
    <row r="108" spans="1:21" s="216" customFormat="1" ht="27" customHeight="1" x14ac:dyDescent="0.2">
      <c r="B108" s="216" t="s">
        <v>24</v>
      </c>
      <c r="R108" s="217"/>
      <c r="S108" s="217"/>
      <c r="T108" s="217"/>
      <c r="U108" s="217"/>
    </row>
    <row r="109" spans="1:21" s="218" customFormat="1" ht="39.6" customHeight="1" x14ac:dyDescent="0.2">
      <c r="B109" s="656" t="s">
        <v>204</v>
      </c>
      <c r="C109" s="656"/>
      <c r="D109" s="656"/>
      <c r="E109" s="659" t="str">
        <f>IF(入力様式【No.2】!$E$18="","",入力様式【No.2】!$E$18)</f>
        <v/>
      </c>
      <c r="F109" s="680"/>
      <c r="G109" s="680"/>
      <c r="H109" s="681"/>
      <c r="I109" s="657" t="str">
        <f>IF(入力様式【No.2】!$N$11="","",入力様式【No.2】!$N$11)</f>
        <v>【計画値】１か月の運転日数/生産量</v>
      </c>
      <c r="J109" s="657"/>
      <c r="K109" s="657"/>
      <c r="L109" s="657"/>
      <c r="M109" s="617" t="str">
        <f>IF(入力様式【No.2】!$Q$11="","",入力様式【No.2】!$Q$11)</f>
        <v/>
      </c>
      <c r="N109" s="618"/>
      <c r="O109" s="230" t="str">
        <f>IFERROR(IF($E109="計画生産量に基づいて算出",入力様式【No.2】!$S$11,IF($E109="計画稼働日数（稼働時間）に基づいて算出","日","")),"")</f>
        <v/>
      </c>
      <c r="P109" s="231"/>
      <c r="Q109" s="231"/>
      <c r="R109" s="219"/>
      <c r="S109" s="219"/>
      <c r="T109" s="219"/>
      <c r="U109" s="219"/>
    </row>
    <row r="110" spans="1:21" s="218" customFormat="1" ht="39.6" customHeight="1" x14ac:dyDescent="0.2">
      <c r="B110" s="584" t="str">
        <f>IF(入力様式【No.2】!$N$7="","",入力様式【No.2】!$N$7)</f>
        <v>稼働条件名</v>
      </c>
      <c r="C110" s="584"/>
      <c r="D110" s="584"/>
      <c r="E110" s="643" t="str">
        <f>IF(入力様式【No.2】!$Q$7="","",入力様式【No.2】!$Q$7)</f>
        <v/>
      </c>
      <c r="F110" s="644"/>
      <c r="G110" s="644"/>
      <c r="H110" s="645"/>
      <c r="I110" s="611" t="s">
        <v>42</v>
      </c>
      <c r="J110" s="612"/>
      <c r="K110" s="615" t="str">
        <f>IF(入力様式【No.2】!$P$15="","",入力様式【No.2】!$P$15)</f>
        <v>計画稼働日数/生産量</v>
      </c>
      <c r="L110" s="616"/>
      <c r="M110" s="617" t="str">
        <f>IF(入力様式【No.2】!$Q$15="","",入力様式【No.2】!$Q$15)</f>
        <v/>
      </c>
      <c r="N110" s="618"/>
      <c r="O110" s="230" t="str">
        <f>O109</f>
        <v/>
      </c>
      <c r="R110" s="219"/>
      <c r="S110" s="219"/>
      <c r="T110" s="219"/>
      <c r="U110" s="219"/>
    </row>
    <row r="111" spans="1:21" s="218" customFormat="1" ht="39.6" customHeight="1" x14ac:dyDescent="0.2">
      <c r="B111" s="584"/>
      <c r="C111" s="584"/>
      <c r="D111" s="584"/>
      <c r="E111" s="646"/>
      <c r="F111" s="647"/>
      <c r="G111" s="647"/>
      <c r="H111" s="648"/>
      <c r="I111" s="613"/>
      <c r="J111" s="614"/>
      <c r="K111" s="615" t="str">
        <f>IF(入力様式【No.2】!$P$16="","",入力様式【No.2】!$P$16)</f>
        <v>実績稼働日数/生産量</v>
      </c>
      <c r="L111" s="616"/>
      <c r="M111" s="617">
        <f>IF(入力様式【No.2】!$Q$16="","",入力様式【No.2】!$Q$16)</f>
        <v>0</v>
      </c>
      <c r="N111" s="618"/>
      <c r="O111" s="230" t="str">
        <f>O110</f>
        <v/>
      </c>
      <c r="R111" s="219"/>
      <c r="S111" s="219"/>
      <c r="T111" s="219"/>
      <c r="U111" s="219"/>
    </row>
    <row r="112" spans="1:21" ht="23.45" customHeight="1" x14ac:dyDescent="0.2">
      <c r="A112" s="210"/>
      <c r="B112" s="210"/>
      <c r="C112" s="210"/>
      <c r="D112" s="210"/>
      <c r="E112" s="210"/>
      <c r="I112" s="210"/>
      <c r="J112" s="210"/>
      <c r="K112" s="210"/>
      <c r="L112" s="210"/>
      <c r="M112" s="210"/>
      <c r="N112" s="210"/>
      <c r="O112" s="210"/>
    </row>
    <row r="113" spans="1:21" s="216" customFormat="1" ht="27" customHeight="1" x14ac:dyDescent="0.2">
      <c r="B113" s="216" t="s">
        <v>98</v>
      </c>
      <c r="E113" s="222"/>
      <c r="F113" s="222"/>
      <c r="G113" s="222"/>
      <c r="H113" s="222"/>
      <c r="R113" s="217"/>
      <c r="S113" s="217"/>
      <c r="T113" s="217"/>
      <c r="U113" s="217"/>
    </row>
    <row r="114" spans="1:21" ht="25.5" customHeight="1" x14ac:dyDescent="0.2">
      <c r="A114" s="210"/>
      <c r="B114" s="627" t="s">
        <v>99</v>
      </c>
      <c r="C114" s="628"/>
      <c r="D114" s="628"/>
      <c r="E114" s="628"/>
      <c r="F114" s="628"/>
      <c r="G114" s="628"/>
      <c r="H114" s="629"/>
      <c r="I114" s="619" t="str">
        <f>IF(入力様式【No.2】!$Q$19="","",入力様式【No.2】!$Q$19)</f>
        <v/>
      </c>
      <c r="J114" s="620"/>
      <c r="K114" s="620"/>
      <c r="L114" s="620"/>
      <c r="M114" s="623"/>
      <c r="N114" s="625" t="str">
        <f>IF(入力様式【No.2】!$R$19="","",入力様式【No.2】!$R$19)</f>
        <v/>
      </c>
      <c r="O114" s="626"/>
    </row>
    <row r="115" spans="1:21" ht="25.5" customHeight="1" x14ac:dyDescent="0.2">
      <c r="A115" s="210"/>
      <c r="B115" s="630"/>
      <c r="C115" s="631"/>
      <c r="D115" s="631"/>
      <c r="E115" s="631"/>
      <c r="F115" s="631"/>
      <c r="G115" s="631"/>
      <c r="H115" s="632"/>
      <c r="I115" s="621"/>
      <c r="J115" s="622"/>
      <c r="K115" s="622"/>
      <c r="L115" s="622"/>
      <c r="M115" s="624"/>
      <c r="N115" s="625"/>
      <c r="O115" s="626"/>
    </row>
    <row r="116" spans="1:21" ht="19.5" customHeight="1" x14ac:dyDescent="0.2">
      <c r="A116" s="210"/>
      <c r="B116" s="210"/>
      <c r="C116" s="210"/>
      <c r="D116" s="210"/>
      <c r="E116" s="210"/>
      <c r="F116" s="210"/>
      <c r="I116" s="210"/>
      <c r="J116" s="210"/>
      <c r="K116" s="210"/>
      <c r="L116" s="210"/>
      <c r="M116" s="210"/>
      <c r="N116" s="232"/>
      <c r="O116" s="232"/>
    </row>
    <row r="117" spans="1:21" s="216" customFormat="1" ht="27" customHeight="1" thickBot="1" x14ac:dyDescent="0.25">
      <c r="B117" s="216" t="s">
        <v>214</v>
      </c>
      <c r="E117" s="222"/>
      <c r="F117" s="222"/>
      <c r="I117" s="233"/>
      <c r="J117" s="233"/>
      <c r="K117" s="233"/>
      <c r="L117" s="233"/>
      <c r="M117" s="233"/>
      <c r="R117" s="217"/>
      <c r="S117" s="217"/>
      <c r="T117" s="217"/>
      <c r="U117" s="217"/>
    </row>
    <row r="118" spans="1:21" ht="25.5" customHeight="1" x14ac:dyDescent="0.2">
      <c r="A118" s="210"/>
      <c r="B118" s="599" t="s">
        <v>60</v>
      </c>
      <c r="C118" s="600"/>
      <c r="D118" s="600"/>
      <c r="E118" s="600"/>
      <c r="F118" s="600"/>
      <c r="G118" s="600"/>
      <c r="H118" s="601"/>
      <c r="I118" s="633" t="str">
        <f>IF(入力様式【No.2】!$Q$21="","",入力様式【No.2】!$Q$21)</f>
        <v/>
      </c>
      <c r="J118" s="634"/>
      <c r="K118" s="634"/>
      <c r="L118" s="634"/>
      <c r="M118" s="637"/>
      <c r="N118" s="639" t="str">
        <f>IF(入力様式【No.2】!$R$21="","",入力様式【No.2】!$R$21)</f>
        <v/>
      </c>
      <c r="O118" s="640"/>
    </row>
    <row r="119" spans="1:21" ht="25.5" customHeight="1" thickBot="1" x14ac:dyDescent="0.25">
      <c r="A119" s="210"/>
      <c r="B119" s="602"/>
      <c r="C119" s="603"/>
      <c r="D119" s="603"/>
      <c r="E119" s="603"/>
      <c r="F119" s="603"/>
      <c r="G119" s="603"/>
      <c r="H119" s="604"/>
      <c r="I119" s="635"/>
      <c r="J119" s="636"/>
      <c r="K119" s="636"/>
      <c r="L119" s="636"/>
      <c r="M119" s="638"/>
      <c r="N119" s="641"/>
      <c r="O119" s="642"/>
    </row>
    <row r="120" spans="1:21" ht="19.5" customHeight="1" thickBot="1" x14ac:dyDescent="0.25">
      <c r="A120" s="210"/>
      <c r="B120" s="210"/>
      <c r="C120" s="210"/>
      <c r="D120" s="210"/>
      <c r="E120" s="234"/>
      <c r="F120" s="234"/>
      <c r="I120" s="210"/>
      <c r="J120" s="210"/>
      <c r="K120" s="210"/>
      <c r="L120" s="210"/>
      <c r="M120" s="235"/>
      <c r="N120" s="210"/>
      <c r="O120" s="210"/>
    </row>
    <row r="121" spans="1:21" ht="25.5" customHeight="1" x14ac:dyDescent="0.2">
      <c r="A121" s="210"/>
      <c r="B121" s="605" t="s">
        <v>166</v>
      </c>
      <c r="C121" s="606"/>
      <c r="D121" s="606"/>
      <c r="E121" s="606"/>
      <c r="F121" s="606"/>
      <c r="G121" s="606"/>
      <c r="H121" s="607"/>
      <c r="I121" s="634" t="b">
        <f>IFERROR(IF($M89="液化石油ガス（LPG）",入力様式【No.2】!$V$15),"")</f>
        <v>0</v>
      </c>
      <c r="J121" s="634"/>
      <c r="K121" s="634"/>
      <c r="L121" s="634"/>
      <c r="M121" s="637"/>
      <c r="N121" s="586" t="str">
        <f>IF(I121="","",IF($M89="液化石油ガス（LPG）",入力様式【No.2】!$W$15,""))</f>
        <v/>
      </c>
      <c r="O121" s="587"/>
    </row>
    <row r="122" spans="1:21" ht="25.5" customHeight="1" thickBot="1" x14ac:dyDescent="0.25">
      <c r="A122" s="210"/>
      <c r="B122" s="608"/>
      <c r="C122" s="609"/>
      <c r="D122" s="609"/>
      <c r="E122" s="609"/>
      <c r="F122" s="609"/>
      <c r="G122" s="609"/>
      <c r="H122" s="610"/>
      <c r="I122" s="636"/>
      <c r="J122" s="636"/>
      <c r="K122" s="636"/>
      <c r="L122" s="636"/>
      <c r="M122" s="638"/>
      <c r="N122" s="588"/>
      <c r="O122" s="589"/>
    </row>
    <row r="123" spans="1:21" ht="18.600000000000001" customHeight="1" x14ac:dyDescent="0.2">
      <c r="A123" s="210"/>
      <c r="B123" s="225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</row>
    <row r="124" spans="1:21" s="216" customFormat="1" ht="27" customHeight="1" x14ac:dyDescent="0.2">
      <c r="B124" s="216" t="s">
        <v>54</v>
      </c>
      <c r="R124" s="217"/>
      <c r="S124" s="217"/>
      <c r="T124" s="217"/>
      <c r="U124" s="217"/>
    </row>
    <row r="125" spans="1:21" s="218" customFormat="1" ht="18.75" customHeight="1" x14ac:dyDescent="0.2">
      <c r="B125" s="590" t="str">
        <f>IF(入力様式【No.2】!$T$20="","",入力様式【No.2】!$T$20)</f>
        <v/>
      </c>
      <c r="C125" s="591"/>
      <c r="D125" s="591"/>
      <c r="E125" s="591"/>
      <c r="F125" s="591"/>
      <c r="G125" s="591"/>
      <c r="H125" s="591"/>
      <c r="I125" s="591"/>
      <c r="J125" s="591"/>
      <c r="K125" s="591"/>
      <c r="L125" s="591"/>
      <c r="M125" s="591"/>
      <c r="N125" s="591"/>
      <c r="O125" s="592"/>
      <c r="R125" s="219"/>
      <c r="S125" s="219"/>
      <c r="T125" s="219"/>
      <c r="U125" s="219"/>
    </row>
    <row r="126" spans="1:21" s="218" customFormat="1" ht="18.600000000000001" customHeight="1" x14ac:dyDescent="0.2">
      <c r="B126" s="593"/>
      <c r="C126" s="594"/>
      <c r="D126" s="594"/>
      <c r="E126" s="594"/>
      <c r="F126" s="594"/>
      <c r="G126" s="594"/>
      <c r="H126" s="594"/>
      <c r="I126" s="594"/>
      <c r="J126" s="594"/>
      <c r="K126" s="594"/>
      <c r="L126" s="594"/>
      <c r="M126" s="594"/>
      <c r="N126" s="594"/>
      <c r="O126" s="595"/>
      <c r="R126" s="219"/>
      <c r="S126" s="219"/>
      <c r="T126" s="219"/>
      <c r="U126" s="219"/>
    </row>
    <row r="127" spans="1:21" s="218" customFormat="1" ht="18.75" customHeight="1" x14ac:dyDescent="0.2">
      <c r="B127" s="596"/>
      <c r="C127" s="597"/>
      <c r="D127" s="597"/>
      <c r="E127" s="597"/>
      <c r="F127" s="597"/>
      <c r="G127" s="597"/>
      <c r="H127" s="597"/>
      <c r="I127" s="597"/>
      <c r="J127" s="597"/>
      <c r="K127" s="597"/>
      <c r="L127" s="597"/>
      <c r="M127" s="597"/>
      <c r="N127" s="597"/>
      <c r="O127" s="598"/>
      <c r="R127" s="219"/>
      <c r="S127" s="219"/>
      <c r="T127" s="219"/>
      <c r="U127" s="219"/>
    </row>
    <row r="128" spans="1:21" ht="18.75" customHeight="1" x14ac:dyDescent="0.2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</row>
    <row r="129" spans="1:21" s="216" customFormat="1" ht="60.6" customHeight="1" x14ac:dyDescent="0.2">
      <c r="B129" s="576" t="s">
        <v>258</v>
      </c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R129" s="217"/>
      <c r="S129" s="217"/>
      <c r="T129" s="217"/>
      <c r="U129" s="217"/>
    </row>
    <row r="130" spans="1:21" ht="19.5" customHeight="1" x14ac:dyDescent="0.2">
      <c r="A130" s="210"/>
    </row>
    <row r="131" spans="1:21" s="218" customFormat="1" ht="39.6" customHeight="1" x14ac:dyDescent="0.2">
      <c r="B131" s="577" t="s">
        <v>154</v>
      </c>
      <c r="C131" s="577"/>
      <c r="D131" s="577"/>
      <c r="E131" s="578" t="str">
        <f>IF(入力様式【No.3】!$E$2="","",入力様式【No.3】!$E$2)</f>
        <v/>
      </c>
      <c r="F131" s="578"/>
      <c r="I131" s="579"/>
      <c r="J131" s="579"/>
      <c r="K131" s="579"/>
      <c r="L131" s="579"/>
      <c r="M131" s="580"/>
      <c r="N131" s="580"/>
      <c r="O131" s="580"/>
      <c r="R131" s="219"/>
      <c r="S131" s="219"/>
      <c r="T131" s="219"/>
      <c r="U131" s="219"/>
    </row>
    <row r="132" spans="1:21" ht="18.600000000000001" customHeight="1" x14ac:dyDescent="0.2">
      <c r="A132" s="210"/>
      <c r="B132" s="220"/>
      <c r="C132" s="220"/>
      <c r="D132" s="220"/>
      <c r="E132" s="220"/>
      <c r="F132" s="220"/>
      <c r="G132" s="221"/>
      <c r="H132" s="221"/>
      <c r="I132" s="210"/>
      <c r="J132" s="210"/>
      <c r="K132" s="210"/>
      <c r="M132" s="210"/>
      <c r="N132" s="210"/>
      <c r="O132" s="210"/>
    </row>
    <row r="133" spans="1:21" s="216" customFormat="1" ht="27" customHeight="1" x14ac:dyDescent="0.2">
      <c r="B133" s="216" t="s">
        <v>23</v>
      </c>
      <c r="E133" s="222"/>
      <c r="F133" s="222"/>
      <c r="I133" s="216" t="s">
        <v>89</v>
      </c>
      <c r="R133" s="217"/>
      <c r="S133" s="217"/>
      <c r="T133" s="217"/>
      <c r="U133" s="217"/>
    </row>
    <row r="134" spans="1:21" s="218" customFormat="1" ht="39.6" customHeight="1" x14ac:dyDescent="0.2">
      <c r="B134" s="581" t="s">
        <v>26</v>
      </c>
      <c r="C134" s="582"/>
      <c r="D134" s="583"/>
      <c r="E134" s="585" t="str">
        <f>IF(入力様式【No.3】!$F$7="","",入力様式【No.3】!$E$7&amp;入力様式【No.3】!$F$7)</f>
        <v/>
      </c>
      <c r="F134" s="585"/>
      <c r="G134" s="585"/>
      <c r="I134" s="584" t="s">
        <v>38</v>
      </c>
      <c r="J134" s="584"/>
      <c r="K134" s="584"/>
      <c r="L134" s="584"/>
      <c r="M134" s="578" t="str">
        <f>IF(入力様式【No.3】!$E$14="","",入力様式【No.3】!$E$14)</f>
        <v/>
      </c>
      <c r="N134" s="578"/>
      <c r="O134" s="578"/>
      <c r="R134" s="219"/>
      <c r="S134" s="219"/>
      <c r="T134" s="219"/>
      <c r="U134" s="219"/>
    </row>
    <row r="135" spans="1:21" s="218" customFormat="1" ht="39.6" customHeight="1" x14ac:dyDescent="0.2">
      <c r="B135" s="581" t="s">
        <v>164</v>
      </c>
      <c r="C135" s="582"/>
      <c r="D135" s="583"/>
      <c r="E135" s="697" t="str">
        <f>IF(入力様式【No.3】!$E$9="","",入力様式【No.3】!$E$9)</f>
        <v/>
      </c>
      <c r="F135" s="697"/>
      <c r="G135" s="697"/>
      <c r="I135" s="584" t="str">
        <f>IF(入力様式【No.3】!$C$15="","",入力様式【No.3】!$C$15)</f>
        <v>稼働条件名</v>
      </c>
      <c r="J135" s="584"/>
      <c r="K135" s="584"/>
      <c r="L135" s="584"/>
      <c r="M135" s="578" t="str">
        <f>IF(入力様式【No.3】!$E$15="","",入力様式【No.3】!$E$15)</f>
        <v/>
      </c>
      <c r="N135" s="578"/>
      <c r="O135" s="578"/>
      <c r="R135" s="219"/>
      <c r="S135" s="219"/>
      <c r="T135" s="219"/>
      <c r="U135" s="219"/>
    </row>
    <row r="136" spans="1:21" s="218" customFormat="1" ht="39.6" customHeight="1" x14ac:dyDescent="0.2">
      <c r="B136" s="581" t="s">
        <v>31</v>
      </c>
      <c r="C136" s="582"/>
      <c r="D136" s="583"/>
      <c r="E136" s="697" t="str">
        <f>IF(入力様式【No.3】!$E$10="","",入力様式【No.3】!$E$10)</f>
        <v/>
      </c>
      <c r="F136" s="697"/>
      <c r="G136" s="697"/>
      <c r="I136" s="584" t="s">
        <v>43</v>
      </c>
      <c r="J136" s="584"/>
      <c r="K136" s="584"/>
      <c r="L136" s="584"/>
      <c r="M136" s="578" t="str">
        <f>IF(入力様式【No.3】!$E$16="","",入力様式【No.3】!$E$16)</f>
        <v/>
      </c>
      <c r="N136" s="578"/>
      <c r="O136" s="578"/>
      <c r="R136" s="219"/>
      <c r="S136" s="219"/>
      <c r="T136" s="219"/>
      <c r="U136" s="219"/>
    </row>
    <row r="137" spans="1:21" s="218" customFormat="1" ht="39.6" customHeight="1" x14ac:dyDescent="0.2">
      <c r="B137" s="223"/>
      <c r="C137" s="223"/>
      <c r="D137" s="223"/>
      <c r="E137" s="223"/>
      <c r="F137" s="223"/>
      <c r="G137" s="223"/>
      <c r="I137" s="649" t="b">
        <f>IFERROR(IF($M136="液化石油ガス（LPG）",入力様式【No.3】!$T$7),"")</f>
        <v>0</v>
      </c>
      <c r="J137" s="650"/>
      <c r="K137" s="650"/>
      <c r="L137" s="651"/>
      <c r="M137" s="653" t="str">
        <f>IFERROR(ROUNDDOWN(R137,2),"")</f>
        <v/>
      </c>
      <c r="N137" s="698"/>
      <c r="O137" s="699"/>
      <c r="R137" s="224" t="str">
        <f>IFERROR(IF($M136="液化石油ガス（LPG）",入力様式【No.3】!$V$7,""),"")</f>
        <v/>
      </c>
      <c r="S137" s="219"/>
      <c r="T137" s="219"/>
      <c r="U137" s="219"/>
    </row>
    <row r="138" spans="1:21" ht="23.45" customHeight="1" x14ac:dyDescent="0.2">
      <c r="A138" s="210"/>
      <c r="B138" s="210"/>
      <c r="C138" s="210"/>
      <c r="D138" s="210"/>
      <c r="E138" s="221"/>
      <c r="F138" s="221"/>
      <c r="G138" s="221"/>
      <c r="H138" s="221"/>
      <c r="I138" s="225"/>
      <c r="J138" s="225"/>
      <c r="K138" s="210"/>
      <c r="L138" s="210"/>
      <c r="M138" s="210"/>
      <c r="N138" s="210"/>
      <c r="O138" s="210"/>
    </row>
    <row r="139" spans="1:21" s="216" customFormat="1" ht="27" customHeight="1" x14ac:dyDescent="0.2">
      <c r="B139" s="216" t="s">
        <v>315</v>
      </c>
      <c r="D139" s="222"/>
      <c r="E139" s="222"/>
      <c r="F139" s="222"/>
      <c r="R139" s="217"/>
      <c r="S139" s="217"/>
      <c r="T139" s="217"/>
      <c r="U139" s="217"/>
    </row>
    <row r="140" spans="1:21" s="218" customFormat="1" ht="39.6" customHeight="1" x14ac:dyDescent="0.2">
      <c r="B140" s="691" t="s">
        <v>95</v>
      </c>
      <c r="C140" s="692"/>
      <c r="D140" s="226" t="s">
        <v>96</v>
      </c>
      <c r="E140" s="706" t="str">
        <f>IF(入力様式【No.3】!$J$7="","",入力様式【No.3】!$J$7)</f>
        <v/>
      </c>
      <c r="F140" s="707"/>
      <c r="G140" s="707"/>
      <c r="H140" s="707"/>
      <c r="I140" s="707"/>
      <c r="J140" s="707"/>
      <c r="K140" s="707"/>
      <c r="L140" s="707"/>
      <c r="M140" s="707"/>
      <c r="N140" s="707"/>
      <c r="O140" s="708"/>
      <c r="R140" s="219"/>
      <c r="S140" s="219"/>
      <c r="T140" s="219"/>
      <c r="U140" s="219"/>
    </row>
    <row r="141" spans="1:21" s="218" customFormat="1" ht="39.6" customHeight="1" x14ac:dyDescent="0.2">
      <c r="B141" s="693"/>
      <c r="C141" s="694"/>
      <c r="D141" s="439" t="str">
        <f>IF(入力様式【No.3】!$I$9="","",入力様式【No.3】!$I$9)</f>
        <v>メーカー名/
サービス提供会社名</v>
      </c>
      <c r="E141" s="706" t="str">
        <f>IF(入力様式【No.3】!$J$9="","",入力様式【No.3】!$J$9)</f>
        <v/>
      </c>
      <c r="F141" s="707"/>
      <c r="G141" s="707"/>
      <c r="H141" s="707"/>
      <c r="I141" s="707"/>
      <c r="J141" s="707"/>
      <c r="K141" s="707"/>
      <c r="L141" s="707"/>
      <c r="M141" s="707"/>
      <c r="N141" s="707"/>
      <c r="O141" s="708"/>
      <c r="R141" s="219"/>
      <c r="S141" s="219"/>
      <c r="T141" s="219"/>
      <c r="U141" s="219"/>
    </row>
    <row r="142" spans="1:21" s="218" customFormat="1" ht="39.6" customHeight="1" x14ac:dyDescent="0.2">
      <c r="B142" s="695"/>
      <c r="C142" s="696"/>
      <c r="D142" s="226" t="str">
        <f>IF(入力様式【No.3】!$I$10="","",入力様式【No.3】!$I$10)</f>
        <v>型番/
サービス名</v>
      </c>
      <c r="E142" s="706" t="str">
        <f>IF(入力様式【No.3】!$J$10="","",入力様式【No.3】!$J$10)</f>
        <v/>
      </c>
      <c r="F142" s="707"/>
      <c r="G142" s="707"/>
      <c r="H142" s="707"/>
      <c r="I142" s="707"/>
      <c r="J142" s="707"/>
      <c r="K142" s="707"/>
      <c r="L142" s="707"/>
      <c r="M142" s="707"/>
      <c r="N142" s="707"/>
      <c r="O142" s="708"/>
      <c r="R142" s="219"/>
      <c r="S142" s="219"/>
      <c r="T142" s="219"/>
      <c r="U142" s="219"/>
    </row>
    <row r="143" spans="1:21" s="218" customFormat="1" ht="39.6" customHeight="1" x14ac:dyDescent="0.2">
      <c r="B143" s="660" t="s">
        <v>312</v>
      </c>
      <c r="C143" s="660"/>
      <c r="D143" s="660"/>
      <c r="E143" s="682" t="str">
        <f>IF(入力様式【No.3】!$J$12="","",入力様式【No.3】!$J$12)</f>
        <v/>
      </c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R143" s="219"/>
      <c r="S143" s="219"/>
      <c r="T143" s="219"/>
      <c r="U143" s="219"/>
    </row>
    <row r="144" spans="1:21" s="218" customFormat="1" ht="39.6" customHeight="1" x14ac:dyDescent="0.2">
      <c r="B144" s="683" t="s">
        <v>205</v>
      </c>
      <c r="C144" s="684"/>
      <c r="D144" s="226" t="s">
        <v>314</v>
      </c>
      <c r="E144" s="682" t="str">
        <f>IF(入力様式【No.3】!$J$13="","",入力様式【No.3】!$J$13)</f>
        <v/>
      </c>
      <c r="F144" s="682"/>
      <c r="G144" s="682"/>
      <c r="H144" s="682"/>
      <c r="I144" s="682"/>
      <c r="J144" s="682"/>
      <c r="K144" s="682"/>
      <c r="L144" s="682"/>
      <c r="M144" s="682"/>
      <c r="N144" s="682"/>
      <c r="O144" s="682"/>
      <c r="R144" s="219"/>
      <c r="S144" s="219"/>
      <c r="T144" s="219"/>
      <c r="U144" s="219"/>
    </row>
    <row r="145" spans="1:21" s="218" customFormat="1" ht="39.6" customHeight="1" x14ac:dyDescent="0.2">
      <c r="B145" s="685"/>
      <c r="C145" s="686"/>
      <c r="D145" s="689" t="s">
        <v>313</v>
      </c>
      <c r="E145" s="615" t="s">
        <v>4</v>
      </c>
      <c r="F145" s="658"/>
      <c r="G145" s="658"/>
      <c r="H145" s="616"/>
      <c r="I145" s="615" t="s">
        <v>40</v>
      </c>
      <c r="J145" s="658"/>
      <c r="K145" s="658"/>
      <c r="L145" s="616"/>
      <c r="M145" s="615" t="s">
        <v>41</v>
      </c>
      <c r="N145" s="658"/>
      <c r="O145" s="616"/>
      <c r="R145" s="219"/>
      <c r="S145" s="219"/>
      <c r="T145" s="219"/>
      <c r="U145" s="219"/>
    </row>
    <row r="146" spans="1:21" s="218" customFormat="1" ht="39.6" customHeight="1" x14ac:dyDescent="0.2">
      <c r="B146" s="687"/>
      <c r="C146" s="688"/>
      <c r="D146" s="690"/>
      <c r="E146" s="659" t="str">
        <f>IF(入力様式【No.3】!$J$16="","",入力様式【No.3】!$J$16)</f>
        <v/>
      </c>
      <c r="F146" s="680"/>
      <c r="G146" s="680"/>
      <c r="H146" s="681"/>
      <c r="I146" s="659" t="str">
        <f>IF(入力様式【No.3】!$K$16="","",入力様式【No.3】!$K$16)</f>
        <v/>
      </c>
      <c r="J146" s="680"/>
      <c r="K146" s="680"/>
      <c r="L146" s="681"/>
      <c r="M146" s="659" t="str">
        <f>IF(入力様式【No.3】!$L$16="","",入力様式【No.3】!$L$16)</f>
        <v/>
      </c>
      <c r="N146" s="680"/>
      <c r="O146" s="681"/>
      <c r="R146" s="219"/>
      <c r="S146" s="219"/>
      <c r="T146" s="219"/>
      <c r="U146" s="219"/>
    </row>
    <row r="147" spans="1:21" ht="23.45" customHeight="1" x14ac:dyDescent="0.2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</row>
    <row r="148" spans="1:21" s="216" customFormat="1" ht="27" customHeight="1" x14ac:dyDescent="0.2">
      <c r="B148" s="216" t="s">
        <v>97</v>
      </c>
      <c r="R148" s="217"/>
      <c r="S148" s="217"/>
      <c r="T148" s="217"/>
      <c r="U148" s="217"/>
    </row>
    <row r="149" spans="1:21" s="218" customFormat="1" ht="39.6" customHeight="1" x14ac:dyDescent="0.2">
      <c r="B149" s="649" t="s">
        <v>46</v>
      </c>
      <c r="C149" s="650"/>
      <c r="D149" s="651"/>
      <c r="E149" s="675" t="str">
        <f>IF(入力様式【No.3】!$J$18="","",入力様式【No.3】!$J$18)</f>
        <v/>
      </c>
      <c r="F149" s="676"/>
      <c r="G149" s="676"/>
      <c r="H149" s="677"/>
      <c r="I149" s="615" t="s">
        <v>37</v>
      </c>
      <c r="J149" s="658"/>
      <c r="K149" s="658"/>
      <c r="L149" s="616"/>
      <c r="M149" s="585" t="str">
        <f>IF(入力様式【No.3】!$Q$14="","",入力様式【No.3】!$Q$14)</f>
        <v/>
      </c>
      <c r="N149" s="659"/>
      <c r="O149" s="227" t="s">
        <v>56</v>
      </c>
      <c r="R149" s="219"/>
      <c r="S149" s="219"/>
      <c r="T149" s="219"/>
      <c r="U149" s="219"/>
    </row>
    <row r="150" spans="1:21" s="218" customFormat="1" ht="39.6" customHeight="1" x14ac:dyDescent="0.2">
      <c r="B150" s="660" t="s">
        <v>50</v>
      </c>
      <c r="C150" s="660"/>
      <c r="D150" s="228"/>
      <c r="E150" s="661" t="s">
        <v>45</v>
      </c>
      <c r="F150" s="661"/>
      <c r="G150" s="661"/>
      <c r="H150" s="661"/>
      <c r="I150" s="661"/>
      <c r="J150" s="660" t="s">
        <v>51</v>
      </c>
      <c r="K150" s="662" t="s">
        <v>52</v>
      </c>
      <c r="L150" s="663"/>
      <c r="M150" s="663"/>
      <c r="N150" s="663"/>
      <c r="O150" s="664"/>
      <c r="R150" s="219"/>
      <c r="S150" s="219"/>
      <c r="T150" s="219"/>
      <c r="U150" s="219"/>
    </row>
    <row r="151" spans="1:21" s="218" customFormat="1" ht="39.6" customHeight="1" x14ac:dyDescent="0.2">
      <c r="B151" s="660"/>
      <c r="C151" s="660"/>
      <c r="D151" s="226" t="s">
        <v>57</v>
      </c>
      <c r="E151" s="665" t="str">
        <f>IF(入力様式【No.3】!$J$20="","",入力様式【No.3】!$J$20)</f>
        <v/>
      </c>
      <c r="F151" s="665"/>
      <c r="G151" s="665"/>
      <c r="H151" s="665"/>
      <c r="I151" s="665"/>
      <c r="J151" s="660"/>
      <c r="K151" s="666" t="str">
        <f>IF(入力様式【No.3】!$L$20="","",入力様式【No.3】!$L$20)</f>
        <v/>
      </c>
      <c r="L151" s="667"/>
      <c r="M151" s="667"/>
      <c r="N151" s="667"/>
      <c r="O151" s="668"/>
      <c r="R151" s="219"/>
      <c r="S151" s="219"/>
      <c r="T151" s="219"/>
      <c r="U151" s="219"/>
    </row>
    <row r="152" spans="1:21" s="218" customFormat="1" ht="39.6" customHeight="1" x14ac:dyDescent="0.2">
      <c r="B152" s="660"/>
      <c r="C152" s="660"/>
      <c r="D152" s="226" t="s">
        <v>59</v>
      </c>
      <c r="E152" s="669" t="str">
        <f>IF(入力様式【No.3】!$J$21="","",入力様式【No.3】!$J$21)</f>
        <v/>
      </c>
      <c r="F152" s="670"/>
      <c r="G152" s="670"/>
      <c r="H152" s="670"/>
      <c r="I152" s="671"/>
      <c r="J152" s="660"/>
      <c r="K152" s="672" t="str">
        <f>IF(入力様式【No.3】!$L$21="","",入力様式【No.3】!$L$21)</f>
        <v/>
      </c>
      <c r="L152" s="673"/>
      <c r="M152" s="673"/>
      <c r="N152" s="673"/>
      <c r="O152" s="674"/>
      <c r="R152" s="219"/>
      <c r="S152" s="219"/>
      <c r="T152" s="219"/>
      <c r="U152" s="219"/>
    </row>
    <row r="153" spans="1:21" s="218" customFormat="1" ht="39.6" customHeight="1" x14ac:dyDescent="0.2">
      <c r="B153" s="649" t="s">
        <v>61</v>
      </c>
      <c r="C153" s="650"/>
      <c r="D153" s="651"/>
      <c r="E153" s="652" t="str">
        <f>IF(入力様式【No.3】!$J$22="","",入力様式【No.3】!$J$22)</f>
        <v/>
      </c>
      <c r="F153" s="653"/>
      <c r="G153" s="678" t="s">
        <v>56</v>
      </c>
      <c r="H153" s="679"/>
      <c r="I153" s="649" t="s">
        <v>63</v>
      </c>
      <c r="J153" s="650"/>
      <c r="K153" s="650"/>
      <c r="L153" s="651"/>
      <c r="M153" s="654" t="str">
        <f>IF(入力様式【No.3】!$J$23="","",入力様式【No.3】!$J$23)</f>
        <v/>
      </c>
      <c r="N153" s="655"/>
      <c r="O153" s="229" t="s">
        <v>76</v>
      </c>
      <c r="R153" s="219"/>
      <c r="S153" s="219"/>
      <c r="T153" s="219"/>
      <c r="U153" s="219"/>
    </row>
    <row r="154" spans="1:21" ht="23.45" customHeight="1" x14ac:dyDescent="0.2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</row>
    <row r="155" spans="1:21" s="216" customFormat="1" ht="27" customHeight="1" x14ac:dyDescent="0.2">
      <c r="B155" s="216" t="s">
        <v>24</v>
      </c>
      <c r="R155" s="217"/>
      <c r="S155" s="217"/>
      <c r="T155" s="217"/>
      <c r="U155" s="217"/>
    </row>
    <row r="156" spans="1:21" s="218" customFormat="1" ht="39.6" customHeight="1" x14ac:dyDescent="0.2">
      <c r="B156" s="656" t="s">
        <v>204</v>
      </c>
      <c r="C156" s="656"/>
      <c r="D156" s="656"/>
      <c r="E156" s="659" t="str">
        <f>IF(入力様式【No.3】!$E$18="","",入力様式【No.3】!$E$18)</f>
        <v/>
      </c>
      <c r="F156" s="680"/>
      <c r="G156" s="680"/>
      <c r="H156" s="681"/>
      <c r="I156" s="657" t="str">
        <f>IF(入力様式【No.3】!$N$11="","",入力様式【No.3】!$N$11)</f>
        <v>【計画値】１か月の運転日数/生産量</v>
      </c>
      <c r="J156" s="657"/>
      <c r="K156" s="657"/>
      <c r="L156" s="657"/>
      <c r="M156" s="617" t="str">
        <f>IF(入力様式【No.3】!$Q$11="","",入力様式【No.3】!$Q$11)</f>
        <v/>
      </c>
      <c r="N156" s="618"/>
      <c r="O156" s="230" t="str">
        <f>IFERROR(IF($E156="計画生産量に基づいて算出",入力様式【No.3】!$S$11,IF($E156="計画稼働日数（稼働時間）に基づいて算出","日","")),"")</f>
        <v/>
      </c>
      <c r="P156" s="231"/>
      <c r="Q156" s="231"/>
      <c r="R156" s="219"/>
      <c r="S156" s="219"/>
      <c r="T156" s="219"/>
      <c r="U156" s="219"/>
    </row>
    <row r="157" spans="1:21" s="218" customFormat="1" ht="39.6" customHeight="1" x14ac:dyDescent="0.2">
      <c r="B157" s="584" t="str">
        <f>IF(入力様式【No.3】!$N$7="","",入力様式【No.3】!$N$7)</f>
        <v>稼働条件名</v>
      </c>
      <c r="C157" s="584"/>
      <c r="D157" s="584"/>
      <c r="E157" s="643" t="str">
        <f>IF(入力様式【No.3】!$Q$7="","",入力様式【No.3】!$Q$7)</f>
        <v/>
      </c>
      <c r="F157" s="644"/>
      <c r="G157" s="644"/>
      <c r="H157" s="645"/>
      <c r="I157" s="611" t="s">
        <v>42</v>
      </c>
      <c r="J157" s="612"/>
      <c r="K157" s="615" t="str">
        <f>IF(入力様式【No.3】!$P$15="","",入力様式【No.3】!$P$15)</f>
        <v>計画稼働日数/生産量</v>
      </c>
      <c r="L157" s="616"/>
      <c r="M157" s="617" t="str">
        <f>IF(入力様式【No.3】!$Q$15="","",入力様式【No.3】!$Q$15)</f>
        <v/>
      </c>
      <c r="N157" s="618"/>
      <c r="O157" s="230" t="str">
        <f>O156</f>
        <v/>
      </c>
      <c r="R157" s="219"/>
      <c r="S157" s="219"/>
      <c r="T157" s="219"/>
      <c r="U157" s="219"/>
    </row>
    <row r="158" spans="1:21" s="218" customFormat="1" ht="39.6" customHeight="1" x14ac:dyDescent="0.2">
      <c r="B158" s="584"/>
      <c r="C158" s="584"/>
      <c r="D158" s="584"/>
      <c r="E158" s="646"/>
      <c r="F158" s="647"/>
      <c r="G158" s="647"/>
      <c r="H158" s="648"/>
      <c r="I158" s="613"/>
      <c r="J158" s="614"/>
      <c r="K158" s="615" t="str">
        <f>IF(入力様式【No.3】!$P$16="","",入力様式【No.3】!$P$16)</f>
        <v>実績稼働日数/生産量</v>
      </c>
      <c r="L158" s="616"/>
      <c r="M158" s="617">
        <f>IF(入力様式【No.3】!$Q$16="","",入力様式【No.3】!$Q$16)</f>
        <v>0</v>
      </c>
      <c r="N158" s="618"/>
      <c r="O158" s="230" t="str">
        <f>O157</f>
        <v/>
      </c>
      <c r="R158" s="219"/>
      <c r="S158" s="219"/>
      <c r="T158" s="219"/>
      <c r="U158" s="219"/>
    </row>
    <row r="159" spans="1:21" ht="23.45" customHeight="1" x14ac:dyDescent="0.2">
      <c r="A159" s="210"/>
      <c r="B159" s="210"/>
      <c r="C159" s="210"/>
      <c r="D159" s="210"/>
      <c r="E159" s="210"/>
      <c r="I159" s="210"/>
      <c r="J159" s="210"/>
      <c r="K159" s="210"/>
      <c r="L159" s="210"/>
      <c r="M159" s="210"/>
      <c r="N159" s="210"/>
      <c r="O159" s="210"/>
    </row>
    <row r="160" spans="1:21" s="216" customFormat="1" ht="27" customHeight="1" x14ac:dyDescent="0.2">
      <c r="B160" s="216" t="s">
        <v>98</v>
      </c>
      <c r="E160" s="222"/>
      <c r="F160" s="222"/>
      <c r="G160" s="222"/>
      <c r="H160" s="222"/>
      <c r="R160" s="217"/>
      <c r="S160" s="217"/>
      <c r="T160" s="217"/>
      <c r="U160" s="217"/>
    </row>
    <row r="161" spans="1:21" ht="25.5" customHeight="1" x14ac:dyDescent="0.2">
      <c r="A161" s="210"/>
      <c r="B161" s="627" t="s">
        <v>99</v>
      </c>
      <c r="C161" s="628"/>
      <c r="D161" s="628"/>
      <c r="E161" s="628"/>
      <c r="F161" s="628"/>
      <c r="G161" s="628"/>
      <c r="H161" s="629"/>
      <c r="I161" s="619" t="str">
        <f>IF(入力様式【No.3】!$Q$19="","",入力様式【No.3】!$Q$19)</f>
        <v/>
      </c>
      <c r="J161" s="620"/>
      <c r="K161" s="620"/>
      <c r="L161" s="620"/>
      <c r="M161" s="623"/>
      <c r="N161" s="625" t="str">
        <f>IF(入力様式【No.3】!$R$19="","",入力様式【No.3】!$R$19)</f>
        <v/>
      </c>
      <c r="O161" s="626"/>
    </row>
    <row r="162" spans="1:21" ht="25.5" customHeight="1" x14ac:dyDescent="0.2">
      <c r="A162" s="210"/>
      <c r="B162" s="630"/>
      <c r="C162" s="631"/>
      <c r="D162" s="631"/>
      <c r="E162" s="631"/>
      <c r="F162" s="631"/>
      <c r="G162" s="631"/>
      <c r="H162" s="632"/>
      <c r="I162" s="621"/>
      <c r="J162" s="622"/>
      <c r="K162" s="622"/>
      <c r="L162" s="622"/>
      <c r="M162" s="624"/>
      <c r="N162" s="625"/>
      <c r="O162" s="626"/>
    </row>
    <row r="163" spans="1:21" ht="19.5" customHeight="1" x14ac:dyDescent="0.2">
      <c r="A163" s="210"/>
      <c r="B163" s="210"/>
      <c r="C163" s="210"/>
      <c r="D163" s="210"/>
      <c r="E163" s="210"/>
      <c r="F163" s="210"/>
      <c r="I163" s="210"/>
      <c r="J163" s="210"/>
      <c r="K163" s="210"/>
      <c r="L163" s="210"/>
      <c r="M163" s="210"/>
      <c r="N163" s="232"/>
      <c r="O163" s="232"/>
    </row>
    <row r="164" spans="1:21" s="216" customFormat="1" ht="27" customHeight="1" thickBot="1" x14ac:dyDescent="0.25">
      <c r="B164" s="216" t="s">
        <v>214</v>
      </c>
      <c r="E164" s="222"/>
      <c r="F164" s="222"/>
      <c r="I164" s="233"/>
      <c r="J164" s="233"/>
      <c r="K164" s="233"/>
      <c r="L164" s="233"/>
      <c r="M164" s="233"/>
      <c r="R164" s="217"/>
      <c r="S164" s="217"/>
      <c r="T164" s="217"/>
      <c r="U164" s="217"/>
    </row>
    <row r="165" spans="1:21" ht="25.5" customHeight="1" x14ac:dyDescent="0.2">
      <c r="A165" s="210"/>
      <c r="B165" s="599" t="s">
        <v>60</v>
      </c>
      <c r="C165" s="600"/>
      <c r="D165" s="600"/>
      <c r="E165" s="600"/>
      <c r="F165" s="600"/>
      <c r="G165" s="600"/>
      <c r="H165" s="601"/>
      <c r="I165" s="633" t="str">
        <f>IF(入力様式【No.3】!$Q$21="","",入力様式【No.3】!$Q$21)</f>
        <v/>
      </c>
      <c r="J165" s="634"/>
      <c r="K165" s="634"/>
      <c r="L165" s="634"/>
      <c r="M165" s="637"/>
      <c r="N165" s="639" t="str">
        <f>IF(入力様式【No.3】!$R$21="","",入力様式【No.3】!$R$21)</f>
        <v/>
      </c>
      <c r="O165" s="640"/>
    </row>
    <row r="166" spans="1:21" ht="25.5" customHeight="1" thickBot="1" x14ac:dyDescent="0.25">
      <c r="A166" s="210"/>
      <c r="B166" s="602"/>
      <c r="C166" s="603"/>
      <c r="D166" s="603"/>
      <c r="E166" s="603"/>
      <c r="F166" s="603"/>
      <c r="G166" s="603"/>
      <c r="H166" s="604"/>
      <c r="I166" s="635"/>
      <c r="J166" s="636"/>
      <c r="K166" s="636"/>
      <c r="L166" s="636"/>
      <c r="M166" s="638"/>
      <c r="N166" s="641"/>
      <c r="O166" s="642"/>
    </row>
    <row r="167" spans="1:21" ht="19.5" customHeight="1" thickBot="1" x14ac:dyDescent="0.25">
      <c r="A167" s="210"/>
      <c r="B167" s="210"/>
      <c r="C167" s="210"/>
      <c r="D167" s="210"/>
      <c r="E167" s="234"/>
      <c r="F167" s="234"/>
      <c r="I167" s="210"/>
      <c r="J167" s="210"/>
      <c r="K167" s="210"/>
      <c r="L167" s="210"/>
      <c r="M167" s="235"/>
      <c r="N167" s="210"/>
      <c r="O167" s="210"/>
    </row>
    <row r="168" spans="1:21" ht="25.5" customHeight="1" x14ac:dyDescent="0.2">
      <c r="A168" s="210"/>
      <c r="B168" s="605" t="s">
        <v>166</v>
      </c>
      <c r="C168" s="606"/>
      <c r="D168" s="606"/>
      <c r="E168" s="606"/>
      <c r="F168" s="606"/>
      <c r="G168" s="606"/>
      <c r="H168" s="607"/>
      <c r="I168" s="634" t="b">
        <f>IFERROR(IF($M136="液化石油ガス（LPG）",入力様式【No.3】!$V$15),"")</f>
        <v>0</v>
      </c>
      <c r="J168" s="634"/>
      <c r="K168" s="634"/>
      <c r="L168" s="634"/>
      <c r="M168" s="637"/>
      <c r="N168" s="586" t="str">
        <f>IF(I168="","",IF($M136="液化石油ガス（LPG）",入力様式【No.3】!$W$15,""))</f>
        <v/>
      </c>
      <c r="O168" s="587"/>
    </row>
    <row r="169" spans="1:21" ht="25.5" customHeight="1" thickBot="1" x14ac:dyDescent="0.25">
      <c r="A169" s="210"/>
      <c r="B169" s="608"/>
      <c r="C169" s="609"/>
      <c r="D169" s="609"/>
      <c r="E169" s="609"/>
      <c r="F169" s="609"/>
      <c r="G169" s="609"/>
      <c r="H169" s="610"/>
      <c r="I169" s="636"/>
      <c r="J169" s="636"/>
      <c r="K169" s="636"/>
      <c r="L169" s="636"/>
      <c r="M169" s="638"/>
      <c r="N169" s="588"/>
      <c r="O169" s="589"/>
    </row>
    <row r="170" spans="1:21" ht="18.75" customHeight="1" x14ac:dyDescent="0.2">
      <c r="A170" s="210"/>
      <c r="B170" s="225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</row>
    <row r="171" spans="1:21" s="216" customFormat="1" ht="27" customHeight="1" x14ac:dyDescent="0.2">
      <c r="B171" s="216" t="s">
        <v>54</v>
      </c>
      <c r="R171" s="217"/>
      <c r="S171" s="217"/>
      <c r="T171" s="217"/>
      <c r="U171" s="217"/>
    </row>
    <row r="172" spans="1:21" s="218" customFormat="1" ht="18.75" customHeight="1" x14ac:dyDescent="0.2">
      <c r="B172" s="590" t="str">
        <f>IF(入力様式【No.3】!$T$20="","",入力様式【No.3】!$T$20)</f>
        <v/>
      </c>
      <c r="C172" s="591"/>
      <c r="D172" s="591"/>
      <c r="E172" s="591"/>
      <c r="F172" s="591"/>
      <c r="G172" s="591"/>
      <c r="H172" s="591"/>
      <c r="I172" s="591"/>
      <c r="J172" s="591"/>
      <c r="K172" s="591"/>
      <c r="L172" s="591"/>
      <c r="M172" s="591"/>
      <c r="N172" s="591"/>
      <c r="O172" s="592"/>
      <c r="R172" s="219"/>
      <c r="S172" s="219"/>
      <c r="T172" s="219"/>
      <c r="U172" s="219"/>
    </row>
    <row r="173" spans="1:21" s="218" customFormat="1" ht="18.75" customHeight="1" x14ac:dyDescent="0.2">
      <c r="B173" s="593"/>
      <c r="C173" s="594"/>
      <c r="D173" s="594"/>
      <c r="E173" s="594"/>
      <c r="F173" s="594"/>
      <c r="G173" s="594"/>
      <c r="H173" s="594"/>
      <c r="I173" s="594"/>
      <c r="J173" s="594"/>
      <c r="K173" s="594"/>
      <c r="L173" s="594"/>
      <c r="M173" s="594"/>
      <c r="N173" s="594"/>
      <c r="O173" s="595"/>
      <c r="R173" s="219"/>
      <c r="S173" s="219"/>
      <c r="T173" s="219"/>
      <c r="U173" s="219"/>
    </row>
    <row r="174" spans="1:21" s="218" customFormat="1" ht="18.75" customHeight="1" x14ac:dyDescent="0.2">
      <c r="B174" s="596"/>
      <c r="C174" s="597"/>
      <c r="D174" s="597"/>
      <c r="E174" s="597"/>
      <c r="F174" s="597"/>
      <c r="G174" s="597"/>
      <c r="H174" s="597"/>
      <c r="I174" s="597"/>
      <c r="J174" s="597"/>
      <c r="K174" s="597"/>
      <c r="L174" s="597"/>
      <c r="M174" s="597"/>
      <c r="N174" s="597"/>
      <c r="O174" s="598"/>
      <c r="R174" s="219"/>
      <c r="S174" s="219"/>
      <c r="T174" s="219"/>
      <c r="U174" s="219"/>
    </row>
    <row r="175" spans="1:21" ht="18.75" customHeight="1" x14ac:dyDescent="0.2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</row>
    <row r="176" spans="1:21" s="216" customFormat="1" ht="60.6" customHeight="1" x14ac:dyDescent="0.2">
      <c r="B176" s="576" t="s">
        <v>258</v>
      </c>
      <c r="C176" s="576"/>
      <c r="D176" s="576"/>
      <c r="E176" s="576"/>
      <c r="F176" s="576"/>
      <c r="G176" s="576"/>
      <c r="H176" s="576"/>
      <c r="I176" s="576"/>
      <c r="J176" s="576"/>
      <c r="K176" s="576"/>
      <c r="L176" s="576"/>
      <c r="M176" s="576"/>
      <c r="N176" s="576"/>
      <c r="O176" s="576"/>
      <c r="R176" s="217"/>
      <c r="S176" s="217"/>
      <c r="T176" s="217"/>
      <c r="U176" s="217"/>
    </row>
    <row r="177" spans="1:21" ht="19.5" customHeight="1" x14ac:dyDescent="0.2">
      <c r="A177" s="210"/>
    </row>
    <row r="178" spans="1:21" s="218" customFormat="1" ht="39.6" customHeight="1" x14ac:dyDescent="0.2">
      <c r="B178" s="577" t="s">
        <v>154</v>
      </c>
      <c r="C178" s="577"/>
      <c r="D178" s="577"/>
      <c r="E178" s="578" t="str">
        <f>IF(入力様式【No.4】!$E$2="","",入力様式【No.4】!$E$2)</f>
        <v/>
      </c>
      <c r="F178" s="578"/>
      <c r="I178" s="579"/>
      <c r="J178" s="579"/>
      <c r="K178" s="579"/>
      <c r="L178" s="579"/>
      <c r="M178" s="580"/>
      <c r="N178" s="580"/>
      <c r="O178" s="580"/>
      <c r="R178" s="219"/>
      <c r="S178" s="219"/>
      <c r="T178" s="219"/>
      <c r="U178" s="219"/>
    </row>
    <row r="179" spans="1:21" ht="18.75" customHeight="1" x14ac:dyDescent="0.2">
      <c r="A179" s="210"/>
      <c r="B179" s="220"/>
      <c r="C179" s="220"/>
      <c r="D179" s="220"/>
      <c r="E179" s="220"/>
      <c r="F179" s="220"/>
      <c r="G179" s="221"/>
      <c r="H179" s="221"/>
      <c r="I179" s="210"/>
      <c r="J179" s="210"/>
      <c r="K179" s="210"/>
      <c r="M179" s="210"/>
      <c r="N179" s="210"/>
      <c r="O179" s="210"/>
    </row>
    <row r="180" spans="1:21" s="216" customFormat="1" ht="27" customHeight="1" x14ac:dyDescent="0.2">
      <c r="B180" s="216" t="s">
        <v>23</v>
      </c>
      <c r="E180" s="222"/>
      <c r="F180" s="222"/>
      <c r="I180" s="216" t="s">
        <v>89</v>
      </c>
      <c r="R180" s="217"/>
      <c r="S180" s="217"/>
      <c r="T180" s="217"/>
      <c r="U180" s="217"/>
    </row>
    <row r="181" spans="1:21" s="218" customFormat="1" ht="39.6" customHeight="1" x14ac:dyDescent="0.2">
      <c r="B181" s="581" t="s">
        <v>26</v>
      </c>
      <c r="C181" s="582"/>
      <c r="D181" s="583"/>
      <c r="E181" s="585" t="str">
        <f>IF(入力様式【No.4】!$F$7="","",入力様式【No.4】!$E$7&amp;入力様式【No.4】!$F$7)</f>
        <v/>
      </c>
      <c r="F181" s="585"/>
      <c r="G181" s="585"/>
      <c r="I181" s="584" t="s">
        <v>38</v>
      </c>
      <c r="J181" s="584"/>
      <c r="K181" s="584"/>
      <c r="L181" s="584"/>
      <c r="M181" s="578" t="str">
        <f>IF(入力様式【No.4】!$E$14="","",入力様式【No.4】!$E$14)</f>
        <v/>
      </c>
      <c r="N181" s="578"/>
      <c r="O181" s="578"/>
      <c r="R181" s="219"/>
      <c r="S181" s="219"/>
      <c r="T181" s="219"/>
      <c r="U181" s="219"/>
    </row>
    <row r="182" spans="1:21" s="218" customFormat="1" ht="39.6" customHeight="1" x14ac:dyDescent="0.2">
      <c r="B182" s="581" t="s">
        <v>164</v>
      </c>
      <c r="C182" s="582"/>
      <c r="D182" s="583"/>
      <c r="E182" s="697" t="str">
        <f>IF(入力様式【No.4】!$E$9="","",入力様式【No.4】!$E$9)</f>
        <v/>
      </c>
      <c r="F182" s="697"/>
      <c r="G182" s="697"/>
      <c r="I182" s="584" t="str">
        <f>IF(入力様式【No.4】!$C$15="","",入力様式【No.4】!$C$15)</f>
        <v>稼働条件名</v>
      </c>
      <c r="J182" s="584"/>
      <c r="K182" s="584"/>
      <c r="L182" s="584"/>
      <c r="M182" s="578" t="str">
        <f>IF(入力様式【No.4】!$E$15="","",入力様式【No.4】!$E$15)</f>
        <v/>
      </c>
      <c r="N182" s="578"/>
      <c r="O182" s="578"/>
      <c r="R182" s="219"/>
      <c r="S182" s="219"/>
      <c r="T182" s="219"/>
      <c r="U182" s="219"/>
    </row>
    <row r="183" spans="1:21" s="218" customFormat="1" ht="39.6" customHeight="1" x14ac:dyDescent="0.2">
      <c r="B183" s="581" t="s">
        <v>31</v>
      </c>
      <c r="C183" s="582"/>
      <c r="D183" s="583"/>
      <c r="E183" s="697" t="str">
        <f>IF(入力様式【No.4】!$E$10="","",入力様式【No.4】!$E$10)</f>
        <v/>
      </c>
      <c r="F183" s="697"/>
      <c r="G183" s="697"/>
      <c r="I183" s="584" t="s">
        <v>43</v>
      </c>
      <c r="J183" s="584"/>
      <c r="K183" s="584"/>
      <c r="L183" s="584"/>
      <c r="M183" s="578" t="str">
        <f>IF(入力様式【No.4】!$E$16="","",入力様式【No.4】!$E$16)</f>
        <v/>
      </c>
      <c r="N183" s="578"/>
      <c r="O183" s="578"/>
      <c r="R183" s="219"/>
      <c r="S183" s="219"/>
      <c r="T183" s="219"/>
      <c r="U183" s="219"/>
    </row>
    <row r="184" spans="1:21" s="218" customFormat="1" ht="39.6" customHeight="1" x14ac:dyDescent="0.2">
      <c r="B184" s="223"/>
      <c r="C184" s="223"/>
      <c r="D184" s="223"/>
      <c r="E184" s="223"/>
      <c r="F184" s="223"/>
      <c r="G184" s="223"/>
      <c r="I184" s="649" t="b">
        <f>IFERROR(IF($M183="液化石油ガス（LPG）",入力様式【No.4】!$T$7),"")</f>
        <v>0</v>
      </c>
      <c r="J184" s="650"/>
      <c r="K184" s="650"/>
      <c r="L184" s="651"/>
      <c r="M184" s="653" t="str">
        <f>IFERROR(ROUNDDOWN(R184,2),"")</f>
        <v/>
      </c>
      <c r="N184" s="698"/>
      <c r="O184" s="699"/>
      <c r="R184" s="224" t="str">
        <f>IFERROR(IF($M183="液化石油ガス（LPG）",入力様式【No.4】!$V$7,""),"")</f>
        <v/>
      </c>
      <c r="S184" s="219"/>
      <c r="T184" s="219"/>
      <c r="U184" s="219"/>
    </row>
    <row r="185" spans="1:21" ht="23.45" customHeight="1" x14ac:dyDescent="0.2">
      <c r="A185" s="210"/>
      <c r="B185" s="210"/>
      <c r="C185" s="210"/>
      <c r="D185" s="210"/>
      <c r="E185" s="221"/>
      <c r="F185" s="221"/>
      <c r="G185" s="221"/>
      <c r="H185" s="221"/>
      <c r="I185" s="225"/>
      <c r="J185" s="225"/>
      <c r="K185" s="210"/>
      <c r="L185" s="210"/>
      <c r="M185" s="210"/>
      <c r="N185" s="210"/>
      <c r="O185" s="210"/>
    </row>
    <row r="186" spans="1:21" s="216" customFormat="1" ht="27" customHeight="1" x14ac:dyDescent="0.2">
      <c r="B186" s="216" t="s">
        <v>315</v>
      </c>
      <c r="D186" s="222"/>
      <c r="E186" s="222"/>
      <c r="F186" s="222"/>
      <c r="R186" s="217"/>
      <c r="S186" s="217"/>
      <c r="T186" s="217"/>
      <c r="U186" s="217"/>
    </row>
    <row r="187" spans="1:21" s="218" customFormat="1" ht="39.6" customHeight="1" x14ac:dyDescent="0.2">
      <c r="B187" s="691" t="s">
        <v>95</v>
      </c>
      <c r="C187" s="692"/>
      <c r="D187" s="226" t="s">
        <v>96</v>
      </c>
      <c r="E187" s="706" t="str">
        <f>IF(入力様式【No.4】!$J$7="","",入力様式【No.4】!$J$7)</f>
        <v/>
      </c>
      <c r="F187" s="707"/>
      <c r="G187" s="707"/>
      <c r="H187" s="707"/>
      <c r="I187" s="707"/>
      <c r="J187" s="707"/>
      <c r="K187" s="707"/>
      <c r="L187" s="707"/>
      <c r="M187" s="707"/>
      <c r="N187" s="707"/>
      <c r="O187" s="708"/>
      <c r="R187" s="219"/>
      <c r="S187" s="219"/>
      <c r="T187" s="219"/>
      <c r="U187" s="219"/>
    </row>
    <row r="188" spans="1:21" s="218" customFormat="1" ht="39.6" customHeight="1" x14ac:dyDescent="0.2">
      <c r="B188" s="693"/>
      <c r="C188" s="694"/>
      <c r="D188" s="439" t="str">
        <f>IF(入力様式【No.4】!$I$9="","",入力様式【No.4】!$I$9)</f>
        <v>メーカー名/
サービス提供会社名</v>
      </c>
      <c r="E188" s="706" t="str">
        <f>IF(入力様式【No.4】!$J$9="","",入力様式【No.4】!$J$9)</f>
        <v/>
      </c>
      <c r="F188" s="707"/>
      <c r="G188" s="707"/>
      <c r="H188" s="707"/>
      <c r="I188" s="707"/>
      <c r="J188" s="707"/>
      <c r="K188" s="707"/>
      <c r="L188" s="707"/>
      <c r="M188" s="707"/>
      <c r="N188" s="707"/>
      <c r="O188" s="708"/>
      <c r="R188" s="219"/>
      <c r="S188" s="219"/>
      <c r="T188" s="219"/>
      <c r="U188" s="219"/>
    </row>
    <row r="189" spans="1:21" s="218" customFormat="1" ht="39.6" customHeight="1" x14ac:dyDescent="0.2">
      <c r="B189" s="695"/>
      <c r="C189" s="696"/>
      <c r="D189" s="226" t="str">
        <f>IF(入力様式【No.4】!$I$10="","",入力様式【No.4】!$I$10)</f>
        <v>型番/
サービス名</v>
      </c>
      <c r="E189" s="706" t="str">
        <f>IF(入力様式【No.4】!$J$10="","",入力様式【No.4】!$J$10)</f>
        <v/>
      </c>
      <c r="F189" s="707"/>
      <c r="G189" s="707"/>
      <c r="H189" s="707"/>
      <c r="I189" s="707"/>
      <c r="J189" s="707"/>
      <c r="K189" s="707"/>
      <c r="L189" s="707"/>
      <c r="M189" s="707"/>
      <c r="N189" s="707"/>
      <c r="O189" s="708"/>
      <c r="R189" s="219"/>
      <c r="S189" s="219"/>
      <c r="T189" s="219"/>
      <c r="U189" s="219"/>
    </row>
    <row r="190" spans="1:21" s="218" customFormat="1" ht="39.6" customHeight="1" x14ac:dyDescent="0.2">
      <c r="B190" s="660" t="s">
        <v>312</v>
      </c>
      <c r="C190" s="660"/>
      <c r="D190" s="660"/>
      <c r="E190" s="682" t="str">
        <f>IF(入力様式【No.4】!$J$12="","",入力様式【No.4】!$J$12)</f>
        <v/>
      </c>
      <c r="F190" s="682"/>
      <c r="G190" s="682"/>
      <c r="H190" s="682"/>
      <c r="I190" s="682"/>
      <c r="J190" s="682"/>
      <c r="K190" s="682"/>
      <c r="L190" s="682"/>
      <c r="M190" s="682"/>
      <c r="N190" s="682"/>
      <c r="O190" s="682"/>
      <c r="R190" s="219"/>
      <c r="S190" s="219"/>
      <c r="T190" s="219"/>
      <c r="U190" s="219"/>
    </row>
    <row r="191" spans="1:21" s="218" customFormat="1" ht="39.6" customHeight="1" x14ac:dyDescent="0.2">
      <c r="B191" s="683" t="s">
        <v>205</v>
      </c>
      <c r="C191" s="684"/>
      <c r="D191" s="226" t="s">
        <v>314</v>
      </c>
      <c r="E191" s="682" t="str">
        <f>IF(入力様式【No.4】!$J$13="","",入力様式【No.4】!$J$13)</f>
        <v/>
      </c>
      <c r="F191" s="682"/>
      <c r="G191" s="682"/>
      <c r="H191" s="682"/>
      <c r="I191" s="682"/>
      <c r="J191" s="682"/>
      <c r="K191" s="682"/>
      <c r="L191" s="682"/>
      <c r="M191" s="682"/>
      <c r="N191" s="682"/>
      <c r="O191" s="682"/>
      <c r="R191" s="219"/>
      <c r="S191" s="219"/>
      <c r="T191" s="219"/>
      <c r="U191" s="219"/>
    </row>
    <row r="192" spans="1:21" s="218" customFormat="1" ht="39.6" customHeight="1" x14ac:dyDescent="0.2">
      <c r="B192" s="685"/>
      <c r="C192" s="686"/>
      <c r="D192" s="689" t="s">
        <v>313</v>
      </c>
      <c r="E192" s="615" t="s">
        <v>4</v>
      </c>
      <c r="F192" s="658"/>
      <c r="G192" s="658"/>
      <c r="H192" s="616"/>
      <c r="I192" s="615" t="s">
        <v>40</v>
      </c>
      <c r="J192" s="658"/>
      <c r="K192" s="658"/>
      <c r="L192" s="616"/>
      <c r="M192" s="615" t="s">
        <v>41</v>
      </c>
      <c r="N192" s="658"/>
      <c r="O192" s="616"/>
      <c r="R192" s="219"/>
      <c r="S192" s="219"/>
      <c r="T192" s="219"/>
      <c r="U192" s="219"/>
    </row>
    <row r="193" spans="1:21" s="218" customFormat="1" ht="39.6" customHeight="1" x14ac:dyDescent="0.2">
      <c r="B193" s="687"/>
      <c r="C193" s="688"/>
      <c r="D193" s="690"/>
      <c r="E193" s="659" t="str">
        <f>IF(入力様式【No.4】!$J$16="","",入力様式【No.4】!$J$16)</f>
        <v/>
      </c>
      <c r="F193" s="680"/>
      <c r="G193" s="680"/>
      <c r="H193" s="681"/>
      <c r="I193" s="659" t="str">
        <f>IF(入力様式【No.4】!$K$16="","",入力様式【No.4】!$K$16)</f>
        <v/>
      </c>
      <c r="J193" s="680"/>
      <c r="K193" s="680"/>
      <c r="L193" s="681"/>
      <c r="M193" s="659" t="str">
        <f>IF(入力様式【No.4】!$L$16="","",入力様式【No.4】!$L$16)</f>
        <v/>
      </c>
      <c r="N193" s="680"/>
      <c r="O193" s="681"/>
      <c r="R193" s="219"/>
      <c r="S193" s="219"/>
      <c r="T193" s="219"/>
      <c r="U193" s="219"/>
    </row>
    <row r="194" spans="1:21" ht="23.45" customHeight="1" x14ac:dyDescent="0.2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</row>
    <row r="195" spans="1:21" s="216" customFormat="1" ht="27" customHeight="1" x14ac:dyDescent="0.2">
      <c r="B195" s="216" t="s">
        <v>97</v>
      </c>
      <c r="R195" s="217"/>
      <c r="S195" s="217"/>
      <c r="T195" s="217"/>
      <c r="U195" s="217"/>
    </row>
    <row r="196" spans="1:21" s="218" customFormat="1" ht="39.6" customHeight="1" x14ac:dyDescent="0.2">
      <c r="B196" s="649" t="s">
        <v>46</v>
      </c>
      <c r="C196" s="650"/>
      <c r="D196" s="651"/>
      <c r="E196" s="675" t="str">
        <f>IF(入力様式【No.4】!$J$18="","",入力様式【No.4】!$J$18)</f>
        <v/>
      </c>
      <c r="F196" s="676"/>
      <c r="G196" s="676"/>
      <c r="H196" s="677"/>
      <c r="I196" s="615" t="s">
        <v>37</v>
      </c>
      <c r="J196" s="658"/>
      <c r="K196" s="658"/>
      <c r="L196" s="616"/>
      <c r="M196" s="585" t="str">
        <f>IF(入力様式【No.4】!$Q$14="","",入力様式【No.4】!$Q$14)</f>
        <v/>
      </c>
      <c r="N196" s="659"/>
      <c r="O196" s="227" t="s">
        <v>56</v>
      </c>
      <c r="R196" s="219"/>
      <c r="S196" s="219"/>
      <c r="T196" s="219"/>
      <c r="U196" s="219"/>
    </row>
    <row r="197" spans="1:21" s="218" customFormat="1" ht="39.6" customHeight="1" x14ac:dyDescent="0.2">
      <c r="B197" s="660" t="s">
        <v>50</v>
      </c>
      <c r="C197" s="660"/>
      <c r="D197" s="228"/>
      <c r="E197" s="661" t="s">
        <v>45</v>
      </c>
      <c r="F197" s="661"/>
      <c r="G197" s="661"/>
      <c r="H197" s="661"/>
      <c r="I197" s="661"/>
      <c r="J197" s="660" t="s">
        <v>51</v>
      </c>
      <c r="K197" s="662" t="s">
        <v>52</v>
      </c>
      <c r="L197" s="663"/>
      <c r="M197" s="663"/>
      <c r="N197" s="663"/>
      <c r="O197" s="664"/>
      <c r="R197" s="219"/>
      <c r="S197" s="219"/>
      <c r="T197" s="219"/>
      <c r="U197" s="219"/>
    </row>
    <row r="198" spans="1:21" s="218" customFormat="1" ht="39.6" customHeight="1" x14ac:dyDescent="0.2">
      <c r="B198" s="660"/>
      <c r="C198" s="660"/>
      <c r="D198" s="226" t="s">
        <v>57</v>
      </c>
      <c r="E198" s="665" t="str">
        <f>IF(入力様式【No.4】!$J$20="","",入力様式【No.4】!$J$20)</f>
        <v/>
      </c>
      <c r="F198" s="665"/>
      <c r="G198" s="665"/>
      <c r="H198" s="665"/>
      <c r="I198" s="665"/>
      <c r="J198" s="660"/>
      <c r="K198" s="666" t="str">
        <f>IF(入力様式【No.4】!$L$20="","",入力様式【No.4】!$L$20)</f>
        <v/>
      </c>
      <c r="L198" s="667"/>
      <c r="M198" s="667"/>
      <c r="N198" s="667"/>
      <c r="O198" s="668"/>
      <c r="R198" s="219"/>
      <c r="S198" s="219"/>
      <c r="T198" s="219"/>
      <c r="U198" s="219"/>
    </row>
    <row r="199" spans="1:21" s="218" customFormat="1" ht="39.6" customHeight="1" x14ac:dyDescent="0.2">
      <c r="B199" s="660"/>
      <c r="C199" s="660"/>
      <c r="D199" s="226" t="s">
        <v>59</v>
      </c>
      <c r="E199" s="669" t="str">
        <f>IF(入力様式【No.4】!$J$21="","",入力様式【No.4】!$J$21)</f>
        <v/>
      </c>
      <c r="F199" s="670"/>
      <c r="G199" s="670"/>
      <c r="H199" s="670"/>
      <c r="I199" s="671"/>
      <c r="J199" s="660"/>
      <c r="K199" s="672" t="str">
        <f>IF(入力様式【No.4】!$L$21="","",入力様式【No.4】!$L$21)</f>
        <v/>
      </c>
      <c r="L199" s="673"/>
      <c r="M199" s="673"/>
      <c r="N199" s="673"/>
      <c r="O199" s="674"/>
      <c r="R199" s="219"/>
      <c r="S199" s="219"/>
      <c r="T199" s="219"/>
      <c r="U199" s="219"/>
    </row>
    <row r="200" spans="1:21" s="218" customFormat="1" ht="39.6" customHeight="1" x14ac:dyDescent="0.2">
      <c r="B200" s="649" t="s">
        <v>61</v>
      </c>
      <c r="C200" s="650"/>
      <c r="D200" s="651"/>
      <c r="E200" s="652" t="str">
        <f>IF(入力様式【No.4】!$J$22="","",入力様式【No.4】!$J$22)</f>
        <v/>
      </c>
      <c r="F200" s="653"/>
      <c r="G200" s="678" t="s">
        <v>56</v>
      </c>
      <c r="H200" s="679"/>
      <c r="I200" s="649" t="s">
        <v>63</v>
      </c>
      <c r="J200" s="650"/>
      <c r="K200" s="650"/>
      <c r="L200" s="651"/>
      <c r="M200" s="654" t="str">
        <f>IF(入力様式【No.4】!$J$23="","",入力様式【No.4】!$J$23)</f>
        <v/>
      </c>
      <c r="N200" s="655"/>
      <c r="O200" s="229" t="s">
        <v>76</v>
      </c>
      <c r="R200" s="219"/>
      <c r="S200" s="219"/>
      <c r="T200" s="219"/>
      <c r="U200" s="219"/>
    </row>
    <row r="201" spans="1:21" ht="23.45" customHeight="1" x14ac:dyDescent="0.2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</row>
    <row r="202" spans="1:21" s="216" customFormat="1" ht="27" customHeight="1" x14ac:dyDescent="0.2">
      <c r="B202" s="216" t="s">
        <v>24</v>
      </c>
      <c r="R202" s="217"/>
      <c r="S202" s="217"/>
      <c r="T202" s="217"/>
      <c r="U202" s="217"/>
    </row>
    <row r="203" spans="1:21" s="218" customFormat="1" ht="39.6" customHeight="1" x14ac:dyDescent="0.2">
      <c r="B203" s="656" t="s">
        <v>204</v>
      </c>
      <c r="C203" s="656"/>
      <c r="D203" s="656"/>
      <c r="E203" s="659" t="str">
        <f>IF(入力様式【No.4】!$E$18="","",入力様式【No.4】!$E$18)</f>
        <v/>
      </c>
      <c r="F203" s="680"/>
      <c r="G203" s="680"/>
      <c r="H203" s="681"/>
      <c r="I203" s="657" t="str">
        <f>IF(入力様式【No.4】!$N$11="","",入力様式【No.4】!$N$11)</f>
        <v>【計画値】１か月の運転日数/生産量</v>
      </c>
      <c r="J203" s="657"/>
      <c r="K203" s="657"/>
      <c r="L203" s="657"/>
      <c r="M203" s="617" t="str">
        <f>IF(入力様式【No.4】!$Q$11="","",入力様式【No.4】!$Q$11)</f>
        <v/>
      </c>
      <c r="N203" s="618"/>
      <c r="O203" s="230" t="str">
        <f>IFERROR(IF($E203="計画生産量に基づいて算出",入力様式【No.4】!$S$11,IF($E203="計画稼働日数（稼働時間）に基づいて算出","日","")),"")</f>
        <v/>
      </c>
      <c r="P203" s="231"/>
      <c r="Q203" s="231"/>
      <c r="R203" s="219"/>
      <c r="S203" s="219"/>
      <c r="T203" s="219"/>
      <c r="U203" s="219"/>
    </row>
    <row r="204" spans="1:21" s="218" customFormat="1" ht="39.6" customHeight="1" x14ac:dyDescent="0.2">
      <c r="B204" s="584" t="str">
        <f>IF(入力様式【No.4】!$N$7="","",入力様式【No.4】!$N$7)</f>
        <v>稼働条件名</v>
      </c>
      <c r="C204" s="584"/>
      <c r="D204" s="584"/>
      <c r="E204" s="643" t="str">
        <f>IF(入力様式【No.4】!$Q$7="","",入力様式【No.4】!$Q$7)</f>
        <v/>
      </c>
      <c r="F204" s="644"/>
      <c r="G204" s="644"/>
      <c r="H204" s="645"/>
      <c r="I204" s="611" t="s">
        <v>42</v>
      </c>
      <c r="J204" s="612"/>
      <c r="K204" s="615" t="str">
        <f>IF(入力様式【No.4】!$P$15="","",入力様式【No.4】!$P$15)</f>
        <v>計画稼働日数/生産量</v>
      </c>
      <c r="L204" s="616"/>
      <c r="M204" s="617" t="str">
        <f>IF(入力様式【No.4】!$Q$15="","",入力様式【No.4】!$Q$15)</f>
        <v/>
      </c>
      <c r="N204" s="618"/>
      <c r="O204" s="230" t="str">
        <f>O203</f>
        <v/>
      </c>
      <c r="R204" s="219"/>
      <c r="S204" s="219"/>
      <c r="T204" s="219"/>
      <c r="U204" s="219"/>
    </row>
    <row r="205" spans="1:21" s="218" customFormat="1" ht="39.6" customHeight="1" x14ac:dyDescent="0.2">
      <c r="B205" s="584"/>
      <c r="C205" s="584"/>
      <c r="D205" s="584"/>
      <c r="E205" s="646"/>
      <c r="F205" s="647"/>
      <c r="G205" s="647"/>
      <c r="H205" s="648"/>
      <c r="I205" s="613"/>
      <c r="J205" s="614"/>
      <c r="K205" s="615" t="str">
        <f>IF(入力様式【No.4】!$P$16="","",入力様式【No.4】!$P$16)</f>
        <v>実績稼働日数/生産量</v>
      </c>
      <c r="L205" s="616"/>
      <c r="M205" s="617">
        <f>IF(入力様式【No.4】!$Q$16="","",入力様式【No.4】!$Q$16)</f>
        <v>0</v>
      </c>
      <c r="N205" s="618"/>
      <c r="O205" s="230" t="str">
        <f>O204</f>
        <v/>
      </c>
      <c r="R205" s="219"/>
      <c r="S205" s="219"/>
      <c r="T205" s="219"/>
      <c r="U205" s="219"/>
    </row>
    <row r="206" spans="1:21" ht="23.45" customHeight="1" x14ac:dyDescent="0.2">
      <c r="A206" s="210"/>
      <c r="B206" s="210"/>
      <c r="C206" s="210"/>
      <c r="D206" s="210"/>
      <c r="E206" s="210"/>
      <c r="I206" s="210"/>
      <c r="J206" s="210"/>
      <c r="K206" s="210"/>
      <c r="L206" s="210"/>
      <c r="M206" s="210"/>
      <c r="N206" s="210"/>
      <c r="O206" s="210"/>
    </row>
    <row r="207" spans="1:21" s="216" customFormat="1" ht="27" customHeight="1" x14ac:dyDescent="0.2">
      <c r="B207" s="216" t="s">
        <v>98</v>
      </c>
      <c r="E207" s="222"/>
      <c r="F207" s="222"/>
      <c r="G207" s="222"/>
      <c r="H207" s="222"/>
      <c r="R207" s="217"/>
      <c r="S207" s="217"/>
      <c r="T207" s="217"/>
      <c r="U207" s="217"/>
    </row>
    <row r="208" spans="1:21" ht="25.5" customHeight="1" x14ac:dyDescent="0.2">
      <c r="A208" s="210"/>
      <c r="B208" s="627" t="s">
        <v>99</v>
      </c>
      <c r="C208" s="628"/>
      <c r="D208" s="628"/>
      <c r="E208" s="628"/>
      <c r="F208" s="628"/>
      <c r="G208" s="628"/>
      <c r="H208" s="629"/>
      <c r="I208" s="619" t="str">
        <f>IF(入力様式【No.4】!$Q$19="","",入力様式【No.4】!$Q$19)</f>
        <v/>
      </c>
      <c r="J208" s="620"/>
      <c r="K208" s="620"/>
      <c r="L208" s="620"/>
      <c r="M208" s="623"/>
      <c r="N208" s="625" t="str">
        <f>IF(入力様式【No.4】!$R$19="","",入力様式【No.4】!$R$19)</f>
        <v/>
      </c>
      <c r="O208" s="626"/>
    </row>
    <row r="209" spans="1:21" ht="25.5" customHeight="1" x14ac:dyDescent="0.2">
      <c r="A209" s="210"/>
      <c r="B209" s="630"/>
      <c r="C209" s="631"/>
      <c r="D209" s="631"/>
      <c r="E209" s="631"/>
      <c r="F209" s="631"/>
      <c r="G209" s="631"/>
      <c r="H209" s="632"/>
      <c r="I209" s="621"/>
      <c r="J209" s="622"/>
      <c r="K209" s="622"/>
      <c r="L209" s="622"/>
      <c r="M209" s="624"/>
      <c r="N209" s="625"/>
      <c r="O209" s="626"/>
    </row>
    <row r="210" spans="1:21" ht="19.5" customHeight="1" x14ac:dyDescent="0.2">
      <c r="A210" s="210"/>
      <c r="B210" s="210"/>
      <c r="C210" s="210"/>
      <c r="D210" s="210"/>
      <c r="E210" s="210"/>
      <c r="F210" s="210"/>
      <c r="I210" s="210"/>
      <c r="J210" s="210"/>
      <c r="K210" s="210"/>
      <c r="L210" s="210"/>
      <c r="M210" s="210"/>
      <c r="N210" s="232"/>
      <c r="O210" s="232"/>
    </row>
    <row r="211" spans="1:21" s="216" customFormat="1" ht="27" customHeight="1" thickBot="1" x14ac:dyDescent="0.25">
      <c r="B211" s="216" t="s">
        <v>214</v>
      </c>
      <c r="E211" s="222"/>
      <c r="F211" s="222"/>
      <c r="I211" s="233"/>
      <c r="J211" s="233"/>
      <c r="K211" s="233"/>
      <c r="L211" s="233"/>
      <c r="M211" s="233"/>
      <c r="R211" s="217"/>
      <c r="S211" s="217"/>
      <c r="T211" s="217"/>
      <c r="U211" s="217"/>
    </row>
    <row r="212" spans="1:21" ht="25.5" customHeight="1" x14ac:dyDescent="0.2">
      <c r="A212" s="210"/>
      <c r="B212" s="599" t="s">
        <v>60</v>
      </c>
      <c r="C212" s="600"/>
      <c r="D212" s="600"/>
      <c r="E212" s="600"/>
      <c r="F212" s="600"/>
      <c r="G212" s="600"/>
      <c r="H212" s="601"/>
      <c r="I212" s="633" t="str">
        <f>IF(入力様式【No.4】!$Q$21="","",入力様式【No.4】!$Q$21)</f>
        <v/>
      </c>
      <c r="J212" s="634"/>
      <c r="K212" s="634"/>
      <c r="L212" s="634"/>
      <c r="M212" s="637"/>
      <c r="N212" s="639" t="str">
        <f>IF(入力様式【No.4】!$R$21="","",入力様式【No.4】!$R$21)</f>
        <v/>
      </c>
      <c r="O212" s="640"/>
    </row>
    <row r="213" spans="1:21" ht="25.5" customHeight="1" thickBot="1" x14ac:dyDescent="0.25">
      <c r="A213" s="210"/>
      <c r="B213" s="602"/>
      <c r="C213" s="603"/>
      <c r="D213" s="603"/>
      <c r="E213" s="603"/>
      <c r="F213" s="603"/>
      <c r="G213" s="603"/>
      <c r="H213" s="604"/>
      <c r="I213" s="635"/>
      <c r="J213" s="636"/>
      <c r="K213" s="636"/>
      <c r="L213" s="636"/>
      <c r="M213" s="638"/>
      <c r="N213" s="641"/>
      <c r="O213" s="642"/>
    </row>
    <row r="214" spans="1:21" ht="19.5" customHeight="1" thickBot="1" x14ac:dyDescent="0.25">
      <c r="A214" s="210"/>
      <c r="B214" s="210"/>
      <c r="C214" s="210"/>
      <c r="D214" s="210"/>
      <c r="E214" s="234"/>
      <c r="F214" s="234"/>
      <c r="I214" s="210"/>
      <c r="J214" s="210"/>
      <c r="K214" s="210"/>
      <c r="L214" s="210"/>
      <c r="M214" s="235"/>
      <c r="N214" s="210"/>
      <c r="O214" s="210"/>
    </row>
    <row r="215" spans="1:21" ht="25.5" customHeight="1" x14ac:dyDescent="0.2">
      <c r="A215" s="210"/>
      <c r="B215" s="605" t="s">
        <v>166</v>
      </c>
      <c r="C215" s="606"/>
      <c r="D215" s="606"/>
      <c r="E215" s="606"/>
      <c r="F215" s="606"/>
      <c r="G215" s="606"/>
      <c r="H215" s="607"/>
      <c r="I215" s="634" t="b">
        <f>IFERROR(IF($M183="液化石油ガス（LPG）",入力様式【No.4】!$V$15),"")</f>
        <v>0</v>
      </c>
      <c r="J215" s="634"/>
      <c r="K215" s="634"/>
      <c r="L215" s="634"/>
      <c r="M215" s="637"/>
      <c r="N215" s="586" t="str">
        <f>IF(I215="","",IF($M183="液化石油ガス（LPG）",入力様式【No.4】!$W$15,""))</f>
        <v/>
      </c>
      <c r="O215" s="587"/>
    </row>
    <row r="216" spans="1:21" ht="25.5" customHeight="1" thickBot="1" x14ac:dyDescent="0.25">
      <c r="A216" s="210"/>
      <c r="B216" s="608"/>
      <c r="C216" s="609"/>
      <c r="D216" s="609"/>
      <c r="E216" s="609"/>
      <c r="F216" s="609"/>
      <c r="G216" s="609"/>
      <c r="H216" s="610"/>
      <c r="I216" s="636"/>
      <c r="J216" s="636"/>
      <c r="K216" s="636"/>
      <c r="L216" s="636"/>
      <c r="M216" s="638"/>
      <c r="N216" s="588"/>
      <c r="O216" s="589"/>
    </row>
    <row r="217" spans="1:21" ht="18.75" customHeight="1" x14ac:dyDescent="0.2">
      <c r="A217" s="210"/>
      <c r="B217" s="225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</row>
    <row r="218" spans="1:21" s="216" customFormat="1" ht="27" customHeight="1" x14ac:dyDescent="0.2">
      <c r="B218" s="216" t="s">
        <v>54</v>
      </c>
      <c r="R218" s="217"/>
      <c r="S218" s="217"/>
      <c r="T218" s="217"/>
      <c r="U218" s="217"/>
    </row>
    <row r="219" spans="1:21" s="218" customFormat="1" ht="18.75" customHeight="1" x14ac:dyDescent="0.2">
      <c r="B219" s="590" t="str">
        <f>IF(入力様式【No.4】!$T$20="","",入力様式【No.4】!$T$20)</f>
        <v/>
      </c>
      <c r="C219" s="591"/>
      <c r="D219" s="591"/>
      <c r="E219" s="591"/>
      <c r="F219" s="591"/>
      <c r="G219" s="591"/>
      <c r="H219" s="591"/>
      <c r="I219" s="591"/>
      <c r="J219" s="591"/>
      <c r="K219" s="591"/>
      <c r="L219" s="591"/>
      <c r="M219" s="591"/>
      <c r="N219" s="591"/>
      <c r="O219" s="592"/>
      <c r="R219" s="219"/>
      <c r="S219" s="219"/>
      <c r="T219" s="219"/>
      <c r="U219" s="219"/>
    </row>
    <row r="220" spans="1:21" s="218" customFormat="1" ht="18.75" customHeight="1" x14ac:dyDescent="0.2">
      <c r="B220" s="593"/>
      <c r="C220" s="594"/>
      <c r="D220" s="594"/>
      <c r="E220" s="594"/>
      <c r="F220" s="594"/>
      <c r="G220" s="594"/>
      <c r="H220" s="594"/>
      <c r="I220" s="594"/>
      <c r="J220" s="594"/>
      <c r="K220" s="594"/>
      <c r="L220" s="594"/>
      <c r="M220" s="594"/>
      <c r="N220" s="594"/>
      <c r="O220" s="595"/>
      <c r="R220" s="219"/>
      <c r="S220" s="219"/>
      <c r="T220" s="219"/>
      <c r="U220" s="219"/>
    </row>
    <row r="221" spans="1:21" s="218" customFormat="1" ht="18.75" customHeight="1" x14ac:dyDescent="0.2">
      <c r="B221" s="596"/>
      <c r="C221" s="597"/>
      <c r="D221" s="597"/>
      <c r="E221" s="597"/>
      <c r="F221" s="597"/>
      <c r="G221" s="597"/>
      <c r="H221" s="597"/>
      <c r="I221" s="597"/>
      <c r="J221" s="597"/>
      <c r="K221" s="597"/>
      <c r="L221" s="597"/>
      <c r="M221" s="597"/>
      <c r="N221" s="597"/>
      <c r="O221" s="598"/>
      <c r="R221" s="219"/>
      <c r="S221" s="219"/>
      <c r="T221" s="219"/>
      <c r="U221" s="219"/>
    </row>
    <row r="222" spans="1:21" ht="18.75" customHeight="1" x14ac:dyDescent="0.2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</row>
    <row r="223" spans="1:21" s="216" customFormat="1" ht="60.6" customHeight="1" x14ac:dyDescent="0.2">
      <c r="B223" s="576" t="s">
        <v>258</v>
      </c>
      <c r="C223" s="576"/>
      <c r="D223" s="576"/>
      <c r="E223" s="576"/>
      <c r="F223" s="576"/>
      <c r="G223" s="576"/>
      <c r="H223" s="576"/>
      <c r="I223" s="576"/>
      <c r="J223" s="576"/>
      <c r="K223" s="576"/>
      <c r="L223" s="576"/>
      <c r="M223" s="576"/>
      <c r="N223" s="576"/>
      <c r="O223" s="576"/>
      <c r="R223" s="217"/>
      <c r="S223" s="217"/>
      <c r="T223" s="217"/>
      <c r="U223" s="217"/>
    </row>
    <row r="224" spans="1:21" ht="19.5" customHeight="1" x14ac:dyDescent="0.2">
      <c r="A224" s="210"/>
    </row>
    <row r="225" spans="1:21" s="218" customFormat="1" ht="39.6" customHeight="1" x14ac:dyDescent="0.2">
      <c r="B225" s="577" t="s">
        <v>154</v>
      </c>
      <c r="C225" s="577"/>
      <c r="D225" s="577"/>
      <c r="E225" s="578" t="str">
        <f>IF(入力様式【No.5】!$E$2="","",入力様式【No.5】!$E$2)</f>
        <v/>
      </c>
      <c r="F225" s="578"/>
      <c r="I225" s="579"/>
      <c r="J225" s="579"/>
      <c r="K225" s="579"/>
      <c r="L225" s="579"/>
      <c r="M225" s="580"/>
      <c r="N225" s="580"/>
      <c r="O225" s="580"/>
      <c r="R225" s="219"/>
      <c r="S225" s="219"/>
      <c r="T225" s="219"/>
      <c r="U225" s="219"/>
    </row>
    <row r="226" spans="1:21" ht="18.75" customHeight="1" x14ac:dyDescent="0.2">
      <c r="A226" s="210"/>
      <c r="B226" s="220"/>
      <c r="C226" s="220"/>
      <c r="D226" s="220"/>
      <c r="E226" s="220"/>
      <c r="F226" s="220"/>
      <c r="G226" s="221"/>
      <c r="H226" s="221"/>
      <c r="I226" s="210"/>
      <c r="J226" s="210"/>
      <c r="K226" s="210"/>
      <c r="M226" s="210"/>
      <c r="N226" s="210"/>
      <c r="O226" s="210"/>
    </row>
    <row r="227" spans="1:21" s="216" customFormat="1" ht="27" customHeight="1" x14ac:dyDescent="0.2">
      <c r="B227" s="216" t="s">
        <v>23</v>
      </c>
      <c r="E227" s="222"/>
      <c r="F227" s="222"/>
      <c r="I227" s="216" t="s">
        <v>89</v>
      </c>
      <c r="R227" s="217"/>
      <c r="S227" s="217"/>
      <c r="T227" s="217"/>
      <c r="U227" s="217"/>
    </row>
    <row r="228" spans="1:21" s="218" customFormat="1" ht="39.6" customHeight="1" x14ac:dyDescent="0.2">
      <c r="B228" s="581" t="s">
        <v>26</v>
      </c>
      <c r="C228" s="582"/>
      <c r="D228" s="583"/>
      <c r="E228" s="585" t="str">
        <f>IF(入力様式【No.5】!$F$7="","",入力様式【No.5】!$E$7&amp;入力様式【No.5】!$F$7)</f>
        <v/>
      </c>
      <c r="F228" s="585"/>
      <c r="G228" s="585"/>
      <c r="I228" s="584" t="s">
        <v>38</v>
      </c>
      <c r="J228" s="584"/>
      <c r="K228" s="584"/>
      <c r="L228" s="584"/>
      <c r="M228" s="578" t="str">
        <f>IF(入力様式【No.5】!$E$14="","",入力様式【No.5】!$E$14)</f>
        <v/>
      </c>
      <c r="N228" s="578"/>
      <c r="O228" s="578"/>
      <c r="R228" s="219"/>
      <c r="S228" s="219"/>
      <c r="T228" s="219"/>
      <c r="U228" s="219"/>
    </row>
    <row r="229" spans="1:21" s="218" customFormat="1" ht="39.6" customHeight="1" x14ac:dyDescent="0.2">
      <c r="B229" s="581" t="s">
        <v>164</v>
      </c>
      <c r="C229" s="582"/>
      <c r="D229" s="583"/>
      <c r="E229" s="697" t="str">
        <f>IF(入力様式【No.5】!$E$9="","",入力様式【No.5】!$E$9)</f>
        <v/>
      </c>
      <c r="F229" s="697"/>
      <c r="G229" s="697"/>
      <c r="I229" s="584" t="str">
        <f>IF(入力様式【No.5】!$C$15="","",入力様式【No.5】!$C$15)</f>
        <v>稼働条件名</v>
      </c>
      <c r="J229" s="584"/>
      <c r="K229" s="584"/>
      <c r="L229" s="584"/>
      <c r="M229" s="578" t="str">
        <f>IF(入力様式【No.5】!$E$15="","",入力様式【No.5】!$E$15)</f>
        <v/>
      </c>
      <c r="N229" s="578"/>
      <c r="O229" s="578"/>
      <c r="R229" s="219"/>
      <c r="S229" s="219"/>
      <c r="T229" s="219"/>
      <c r="U229" s="219"/>
    </row>
    <row r="230" spans="1:21" s="218" customFormat="1" ht="39.6" customHeight="1" x14ac:dyDescent="0.2">
      <c r="B230" s="581" t="s">
        <v>31</v>
      </c>
      <c r="C230" s="582"/>
      <c r="D230" s="583"/>
      <c r="E230" s="697" t="str">
        <f>IF(入力様式【No.5】!$E$10="","",入力様式【No.5】!$E$10)</f>
        <v/>
      </c>
      <c r="F230" s="697"/>
      <c r="G230" s="697"/>
      <c r="I230" s="584" t="s">
        <v>43</v>
      </c>
      <c r="J230" s="584"/>
      <c r="K230" s="584"/>
      <c r="L230" s="584"/>
      <c r="M230" s="578" t="str">
        <f>IF(入力様式【No.5】!$E$16="","",入力様式【No.5】!$E$16)</f>
        <v/>
      </c>
      <c r="N230" s="578"/>
      <c r="O230" s="578"/>
      <c r="R230" s="219"/>
      <c r="S230" s="219"/>
      <c r="T230" s="219"/>
      <c r="U230" s="219"/>
    </row>
    <row r="231" spans="1:21" s="218" customFormat="1" ht="39.6" customHeight="1" x14ac:dyDescent="0.2">
      <c r="B231" s="223"/>
      <c r="C231" s="223"/>
      <c r="D231" s="223"/>
      <c r="E231" s="223"/>
      <c r="F231" s="223"/>
      <c r="G231" s="223"/>
      <c r="I231" s="649" t="b">
        <f>IFERROR(IF($M230="液化石油ガス（LPG）",入力様式【No.5】!$T$7),"")</f>
        <v>0</v>
      </c>
      <c r="J231" s="650"/>
      <c r="K231" s="650"/>
      <c r="L231" s="651"/>
      <c r="M231" s="653" t="str">
        <f>IFERROR(ROUNDDOWN(R231,2),"")</f>
        <v/>
      </c>
      <c r="N231" s="698"/>
      <c r="O231" s="699"/>
      <c r="R231" s="224" t="str">
        <f>IFERROR(IF($M230="液化石油ガス（LPG）",入力様式【No.5】!$V$7,""),"")</f>
        <v/>
      </c>
      <c r="S231" s="219"/>
      <c r="T231" s="219"/>
      <c r="U231" s="219"/>
    </row>
    <row r="232" spans="1:21" ht="23.45" customHeight="1" x14ac:dyDescent="0.2">
      <c r="A232" s="210"/>
      <c r="B232" s="210"/>
      <c r="C232" s="210"/>
      <c r="D232" s="210"/>
      <c r="E232" s="221"/>
      <c r="F232" s="221"/>
      <c r="G232" s="221"/>
      <c r="H232" s="221"/>
      <c r="I232" s="225"/>
      <c r="J232" s="225"/>
      <c r="K232" s="210"/>
      <c r="L232" s="210"/>
      <c r="M232" s="210"/>
      <c r="N232" s="210"/>
      <c r="O232" s="210"/>
    </row>
    <row r="233" spans="1:21" s="216" customFormat="1" ht="27" customHeight="1" x14ac:dyDescent="0.2">
      <c r="B233" s="216" t="s">
        <v>315</v>
      </c>
      <c r="D233" s="222"/>
      <c r="E233" s="222"/>
      <c r="F233" s="222"/>
      <c r="R233" s="217"/>
      <c r="S233" s="217"/>
      <c r="T233" s="217"/>
      <c r="U233" s="217"/>
    </row>
    <row r="234" spans="1:21" s="218" customFormat="1" ht="39.6" customHeight="1" x14ac:dyDescent="0.2">
      <c r="B234" s="691" t="s">
        <v>95</v>
      </c>
      <c r="C234" s="692"/>
      <c r="D234" s="226" t="s">
        <v>96</v>
      </c>
      <c r="E234" s="706" t="str">
        <f>IF(入力様式【No.5】!$J$7="","",入力様式【No.5】!$J$7)</f>
        <v/>
      </c>
      <c r="F234" s="707"/>
      <c r="G234" s="707"/>
      <c r="H234" s="707"/>
      <c r="I234" s="707"/>
      <c r="J234" s="707"/>
      <c r="K234" s="707"/>
      <c r="L234" s="707"/>
      <c r="M234" s="707"/>
      <c r="N234" s="707"/>
      <c r="O234" s="708"/>
      <c r="R234" s="219"/>
      <c r="S234" s="219"/>
      <c r="T234" s="219"/>
      <c r="U234" s="219"/>
    </row>
    <row r="235" spans="1:21" s="218" customFormat="1" ht="39.6" customHeight="1" x14ac:dyDescent="0.2">
      <c r="B235" s="693"/>
      <c r="C235" s="694"/>
      <c r="D235" s="439" t="str">
        <f>IF(入力様式【No.5】!$I$9="","",入力様式【No.5】!$I$9)</f>
        <v>メーカー名/
サービス提供会社名</v>
      </c>
      <c r="E235" s="706" t="str">
        <f>IF(入力様式【No.5】!$J$9="","",入力様式【No.5】!$J$9)</f>
        <v/>
      </c>
      <c r="F235" s="707"/>
      <c r="G235" s="707"/>
      <c r="H235" s="707"/>
      <c r="I235" s="707"/>
      <c r="J235" s="707"/>
      <c r="K235" s="707"/>
      <c r="L235" s="707"/>
      <c r="M235" s="707"/>
      <c r="N235" s="707"/>
      <c r="O235" s="708"/>
      <c r="R235" s="219"/>
      <c r="S235" s="219"/>
      <c r="T235" s="219"/>
      <c r="U235" s="219"/>
    </row>
    <row r="236" spans="1:21" s="218" customFormat="1" ht="39.6" customHeight="1" x14ac:dyDescent="0.2">
      <c r="B236" s="695"/>
      <c r="C236" s="696"/>
      <c r="D236" s="226" t="str">
        <f>IF(入力様式【No.5】!$I$10="","",入力様式【No.5】!$I$10)</f>
        <v>型番/
サービス名</v>
      </c>
      <c r="E236" s="706" t="str">
        <f>IF(入力様式【No.5】!$J$10="","",入力様式【No.5】!$J$10)</f>
        <v/>
      </c>
      <c r="F236" s="707"/>
      <c r="G236" s="707"/>
      <c r="H236" s="707"/>
      <c r="I236" s="707"/>
      <c r="J236" s="707"/>
      <c r="K236" s="707"/>
      <c r="L236" s="707"/>
      <c r="M236" s="707"/>
      <c r="N236" s="707"/>
      <c r="O236" s="708"/>
      <c r="R236" s="219"/>
      <c r="S236" s="219"/>
      <c r="T236" s="219"/>
      <c r="U236" s="219"/>
    </row>
    <row r="237" spans="1:21" s="218" customFormat="1" ht="39.6" customHeight="1" x14ac:dyDescent="0.2">
      <c r="B237" s="660" t="s">
        <v>312</v>
      </c>
      <c r="C237" s="660"/>
      <c r="D237" s="660"/>
      <c r="E237" s="682" t="str">
        <f>IF(入力様式【No.5】!$J$12="","",入力様式【No.5】!$J$12)</f>
        <v/>
      </c>
      <c r="F237" s="682"/>
      <c r="G237" s="682"/>
      <c r="H237" s="682"/>
      <c r="I237" s="682"/>
      <c r="J237" s="682"/>
      <c r="K237" s="682"/>
      <c r="L237" s="682"/>
      <c r="M237" s="682"/>
      <c r="N237" s="682"/>
      <c r="O237" s="682"/>
      <c r="R237" s="219"/>
      <c r="S237" s="219"/>
      <c r="T237" s="219"/>
      <c r="U237" s="219"/>
    </row>
    <row r="238" spans="1:21" s="218" customFormat="1" ht="39.6" customHeight="1" x14ac:dyDescent="0.2">
      <c r="B238" s="683" t="s">
        <v>205</v>
      </c>
      <c r="C238" s="684"/>
      <c r="D238" s="226" t="s">
        <v>314</v>
      </c>
      <c r="E238" s="682" t="str">
        <f>IF(入力様式【No.5】!$J$13="","",入力様式【No.5】!$J$13)</f>
        <v/>
      </c>
      <c r="F238" s="682"/>
      <c r="G238" s="682"/>
      <c r="H238" s="682"/>
      <c r="I238" s="682"/>
      <c r="J238" s="682"/>
      <c r="K238" s="682"/>
      <c r="L238" s="682"/>
      <c r="M238" s="682"/>
      <c r="N238" s="682"/>
      <c r="O238" s="682"/>
      <c r="R238" s="219"/>
      <c r="S238" s="219"/>
      <c r="T238" s="219"/>
      <c r="U238" s="219"/>
    </row>
    <row r="239" spans="1:21" s="218" customFormat="1" ht="39.6" customHeight="1" x14ac:dyDescent="0.2">
      <c r="B239" s="685"/>
      <c r="C239" s="686"/>
      <c r="D239" s="689" t="s">
        <v>313</v>
      </c>
      <c r="E239" s="615" t="s">
        <v>4</v>
      </c>
      <c r="F239" s="658"/>
      <c r="G239" s="658"/>
      <c r="H239" s="616"/>
      <c r="I239" s="615" t="s">
        <v>40</v>
      </c>
      <c r="J239" s="658"/>
      <c r="K239" s="658"/>
      <c r="L239" s="616"/>
      <c r="M239" s="615" t="s">
        <v>41</v>
      </c>
      <c r="N239" s="658"/>
      <c r="O239" s="616"/>
      <c r="R239" s="219"/>
      <c r="S239" s="219"/>
      <c r="T239" s="219"/>
      <c r="U239" s="219"/>
    </row>
    <row r="240" spans="1:21" s="218" customFormat="1" ht="39.6" customHeight="1" x14ac:dyDescent="0.2">
      <c r="B240" s="687"/>
      <c r="C240" s="688"/>
      <c r="D240" s="690"/>
      <c r="E240" s="659" t="str">
        <f>IF(入力様式【No.5】!$J$16="","",入力様式【No.5】!$J$16)</f>
        <v/>
      </c>
      <c r="F240" s="680"/>
      <c r="G240" s="680"/>
      <c r="H240" s="681"/>
      <c r="I240" s="659" t="str">
        <f>IF(入力様式【No.5】!$K$16="","",入力様式【No.5】!$K$16)</f>
        <v/>
      </c>
      <c r="J240" s="680"/>
      <c r="K240" s="680"/>
      <c r="L240" s="681"/>
      <c r="M240" s="659" t="str">
        <f>IF(入力様式【No.5】!$L$16="","",入力様式【No.5】!$L$16)</f>
        <v/>
      </c>
      <c r="N240" s="680"/>
      <c r="O240" s="681"/>
      <c r="R240" s="219"/>
      <c r="S240" s="219"/>
      <c r="T240" s="219"/>
      <c r="U240" s="219"/>
    </row>
    <row r="241" spans="1:21" ht="23.45" customHeight="1" x14ac:dyDescent="0.2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</row>
    <row r="242" spans="1:21" s="216" customFormat="1" ht="27" customHeight="1" x14ac:dyDescent="0.2">
      <c r="B242" s="216" t="s">
        <v>97</v>
      </c>
      <c r="R242" s="217"/>
      <c r="S242" s="217"/>
      <c r="T242" s="217"/>
      <c r="U242" s="217"/>
    </row>
    <row r="243" spans="1:21" s="218" customFormat="1" ht="39.6" customHeight="1" x14ac:dyDescent="0.2">
      <c r="B243" s="649" t="s">
        <v>46</v>
      </c>
      <c r="C243" s="650"/>
      <c r="D243" s="651"/>
      <c r="E243" s="675" t="str">
        <f>IF(入力様式【No.5】!$J$18="","",入力様式【No.5】!$J$18)</f>
        <v/>
      </c>
      <c r="F243" s="676"/>
      <c r="G243" s="676"/>
      <c r="H243" s="677"/>
      <c r="I243" s="615" t="s">
        <v>37</v>
      </c>
      <c r="J243" s="658"/>
      <c r="K243" s="658"/>
      <c r="L243" s="616"/>
      <c r="M243" s="585" t="str">
        <f>IF(入力様式【No.5】!$Q$14="","",入力様式【No.5】!$Q$14)</f>
        <v/>
      </c>
      <c r="N243" s="659"/>
      <c r="O243" s="227" t="s">
        <v>56</v>
      </c>
      <c r="R243" s="219"/>
      <c r="S243" s="219"/>
      <c r="T243" s="219"/>
      <c r="U243" s="219"/>
    </row>
    <row r="244" spans="1:21" s="218" customFormat="1" ht="39.6" customHeight="1" x14ac:dyDescent="0.2">
      <c r="B244" s="660" t="s">
        <v>50</v>
      </c>
      <c r="C244" s="660"/>
      <c r="D244" s="228"/>
      <c r="E244" s="661" t="s">
        <v>45</v>
      </c>
      <c r="F244" s="661"/>
      <c r="G244" s="661"/>
      <c r="H244" s="661"/>
      <c r="I244" s="661"/>
      <c r="J244" s="660" t="s">
        <v>51</v>
      </c>
      <c r="K244" s="662" t="s">
        <v>52</v>
      </c>
      <c r="L244" s="663"/>
      <c r="M244" s="663"/>
      <c r="N244" s="663"/>
      <c r="O244" s="664"/>
      <c r="R244" s="219"/>
      <c r="S244" s="219"/>
      <c r="T244" s="219"/>
      <c r="U244" s="219"/>
    </row>
    <row r="245" spans="1:21" s="218" customFormat="1" ht="39.6" customHeight="1" x14ac:dyDescent="0.2">
      <c r="B245" s="660"/>
      <c r="C245" s="660"/>
      <c r="D245" s="226" t="s">
        <v>57</v>
      </c>
      <c r="E245" s="665" t="str">
        <f>IF(入力様式【No.5】!$J$20="","",入力様式【No.5】!$J$20)</f>
        <v/>
      </c>
      <c r="F245" s="665"/>
      <c r="G245" s="665"/>
      <c r="H245" s="665"/>
      <c r="I245" s="665"/>
      <c r="J245" s="660"/>
      <c r="K245" s="666" t="str">
        <f>IF(入力様式【No.5】!$L$20="","",入力様式【No.5】!$L$20)</f>
        <v/>
      </c>
      <c r="L245" s="667"/>
      <c r="M245" s="667"/>
      <c r="N245" s="667"/>
      <c r="O245" s="668"/>
      <c r="R245" s="219"/>
      <c r="S245" s="219"/>
      <c r="T245" s="219"/>
      <c r="U245" s="219"/>
    </row>
    <row r="246" spans="1:21" s="218" customFormat="1" ht="39.6" customHeight="1" x14ac:dyDescent="0.2">
      <c r="B246" s="660"/>
      <c r="C246" s="660"/>
      <c r="D246" s="226" t="s">
        <v>59</v>
      </c>
      <c r="E246" s="669" t="str">
        <f>IF(入力様式【No.5】!$J$21="","",入力様式【No.5】!$J$21)</f>
        <v/>
      </c>
      <c r="F246" s="670"/>
      <c r="G246" s="670"/>
      <c r="H246" s="670"/>
      <c r="I246" s="671"/>
      <c r="J246" s="660"/>
      <c r="K246" s="672" t="str">
        <f>IF(入力様式【No.5】!$L$21="","",入力様式【No.5】!$L$21)</f>
        <v/>
      </c>
      <c r="L246" s="673"/>
      <c r="M246" s="673"/>
      <c r="N246" s="673"/>
      <c r="O246" s="674"/>
      <c r="R246" s="219"/>
      <c r="S246" s="219"/>
      <c r="T246" s="219"/>
      <c r="U246" s="219"/>
    </row>
    <row r="247" spans="1:21" s="218" customFormat="1" ht="39.6" customHeight="1" x14ac:dyDescent="0.2">
      <c r="B247" s="649" t="s">
        <v>61</v>
      </c>
      <c r="C247" s="650"/>
      <c r="D247" s="651"/>
      <c r="E247" s="652" t="str">
        <f>IF(入力様式【No.5】!$J$22="","",入力様式【No.5】!$J$22)</f>
        <v/>
      </c>
      <c r="F247" s="653"/>
      <c r="G247" s="678" t="s">
        <v>56</v>
      </c>
      <c r="H247" s="679"/>
      <c r="I247" s="649" t="s">
        <v>63</v>
      </c>
      <c r="J247" s="650"/>
      <c r="K247" s="650"/>
      <c r="L247" s="651"/>
      <c r="M247" s="654" t="str">
        <f>IF(入力様式【No.5】!$J$23="","",入力様式【No.5】!$J$23)</f>
        <v/>
      </c>
      <c r="N247" s="655"/>
      <c r="O247" s="229" t="s">
        <v>76</v>
      </c>
      <c r="R247" s="219"/>
      <c r="S247" s="219"/>
      <c r="T247" s="219"/>
      <c r="U247" s="219"/>
    </row>
    <row r="248" spans="1:21" ht="23.45" customHeight="1" x14ac:dyDescent="0.2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</row>
    <row r="249" spans="1:21" s="216" customFormat="1" ht="27" customHeight="1" x14ac:dyDescent="0.2">
      <c r="B249" s="216" t="s">
        <v>24</v>
      </c>
      <c r="R249" s="217"/>
      <c r="S249" s="217"/>
      <c r="T249" s="217"/>
      <c r="U249" s="217"/>
    </row>
    <row r="250" spans="1:21" s="218" customFormat="1" ht="39.6" customHeight="1" x14ac:dyDescent="0.2">
      <c r="B250" s="656" t="s">
        <v>204</v>
      </c>
      <c r="C250" s="656"/>
      <c r="D250" s="656"/>
      <c r="E250" s="659" t="str">
        <f>IF(入力様式【No.5】!$E$18="","",入力様式【No.5】!$E$18)</f>
        <v/>
      </c>
      <c r="F250" s="680"/>
      <c r="G250" s="680"/>
      <c r="H250" s="681"/>
      <c r="I250" s="657" t="str">
        <f>IF(入力様式【No.5】!$N$11="","",入力様式【No.5】!$N$11)</f>
        <v>【計画値】１か月の運転日数/生産量</v>
      </c>
      <c r="J250" s="657"/>
      <c r="K250" s="657"/>
      <c r="L250" s="657"/>
      <c r="M250" s="617" t="str">
        <f>IF(入力様式【No.5】!$Q$11="","",入力様式【No.5】!$Q$11)</f>
        <v/>
      </c>
      <c r="N250" s="618"/>
      <c r="O250" s="230" t="str">
        <f>IFERROR(IF($E250="計画生産量に基づいて算出",入力様式【No.5】!$S$11,IF($E250="計画稼働日数（稼働時間）に基づいて算出","日","")),"")</f>
        <v/>
      </c>
      <c r="P250" s="231"/>
      <c r="Q250" s="231"/>
      <c r="R250" s="219"/>
      <c r="S250" s="219"/>
      <c r="T250" s="219"/>
      <c r="U250" s="219"/>
    </row>
    <row r="251" spans="1:21" s="218" customFormat="1" ht="39.6" customHeight="1" x14ac:dyDescent="0.2">
      <c r="B251" s="584" t="str">
        <f>IF(入力様式【No.5】!$N$7="","",入力様式【No.5】!$N$7)</f>
        <v>稼働条件名</v>
      </c>
      <c r="C251" s="584"/>
      <c r="D251" s="584"/>
      <c r="E251" s="643" t="str">
        <f>IF(入力様式【No.5】!$Q$7="","",入力様式【No.5】!$Q$7)</f>
        <v/>
      </c>
      <c r="F251" s="644"/>
      <c r="G251" s="644"/>
      <c r="H251" s="645"/>
      <c r="I251" s="611" t="s">
        <v>42</v>
      </c>
      <c r="J251" s="612"/>
      <c r="K251" s="615" t="str">
        <f>IF(入力様式【No.5】!$P$15="","",入力様式【No.5】!$P$15)</f>
        <v>計画稼働日数/生産量</v>
      </c>
      <c r="L251" s="616"/>
      <c r="M251" s="617" t="str">
        <f>IF(入力様式【No.5】!$Q$15="","",入力様式【No.5】!$Q$15)</f>
        <v/>
      </c>
      <c r="N251" s="618"/>
      <c r="O251" s="230" t="str">
        <f>O250</f>
        <v/>
      </c>
      <c r="R251" s="219"/>
      <c r="S251" s="219"/>
      <c r="T251" s="219"/>
      <c r="U251" s="219"/>
    </row>
    <row r="252" spans="1:21" s="218" customFormat="1" ht="39.6" customHeight="1" x14ac:dyDescent="0.2">
      <c r="B252" s="584"/>
      <c r="C252" s="584"/>
      <c r="D252" s="584"/>
      <c r="E252" s="646"/>
      <c r="F252" s="647"/>
      <c r="G252" s="647"/>
      <c r="H252" s="648"/>
      <c r="I252" s="613"/>
      <c r="J252" s="614"/>
      <c r="K252" s="615" t="str">
        <f>IF(入力様式【No.5】!$P$16="","",入力様式【No.5】!$P$16)</f>
        <v>実績稼働日数/生産量</v>
      </c>
      <c r="L252" s="616"/>
      <c r="M252" s="617">
        <f>IF(入力様式【No.5】!$Q$16="","",入力様式【No.5】!$Q$16)</f>
        <v>0</v>
      </c>
      <c r="N252" s="618"/>
      <c r="O252" s="230" t="str">
        <f>O251</f>
        <v/>
      </c>
      <c r="R252" s="219"/>
      <c r="S252" s="219"/>
      <c r="T252" s="219"/>
      <c r="U252" s="219"/>
    </row>
    <row r="253" spans="1:21" ht="23.45" customHeight="1" x14ac:dyDescent="0.2">
      <c r="A253" s="210"/>
      <c r="B253" s="210"/>
      <c r="C253" s="210"/>
      <c r="D253" s="210"/>
      <c r="E253" s="210"/>
      <c r="I253" s="210"/>
      <c r="J253" s="210"/>
      <c r="K253" s="210"/>
      <c r="L253" s="210"/>
      <c r="M253" s="210"/>
      <c r="N253" s="210"/>
      <c r="O253" s="210"/>
    </row>
    <row r="254" spans="1:21" s="216" customFormat="1" ht="27" customHeight="1" x14ac:dyDescent="0.2">
      <c r="B254" s="216" t="s">
        <v>98</v>
      </c>
      <c r="E254" s="222"/>
      <c r="F254" s="222"/>
      <c r="G254" s="222"/>
      <c r="H254" s="222"/>
      <c r="R254" s="217"/>
      <c r="S254" s="217"/>
      <c r="T254" s="217"/>
      <c r="U254" s="217"/>
    </row>
    <row r="255" spans="1:21" ht="25.5" customHeight="1" x14ac:dyDescent="0.2">
      <c r="A255" s="210"/>
      <c r="B255" s="627" t="s">
        <v>99</v>
      </c>
      <c r="C255" s="628"/>
      <c r="D255" s="628"/>
      <c r="E255" s="628"/>
      <c r="F255" s="628"/>
      <c r="G255" s="628"/>
      <c r="H255" s="629"/>
      <c r="I255" s="619" t="str">
        <f>IF(入力様式【No.5】!$Q$19="","",入力様式【No.5】!$Q$19)</f>
        <v/>
      </c>
      <c r="J255" s="620"/>
      <c r="K255" s="620"/>
      <c r="L255" s="620"/>
      <c r="M255" s="623"/>
      <c r="N255" s="625" t="str">
        <f>IF(入力様式【No.5】!$R$19="","",入力様式【No.5】!$R$19)</f>
        <v/>
      </c>
      <c r="O255" s="626"/>
    </row>
    <row r="256" spans="1:21" ht="25.5" customHeight="1" x14ac:dyDescent="0.2">
      <c r="A256" s="210"/>
      <c r="B256" s="630"/>
      <c r="C256" s="631"/>
      <c r="D256" s="631"/>
      <c r="E256" s="631"/>
      <c r="F256" s="631"/>
      <c r="G256" s="631"/>
      <c r="H256" s="632"/>
      <c r="I256" s="621"/>
      <c r="J256" s="622"/>
      <c r="K256" s="622"/>
      <c r="L256" s="622"/>
      <c r="M256" s="624"/>
      <c r="N256" s="625"/>
      <c r="O256" s="626"/>
    </row>
    <row r="257" spans="1:21" ht="19.5" customHeight="1" x14ac:dyDescent="0.2">
      <c r="A257" s="210"/>
      <c r="B257" s="210"/>
      <c r="C257" s="210"/>
      <c r="D257" s="210"/>
      <c r="E257" s="210"/>
      <c r="F257" s="210"/>
      <c r="I257" s="210"/>
      <c r="J257" s="210"/>
      <c r="K257" s="210"/>
      <c r="L257" s="210"/>
      <c r="M257" s="210"/>
      <c r="N257" s="232"/>
      <c r="O257" s="232"/>
    </row>
    <row r="258" spans="1:21" s="216" customFormat="1" ht="27" customHeight="1" thickBot="1" x14ac:dyDescent="0.25">
      <c r="B258" s="216" t="s">
        <v>214</v>
      </c>
      <c r="E258" s="222"/>
      <c r="F258" s="222"/>
      <c r="I258" s="233"/>
      <c r="J258" s="233"/>
      <c r="K258" s="233"/>
      <c r="L258" s="233"/>
      <c r="M258" s="233"/>
      <c r="R258" s="217"/>
      <c r="S258" s="217"/>
      <c r="T258" s="217"/>
      <c r="U258" s="217"/>
    </row>
    <row r="259" spans="1:21" ht="25.5" customHeight="1" x14ac:dyDescent="0.2">
      <c r="A259" s="210"/>
      <c r="B259" s="599" t="s">
        <v>60</v>
      </c>
      <c r="C259" s="600"/>
      <c r="D259" s="600"/>
      <c r="E259" s="600"/>
      <c r="F259" s="600"/>
      <c r="G259" s="600"/>
      <c r="H259" s="601"/>
      <c r="I259" s="633" t="str">
        <f>IF(入力様式【No.5】!$Q$21="","",入力様式【No.5】!$Q$21)</f>
        <v/>
      </c>
      <c r="J259" s="634"/>
      <c r="K259" s="634"/>
      <c r="L259" s="634"/>
      <c r="M259" s="637"/>
      <c r="N259" s="639" t="str">
        <f>IF(入力様式【No.5】!$R$21="","",入力様式【No.5】!$R$21)</f>
        <v/>
      </c>
      <c r="O259" s="640"/>
    </row>
    <row r="260" spans="1:21" ht="25.5" customHeight="1" thickBot="1" x14ac:dyDescent="0.25">
      <c r="A260" s="210"/>
      <c r="B260" s="602"/>
      <c r="C260" s="603"/>
      <c r="D260" s="603"/>
      <c r="E260" s="603"/>
      <c r="F260" s="603"/>
      <c r="G260" s="603"/>
      <c r="H260" s="604"/>
      <c r="I260" s="635"/>
      <c r="J260" s="636"/>
      <c r="K260" s="636"/>
      <c r="L260" s="636"/>
      <c r="M260" s="638"/>
      <c r="N260" s="641"/>
      <c r="O260" s="642"/>
    </row>
    <row r="261" spans="1:21" ht="19.5" customHeight="1" thickBot="1" x14ac:dyDescent="0.25">
      <c r="A261" s="210"/>
      <c r="B261" s="210"/>
      <c r="C261" s="210"/>
      <c r="D261" s="210"/>
      <c r="E261" s="234"/>
      <c r="F261" s="234"/>
      <c r="I261" s="210"/>
      <c r="J261" s="210"/>
      <c r="K261" s="210"/>
      <c r="L261" s="210"/>
      <c r="M261" s="235"/>
      <c r="N261" s="210"/>
      <c r="O261" s="210"/>
    </row>
    <row r="262" spans="1:21" ht="25.5" customHeight="1" x14ac:dyDescent="0.2">
      <c r="A262" s="210"/>
      <c r="B262" s="605" t="s">
        <v>166</v>
      </c>
      <c r="C262" s="606"/>
      <c r="D262" s="606"/>
      <c r="E262" s="606"/>
      <c r="F262" s="606"/>
      <c r="G262" s="606"/>
      <c r="H262" s="607"/>
      <c r="I262" s="634" t="b">
        <f>IFERROR(IF($M230="液化石油ガス（LPG）",入力様式【No.5】!$V$15),"")</f>
        <v>0</v>
      </c>
      <c r="J262" s="634"/>
      <c r="K262" s="634"/>
      <c r="L262" s="634"/>
      <c r="M262" s="637"/>
      <c r="N262" s="586" t="str">
        <f>IF(I262="","",IF($M230="液化石油ガス（LPG）",入力様式【No.5】!$W$15,""))</f>
        <v/>
      </c>
      <c r="O262" s="587"/>
    </row>
    <row r="263" spans="1:21" ht="25.5" customHeight="1" thickBot="1" x14ac:dyDescent="0.25">
      <c r="A263" s="210"/>
      <c r="B263" s="608"/>
      <c r="C263" s="609"/>
      <c r="D263" s="609"/>
      <c r="E263" s="609"/>
      <c r="F263" s="609"/>
      <c r="G263" s="609"/>
      <c r="H263" s="610"/>
      <c r="I263" s="636"/>
      <c r="J263" s="636"/>
      <c r="K263" s="636"/>
      <c r="L263" s="636"/>
      <c r="M263" s="638"/>
      <c r="N263" s="588"/>
      <c r="O263" s="589"/>
    </row>
    <row r="264" spans="1:21" ht="18.600000000000001" customHeight="1" x14ac:dyDescent="0.2">
      <c r="A264" s="210"/>
      <c r="B264" s="225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</row>
    <row r="265" spans="1:21" s="216" customFormat="1" ht="27" customHeight="1" x14ac:dyDescent="0.2">
      <c r="B265" s="216" t="s">
        <v>54</v>
      </c>
      <c r="R265" s="217"/>
      <c r="S265" s="217"/>
      <c r="T265" s="217"/>
      <c r="U265" s="217"/>
    </row>
    <row r="266" spans="1:21" s="218" customFormat="1" ht="18.75" customHeight="1" x14ac:dyDescent="0.2">
      <c r="B266" s="590" t="str">
        <f>IF(入力様式【No.5】!$T$20="","",入力様式【No.5】!$T$20)</f>
        <v/>
      </c>
      <c r="C266" s="591"/>
      <c r="D266" s="591"/>
      <c r="E266" s="591"/>
      <c r="F266" s="591"/>
      <c r="G266" s="591"/>
      <c r="H266" s="591"/>
      <c r="I266" s="591"/>
      <c r="J266" s="591"/>
      <c r="K266" s="591"/>
      <c r="L266" s="591"/>
      <c r="M266" s="591"/>
      <c r="N266" s="591"/>
      <c r="O266" s="592"/>
      <c r="R266" s="219"/>
      <c r="S266" s="219"/>
      <c r="T266" s="219"/>
      <c r="U266" s="219"/>
    </row>
    <row r="267" spans="1:21" s="218" customFormat="1" ht="18.75" customHeight="1" x14ac:dyDescent="0.2">
      <c r="B267" s="593"/>
      <c r="C267" s="594"/>
      <c r="D267" s="594"/>
      <c r="E267" s="594"/>
      <c r="F267" s="594"/>
      <c r="G267" s="594"/>
      <c r="H267" s="594"/>
      <c r="I267" s="594"/>
      <c r="J267" s="594"/>
      <c r="K267" s="594"/>
      <c r="L267" s="594"/>
      <c r="M267" s="594"/>
      <c r="N267" s="594"/>
      <c r="O267" s="595"/>
      <c r="R267" s="219"/>
      <c r="S267" s="219"/>
      <c r="T267" s="219"/>
      <c r="U267" s="219"/>
    </row>
    <row r="268" spans="1:21" s="218" customFormat="1" ht="18.75" customHeight="1" x14ac:dyDescent="0.2">
      <c r="B268" s="596"/>
      <c r="C268" s="597"/>
      <c r="D268" s="597"/>
      <c r="E268" s="597"/>
      <c r="F268" s="597"/>
      <c r="G268" s="597"/>
      <c r="H268" s="597"/>
      <c r="I268" s="597"/>
      <c r="J268" s="597"/>
      <c r="K268" s="597"/>
      <c r="L268" s="597"/>
      <c r="M268" s="597"/>
      <c r="N268" s="597"/>
      <c r="O268" s="598"/>
      <c r="R268" s="219"/>
      <c r="S268" s="219"/>
      <c r="T268" s="219"/>
      <c r="U268" s="219"/>
    </row>
    <row r="269" spans="1:21" ht="18.75" customHeight="1" x14ac:dyDescent="0.2">
      <c r="A269" s="210"/>
      <c r="B269" s="210"/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</row>
    <row r="270" spans="1:21" s="216" customFormat="1" ht="60.6" customHeight="1" x14ac:dyDescent="0.2">
      <c r="B270" s="576" t="s">
        <v>258</v>
      </c>
      <c r="C270" s="576"/>
      <c r="D270" s="576"/>
      <c r="E270" s="576"/>
      <c r="F270" s="576"/>
      <c r="G270" s="576"/>
      <c r="H270" s="576"/>
      <c r="I270" s="576"/>
      <c r="J270" s="576"/>
      <c r="K270" s="576"/>
      <c r="L270" s="576"/>
      <c r="M270" s="576"/>
      <c r="N270" s="576"/>
      <c r="O270" s="576"/>
      <c r="R270" s="217"/>
      <c r="S270" s="217"/>
      <c r="T270" s="217"/>
      <c r="U270" s="217"/>
    </row>
    <row r="271" spans="1:21" ht="19.5" customHeight="1" x14ac:dyDescent="0.2">
      <c r="A271" s="210"/>
    </row>
    <row r="272" spans="1:21" s="218" customFormat="1" ht="39.6" customHeight="1" x14ac:dyDescent="0.2">
      <c r="B272" s="577" t="s">
        <v>154</v>
      </c>
      <c r="C272" s="577"/>
      <c r="D272" s="577"/>
      <c r="E272" s="578" t="str">
        <f>IF(入力様式【No.6】!$E$2="","",入力様式【No.6】!$E$2)</f>
        <v/>
      </c>
      <c r="F272" s="578"/>
      <c r="I272" s="579"/>
      <c r="J272" s="579"/>
      <c r="K272" s="579"/>
      <c r="L272" s="579"/>
      <c r="M272" s="580"/>
      <c r="N272" s="580"/>
      <c r="O272" s="580"/>
      <c r="R272" s="219"/>
      <c r="S272" s="219"/>
      <c r="T272" s="219"/>
      <c r="U272" s="219"/>
    </row>
    <row r="273" spans="1:21" ht="18.75" customHeight="1" x14ac:dyDescent="0.2">
      <c r="A273" s="210"/>
      <c r="B273" s="220"/>
      <c r="C273" s="220"/>
      <c r="D273" s="220"/>
      <c r="E273" s="220"/>
      <c r="F273" s="220"/>
      <c r="G273" s="221"/>
      <c r="H273" s="221"/>
      <c r="I273" s="210"/>
      <c r="J273" s="210"/>
      <c r="K273" s="210"/>
      <c r="M273" s="210"/>
      <c r="N273" s="210"/>
      <c r="O273" s="210"/>
    </row>
    <row r="274" spans="1:21" s="216" customFormat="1" ht="27" customHeight="1" x14ac:dyDescent="0.2">
      <c r="B274" s="216" t="s">
        <v>23</v>
      </c>
      <c r="E274" s="222"/>
      <c r="F274" s="222"/>
      <c r="I274" s="216" t="s">
        <v>89</v>
      </c>
      <c r="R274" s="217"/>
      <c r="S274" s="217"/>
      <c r="T274" s="217"/>
      <c r="U274" s="217"/>
    </row>
    <row r="275" spans="1:21" s="218" customFormat="1" ht="39.6" customHeight="1" x14ac:dyDescent="0.2">
      <c r="B275" s="581" t="s">
        <v>26</v>
      </c>
      <c r="C275" s="582"/>
      <c r="D275" s="583"/>
      <c r="E275" s="585" t="str">
        <f>IF(入力様式【No.6】!$F$7="","",入力様式【No.6】!$E$7&amp;入力様式【No.6】!$F$7)</f>
        <v/>
      </c>
      <c r="F275" s="585"/>
      <c r="G275" s="585"/>
      <c r="I275" s="584" t="s">
        <v>38</v>
      </c>
      <c r="J275" s="584"/>
      <c r="K275" s="584"/>
      <c r="L275" s="584"/>
      <c r="M275" s="578" t="str">
        <f>IF(入力様式【No.6】!$E$14="","",入力様式【No.6】!$E$14)</f>
        <v/>
      </c>
      <c r="N275" s="578"/>
      <c r="O275" s="578"/>
      <c r="R275" s="219"/>
      <c r="S275" s="219"/>
      <c r="T275" s="219"/>
      <c r="U275" s="219"/>
    </row>
    <row r="276" spans="1:21" s="218" customFormat="1" ht="39.6" customHeight="1" x14ac:dyDescent="0.2">
      <c r="B276" s="581" t="s">
        <v>164</v>
      </c>
      <c r="C276" s="582"/>
      <c r="D276" s="583"/>
      <c r="E276" s="697" t="str">
        <f>IF(入力様式【No.6】!$E$9="","",入力様式【No.6】!$E$9)</f>
        <v/>
      </c>
      <c r="F276" s="697"/>
      <c r="G276" s="697"/>
      <c r="I276" s="584" t="str">
        <f>IF(入力様式【No.6】!$C$15="","",入力様式【No.6】!$C$15)</f>
        <v>稼働条件名</v>
      </c>
      <c r="J276" s="584"/>
      <c r="K276" s="584"/>
      <c r="L276" s="584"/>
      <c r="M276" s="578" t="str">
        <f>IF(入力様式【No.6】!$E$15="","",入力様式【No.6】!$E$15)</f>
        <v/>
      </c>
      <c r="N276" s="578"/>
      <c r="O276" s="578"/>
      <c r="R276" s="219"/>
      <c r="S276" s="219"/>
      <c r="T276" s="219"/>
      <c r="U276" s="219"/>
    </row>
    <row r="277" spans="1:21" s="218" customFormat="1" ht="39.6" customHeight="1" x14ac:dyDescent="0.2">
      <c r="B277" s="581" t="s">
        <v>31</v>
      </c>
      <c r="C277" s="582"/>
      <c r="D277" s="583"/>
      <c r="E277" s="697" t="str">
        <f>IF(入力様式【No.6】!$E$10="","",入力様式【No.6】!$E$10)</f>
        <v/>
      </c>
      <c r="F277" s="697"/>
      <c r="G277" s="697"/>
      <c r="I277" s="584" t="s">
        <v>43</v>
      </c>
      <c r="J277" s="584"/>
      <c r="K277" s="584"/>
      <c r="L277" s="584"/>
      <c r="M277" s="578" t="str">
        <f>IF(入力様式【No.6】!$E$16="","",入力様式【No.6】!$E$16)</f>
        <v/>
      </c>
      <c r="N277" s="578"/>
      <c r="O277" s="578"/>
      <c r="R277" s="219"/>
      <c r="S277" s="219"/>
      <c r="T277" s="219"/>
      <c r="U277" s="219"/>
    </row>
    <row r="278" spans="1:21" s="218" customFormat="1" ht="39.6" customHeight="1" x14ac:dyDescent="0.2">
      <c r="B278" s="223"/>
      <c r="C278" s="223"/>
      <c r="D278" s="223"/>
      <c r="E278" s="223"/>
      <c r="F278" s="223"/>
      <c r="G278" s="223"/>
      <c r="I278" s="649" t="b">
        <f>IFERROR(IF($M277="液化石油ガス（LPG）",入力様式【No.6】!$T$7),"")</f>
        <v>0</v>
      </c>
      <c r="J278" s="650"/>
      <c r="K278" s="650"/>
      <c r="L278" s="651"/>
      <c r="M278" s="653" t="str">
        <f>IFERROR(ROUNDDOWN(R278,2),"")</f>
        <v/>
      </c>
      <c r="N278" s="698"/>
      <c r="O278" s="699"/>
      <c r="R278" s="224" t="str">
        <f>IFERROR(IF($M277="液化石油ガス（LPG）",入力様式【No.6】!$V$7,""),"")</f>
        <v/>
      </c>
      <c r="S278" s="219"/>
      <c r="T278" s="219"/>
      <c r="U278" s="219"/>
    </row>
    <row r="279" spans="1:21" ht="23.45" customHeight="1" x14ac:dyDescent="0.2">
      <c r="A279" s="210"/>
      <c r="B279" s="210"/>
      <c r="C279" s="210"/>
      <c r="D279" s="210"/>
      <c r="E279" s="221"/>
      <c r="F279" s="221"/>
      <c r="G279" s="221"/>
      <c r="H279" s="221"/>
      <c r="I279" s="225"/>
      <c r="J279" s="225"/>
      <c r="K279" s="210"/>
      <c r="L279" s="210"/>
      <c r="M279" s="210"/>
      <c r="N279" s="210"/>
      <c r="O279" s="210"/>
    </row>
    <row r="280" spans="1:21" s="216" customFormat="1" ht="27" customHeight="1" x14ac:dyDescent="0.2">
      <c r="B280" s="216" t="s">
        <v>315</v>
      </c>
      <c r="D280" s="222"/>
      <c r="E280" s="222"/>
      <c r="F280" s="222"/>
      <c r="R280" s="217"/>
      <c r="S280" s="217"/>
      <c r="T280" s="217"/>
      <c r="U280" s="217"/>
    </row>
    <row r="281" spans="1:21" s="218" customFormat="1" ht="39.6" customHeight="1" x14ac:dyDescent="0.2">
      <c r="B281" s="691" t="s">
        <v>95</v>
      </c>
      <c r="C281" s="692"/>
      <c r="D281" s="226" t="s">
        <v>96</v>
      </c>
      <c r="E281" s="682" t="str">
        <f>IF(入力様式【No.6】!$J$7="","",入力様式【No.6】!$J$7)</f>
        <v/>
      </c>
      <c r="F281" s="682"/>
      <c r="G281" s="682"/>
      <c r="H281" s="682"/>
      <c r="I281" s="682"/>
      <c r="J281" s="682"/>
      <c r="K281" s="682"/>
      <c r="L281" s="682"/>
      <c r="M281" s="682"/>
      <c r="N281" s="682"/>
      <c r="O281" s="682"/>
      <c r="R281" s="219"/>
      <c r="S281" s="219"/>
      <c r="T281" s="219"/>
      <c r="U281" s="219"/>
    </row>
    <row r="282" spans="1:21" s="218" customFormat="1" ht="39.6" customHeight="1" x14ac:dyDescent="0.2">
      <c r="B282" s="693"/>
      <c r="C282" s="694"/>
      <c r="D282" s="439" t="str">
        <f>IF(入力様式【No.6】!$I$9="","",入力様式【No.6】!$I$9)</f>
        <v>メーカー名/
サービス提供会社名</v>
      </c>
      <c r="E282" s="682" t="str">
        <f>IF(入力様式【No.6】!$J$9="","",入力様式【No.6】!$J$9)</f>
        <v/>
      </c>
      <c r="F282" s="682"/>
      <c r="G282" s="682"/>
      <c r="H282" s="682"/>
      <c r="I282" s="682"/>
      <c r="J282" s="682"/>
      <c r="K282" s="682"/>
      <c r="L282" s="682"/>
      <c r="M282" s="682"/>
      <c r="N282" s="682"/>
      <c r="O282" s="682"/>
      <c r="R282" s="219"/>
      <c r="S282" s="219"/>
      <c r="T282" s="219"/>
      <c r="U282" s="219"/>
    </row>
    <row r="283" spans="1:21" s="218" customFormat="1" ht="39.6" customHeight="1" x14ac:dyDescent="0.2">
      <c r="B283" s="695"/>
      <c r="C283" s="696"/>
      <c r="D283" s="226" t="str">
        <f>IF(入力様式【No.6】!$I$10="","",入力様式【No.6】!$I$10)</f>
        <v>型番/
サービス名</v>
      </c>
      <c r="E283" s="682" t="str">
        <f>IF(入力様式【No.6】!$J$10="","",入力様式【No.6】!$J$10)</f>
        <v/>
      </c>
      <c r="F283" s="682"/>
      <c r="G283" s="682"/>
      <c r="H283" s="682"/>
      <c r="I283" s="682"/>
      <c r="J283" s="682"/>
      <c r="K283" s="682"/>
      <c r="L283" s="682"/>
      <c r="M283" s="682"/>
      <c r="N283" s="682"/>
      <c r="O283" s="682"/>
      <c r="R283" s="219"/>
      <c r="S283" s="219"/>
      <c r="T283" s="219"/>
      <c r="U283" s="219"/>
    </row>
    <row r="284" spans="1:21" s="218" customFormat="1" ht="39.6" customHeight="1" x14ac:dyDescent="0.2">
      <c r="B284" s="660" t="s">
        <v>312</v>
      </c>
      <c r="C284" s="660"/>
      <c r="D284" s="660"/>
      <c r="E284" s="682" t="str">
        <f>IF(入力様式【No.6】!$J$12="","",入力様式【No.6】!$J$12)</f>
        <v/>
      </c>
      <c r="F284" s="682"/>
      <c r="G284" s="682"/>
      <c r="H284" s="682"/>
      <c r="I284" s="682"/>
      <c r="J284" s="682"/>
      <c r="K284" s="682"/>
      <c r="L284" s="682"/>
      <c r="M284" s="682"/>
      <c r="N284" s="682"/>
      <c r="O284" s="682"/>
      <c r="R284" s="219"/>
      <c r="S284" s="219"/>
      <c r="T284" s="219"/>
      <c r="U284" s="219"/>
    </row>
    <row r="285" spans="1:21" s="218" customFormat="1" ht="39.6" customHeight="1" x14ac:dyDescent="0.2">
      <c r="B285" s="683" t="s">
        <v>205</v>
      </c>
      <c r="C285" s="684"/>
      <c r="D285" s="226" t="s">
        <v>314</v>
      </c>
      <c r="E285" s="682" t="str">
        <f>IF(入力様式【No.6】!$J$13="","",入力様式【No.6】!$J$13)</f>
        <v/>
      </c>
      <c r="F285" s="682"/>
      <c r="G285" s="682"/>
      <c r="H285" s="682"/>
      <c r="I285" s="682"/>
      <c r="J285" s="682"/>
      <c r="K285" s="682"/>
      <c r="L285" s="682"/>
      <c r="M285" s="682"/>
      <c r="N285" s="682"/>
      <c r="O285" s="682"/>
      <c r="R285" s="219"/>
      <c r="S285" s="219"/>
      <c r="T285" s="219"/>
      <c r="U285" s="219"/>
    </row>
    <row r="286" spans="1:21" s="218" customFormat="1" ht="39.6" customHeight="1" x14ac:dyDescent="0.2">
      <c r="B286" s="685"/>
      <c r="C286" s="686"/>
      <c r="D286" s="689" t="s">
        <v>313</v>
      </c>
      <c r="E286" s="615" t="s">
        <v>4</v>
      </c>
      <c r="F286" s="658"/>
      <c r="G286" s="658"/>
      <c r="H286" s="616"/>
      <c r="I286" s="615" t="s">
        <v>40</v>
      </c>
      <c r="J286" s="658"/>
      <c r="K286" s="658"/>
      <c r="L286" s="616"/>
      <c r="M286" s="615" t="s">
        <v>41</v>
      </c>
      <c r="N286" s="658"/>
      <c r="O286" s="616"/>
      <c r="R286" s="219"/>
      <c r="S286" s="219"/>
      <c r="T286" s="219"/>
      <c r="U286" s="219"/>
    </row>
    <row r="287" spans="1:21" s="218" customFormat="1" ht="39.6" customHeight="1" x14ac:dyDescent="0.2">
      <c r="B287" s="687"/>
      <c r="C287" s="688"/>
      <c r="D287" s="690"/>
      <c r="E287" s="659" t="str">
        <f>IF(入力様式【No.6】!$J$16="","",入力様式【No.6】!$J$16)</f>
        <v/>
      </c>
      <c r="F287" s="680"/>
      <c r="G287" s="680"/>
      <c r="H287" s="681"/>
      <c r="I287" s="659" t="str">
        <f>IF(入力様式【No.6】!$K$16="","",入力様式【No.6】!$K$16)</f>
        <v/>
      </c>
      <c r="J287" s="680"/>
      <c r="K287" s="680"/>
      <c r="L287" s="681"/>
      <c r="M287" s="659" t="str">
        <f>IF(入力様式【No.6】!$L$16="","",入力様式【No.6】!$L$16)</f>
        <v/>
      </c>
      <c r="N287" s="680"/>
      <c r="O287" s="681"/>
      <c r="R287" s="219"/>
      <c r="S287" s="219"/>
      <c r="T287" s="219"/>
      <c r="U287" s="219"/>
    </row>
    <row r="288" spans="1:21" ht="23.45" customHeight="1" x14ac:dyDescent="0.2">
      <c r="A288" s="210"/>
      <c r="B288" s="210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</row>
    <row r="289" spans="1:21" s="216" customFormat="1" ht="27" customHeight="1" x14ac:dyDescent="0.2">
      <c r="B289" s="216" t="s">
        <v>97</v>
      </c>
      <c r="R289" s="217"/>
      <c r="S289" s="217"/>
      <c r="T289" s="217"/>
      <c r="U289" s="217"/>
    </row>
    <row r="290" spans="1:21" s="218" customFormat="1" ht="39.6" customHeight="1" x14ac:dyDescent="0.2">
      <c r="B290" s="649" t="s">
        <v>46</v>
      </c>
      <c r="C290" s="650"/>
      <c r="D290" s="651"/>
      <c r="E290" s="675" t="str">
        <f>IF(入力様式【No.6】!$J$18="","",入力様式【No.6】!$J$18)</f>
        <v/>
      </c>
      <c r="F290" s="676"/>
      <c r="G290" s="676"/>
      <c r="H290" s="677"/>
      <c r="I290" s="615" t="s">
        <v>37</v>
      </c>
      <c r="J290" s="658"/>
      <c r="K290" s="658"/>
      <c r="L290" s="616"/>
      <c r="M290" s="585" t="str">
        <f>IF(入力様式【No.6】!$Q$14="","",入力様式【No.6】!$Q$14)</f>
        <v/>
      </c>
      <c r="N290" s="659"/>
      <c r="O290" s="227" t="s">
        <v>56</v>
      </c>
      <c r="R290" s="219"/>
      <c r="S290" s="219"/>
      <c r="T290" s="219"/>
      <c r="U290" s="219"/>
    </row>
    <row r="291" spans="1:21" s="218" customFormat="1" ht="39.6" customHeight="1" x14ac:dyDescent="0.2">
      <c r="B291" s="660" t="s">
        <v>50</v>
      </c>
      <c r="C291" s="660"/>
      <c r="D291" s="228"/>
      <c r="E291" s="661" t="s">
        <v>45</v>
      </c>
      <c r="F291" s="661"/>
      <c r="G291" s="661"/>
      <c r="H291" s="661"/>
      <c r="I291" s="661"/>
      <c r="J291" s="660" t="s">
        <v>51</v>
      </c>
      <c r="K291" s="662" t="s">
        <v>52</v>
      </c>
      <c r="L291" s="663"/>
      <c r="M291" s="663"/>
      <c r="N291" s="663"/>
      <c r="O291" s="664"/>
      <c r="R291" s="219"/>
      <c r="S291" s="219"/>
      <c r="T291" s="219"/>
      <c r="U291" s="219"/>
    </row>
    <row r="292" spans="1:21" s="218" customFormat="1" ht="39.6" customHeight="1" x14ac:dyDescent="0.2">
      <c r="B292" s="660"/>
      <c r="C292" s="660"/>
      <c r="D292" s="226" t="s">
        <v>57</v>
      </c>
      <c r="E292" s="665" t="str">
        <f>IF(入力様式【No.6】!$J$20="","",入力様式【No.6】!$J$20)</f>
        <v/>
      </c>
      <c r="F292" s="665"/>
      <c r="G292" s="665"/>
      <c r="H292" s="665"/>
      <c r="I292" s="665"/>
      <c r="J292" s="660"/>
      <c r="K292" s="666" t="str">
        <f>IF(入力様式【No.6】!$L$20="","",入力様式【No.6】!$L$20)</f>
        <v/>
      </c>
      <c r="L292" s="667"/>
      <c r="M292" s="667"/>
      <c r="N292" s="667"/>
      <c r="O292" s="668"/>
      <c r="R292" s="219"/>
      <c r="S292" s="219"/>
      <c r="T292" s="219"/>
      <c r="U292" s="219"/>
    </row>
    <row r="293" spans="1:21" s="218" customFormat="1" ht="39.6" customHeight="1" x14ac:dyDescent="0.2">
      <c r="B293" s="660"/>
      <c r="C293" s="660"/>
      <c r="D293" s="226" t="s">
        <v>59</v>
      </c>
      <c r="E293" s="669" t="str">
        <f>IF(入力様式【No.6】!$J$21="","",入力様式【No.6】!$J$21)</f>
        <v/>
      </c>
      <c r="F293" s="670"/>
      <c r="G293" s="670"/>
      <c r="H293" s="670"/>
      <c r="I293" s="671"/>
      <c r="J293" s="660"/>
      <c r="K293" s="672" t="str">
        <f>IF(入力様式【No.6】!$L$21="","",入力様式【No.6】!$L$21)</f>
        <v/>
      </c>
      <c r="L293" s="673"/>
      <c r="M293" s="673"/>
      <c r="N293" s="673"/>
      <c r="O293" s="674"/>
      <c r="R293" s="219"/>
      <c r="S293" s="219"/>
      <c r="T293" s="219"/>
      <c r="U293" s="219"/>
    </row>
    <row r="294" spans="1:21" s="218" customFormat="1" ht="39.6" customHeight="1" x14ac:dyDescent="0.2">
      <c r="B294" s="649" t="s">
        <v>61</v>
      </c>
      <c r="C294" s="650"/>
      <c r="D294" s="651"/>
      <c r="E294" s="652" t="str">
        <f>IF(入力様式【No.6】!$J$22="","",入力様式【No.6】!$J$22)</f>
        <v/>
      </c>
      <c r="F294" s="653"/>
      <c r="G294" s="678" t="s">
        <v>56</v>
      </c>
      <c r="H294" s="679"/>
      <c r="I294" s="649" t="s">
        <v>63</v>
      </c>
      <c r="J294" s="650"/>
      <c r="K294" s="650"/>
      <c r="L294" s="651"/>
      <c r="M294" s="654" t="str">
        <f>IF(入力様式【No.6】!$J$23="","",入力様式【No.6】!$J$23)</f>
        <v/>
      </c>
      <c r="N294" s="655"/>
      <c r="O294" s="229" t="s">
        <v>76</v>
      </c>
      <c r="R294" s="219"/>
      <c r="S294" s="219"/>
      <c r="T294" s="219"/>
      <c r="U294" s="219"/>
    </row>
    <row r="295" spans="1:21" ht="23.45" customHeight="1" x14ac:dyDescent="0.2">
      <c r="A295" s="210"/>
      <c r="B295" s="210"/>
      <c r="C295" s="210"/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</row>
    <row r="296" spans="1:21" s="216" customFormat="1" ht="27" customHeight="1" x14ac:dyDescent="0.2">
      <c r="B296" s="216" t="s">
        <v>24</v>
      </c>
      <c r="R296" s="217"/>
      <c r="S296" s="217"/>
      <c r="T296" s="217"/>
      <c r="U296" s="217"/>
    </row>
    <row r="297" spans="1:21" s="218" customFormat="1" ht="39.6" customHeight="1" x14ac:dyDescent="0.2">
      <c r="B297" s="656" t="s">
        <v>204</v>
      </c>
      <c r="C297" s="656"/>
      <c r="D297" s="656"/>
      <c r="E297" s="659" t="str">
        <f>IF(入力様式【No.6】!$E$18="","",入力様式【No.6】!$E$18)</f>
        <v/>
      </c>
      <c r="F297" s="680"/>
      <c r="G297" s="680"/>
      <c r="H297" s="681"/>
      <c r="I297" s="657" t="str">
        <f>IF(入力様式【No.6】!$N$11="","",入力様式【No.6】!$N$11)</f>
        <v>【計画値】１か月の運転日数/生産量</v>
      </c>
      <c r="J297" s="657"/>
      <c r="K297" s="657"/>
      <c r="L297" s="657"/>
      <c r="M297" s="617" t="str">
        <f>IF(入力様式【No.6】!$Q$11="","",入力様式【No.6】!$Q$11)</f>
        <v/>
      </c>
      <c r="N297" s="618"/>
      <c r="O297" s="230" t="str">
        <f>IFERROR(IF($E297="計画生産量に基づいて算出",入力様式【No.6】!$S$11,IF($E297="計画稼働日数（稼働時間）に基づいて算出","日","")),"")</f>
        <v/>
      </c>
      <c r="P297" s="231"/>
      <c r="Q297" s="231"/>
      <c r="R297" s="219"/>
      <c r="S297" s="219"/>
      <c r="T297" s="219"/>
      <c r="U297" s="219"/>
    </row>
    <row r="298" spans="1:21" s="218" customFormat="1" ht="39.6" customHeight="1" x14ac:dyDescent="0.2">
      <c r="B298" s="584" t="str">
        <f>IF(入力様式【No.6】!$N$7="","",入力様式【No.6】!$N$7)</f>
        <v>稼働条件名</v>
      </c>
      <c r="C298" s="584"/>
      <c r="D298" s="584"/>
      <c r="E298" s="643" t="str">
        <f>IF(入力様式【No.6】!$Q$7="","",入力様式【No.6】!$Q$7)</f>
        <v/>
      </c>
      <c r="F298" s="644"/>
      <c r="G298" s="644"/>
      <c r="H298" s="645"/>
      <c r="I298" s="611" t="s">
        <v>42</v>
      </c>
      <c r="J298" s="612"/>
      <c r="K298" s="615" t="str">
        <f>IF(入力様式【No.6】!$P$15="","",入力様式【No.6】!$P$15)</f>
        <v>計画稼働日数/生産量</v>
      </c>
      <c r="L298" s="616"/>
      <c r="M298" s="617" t="str">
        <f>IF(入力様式【No.6】!$Q$15="","",入力様式【No.6】!$Q$15)</f>
        <v/>
      </c>
      <c r="N298" s="618"/>
      <c r="O298" s="230" t="str">
        <f>O297</f>
        <v/>
      </c>
      <c r="R298" s="219"/>
      <c r="S298" s="219"/>
      <c r="T298" s="219"/>
      <c r="U298" s="219"/>
    </row>
    <row r="299" spans="1:21" s="218" customFormat="1" ht="39.6" customHeight="1" x14ac:dyDescent="0.2">
      <c r="B299" s="584"/>
      <c r="C299" s="584"/>
      <c r="D299" s="584"/>
      <c r="E299" s="646"/>
      <c r="F299" s="647"/>
      <c r="G299" s="647"/>
      <c r="H299" s="648"/>
      <c r="I299" s="613"/>
      <c r="J299" s="614"/>
      <c r="K299" s="615" t="str">
        <f>IF(入力様式【No.6】!$P$16="","",入力様式【No.6】!$P$16)</f>
        <v>実績稼働日数/生産量</v>
      </c>
      <c r="L299" s="616"/>
      <c r="M299" s="617">
        <f>IF(入力様式【No.6】!$Q$16="","",入力様式【No.6】!$Q$16)</f>
        <v>0</v>
      </c>
      <c r="N299" s="618"/>
      <c r="O299" s="230" t="str">
        <f>O298</f>
        <v/>
      </c>
      <c r="R299" s="219"/>
      <c r="S299" s="219"/>
      <c r="T299" s="219"/>
      <c r="U299" s="219"/>
    </row>
    <row r="300" spans="1:21" ht="23.45" customHeight="1" x14ac:dyDescent="0.2">
      <c r="A300" s="210"/>
      <c r="B300" s="210"/>
      <c r="C300" s="210"/>
      <c r="D300" s="210"/>
      <c r="E300" s="210"/>
      <c r="I300" s="210"/>
      <c r="J300" s="210"/>
      <c r="K300" s="210"/>
      <c r="L300" s="210"/>
      <c r="M300" s="210"/>
      <c r="N300" s="210"/>
      <c r="O300" s="210"/>
    </row>
    <row r="301" spans="1:21" s="216" customFormat="1" ht="27" customHeight="1" x14ac:dyDescent="0.2">
      <c r="B301" s="216" t="s">
        <v>98</v>
      </c>
      <c r="E301" s="222"/>
      <c r="F301" s="222"/>
      <c r="G301" s="222"/>
      <c r="H301" s="222"/>
      <c r="R301" s="217"/>
      <c r="S301" s="217"/>
      <c r="T301" s="217"/>
      <c r="U301" s="217"/>
    </row>
    <row r="302" spans="1:21" ht="25.5" customHeight="1" x14ac:dyDescent="0.2">
      <c r="A302" s="210"/>
      <c r="B302" s="627" t="s">
        <v>99</v>
      </c>
      <c r="C302" s="628"/>
      <c r="D302" s="628"/>
      <c r="E302" s="628"/>
      <c r="F302" s="628"/>
      <c r="G302" s="628"/>
      <c r="H302" s="629"/>
      <c r="I302" s="619" t="str">
        <f>IF(入力様式【No.6】!$Q$19="","",入力様式【No.6】!$Q$19)</f>
        <v/>
      </c>
      <c r="J302" s="620"/>
      <c r="K302" s="620"/>
      <c r="L302" s="620"/>
      <c r="M302" s="623"/>
      <c r="N302" s="625" t="str">
        <f>IF(入力様式【No.6】!$R$19="","",入力様式【No.6】!$R$19)</f>
        <v/>
      </c>
      <c r="O302" s="626"/>
    </row>
    <row r="303" spans="1:21" ht="25.5" customHeight="1" x14ac:dyDescent="0.2">
      <c r="A303" s="210"/>
      <c r="B303" s="630"/>
      <c r="C303" s="631"/>
      <c r="D303" s="631"/>
      <c r="E303" s="631"/>
      <c r="F303" s="631"/>
      <c r="G303" s="631"/>
      <c r="H303" s="632"/>
      <c r="I303" s="621"/>
      <c r="J303" s="622"/>
      <c r="K303" s="622"/>
      <c r="L303" s="622"/>
      <c r="M303" s="624"/>
      <c r="N303" s="625"/>
      <c r="O303" s="626"/>
    </row>
    <row r="304" spans="1:21" ht="19.5" customHeight="1" x14ac:dyDescent="0.2">
      <c r="A304" s="210"/>
      <c r="B304" s="210"/>
      <c r="C304" s="210"/>
      <c r="D304" s="210"/>
      <c r="E304" s="210"/>
      <c r="F304" s="210"/>
      <c r="I304" s="210"/>
      <c r="J304" s="210"/>
      <c r="K304" s="210"/>
      <c r="L304" s="210"/>
      <c r="M304" s="210"/>
      <c r="N304" s="232"/>
      <c r="O304" s="232"/>
    </row>
    <row r="305" spans="1:21" s="216" customFormat="1" ht="27" customHeight="1" thickBot="1" x14ac:dyDescent="0.25">
      <c r="B305" s="216" t="s">
        <v>214</v>
      </c>
      <c r="E305" s="222"/>
      <c r="F305" s="222"/>
      <c r="I305" s="233"/>
      <c r="J305" s="233"/>
      <c r="K305" s="233"/>
      <c r="L305" s="233"/>
      <c r="M305" s="233"/>
      <c r="R305" s="217"/>
      <c r="S305" s="217"/>
      <c r="T305" s="217"/>
      <c r="U305" s="217"/>
    </row>
    <row r="306" spans="1:21" ht="25.5" customHeight="1" x14ac:dyDescent="0.2">
      <c r="A306" s="210"/>
      <c r="B306" s="599" t="s">
        <v>60</v>
      </c>
      <c r="C306" s="600"/>
      <c r="D306" s="600"/>
      <c r="E306" s="600"/>
      <c r="F306" s="600"/>
      <c r="G306" s="600"/>
      <c r="H306" s="601"/>
      <c r="I306" s="633" t="str">
        <f>IF(入力様式【No.6】!$Q$21="","",入力様式【No.6】!$Q$21)</f>
        <v/>
      </c>
      <c r="J306" s="634"/>
      <c r="K306" s="634"/>
      <c r="L306" s="634"/>
      <c r="M306" s="637"/>
      <c r="N306" s="639" t="str">
        <f>IF(入力様式【No.6】!$R$21="","",入力様式【No.6】!$R$21)</f>
        <v/>
      </c>
      <c r="O306" s="640"/>
    </row>
    <row r="307" spans="1:21" ht="25.5" customHeight="1" thickBot="1" x14ac:dyDescent="0.25">
      <c r="A307" s="210"/>
      <c r="B307" s="602"/>
      <c r="C307" s="603"/>
      <c r="D307" s="603"/>
      <c r="E307" s="603"/>
      <c r="F307" s="603"/>
      <c r="G307" s="603"/>
      <c r="H307" s="604"/>
      <c r="I307" s="635"/>
      <c r="J307" s="636"/>
      <c r="K307" s="636"/>
      <c r="L307" s="636"/>
      <c r="M307" s="638"/>
      <c r="N307" s="641"/>
      <c r="O307" s="642"/>
    </row>
    <row r="308" spans="1:21" ht="19.5" customHeight="1" thickBot="1" x14ac:dyDescent="0.25">
      <c r="A308" s="210"/>
      <c r="B308" s="210"/>
      <c r="C308" s="210"/>
      <c r="D308" s="210"/>
      <c r="E308" s="234"/>
      <c r="F308" s="234"/>
      <c r="I308" s="210"/>
      <c r="J308" s="210"/>
      <c r="K308" s="210"/>
      <c r="L308" s="210"/>
      <c r="M308" s="235"/>
      <c r="N308" s="210"/>
      <c r="O308" s="210"/>
    </row>
    <row r="309" spans="1:21" ht="25.5" customHeight="1" x14ac:dyDescent="0.2">
      <c r="A309" s="210"/>
      <c r="B309" s="605" t="s">
        <v>166</v>
      </c>
      <c r="C309" s="606"/>
      <c r="D309" s="606"/>
      <c r="E309" s="606"/>
      <c r="F309" s="606"/>
      <c r="G309" s="606"/>
      <c r="H309" s="607"/>
      <c r="I309" s="634" t="b">
        <f>IFERROR(IF($M277="液化石油ガス（LPG）",入力様式【No.6】!$V$15),"")</f>
        <v>0</v>
      </c>
      <c r="J309" s="634"/>
      <c r="K309" s="634"/>
      <c r="L309" s="634"/>
      <c r="M309" s="637"/>
      <c r="N309" s="586" t="str">
        <f>IF(I309="","",IF($M277="液化石油ガス（LPG）",入力様式【No.6】!$W$15,""))</f>
        <v/>
      </c>
      <c r="O309" s="587"/>
    </row>
    <row r="310" spans="1:21" ht="25.5" customHeight="1" thickBot="1" x14ac:dyDescent="0.25">
      <c r="A310" s="210"/>
      <c r="B310" s="608"/>
      <c r="C310" s="609"/>
      <c r="D310" s="609"/>
      <c r="E310" s="609"/>
      <c r="F310" s="609"/>
      <c r="G310" s="609"/>
      <c r="H310" s="610"/>
      <c r="I310" s="636"/>
      <c r="J310" s="636"/>
      <c r="K310" s="636"/>
      <c r="L310" s="636"/>
      <c r="M310" s="638"/>
      <c r="N310" s="588"/>
      <c r="O310" s="589"/>
    </row>
    <row r="311" spans="1:21" ht="18.75" customHeight="1" x14ac:dyDescent="0.2">
      <c r="A311" s="210"/>
      <c r="B311" s="225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</row>
    <row r="312" spans="1:21" s="216" customFormat="1" ht="27" customHeight="1" x14ac:dyDescent="0.2">
      <c r="B312" s="216" t="s">
        <v>54</v>
      </c>
      <c r="R312" s="217"/>
      <c r="S312" s="217"/>
      <c r="T312" s="217"/>
      <c r="U312" s="217"/>
    </row>
    <row r="313" spans="1:21" s="218" customFormat="1" ht="18.75" customHeight="1" x14ac:dyDescent="0.2">
      <c r="B313" s="590" t="str">
        <f>IF(入力様式【No.6】!$T$20="","",入力様式【No.6】!$T$20)</f>
        <v/>
      </c>
      <c r="C313" s="591"/>
      <c r="D313" s="591"/>
      <c r="E313" s="591"/>
      <c r="F313" s="591"/>
      <c r="G313" s="591"/>
      <c r="H313" s="591"/>
      <c r="I313" s="591"/>
      <c r="J313" s="591"/>
      <c r="K313" s="591"/>
      <c r="L313" s="591"/>
      <c r="M313" s="591"/>
      <c r="N313" s="591"/>
      <c r="O313" s="592"/>
      <c r="R313" s="219"/>
      <c r="S313" s="219"/>
      <c r="T313" s="219"/>
      <c r="U313" s="219"/>
    </row>
    <row r="314" spans="1:21" s="218" customFormat="1" ht="18.75" customHeight="1" x14ac:dyDescent="0.2">
      <c r="B314" s="593"/>
      <c r="C314" s="594"/>
      <c r="D314" s="594"/>
      <c r="E314" s="594"/>
      <c r="F314" s="594"/>
      <c r="G314" s="594"/>
      <c r="H314" s="594"/>
      <c r="I314" s="594"/>
      <c r="J314" s="594"/>
      <c r="K314" s="594"/>
      <c r="L314" s="594"/>
      <c r="M314" s="594"/>
      <c r="N314" s="594"/>
      <c r="O314" s="595"/>
      <c r="R314" s="219"/>
      <c r="S314" s="219"/>
      <c r="T314" s="219"/>
      <c r="U314" s="219"/>
    </row>
    <row r="315" spans="1:21" s="218" customFormat="1" ht="18.75" customHeight="1" x14ac:dyDescent="0.2">
      <c r="B315" s="596"/>
      <c r="C315" s="597"/>
      <c r="D315" s="597"/>
      <c r="E315" s="597"/>
      <c r="F315" s="597"/>
      <c r="G315" s="597"/>
      <c r="H315" s="597"/>
      <c r="I315" s="597"/>
      <c r="J315" s="597"/>
      <c r="K315" s="597"/>
      <c r="L315" s="597"/>
      <c r="M315" s="597"/>
      <c r="N315" s="597"/>
      <c r="O315" s="598"/>
      <c r="R315" s="219"/>
      <c r="S315" s="219"/>
      <c r="T315" s="219"/>
      <c r="U315" s="219"/>
    </row>
    <row r="316" spans="1:21" ht="18.75" customHeight="1" x14ac:dyDescent="0.2">
      <c r="A316" s="210"/>
      <c r="B316" s="210"/>
      <c r="C316" s="210"/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</row>
    <row r="317" spans="1:21" s="216" customFormat="1" ht="60.6" customHeight="1" x14ac:dyDescent="0.2">
      <c r="B317" s="576" t="s">
        <v>258</v>
      </c>
      <c r="C317" s="576"/>
      <c r="D317" s="576"/>
      <c r="E317" s="576"/>
      <c r="F317" s="576"/>
      <c r="G317" s="576"/>
      <c r="H317" s="576"/>
      <c r="I317" s="576"/>
      <c r="J317" s="576"/>
      <c r="K317" s="576"/>
      <c r="L317" s="576"/>
      <c r="M317" s="576"/>
      <c r="N317" s="576"/>
      <c r="O317" s="576"/>
      <c r="R317" s="217"/>
      <c r="S317" s="217"/>
      <c r="T317" s="217"/>
      <c r="U317" s="217"/>
    </row>
    <row r="318" spans="1:21" ht="19.5" customHeight="1" x14ac:dyDescent="0.2">
      <c r="A318" s="210"/>
    </row>
    <row r="319" spans="1:21" s="218" customFormat="1" ht="39.6" customHeight="1" x14ac:dyDescent="0.2">
      <c r="B319" s="577" t="s">
        <v>154</v>
      </c>
      <c r="C319" s="577"/>
      <c r="D319" s="577"/>
      <c r="E319" s="578" t="str">
        <f>IF(入力様式【No.7】!$E$2="","",入力様式【No.7】!$E$2)</f>
        <v/>
      </c>
      <c r="F319" s="578"/>
      <c r="I319" s="579"/>
      <c r="J319" s="579"/>
      <c r="K319" s="579"/>
      <c r="L319" s="579"/>
      <c r="M319" s="580"/>
      <c r="N319" s="580"/>
      <c r="O319" s="580"/>
      <c r="R319" s="219"/>
      <c r="S319" s="219"/>
      <c r="T319" s="219"/>
      <c r="U319" s="219"/>
    </row>
    <row r="320" spans="1:21" ht="18.75" customHeight="1" x14ac:dyDescent="0.2">
      <c r="A320" s="210"/>
      <c r="B320" s="220"/>
      <c r="C320" s="220"/>
      <c r="D320" s="220"/>
      <c r="E320" s="220"/>
      <c r="F320" s="220"/>
      <c r="G320" s="221"/>
      <c r="H320" s="221"/>
      <c r="I320" s="210"/>
      <c r="J320" s="210"/>
      <c r="K320" s="210"/>
      <c r="M320" s="210"/>
      <c r="N320" s="210"/>
      <c r="O320" s="210"/>
    </row>
    <row r="321" spans="1:21" s="216" customFormat="1" ht="27" customHeight="1" x14ac:dyDescent="0.2">
      <c r="B321" s="216" t="s">
        <v>23</v>
      </c>
      <c r="E321" s="222"/>
      <c r="F321" s="222"/>
      <c r="I321" s="216" t="s">
        <v>89</v>
      </c>
      <c r="R321" s="217"/>
      <c r="S321" s="217"/>
      <c r="T321" s="217"/>
      <c r="U321" s="217"/>
    </row>
    <row r="322" spans="1:21" s="218" customFormat="1" ht="39.6" customHeight="1" x14ac:dyDescent="0.2">
      <c r="B322" s="581" t="s">
        <v>26</v>
      </c>
      <c r="C322" s="582"/>
      <c r="D322" s="583"/>
      <c r="E322" s="585" t="str">
        <f>IF(入力様式【No.7】!$F$7="","",入力様式【No.7】!$E$7&amp;入力様式【No.7】!$F$7)</f>
        <v/>
      </c>
      <c r="F322" s="585"/>
      <c r="G322" s="585"/>
      <c r="I322" s="584" t="s">
        <v>38</v>
      </c>
      <c r="J322" s="584"/>
      <c r="K322" s="584"/>
      <c r="L322" s="584"/>
      <c r="M322" s="578" t="str">
        <f>IF(入力様式【No.7】!$E$14="","",入力様式【No.7】!$E$14)</f>
        <v/>
      </c>
      <c r="N322" s="578"/>
      <c r="O322" s="578"/>
      <c r="R322" s="219"/>
      <c r="S322" s="219"/>
      <c r="T322" s="219"/>
      <c r="U322" s="219"/>
    </row>
    <row r="323" spans="1:21" s="218" customFormat="1" ht="39.6" customHeight="1" x14ac:dyDescent="0.2">
      <c r="B323" s="581" t="s">
        <v>164</v>
      </c>
      <c r="C323" s="582"/>
      <c r="D323" s="583"/>
      <c r="E323" s="697" t="str">
        <f>IF(入力様式【No.7】!$E$9="","",入力様式【No.7】!$E$9)</f>
        <v/>
      </c>
      <c r="F323" s="697"/>
      <c r="G323" s="697"/>
      <c r="I323" s="584" t="str">
        <f>IF(入力様式【No.7】!$C$15="","",入力様式【No.7】!$C$15)</f>
        <v>稼働条件名</v>
      </c>
      <c r="J323" s="584"/>
      <c r="K323" s="584"/>
      <c r="L323" s="584"/>
      <c r="M323" s="578" t="str">
        <f>IF(入力様式【No.7】!$E$15="","",入力様式【No.7】!$E$15)</f>
        <v/>
      </c>
      <c r="N323" s="578"/>
      <c r="O323" s="578"/>
      <c r="R323" s="219"/>
      <c r="S323" s="219"/>
      <c r="T323" s="219"/>
      <c r="U323" s="219"/>
    </row>
    <row r="324" spans="1:21" s="218" customFormat="1" ht="39.6" customHeight="1" x14ac:dyDescent="0.2">
      <c r="B324" s="581" t="s">
        <v>31</v>
      </c>
      <c r="C324" s="582"/>
      <c r="D324" s="583"/>
      <c r="E324" s="697" t="str">
        <f>IF(入力様式【No.7】!$E$10="","",入力様式【No.7】!$E$10)</f>
        <v/>
      </c>
      <c r="F324" s="697"/>
      <c r="G324" s="697"/>
      <c r="I324" s="584" t="s">
        <v>43</v>
      </c>
      <c r="J324" s="584"/>
      <c r="K324" s="584"/>
      <c r="L324" s="584"/>
      <c r="M324" s="578" t="str">
        <f>IF(入力様式【No.7】!$E$16="","",入力様式【No.7】!$E$16)</f>
        <v/>
      </c>
      <c r="N324" s="578"/>
      <c r="O324" s="578"/>
      <c r="R324" s="219"/>
      <c r="S324" s="219"/>
      <c r="T324" s="219"/>
      <c r="U324" s="219"/>
    </row>
    <row r="325" spans="1:21" s="218" customFormat="1" ht="39.6" customHeight="1" x14ac:dyDescent="0.2">
      <c r="B325" s="223"/>
      <c r="C325" s="223"/>
      <c r="D325" s="223"/>
      <c r="E325" s="223"/>
      <c r="F325" s="223"/>
      <c r="G325" s="223"/>
      <c r="I325" s="649" t="b">
        <f>IFERROR(IF($M324="液化石油ガス（LPG）",入力様式【No.7】!$T$7),"")</f>
        <v>0</v>
      </c>
      <c r="J325" s="650"/>
      <c r="K325" s="650"/>
      <c r="L325" s="651"/>
      <c r="M325" s="653" t="str">
        <f>IFERROR(ROUNDDOWN(R325,2),"")</f>
        <v/>
      </c>
      <c r="N325" s="698"/>
      <c r="O325" s="699"/>
      <c r="R325" s="224" t="str">
        <f>IFERROR(IF($M324="液化石油ガス（LPG）",入力様式【No.7】!$V$7,""),"")</f>
        <v/>
      </c>
      <c r="S325" s="219"/>
      <c r="T325" s="219"/>
      <c r="U325" s="219"/>
    </row>
    <row r="326" spans="1:21" ht="23.45" customHeight="1" x14ac:dyDescent="0.2">
      <c r="A326" s="210"/>
      <c r="B326" s="210"/>
      <c r="C326" s="210"/>
      <c r="D326" s="210"/>
      <c r="E326" s="221"/>
      <c r="F326" s="221"/>
      <c r="G326" s="221"/>
      <c r="H326" s="221"/>
      <c r="I326" s="225"/>
      <c r="J326" s="225"/>
      <c r="K326" s="210"/>
      <c r="L326" s="210"/>
      <c r="M326" s="210"/>
      <c r="N326" s="210"/>
      <c r="O326" s="210"/>
    </row>
    <row r="327" spans="1:21" s="216" customFormat="1" ht="27" customHeight="1" x14ac:dyDescent="0.2">
      <c r="B327" s="216" t="s">
        <v>315</v>
      </c>
      <c r="D327" s="222"/>
      <c r="E327" s="222"/>
      <c r="F327" s="222"/>
      <c r="R327" s="217"/>
      <c r="S327" s="217"/>
      <c r="T327" s="217"/>
      <c r="U327" s="217"/>
    </row>
    <row r="328" spans="1:21" s="218" customFormat="1" ht="39.6" customHeight="1" x14ac:dyDescent="0.2">
      <c r="B328" s="691" t="s">
        <v>95</v>
      </c>
      <c r="C328" s="692"/>
      <c r="D328" s="226" t="s">
        <v>96</v>
      </c>
      <c r="E328" s="682" t="str">
        <f>IF(入力様式【No.7】!$J$7="","",入力様式【No.7】!$J$7)</f>
        <v/>
      </c>
      <c r="F328" s="682"/>
      <c r="G328" s="682"/>
      <c r="H328" s="682"/>
      <c r="I328" s="682"/>
      <c r="J328" s="682"/>
      <c r="K328" s="682"/>
      <c r="L328" s="682"/>
      <c r="M328" s="682"/>
      <c r="N328" s="682"/>
      <c r="O328" s="682"/>
      <c r="R328" s="219"/>
      <c r="S328" s="219"/>
      <c r="T328" s="219"/>
      <c r="U328" s="219"/>
    </row>
    <row r="329" spans="1:21" s="218" customFormat="1" ht="39.6" customHeight="1" x14ac:dyDescent="0.2">
      <c r="B329" s="693"/>
      <c r="C329" s="694"/>
      <c r="D329" s="439" t="str">
        <f>IF(入力様式【No.7】!$I$9="","",入力様式【No.7】!$I$9)</f>
        <v>メーカー名/
サービス提供会社名</v>
      </c>
      <c r="E329" s="682" t="str">
        <f>IF(入力様式【No.7】!$J$9="","",入力様式【No.7】!$J$9)</f>
        <v/>
      </c>
      <c r="F329" s="682"/>
      <c r="G329" s="682"/>
      <c r="H329" s="682"/>
      <c r="I329" s="682"/>
      <c r="J329" s="682"/>
      <c r="K329" s="682"/>
      <c r="L329" s="682"/>
      <c r="M329" s="682"/>
      <c r="N329" s="682"/>
      <c r="O329" s="682"/>
      <c r="R329" s="219"/>
      <c r="S329" s="219"/>
      <c r="T329" s="219"/>
      <c r="U329" s="219"/>
    </row>
    <row r="330" spans="1:21" s="218" customFormat="1" ht="39.6" customHeight="1" x14ac:dyDescent="0.2">
      <c r="B330" s="695"/>
      <c r="C330" s="696"/>
      <c r="D330" s="226" t="str">
        <f>IF(入力様式【No.7】!$I$10="","",入力様式【No.7】!$I$10)</f>
        <v>型番/
サービス名</v>
      </c>
      <c r="E330" s="682" t="str">
        <f>IF(入力様式【No.7】!$J$10="","",入力様式【No.7】!$J$10)</f>
        <v/>
      </c>
      <c r="F330" s="682"/>
      <c r="G330" s="682"/>
      <c r="H330" s="682"/>
      <c r="I330" s="682"/>
      <c r="J330" s="682"/>
      <c r="K330" s="682"/>
      <c r="L330" s="682"/>
      <c r="M330" s="682"/>
      <c r="N330" s="682"/>
      <c r="O330" s="682"/>
      <c r="R330" s="219"/>
      <c r="S330" s="219"/>
      <c r="T330" s="219"/>
      <c r="U330" s="219"/>
    </row>
    <row r="331" spans="1:21" s="218" customFormat="1" ht="39.6" customHeight="1" x14ac:dyDescent="0.2">
      <c r="B331" s="660" t="s">
        <v>312</v>
      </c>
      <c r="C331" s="660"/>
      <c r="D331" s="660"/>
      <c r="E331" s="682" t="str">
        <f>IF(入力様式【No.7】!$J$12="","",入力様式【No.7】!$J$12)</f>
        <v/>
      </c>
      <c r="F331" s="682"/>
      <c r="G331" s="682"/>
      <c r="H331" s="682"/>
      <c r="I331" s="682"/>
      <c r="J331" s="682"/>
      <c r="K331" s="682"/>
      <c r="L331" s="682"/>
      <c r="M331" s="682"/>
      <c r="N331" s="682"/>
      <c r="O331" s="682"/>
      <c r="R331" s="219"/>
      <c r="S331" s="219"/>
      <c r="T331" s="219"/>
      <c r="U331" s="219"/>
    </row>
    <row r="332" spans="1:21" s="218" customFormat="1" ht="39.6" customHeight="1" x14ac:dyDescent="0.2">
      <c r="B332" s="683" t="s">
        <v>205</v>
      </c>
      <c r="C332" s="684"/>
      <c r="D332" s="226" t="s">
        <v>314</v>
      </c>
      <c r="E332" s="682" t="str">
        <f>IF(入力様式【No.7】!$J$13="","",入力様式【No.7】!$J$13)</f>
        <v/>
      </c>
      <c r="F332" s="682"/>
      <c r="G332" s="682"/>
      <c r="H332" s="682"/>
      <c r="I332" s="682"/>
      <c r="J332" s="682"/>
      <c r="K332" s="682"/>
      <c r="L332" s="682"/>
      <c r="M332" s="682"/>
      <c r="N332" s="682"/>
      <c r="O332" s="682"/>
      <c r="R332" s="219"/>
      <c r="S332" s="219"/>
      <c r="T332" s="219"/>
      <c r="U332" s="219"/>
    </row>
    <row r="333" spans="1:21" s="218" customFormat="1" ht="39.6" customHeight="1" x14ac:dyDescent="0.2">
      <c r="B333" s="685"/>
      <c r="C333" s="686"/>
      <c r="D333" s="689" t="s">
        <v>313</v>
      </c>
      <c r="E333" s="615" t="s">
        <v>4</v>
      </c>
      <c r="F333" s="658"/>
      <c r="G333" s="658"/>
      <c r="H333" s="616"/>
      <c r="I333" s="615" t="s">
        <v>40</v>
      </c>
      <c r="J333" s="658"/>
      <c r="K333" s="658"/>
      <c r="L333" s="616"/>
      <c r="M333" s="615" t="s">
        <v>41</v>
      </c>
      <c r="N333" s="658"/>
      <c r="O333" s="616"/>
      <c r="R333" s="219"/>
      <c r="S333" s="219"/>
      <c r="T333" s="219"/>
      <c r="U333" s="219"/>
    </row>
    <row r="334" spans="1:21" s="218" customFormat="1" ht="39.6" customHeight="1" x14ac:dyDescent="0.2">
      <c r="B334" s="687"/>
      <c r="C334" s="688"/>
      <c r="D334" s="690"/>
      <c r="E334" s="659" t="str">
        <f>IF(入力様式【No.7】!$J$16="","",入力様式【No.7】!$J$16)</f>
        <v/>
      </c>
      <c r="F334" s="680"/>
      <c r="G334" s="680"/>
      <c r="H334" s="681"/>
      <c r="I334" s="659" t="str">
        <f>IF(入力様式【No.7】!$K$16="","",入力様式【No.7】!$K$16)</f>
        <v/>
      </c>
      <c r="J334" s="680"/>
      <c r="K334" s="680"/>
      <c r="L334" s="681"/>
      <c r="M334" s="659" t="str">
        <f>IF(入力様式【No.7】!$L$16="","",入力様式【No.7】!$L$16)</f>
        <v/>
      </c>
      <c r="N334" s="680"/>
      <c r="O334" s="681"/>
      <c r="R334" s="219"/>
      <c r="S334" s="219"/>
      <c r="T334" s="219"/>
      <c r="U334" s="219"/>
    </row>
    <row r="335" spans="1:21" ht="23.45" customHeight="1" x14ac:dyDescent="0.2">
      <c r="A335" s="210"/>
      <c r="B335" s="210"/>
      <c r="C335" s="210"/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</row>
    <row r="336" spans="1:21" s="216" customFormat="1" ht="27" customHeight="1" x14ac:dyDescent="0.2">
      <c r="B336" s="216" t="s">
        <v>97</v>
      </c>
      <c r="R336" s="217"/>
      <c r="S336" s="217"/>
      <c r="T336" s="217"/>
      <c r="U336" s="217"/>
    </row>
    <row r="337" spans="1:21" s="218" customFormat="1" ht="39.6" customHeight="1" x14ac:dyDescent="0.2">
      <c r="B337" s="649" t="s">
        <v>46</v>
      </c>
      <c r="C337" s="650"/>
      <c r="D337" s="651"/>
      <c r="E337" s="675" t="str">
        <f>IF(入力様式【No.7】!$J$18="","",入力様式【No.7】!$J$18)</f>
        <v/>
      </c>
      <c r="F337" s="676"/>
      <c r="G337" s="676"/>
      <c r="H337" s="677"/>
      <c r="I337" s="615" t="s">
        <v>37</v>
      </c>
      <c r="J337" s="658"/>
      <c r="K337" s="658"/>
      <c r="L337" s="616"/>
      <c r="M337" s="585" t="str">
        <f>IF(入力様式【No.7】!$Q$14="","",入力様式【No.7】!$Q$14)</f>
        <v/>
      </c>
      <c r="N337" s="659"/>
      <c r="O337" s="227" t="s">
        <v>56</v>
      </c>
      <c r="R337" s="219"/>
      <c r="S337" s="219"/>
      <c r="T337" s="219"/>
      <c r="U337" s="219"/>
    </row>
    <row r="338" spans="1:21" s="218" customFormat="1" ht="39.6" customHeight="1" x14ac:dyDescent="0.2">
      <c r="B338" s="660" t="s">
        <v>50</v>
      </c>
      <c r="C338" s="660"/>
      <c r="D338" s="228"/>
      <c r="E338" s="661" t="s">
        <v>45</v>
      </c>
      <c r="F338" s="661"/>
      <c r="G338" s="661"/>
      <c r="H338" s="661"/>
      <c r="I338" s="661"/>
      <c r="J338" s="660" t="s">
        <v>51</v>
      </c>
      <c r="K338" s="662" t="s">
        <v>52</v>
      </c>
      <c r="L338" s="663"/>
      <c r="M338" s="663"/>
      <c r="N338" s="663"/>
      <c r="O338" s="664"/>
      <c r="R338" s="219"/>
      <c r="S338" s="219"/>
      <c r="T338" s="219"/>
      <c r="U338" s="219"/>
    </row>
    <row r="339" spans="1:21" s="218" customFormat="1" ht="39.6" customHeight="1" x14ac:dyDescent="0.2">
      <c r="B339" s="660"/>
      <c r="C339" s="660"/>
      <c r="D339" s="226" t="s">
        <v>57</v>
      </c>
      <c r="E339" s="665" t="str">
        <f>IF(入力様式【No.7】!$J$20="","",入力様式【No.7】!$J$20)</f>
        <v/>
      </c>
      <c r="F339" s="665"/>
      <c r="G339" s="665"/>
      <c r="H339" s="665"/>
      <c r="I339" s="665"/>
      <c r="J339" s="660"/>
      <c r="K339" s="666" t="str">
        <f>IF(入力様式【No.7】!$L$20="","",入力様式【No.7】!$L$20)</f>
        <v/>
      </c>
      <c r="L339" s="667"/>
      <c r="M339" s="667"/>
      <c r="N339" s="667"/>
      <c r="O339" s="668"/>
      <c r="R339" s="219"/>
      <c r="S339" s="219"/>
      <c r="T339" s="219"/>
      <c r="U339" s="219"/>
    </row>
    <row r="340" spans="1:21" s="218" customFormat="1" ht="39.6" customHeight="1" x14ac:dyDescent="0.2">
      <c r="B340" s="660"/>
      <c r="C340" s="660"/>
      <c r="D340" s="226" t="s">
        <v>59</v>
      </c>
      <c r="E340" s="669" t="str">
        <f>IF(入力様式【No.7】!$J$21="","",入力様式【No.7】!$J$21)</f>
        <v/>
      </c>
      <c r="F340" s="670"/>
      <c r="G340" s="670"/>
      <c r="H340" s="670"/>
      <c r="I340" s="671"/>
      <c r="J340" s="660"/>
      <c r="K340" s="672" t="str">
        <f>IF(入力様式【No.7】!$L$21="","",入力様式【No.7】!$L$21)</f>
        <v/>
      </c>
      <c r="L340" s="673"/>
      <c r="M340" s="673"/>
      <c r="N340" s="673"/>
      <c r="O340" s="674"/>
      <c r="R340" s="219"/>
      <c r="S340" s="219"/>
      <c r="T340" s="219"/>
      <c r="U340" s="219"/>
    </row>
    <row r="341" spans="1:21" s="218" customFormat="1" ht="39.6" customHeight="1" x14ac:dyDescent="0.2">
      <c r="B341" s="649" t="s">
        <v>61</v>
      </c>
      <c r="C341" s="650"/>
      <c r="D341" s="651"/>
      <c r="E341" s="652" t="str">
        <f>IF(入力様式【No.7】!$J$22="","",入力様式【No.7】!$J$22)</f>
        <v/>
      </c>
      <c r="F341" s="653"/>
      <c r="G341" s="678" t="s">
        <v>56</v>
      </c>
      <c r="H341" s="679"/>
      <c r="I341" s="649" t="s">
        <v>63</v>
      </c>
      <c r="J341" s="650"/>
      <c r="K341" s="650"/>
      <c r="L341" s="651"/>
      <c r="M341" s="654" t="str">
        <f>IF(入力様式【No.7】!$J$23="","",入力様式【No.7】!$J$23)</f>
        <v/>
      </c>
      <c r="N341" s="655"/>
      <c r="O341" s="229" t="s">
        <v>76</v>
      </c>
      <c r="R341" s="219"/>
      <c r="S341" s="219"/>
      <c r="T341" s="219"/>
      <c r="U341" s="219"/>
    </row>
    <row r="342" spans="1:21" ht="23.45" customHeight="1" x14ac:dyDescent="0.2">
      <c r="A342" s="210"/>
      <c r="B342" s="210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</row>
    <row r="343" spans="1:21" s="216" customFormat="1" ht="27" customHeight="1" x14ac:dyDescent="0.2">
      <c r="B343" s="216" t="s">
        <v>24</v>
      </c>
      <c r="R343" s="217"/>
      <c r="S343" s="217"/>
      <c r="T343" s="217"/>
      <c r="U343" s="217"/>
    </row>
    <row r="344" spans="1:21" s="218" customFormat="1" ht="39.6" customHeight="1" x14ac:dyDescent="0.2">
      <c r="B344" s="656" t="s">
        <v>204</v>
      </c>
      <c r="C344" s="656"/>
      <c r="D344" s="656"/>
      <c r="E344" s="659" t="str">
        <f>IF(入力様式【No.7】!$E$18="","",入力様式【No.7】!$E$18)</f>
        <v/>
      </c>
      <c r="F344" s="680"/>
      <c r="G344" s="680"/>
      <c r="H344" s="681"/>
      <c r="I344" s="657" t="str">
        <f>IF(入力様式【No.7】!$N$11="","",入力様式【No.7】!$N$11)</f>
        <v>【計画値】１か月の運転日数/生産量</v>
      </c>
      <c r="J344" s="657"/>
      <c r="K344" s="657"/>
      <c r="L344" s="657"/>
      <c r="M344" s="617" t="str">
        <f>IF(入力様式【No.7】!$Q$11="","",入力様式【No.7】!$Q$11)</f>
        <v/>
      </c>
      <c r="N344" s="618"/>
      <c r="O344" s="230" t="str">
        <f>IFERROR(IF($E344="計画生産量に基づいて算出",入力様式【No.7】!$S$11,IF($E344="計画稼働日数（稼働時間）に基づいて算出","日","")),"")</f>
        <v/>
      </c>
      <c r="P344" s="231"/>
      <c r="Q344" s="231"/>
      <c r="R344" s="219"/>
      <c r="S344" s="219"/>
      <c r="T344" s="219"/>
      <c r="U344" s="219"/>
    </row>
    <row r="345" spans="1:21" s="218" customFormat="1" ht="39.6" customHeight="1" x14ac:dyDescent="0.2">
      <c r="B345" s="584" t="str">
        <f>IF(入力様式【No.7】!$N$7="","",入力様式【No.7】!$N$7)</f>
        <v>稼働条件名</v>
      </c>
      <c r="C345" s="584"/>
      <c r="D345" s="584"/>
      <c r="E345" s="643" t="str">
        <f>IF(入力様式【No.7】!$Q$7="","",入力様式【No.7】!$Q$7)</f>
        <v/>
      </c>
      <c r="F345" s="644"/>
      <c r="G345" s="644"/>
      <c r="H345" s="645"/>
      <c r="I345" s="611" t="s">
        <v>42</v>
      </c>
      <c r="J345" s="612"/>
      <c r="K345" s="615" t="str">
        <f>IF(入力様式【No.7】!$P$15="","",入力様式【No.7】!$P$15)</f>
        <v>計画稼働日数/生産量</v>
      </c>
      <c r="L345" s="616"/>
      <c r="M345" s="617" t="str">
        <f>IF(入力様式【No.7】!$Q$15="","",入力様式【No.7】!$Q$15)</f>
        <v/>
      </c>
      <c r="N345" s="618"/>
      <c r="O345" s="230" t="str">
        <f>O344</f>
        <v/>
      </c>
      <c r="R345" s="219"/>
      <c r="S345" s="219"/>
      <c r="T345" s="219"/>
      <c r="U345" s="219"/>
    </row>
    <row r="346" spans="1:21" s="218" customFormat="1" ht="39.6" customHeight="1" x14ac:dyDescent="0.2">
      <c r="B346" s="584"/>
      <c r="C346" s="584"/>
      <c r="D346" s="584"/>
      <c r="E346" s="646"/>
      <c r="F346" s="647"/>
      <c r="G346" s="647"/>
      <c r="H346" s="648"/>
      <c r="I346" s="613"/>
      <c r="J346" s="614"/>
      <c r="K346" s="615" t="str">
        <f>IF(入力様式【No.7】!$P$16="","",入力様式【No.7】!$P$16)</f>
        <v>実績稼働日数/生産量</v>
      </c>
      <c r="L346" s="616"/>
      <c r="M346" s="617">
        <f>IF(入力様式【No.7】!$Q$16="","",入力様式【No.7】!$Q$16)</f>
        <v>0</v>
      </c>
      <c r="N346" s="618"/>
      <c r="O346" s="230" t="str">
        <f>O345</f>
        <v/>
      </c>
      <c r="R346" s="219"/>
      <c r="S346" s="219"/>
      <c r="T346" s="219"/>
      <c r="U346" s="219"/>
    </row>
    <row r="347" spans="1:21" ht="23.45" customHeight="1" x14ac:dyDescent="0.2">
      <c r="A347" s="210"/>
      <c r="B347" s="210"/>
      <c r="C347" s="210"/>
      <c r="D347" s="210"/>
      <c r="E347" s="210"/>
      <c r="I347" s="210"/>
      <c r="J347" s="210"/>
      <c r="K347" s="210"/>
      <c r="L347" s="210"/>
      <c r="M347" s="210"/>
      <c r="N347" s="210"/>
      <c r="O347" s="210"/>
    </row>
    <row r="348" spans="1:21" s="216" customFormat="1" ht="27" customHeight="1" x14ac:dyDescent="0.2">
      <c r="B348" s="216" t="s">
        <v>98</v>
      </c>
      <c r="E348" s="222"/>
      <c r="F348" s="222"/>
      <c r="G348" s="222"/>
      <c r="H348" s="222"/>
      <c r="R348" s="217"/>
      <c r="S348" s="217"/>
      <c r="T348" s="217"/>
      <c r="U348" s="217"/>
    </row>
    <row r="349" spans="1:21" ht="25.5" customHeight="1" x14ac:dyDescent="0.2">
      <c r="A349" s="210"/>
      <c r="B349" s="627" t="s">
        <v>99</v>
      </c>
      <c r="C349" s="628"/>
      <c r="D349" s="628"/>
      <c r="E349" s="628"/>
      <c r="F349" s="628"/>
      <c r="G349" s="628"/>
      <c r="H349" s="629"/>
      <c r="I349" s="619" t="str">
        <f>IF(入力様式【No.7】!$Q$19="","",入力様式【No.7】!$Q$19)</f>
        <v/>
      </c>
      <c r="J349" s="620"/>
      <c r="K349" s="620"/>
      <c r="L349" s="620"/>
      <c r="M349" s="623"/>
      <c r="N349" s="625" t="str">
        <f>IF(入力様式【No.7】!$R$19="","",入力様式【No.7】!$R$19)</f>
        <v/>
      </c>
      <c r="O349" s="626"/>
    </row>
    <row r="350" spans="1:21" ht="25.5" customHeight="1" x14ac:dyDescent="0.2">
      <c r="A350" s="210"/>
      <c r="B350" s="630"/>
      <c r="C350" s="631"/>
      <c r="D350" s="631"/>
      <c r="E350" s="631"/>
      <c r="F350" s="631"/>
      <c r="G350" s="631"/>
      <c r="H350" s="632"/>
      <c r="I350" s="621"/>
      <c r="J350" s="622"/>
      <c r="K350" s="622"/>
      <c r="L350" s="622"/>
      <c r="M350" s="624"/>
      <c r="N350" s="625"/>
      <c r="O350" s="626"/>
    </row>
    <row r="351" spans="1:21" ht="19.5" customHeight="1" x14ac:dyDescent="0.2">
      <c r="A351" s="210"/>
      <c r="B351" s="210"/>
      <c r="C351" s="210"/>
      <c r="D351" s="210"/>
      <c r="E351" s="210"/>
      <c r="F351" s="210"/>
      <c r="I351" s="210"/>
      <c r="J351" s="210"/>
      <c r="K351" s="210"/>
      <c r="L351" s="210"/>
      <c r="M351" s="210"/>
      <c r="N351" s="232"/>
      <c r="O351" s="232"/>
    </row>
    <row r="352" spans="1:21" s="216" customFormat="1" ht="27" customHeight="1" thickBot="1" x14ac:dyDescent="0.25">
      <c r="B352" s="216" t="s">
        <v>214</v>
      </c>
      <c r="E352" s="222"/>
      <c r="F352" s="222"/>
      <c r="I352" s="233"/>
      <c r="J352" s="233"/>
      <c r="K352" s="233"/>
      <c r="L352" s="233"/>
      <c r="M352" s="233"/>
      <c r="R352" s="217"/>
      <c r="S352" s="217"/>
      <c r="T352" s="217"/>
      <c r="U352" s="217"/>
    </row>
    <row r="353" spans="1:21" ht="25.5" customHeight="1" x14ac:dyDescent="0.2">
      <c r="A353" s="210"/>
      <c r="B353" s="599" t="s">
        <v>60</v>
      </c>
      <c r="C353" s="600"/>
      <c r="D353" s="600"/>
      <c r="E353" s="600"/>
      <c r="F353" s="600"/>
      <c r="G353" s="600"/>
      <c r="H353" s="601"/>
      <c r="I353" s="633" t="str">
        <f>IF(入力様式【No.7】!$Q$21="","",入力様式【No.7】!$Q$21)</f>
        <v/>
      </c>
      <c r="J353" s="634"/>
      <c r="K353" s="634"/>
      <c r="L353" s="634"/>
      <c r="M353" s="637"/>
      <c r="N353" s="639" t="str">
        <f>IF(入力様式【No.7】!$R$21="","",入力様式【No.7】!$R$21)</f>
        <v/>
      </c>
      <c r="O353" s="640"/>
    </row>
    <row r="354" spans="1:21" ht="25.5" customHeight="1" thickBot="1" x14ac:dyDescent="0.25">
      <c r="A354" s="210"/>
      <c r="B354" s="602"/>
      <c r="C354" s="603"/>
      <c r="D354" s="603"/>
      <c r="E354" s="603"/>
      <c r="F354" s="603"/>
      <c r="G354" s="603"/>
      <c r="H354" s="604"/>
      <c r="I354" s="635"/>
      <c r="J354" s="636"/>
      <c r="K354" s="636"/>
      <c r="L354" s="636"/>
      <c r="M354" s="638"/>
      <c r="N354" s="641"/>
      <c r="O354" s="642"/>
    </row>
    <row r="355" spans="1:21" ht="19.5" customHeight="1" thickBot="1" x14ac:dyDescent="0.25">
      <c r="A355" s="210"/>
      <c r="B355" s="210"/>
      <c r="C355" s="210"/>
      <c r="D355" s="210"/>
      <c r="E355" s="234"/>
      <c r="F355" s="234"/>
      <c r="I355" s="210"/>
      <c r="J355" s="210"/>
      <c r="K355" s="210"/>
      <c r="L355" s="210"/>
      <c r="M355" s="235"/>
      <c r="N355" s="210"/>
      <c r="O355" s="210"/>
    </row>
    <row r="356" spans="1:21" ht="25.5" customHeight="1" x14ac:dyDescent="0.2">
      <c r="A356" s="210"/>
      <c r="B356" s="605" t="s">
        <v>166</v>
      </c>
      <c r="C356" s="606"/>
      <c r="D356" s="606"/>
      <c r="E356" s="606"/>
      <c r="F356" s="606"/>
      <c r="G356" s="606"/>
      <c r="H356" s="607"/>
      <c r="I356" s="634" t="b">
        <f>IFERROR(IF($M324="液化石油ガス（LPG）",入力様式【No.7】!$V$15),"")</f>
        <v>0</v>
      </c>
      <c r="J356" s="634"/>
      <c r="K356" s="634"/>
      <c r="L356" s="634"/>
      <c r="M356" s="637"/>
      <c r="N356" s="586" t="str">
        <f>IF(I356="","",IF($M324="液化石油ガス（LPG）",入力様式【No.7】!$W$15,""))</f>
        <v/>
      </c>
      <c r="O356" s="587"/>
    </row>
    <row r="357" spans="1:21" ht="25.5" customHeight="1" thickBot="1" x14ac:dyDescent="0.25">
      <c r="A357" s="210"/>
      <c r="B357" s="608"/>
      <c r="C357" s="609"/>
      <c r="D357" s="609"/>
      <c r="E357" s="609"/>
      <c r="F357" s="609"/>
      <c r="G357" s="609"/>
      <c r="H357" s="610"/>
      <c r="I357" s="636"/>
      <c r="J357" s="636"/>
      <c r="K357" s="636"/>
      <c r="L357" s="636"/>
      <c r="M357" s="638"/>
      <c r="N357" s="588"/>
      <c r="O357" s="589"/>
    </row>
    <row r="358" spans="1:21" ht="18.75" customHeight="1" x14ac:dyDescent="0.2">
      <c r="A358" s="210"/>
      <c r="B358" s="225"/>
      <c r="C358" s="210"/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</row>
    <row r="359" spans="1:21" s="216" customFormat="1" ht="27" customHeight="1" x14ac:dyDescent="0.2">
      <c r="B359" s="216" t="s">
        <v>54</v>
      </c>
      <c r="R359" s="217"/>
      <c r="S359" s="217"/>
      <c r="T359" s="217"/>
      <c r="U359" s="217"/>
    </row>
    <row r="360" spans="1:21" s="218" customFormat="1" ht="18.75" customHeight="1" x14ac:dyDescent="0.2">
      <c r="B360" s="590" t="str">
        <f>IF(入力様式【No.7】!$T$20="","",入力様式【No.7】!$T$20)</f>
        <v/>
      </c>
      <c r="C360" s="591"/>
      <c r="D360" s="591"/>
      <c r="E360" s="591"/>
      <c r="F360" s="591"/>
      <c r="G360" s="591"/>
      <c r="H360" s="591"/>
      <c r="I360" s="591"/>
      <c r="J360" s="591"/>
      <c r="K360" s="591"/>
      <c r="L360" s="591"/>
      <c r="M360" s="591"/>
      <c r="N360" s="591"/>
      <c r="O360" s="592"/>
      <c r="R360" s="219"/>
      <c r="S360" s="219"/>
      <c r="T360" s="219"/>
      <c r="U360" s="219"/>
    </row>
    <row r="361" spans="1:21" s="218" customFormat="1" ht="18.75" customHeight="1" x14ac:dyDescent="0.2">
      <c r="B361" s="593"/>
      <c r="C361" s="594"/>
      <c r="D361" s="594"/>
      <c r="E361" s="594"/>
      <c r="F361" s="594"/>
      <c r="G361" s="594"/>
      <c r="H361" s="594"/>
      <c r="I361" s="594"/>
      <c r="J361" s="594"/>
      <c r="K361" s="594"/>
      <c r="L361" s="594"/>
      <c r="M361" s="594"/>
      <c r="N361" s="594"/>
      <c r="O361" s="595"/>
      <c r="R361" s="219"/>
      <c r="S361" s="219"/>
      <c r="T361" s="219"/>
      <c r="U361" s="219"/>
    </row>
    <row r="362" spans="1:21" s="218" customFormat="1" ht="18.75" customHeight="1" x14ac:dyDescent="0.2">
      <c r="B362" s="596"/>
      <c r="C362" s="597"/>
      <c r="D362" s="597"/>
      <c r="E362" s="597"/>
      <c r="F362" s="597"/>
      <c r="G362" s="597"/>
      <c r="H362" s="597"/>
      <c r="I362" s="597"/>
      <c r="J362" s="597"/>
      <c r="K362" s="597"/>
      <c r="L362" s="597"/>
      <c r="M362" s="597"/>
      <c r="N362" s="597"/>
      <c r="O362" s="598"/>
      <c r="R362" s="219"/>
      <c r="S362" s="219"/>
      <c r="T362" s="219"/>
      <c r="U362" s="219"/>
    </row>
    <row r="363" spans="1:21" ht="18.75" customHeight="1" x14ac:dyDescent="0.2">
      <c r="A363" s="210"/>
      <c r="B363" s="210"/>
      <c r="C363" s="210"/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</row>
    <row r="364" spans="1:21" s="216" customFormat="1" ht="60.6" customHeight="1" x14ac:dyDescent="0.2">
      <c r="B364" s="576" t="s">
        <v>258</v>
      </c>
      <c r="C364" s="576"/>
      <c r="D364" s="576"/>
      <c r="E364" s="576"/>
      <c r="F364" s="576"/>
      <c r="G364" s="576"/>
      <c r="H364" s="576"/>
      <c r="I364" s="576"/>
      <c r="J364" s="576"/>
      <c r="K364" s="576"/>
      <c r="L364" s="576"/>
      <c r="M364" s="576"/>
      <c r="N364" s="576"/>
      <c r="O364" s="576"/>
      <c r="R364" s="217"/>
      <c r="S364" s="217"/>
      <c r="T364" s="217"/>
      <c r="U364" s="217"/>
    </row>
    <row r="365" spans="1:21" ht="19.5" customHeight="1" x14ac:dyDescent="0.2">
      <c r="A365" s="210"/>
    </row>
    <row r="366" spans="1:21" s="218" customFormat="1" ht="39.6" customHeight="1" x14ac:dyDescent="0.2">
      <c r="B366" s="577" t="s">
        <v>154</v>
      </c>
      <c r="C366" s="577"/>
      <c r="D366" s="577"/>
      <c r="E366" s="578" t="str">
        <f>IF(入力様式【No.8】!$E$2="","",入力様式【No.8】!$E$2)</f>
        <v/>
      </c>
      <c r="F366" s="578"/>
      <c r="I366" s="579"/>
      <c r="J366" s="579"/>
      <c r="K366" s="579"/>
      <c r="L366" s="579"/>
      <c r="M366" s="580"/>
      <c r="N366" s="580"/>
      <c r="O366" s="580"/>
      <c r="R366" s="219"/>
      <c r="S366" s="219"/>
      <c r="T366" s="219"/>
      <c r="U366" s="219"/>
    </row>
    <row r="367" spans="1:21" ht="18.75" customHeight="1" x14ac:dyDescent="0.2">
      <c r="A367" s="210"/>
      <c r="B367" s="220"/>
      <c r="C367" s="220"/>
      <c r="D367" s="220"/>
      <c r="E367" s="220"/>
      <c r="F367" s="220"/>
      <c r="G367" s="221"/>
      <c r="H367" s="221"/>
      <c r="I367" s="210"/>
      <c r="J367" s="210"/>
      <c r="K367" s="210"/>
      <c r="M367" s="210"/>
      <c r="N367" s="210"/>
      <c r="O367" s="210"/>
    </row>
    <row r="368" spans="1:21" s="216" customFormat="1" ht="27" customHeight="1" x14ac:dyDescent="0.2">
      <c r="B368" s="216" t="s">
        <v>23</v>
      </c>
      <c r="E368" s="222"/>
      <c r="F368" s="222"/>
      <c r="I368" s="216" t="s">
        <v>89</v>
      </c>
      <c r="R368" s="217"/>
      <c r="S368" s="217"/>
      <c r="T368" s="217"/>
      <c r="U368" s="217"/>
    </row>
    <row r="369" spans="1:21" s="218" customFormat="1" ht="39.6" customHeight="1" x14ac:dyDescent="0.2">
      <c r="B369" s="581" t="s">
        <v>26</v>
      </c>
      <c r="C369" s="582"/>
      <c r="D369" s="583"/>
      <c r="E369" s="585" t="str">
        <f>IF(入力様式【No.8】!$F$7="","",入力様式【No.8】!$E$7&amp;入力様式【No.8】!$F$7)</f>
        <v/>
      </c>
      <c r="F369" s="585"/>
      <c r="G369" s="585"/>
      <c r="I369" s="584" t="s">
        <v>38</v>
      </c>
      <c r="J369" s="584"/>
      <c r="K369" s="584"/>
      <c r="L369" s="584"/>
      <c r="M369" s="578" t="str">
        <f>IF(入力様式【No.8】!$E$14="","",入力様式【No.8】!$E$14)</f>
        <v/>
      </c>
      <c r="N369" s="578"/>
      <c r="O369" s="578"/>
      <c r="R369" s="219"/>
      <c r="S369" s="219"/>
      <c r="T369" s="219"/>
      <c r="U369" s="219"/>
    </row>
    <row r="370" spans="1:21" s="218" customFormat="1" ht="39.6" customHeight="1" x14ac:dyDescent="0.2">
      <c r="B370" s="581" t="s">
        <v>164</v>
      </c>
      <c r="C370" s="582"/>
      <c r="D370" s="583"/>
      <c r="E370" s="697" t="str">
        <f>IF(入力様式【No.8】!$E$9="","",入力様式【No.8】!$E$9)</f>
        <v/>
      </c>
      <c r="F370" s="697"/>
      <c r="G370" s="697"/>
      <c r="I370" s="584" t="str">
        <f>IF(入力様式【No.8】!$C$15="","",入力様式【No.8】!$C$15)</f>
        <v>稼働条件名</v>
      </c>
      <c r="J370" s="584"/>
      <c r="K370" s="584"/>
      <c r="L370" s="584"/>
      <c r="M370" s="578" t="str">
        <f>IF(入力様式【No.8】!$E$15="","",入力様式【No.8】!$E$15)</f>
        <v/>
      </c>
      <c r="N370" s="578"/>
      <c r="O370" s="578"/>
      <c r="R370" s="219"/>
      <c r="S370" s="219"/>
      <c r="T370" s="219"/>
      <c r="U370" s="219"/>
    </row>
    <row r="371" spans="1:21" s="218" customFormat="1" ht="39.6" customHeight="1" x14ac:dyDescent="0.2">
      <c r="B371" s="581" t="s">
        <v>31</v>
      </c>
      <c r="C371" s="582"/>
      <c r="D371" s="583"/>
      <c r="E371" s="697" t="str">
        <f>IF(入力様式【No.8】!$E$10="","",入力様式【No.8】!$E$10)</f>
        <v/>
      </c>
      <c r="F371" s="697"/>
      <c r="G371" s="697"/>
      <c r="I371" s="584" t="s">
        <v>43</v>
      </c>
      <c r="J371" s="584"/>
      <c r="K371" s="584"/>
      <c r="L371" s="584"/>
      <c r="M371" s="578" t="str">
        <f>IF(入力様式【No.8】!$E$16="","",入力様式【No.8】!$E$16)</f>
        <v/>
      </c>
      <c r="N371" s="578"/>
      <c r="O371" s="578"/>
      <c r="R371" s="219"/>
      <c r="S371" s="219"/>
      <c r="T371" s="219"/>
      <c r="U371" s="219"/>
    </row>
    <row r="372" spans="1:21" s="218" customFormat="1" ht="39.6" customHeight="1" x14ac:dyDescent="0.2">
      <c r="B372" s="223"/>
      <c r="C372" s="223"/>
      <c r="D372" s="223"/>
      <c r="E372" s="223"/>
      <c r="F372" s="223"/>
      <c r="G372" s="223"/>
      <c r="I372" s="649" t="b">
        <f>IFERROR(IF($M371="液化石油ガス（LPG）",入力様式【No.8】!$T$7),"")</f>
        <v>0</v>
      </c>
      <c r="J372" s="650"/>
      <c r="K372" s="650"/>
      <c r="L372" s="651"/>
      <c r="M372" s="653" t="str">
        <f>IFERROR(ROUNDDOWN(R372,2),"")</f>
        <v/>
      </c>
      <c r="N372" s="698"/>
      <c r="O372" s="699"/>
      <c r="R372" s="224" t="str">
        <f>IFERROR(IF($M371="液化石油ガス（LPG）",入力様式【No.8】!$V$7,""),"")</f>
        <v/>
      </c>
      <c r="S372" s="219"/>
      <c r="T372" s="219"/>
      <c r="U372" s="219"/>
    </row>
    <row r="373" spans="1:21" ht="23.45" customHeight="1" x14ac:dyDescent="0.2">
      <c r="A373" s="210"/>
      <c r="B373" s="210"/>
      <c r="C373" s="210"/>
      <c r="D373" s="210"/>
      <c r="E373" s="221"/>
      <c r="F373" s="221"/>
      <c r="G373" s="221"/>
      <c r="H373" s="221"/>
      <c r="I373" s="225"/>
      <c r="J373" s="225"/>
      <c r="K373" s="210"/>
      <c r="L373" s="210"/>
      <c r="M373" s="210"/>
      <c r="N373" s="210"/>
      <c r="O373" s="210"/>
    </row>
    <row r="374" spans="1:21" s="216" customFormat="1" ht="27" customHeight="1" x14ac:dyDescent="0.2">
      <c r="B374" s="216" t="s">
        <v>315</v>
      </c>
      <c r="D374" s="222"/>
      <c r="E374" s="222"/>
      <c r="F374" s="222"/>
      <c r="R374" s="217"/>
      <c r="S374" s="217"/>
      <c r="T374" s="217"/>
      <c r="U374" s="217"/>
    </row>
    <row r="375" spans="1:21" s="218" customFormat="1" ht="39.6" customHeight="1" x14ac:dyDescent="0.2">
      <c r="B375" s="691" t="s">
        <v>95</v>
      </c>
      <c r="C375" s="692"/>
      <c r="D375" s="226" t="s">
        <v>96</v>
      </c>
      <c r="E375" s="682" t="str">
        <f>IF(入力様式【No.8】!$J$7="","",入力様式【No.8】!$J$7)</f>
        <v/>
      </c>
      <c r="F375" s="682"/>
      <c r="G375" s="682"/>
      <c r="H375" s="682"/>
      <c r="I375" s="682"/>
      <c r="J375" s="682"/>
      <c r="K375" s="682"/>
      <c r="L375" s="682"/>
      <c r="M375" s="682"/>
      <c r="N375" s="682"/>
      <c r="O375" s="682"/>
      <c r="R375" s="219"/>
      <c r="S375" s="219"/>
      <c r="T375" s="219"/>
      <c r="U375" s="219"/>
    </row>
    <row r="376" spans="1:21" s="218" customFormat="1" ht="39.6" customHeight="1" x14ac:dyDescent="0.2">
      <c r="B376" s="693"/>
      <c r="C376" s="694"/>
      <c r="D376" s="439" t="str">
        <f>IF(入力様式【No.8】!$I$9="","",入力様式【No.8】!$I$9)</f>
        <v>メーカー名/
サービス提供会社名</v>
      </c>
      <c r="E376" s="682" t="str">
        <f>IF(入力様式【No.8】!$J$9="","",入力様式【No.8】!$J$9)</f>
        <v/>
      </c>
      <c r="F376" s="682"/>
      <c r="G376" s="682"/>
      <c r="H376" s="682"/>
      <c r="I376" s="682"/>
      <c r="J376" s="682"/>
      <c r="K376" s="682"/>
      <c r="L376" s="682"/>
      <c r="M376" s="682"/>
      <c r="N376" s="682"/>
      <c r="O376" s="682"/>
      <c r="R376" s="219"/>
      <c r="S376" s="219"/>
      <c r="T376" s="219"/>
      <c r="U376" s="219"/>
    </row>
    <row r="377" spans="1:21" s="218" customFormat="1" ht="39.6" customHeight="1" x14ac:dyDescent="0.2">
      <c r="B377" s="695"/>
      <c r="C377" s="696"/>
      <c r="D377" s="226" t="str">
        <f>IF(入力様式【No.8】!$I$10="","",入力様式【No.8】!$I$10)</f>
        <v>型番/
サービス名</v>
      </c>
      <c r="E377" s="682" t="str">
        <f>IF(入力様式【No.8】!$J$10="","",入力様式【No.8】!$J$10)</f>
        <v/>
      </c>
      <c r="F377" s="682"/>
      <c r="G377" s="682"/>
      <c r="H377" s="682"/>
      <c r="I377" s="682"/>
      <c r="J377" s="682"/>
      <c r="K377" s="682"/>
      <c r="L377" s="682"/>
      <c r="M377" s="682"/>
      <c r="N377" s="682"/>
      <c r="O377" s="682"/>
      <c r="R377" s="219"/>
      <c r="S377" s="219"/>
      <c r="T377" s="219"/>
      <c r="U377" s="219"/>
    </row>
    <row r="378" spans="1:21" s="218" customFormat="1" ht="39.6" customHeight="1" x14ac:dyDescent="0.2">
      <c r="B378" s="660" t="s">
        <v>312</v>
      </c>
      <c r="C378" s="660"/>
      <c r="D378" s="660"/>
      <c r="E378" s="682" t="str">
        <f>IF(入力様式【No.8】!$J$12="","",入力様式【No.8】!$J$12)</f>
        <v/>
      </c>
      <c r="F378" s="682"/>
      <c r="G378" s="682"/>
      <c r="H378" s="682"/>
      <c r="I378" s="682"/>
      <c r="J378" s="682"/>
      <c r="K378" s="682"/>
      <c r="L378" s="682"/>
      <c r="M378" s="682"/>
      <c r="N378" s="682"/>
      <c r="O378" s="682"/>
      <c r="R378" s="219"/>
      <c r="S378" s="219"/>
      <c r="T378" s="219"/>
      <c r="U378" s="219"/>
    </row>
    <row r="379" spans="1:21" s="218" customFormat="1" ht="39.6" customHeight="1" x14ac:dyDescent="0.2">
      <c r="B379" s="683" t="s">
        <v>205</v>
      </c>
      <c r="C379" s="684"/>
      <c r="D379" s="226" t="s">
        <v>314</v>
      </c>
      <c r="E379" s="682" t="str">
        <f>IF(入力様式【No.8】!$J$13="","",入力様式【No.8】!$J$13)</f>
        <v/>
      </c>
      <c r="F379" s="682"/>
      <c r="G379" s="682"/>
      <c r="H379" s="682"/>
      <c r="I379" s="682"/>
      <c r="J379" s="682"/>
      <c r="K379" s="682"/>
      <c r="L379" s="682"/>
      <c r="M379" s="682"/>
      <c r="N379" s="682"/>
      <c r="O379" s="682"/>
      <c r="R379" s="219"/>
      <c r="S379" s="219"/>
      <c r="T379" s="219"/>
      <c r="U379" s="219"/>
    </row>
    <row r="380" spans="1:21" s="218" customFormat="1" ht="39.6" customHeight="1" x14ac:dyDescent="0.2">
      <c r="B380" s="685"/>
      <c r="C380" s="686"/>
      <c r="D380" s="689" t="s">
        <v>313</v>
      </c>
      <c r="E380" s="615" t="s">
        <v>4</v>
      </c>
      <c r="F380" s="658"/>
      <c r="G380" s="658"/>
      <c r="H380" s="616"/>
      <c r="I380" s="615" t="s">
        <v>40</v>
      </c>
      <c r="J380" s="658"/>
      <c r="K380" s="658"/>
      <c r="L380" s="616"/>
      <c r="M380" s="615" t="s">
        <v>41</v>
      </c>
      <c r="N380" s="658"/>
      <c r="O380" s="616"/>
      <c r="R380" s="219"/>
      <c r="S380" s="219"/>
      <c r="T380" s="219"/>
      <c r="U380" s="219"/>
    </row>
    <row r="381" spans="1:21" s="218" customFormat="1" ht="39.6" customHeight="1" x14ac:dyDescent="0.2">
      <c r="B381" s="687"/>
      <c r="C381" s="688"/>
      <c r="D381" s="690"/>
      <c r="E381" s="659" t="str">
        <f>IF(入力様式【No.8】!$J$16="","",入力様式【No.8】!$J$16)</f>
        <v/>
      </c>
      <c r="F381" s="680"/>
      <c r="G381" s="680"/>
      <c r="H381" s="681"/>
      <c r="I381" s="659" t="str">
        <f>IF(入力様式【No.8】!$K$16="","",入力様式【No.8】!$K$16)</f>
        <v/>
      </c>
      <c r="J381" s="680"/>
      <c r="K381" s="680"/>
      <c r="L381" s="681"/>
      <c r="M381" s="659" t="str">
        <f>IF(入力様式【No.8】!$L$16="","",入力様式【No.8】!$L$16)</f>
        <v/>
      </c>
      <c r="N381" s="680"/>
      <c r="O381" s="681"/>
      <c r="R381" s="219"/>
      <c r="S381" s="219"/>
      <c r="T381" s="219"/>
      <c r="U381" s="219"/>
    </row>
    <row r="382" spans="1:21" ht="23.45" customHeight="1" x14ac:dyDescent="0.2">
      <c r="A382" s="210"/>
      <c r="B382" s="210"/>
      <c r="C382" s="210"/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</row>
    <row r="383" spans="1:21" s="216" customFormat="1" ht="27" customHeight="1" x14ac:dyDescent="0.2">
      <c r="B383" s="216" t="s">
        <v>97</v>
      </c>
      <c r="R383" s="217"/>
      <c r="S383" s="217"/>
      <c r="T383" s="217"/>
      <c r="U383" s="217"/>
    </row>
    <row r="384" spans="1:21" s="218" customFormat="1" ht="39.6" customHeight="1" x14ac:dyDescent="0.2">
      <c r="B384" s="649" t="s">
        <v>46</v>
      </c>
      <c r="C384" s="650"/>
      <c r="D384" s="651"/>
      <c r="E384" s="675" t="str">
        <f>IF(入力様式【No.8】!$J$18="","",入力様式【No.8】!$J$18)</f>
        <v/>
      </c>
      <c r="F384" s="676"/>
      <c r="G384" s="676"/>
      <c r="H384" s="677"/>
      <c r="I384" s="615" t="s">
        <v>37</v>
      </c>
      <c r="J384" s="658"/>
      <c r="K384" s="658"/>
      <c r="L384" s="616"/>
      <c r="M384" s="585" t="str">
        <f>IF(入力様式【No.8】!$Q$14="","",入力様式【No.8】!$Q$14)</f>
        <v/>
      </c>
      <c r="N384" s="659"/>
      <c r="O384" s="227" t="s">
        <v>56</v>
      </c>
      <c r="R384" s="219"/>
      <c r="S384" s="219"/>
      <c r="T384" s="219"/>
      <c r="U384" s="219"/>
    </row>
    <row r="385" spans="1:21" s="218" customFormat="1" ht="39.6" customHeight="1" x14ac:dyDescent="0.2">
      <c r="B385" s="660" t="s">
        <v>50</v>
      </c>
      <c r="C385" s="660"/>
      <c r="D385" s="228"/>
      <c r="E385" s="661" t="s">
        <v>45</v>
      </c>
      <c r="F385" s="661"/>
      <c r="G385" s="661"/>
      <c r="H385" s="661"/>
      <c r="I385" s="661"/>
      <c r="J385" s="660" t="s">
        <v>51</v>
      </c>
      <c r="K385" s="662" t="s">
        <v>52</v>
      </c>
      <c r="L385" s="663"/>
      <c r="M385" s="663"/>
      <c r="N385" s="663"/>
      <c r="O385" s="664"/>
      <c r="R385" s="219"/>
      <c r="S385" s="219"/>
      <c r="T385" s="219"/>
      <c r="U385" s="219"/>
    </row>
    <row r="386" spans="1:21" s="218" customFormat="1" ht="39.6" customHeight="1" x14ac:dyDescent="0.2">
      <c r="B386" s="660"/>
      <c r="C386" s="660"/>
      <c r="D386" s="226" t="s">
        <v>57</v>
      </c>
      <c r="E386" s="665" t="str">
        <f>IF(入力様式【No.8】!$J$20="","",入力様式【No.8】!$J$20)</f>
        <v/>
      </c>
      <c r="F386" s="665"/>
      <c r="G386" s="665"/>
      <c r="H386" s="665"/>
      <c r="I386" s="665"/>
      <c r="J386" s="660"/>
      <c r="K386" s="666" t="str">
        <f>IF(入力様式【No.8】!$L$20="","",入力様式【No.8】!$L$20)</f>
        <v/>
      </c>
      <c r="L386" s="667"/>
      <c r="M386" s="667"/>
      <c r="N386" s="667"/>
      <c r="O386" s="668"/>
      <c r="R386" s="219"/>
      <c r="S386" s="219"/>
      <c r="T386" s="219"/>
      <c r="U386" s="219"/>
    </row>
    <row r="387" spans="1:21" s="218" customFormat="1" ht="39.6" customHeight="1" x14ac:dyDescent="0.2">
      <c r="B387" s="660"/>
      <c r="C387" s="660"/>
      <c r="D387" s="226" t="s">
        <v>59</v>
      </c>
      <c r="E387" s="669" t="str">
        <f>IF(入力様式【No.8】!$J$21="","",入力様式【No.8】!$J$21)</f>
        <v/>
      </c>
      <c r="F387" s="670"/>
      <c r="G387" s="670"/>
      <c r="H387" s="670"/>
      <c r="I387" s="671"/>
      <c r="J387" s="660"/>
      <c r="K387" s="672" t="str">
        <f>IF(入力様式【No.8】!$L$21="","",入力様式【No.8】!$L$21)</f>
        <v/>
      </c>
      <c r="L387" s="673"/>
      <c r="M387" s="673"/>
      <c r="N387" s="673"/>
      <c r="O387" s="674"/>
      <c r="R387" s="219"/>
      <c r="S387" s="219"/>
      <c r="T387" s="219"/>
      <c r="U387" s="219"/>
    </row>
    <row r="388" spans="1:21" s="218" customFormat="1" ht="39.6" customHeight="1" x14ac:dyDescent="0.2">
      <c r="B388" s="649" t="s">
        <v>61</v>
      </c>
      <c r="C388" s="650"/>
      <c r="D388" s="651"/>
      <c r="E388" s="652" t="str">
        <f>IF(入力様式【No.8】!$J$22="","",入力様式【No.8】!$J$22)</f>
        <v/>
      </c>
      <c r="F388" s="653"/>
      <c r="G388" s="678" t="s">
        <v>56</v>
      </c>
      <c r="H388" s="679"/>
      <c r="I388" s="649" t="s">
        <v>63</v>
      </c>
      <c r="J388" s="650"/>
      <c r="K388" s="650"/>
      <c r="L388" s="651"/>
      <c r="M388" s="654" t="str">
        <f>IF(入力様式【No.8】!$J$23="","",入力様式【No.8】!$J$23)</f>
        <v/>
      </c>
      <c r="N388" s="655"/>
      <c r="O388" s="229" t="s">
        <v>76</v>
      </c>
      <c r="R388" s="219"/>
      <c r="S388" s="219"/>
      <c r="T388" s="219"/>
      <c r="U388" s="219"/>
    </row>
    <row r="389" spans="1:21" ht="23.45" customHeight="1" x14ac:dyDescent="0.2">
      <c r="A389" s="210"/>
      <c r="B389" s="210"/>
      <c r="C389" s="210"/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</row>
    <row r="390" spans="1:21" s="216" customFormat="1" ht="27" customHeight="1" x14ac:dyDescent="0.2">
      <c r="B390" s="216" t="s">
        <v>24</v>
      </c>
      <c r="R390" s="217"/>
      <c r="S390" s="217"/>
      <c r="T390" s="217"/>
      <c r="U390" s="217"/>
    </row>
    <row r="391" spans="1:21" s="218" customFormat="1" ht="39.6" customHeight="1" x14ac:dyDescent="0.2">
      <c r="B391" s="656" t="s">
        <v>204</v>
      </c>
      <c r="C391" s="656"/>
      <c r="D391" s="656"/>
      <c r="E391" s="659" t="str">
        <f>IF(入力様式【No.8】!$E$18="","",入力様式【No.8】!$E$18)</f>
        <v/>
      </c>
      <c r="F391" s="680"/>
      <c r="G391" s="680"/>
      <c r="H391" s="681"/>
      <c r="I391" s="657" t="str">
        <f>IF(入力様式【No.8】!$N$11="","",入力様式【No.8】!$N$11)</f>
        <v>【計画値】１か月の運転日数/生産量</v>
      </c>
      <c r="J391" s="657"/>
      <c r="K391" s="657"/>
      <c r="L391" s="657"/>
      <c r="M391" s="617" t="str">
        <f>IF(入力様式【No.8】!$Q$11="","",入力様式【No.8】!$Q$11)</f>
        <v/>
      </c>
      <c r="N391" s="618"/>
      <c r="O391" s="230" t="str">
        <f>IFERROR(IF($E391="計画生産量に基づいて算出",入力様式【No.8】!$S$11,IF($E391="計画稼働日数（稼働時間）に基づいて算出","日","")),"")</f>
        <v/>
      </c>
      <c r="P391" s="231"/>
      <c r="Q391" s="231"/>
      <c r="R391" s="219"/>
      <c r="S391" s="219"/>
      <c r="T391" s="219"/>
      <c r="U391" s="219"/>
    </row>
    <row r="392" spans="1:21" s="218" customFormat="1" ht="39.6" customHeight="1" x14ac:dyDescent="0.2">
      <c r="B392" s="584" t="str">
        <f>IF(入力様式【No.8】!$N$7="","",入力様式【No.8】!$N$7)</f>
        <v>稼働条件名</v>
      </c>
      <c r="C392" s="584"/>
      <c r="D392" s="584"/>
      <c r="E392" s="643" t="str">
        <f>IF(入力様式【No.8】!$Q$7="","",入力様式【No.8】!$Q$7)</f>
        <v/>
      </c>
      <c r="F392" s="644"/>
      <c r="G392" s="644"/>
      <c r="H392" s="645"/>
      <c r="I392" s="611" t="s">
        <v>42</v>
      </c>
      <c r="J392" s="612"/>
      <c r="K392" s="615" t="str">
        <f>IF(入力様式【No.8】!$P$15="","",入力様式【No.8】!$P$15)</f>
        <v>計画稼働日数/生産量</v>
      </c>
      <c r="L392" s="616"/>
      <c r="M392" s="617" t="str">
        <f>IF(入力様式【No.8】!$Q$15="","",入力様式【No.8】!$Q$15)</f>
        <v/>
      </c>
      <c r="N392" s="618"/>
      <c r="O392" s="230" t="str">
        <f>O391</f>
        <v/>
      </c>
      <c r="R392" s="219"/>
      <c r="S392" s="219"/>
      <c r="T392" s="219"/>
      <c r="U392" s="219"/>
    </row>
    <row r="393" spans="1:21" s="218" customFormat="1" ht="39.6" customHeight="1" x14ac:dyDescent="0.2">
      <c r="B393" s="584"/>
      <c r="C393" s="584"/>
      <c r="D393" s="584"/>
      <c r="E393" s="646"/>
      <c r="F393" s="647"/>
      <c r="G393" s="647"/>
      <c r="H393" s="648"/>
      <c r="I393" s="613"/>
      <c r="J393" s="614"/>
      <c r="K393" s="615" t="str">
        <f>IF(入力様式【No.8】!$P$16="","",入力様式【No.8】!$P$16)</f>
        <v>実績稼働日数/生産量</v>
      </c>
      <c r="L393" s="616"/>
      <c r="M393" s="617">
        <f>IF(入力様式【No.8】!$Q$16="","",入力様式【No.8】!$Q$16)</f>
        <v>0</v>
      </c>
      <c r="N393" s="618"/>
      <c r="O393" s="230" t="str">
        <f>O392</f>
        <v/>
      </c>
      <c r="R393" s="219"/>
      <c r="S393" s="219"/>
      <c r="T393" s="219"/>
      <c r="U393" s="219"/>
    </row>
    <row r="394" spans="1:21" ht="23.45" customHeight="1" x14ac:dyDescent="0.2">
      <c r="A394" s="210"/>
      <c r="B394" s="210"/>
      <c r="C394" s="210"/>
      <c r="D394" s="210"/>
      <c r="E394" s="210"/>
      <c r="I394" s="210"/>
      <c r="J394" s="210"/>
      <c r="K394" s="210"/>
      <c r="L394" s="210"/>
      <c r="M394" s="210"/>
      <c r="N394" s="210"/>
      <c r="O394" s="210"/>
    </row>
    <row r="395" spans="1:21" s="216" customFormat="1" ht="27" customHeight="1" x14ac:dyDescent="0.2">
      <c r="B395" s="216" t="s">
        <v>98</v>
      </c>
      <c r="E395" s="222"/>
      <c r="F395" s="222"/>
      <c r="G395" s="222"/>
      <c r="H395" s="222"/>
      <c r="R395" s="217"/>
      <c r="S395" s="217"/>
      <c r="T395" s="217"/>
      <c r="U395" s="217"/>
    </row>
    <row r="396" spans="1:21" ht="25.5" customHeight="1" x14ac:dyDescent="0.2">
      <c r="A396" s="210"/>
      <c r="B396" s="627" t="s">
        <v>99</v>
      </c>
      <c r="C396" s="628"/>
      <c r="D396" s="628"/>
      <c r="E396" s="628"/>
      <c r="F396" s="628"/>
      <c r="G396" s="628"/>
      <c r="H396" s="629"/>
      <c r="I396" s="619" t="str">
        <f>IF(入力様式【No.8】!$Q$19="","",入力様式【No.8】!$Q$19)</f>
        <v/>
      </c>
      <c r="J396" s="620"/>
      <c r="K396" s="620"/>
      <c r="L396" s="620"/>
      <c r="M396" s="623"/>
      <c r="N396" s="625" t="str">
        <f>IF(入力様式【No.8】!$R$19="","",入力様式【No.8】!$R$19)</f>
        <v/>
      </c>
      <c r="O396" s="626"/>
    </row>
    <row r="397" spans="1:21" ht="25.5" customHeight="1" x14ac:dyDescent="0.2">
      <c r="A397" s="210"/>
      <c r="B397" s="630"/>
      <c r="C397" s="631"/>
      <c r="D397" s="631"/>
      <c r="E397" s="631"/>
      <c r="F397" s="631"/>
      <c r="G397" s="631"/>
      <c r="H397" s="632"/>
      <c r="I397" s="621"/>
      <c r="J397" s="622"/>
      <c r="K397" s="622"/>
      <c r="L397" s="622"/>
      <c r="M397" s="624"/>
      <c r="N397" s="625"/>
      <c r="O397" s="626"/>
    </row>
    <row r="398" spans="1:21" ht="19.5" customHeight="1" x14ac:dyDescent="0.2">
      <c r="A398" s="210"/>
      <c r="B398" s="210"/>
      <c r="C398" s="210"/>
      <c r="D398" s="210"/>
      <c r="E398" s="210"/>
      <c r="F398" s="210"/>
      <c r="I398" s="210"/>
      <c r="J398" s="210"/>
      <c r="K398" s="210"/>
      <c r="L398" s="210"/>
      <c r="M398" s="210"/>
      <c r="N398" s="232"/>
      <c r="O398" s="232"/>
    </row>
    <row r="399" spans="1:21" s="216" customFormat="1" ht="27" customHeight="1" thickBot="1" x14ac:dyDescent="0.25">
      <c r="B399" s="216" t="s">
        <v>214</v>
      </c>
      <c r="E399" s="222"/>
      <c r="F399" s="222"/>
      <c r="I399" s="233"/>
      <c r="J399" s="233"/>
      <c r="K399" s="233"/>
      <c r="L399" s="233"/>
      <c r="M399" s="233"/>
      <c r="R399" s="217"/>
      <c r="S399" s="217"/>
      <c r="T399" s="217"/>
      <c r="U399" s="217"/>
    </row>
    <row r="400" spans="1:21" ht="25.5" customHeight="1" x14ac:dyDescent="0.2">
      <c r="A400" s="210"/>
      <c r="B400" s="599" t="s">
        <v>60</v>
      </c>
      <c r="C400" s="600"/>
      <c r="D400" s="600"/>
      <c r="E400" s="600"/>
      <c r="F400" s="600"/>
      <c r="G400" s="600"/>
      <c r="H400" s="601"/>
      <c r="I400" s="633" t="str">
        <f>IF(入力様式【No.8】!$Q$21="","",入力様式【No.8】!$Q$21)</f>
        <v/>
      </c>
      <c r="J400" s="634"/>
      <c r="K400" s="634"/>
      <c r="L400" s="634"/>
      <c r="M400" s="637"/>
      <c r="N400" s="639" t="str">
        <f>IF(入力様式【No.8】!$R$21="","",入力様式【No.8】!$R$21)</f>
        <v/>
      </c>
      <c r="O400" s="640"/>
    </row>
    <row r="401" spans="1:21" ht="25.5" customHeight="1" thickBot="1" x14ac:dyDescent="0.25">
      <c r="A401" s="210"/>
      <c r="B401" s="602"/>
      <c r="C401" s="603"/>
      <c r="D401" s="603"/>
      <c r="E401" s="603"/>
      <c r="F401" s="603"/>
      <c r="G401" s="603"/>
      <c r="H401" s="604"/>
      <c r="I401" s="635"/>
      <c r="J401" s="636"/>
      <c r="K401" s="636"/>
      <c r="L401" s="636"/>
      <c r="M401" s="638"/>
      <c r="N401" s="641"/>
      <c r="O401" s="642"/>
    </row>
    <row r="402" spans="1:21" ht="19.5" customHeight="1" thickBot="1" x14ac:dyDescent="0.25">
      <c r="A402" s="210"/>
      <c r="B402" s="210"/>
      <c r="C402" s="210"/>
      <c r="D402" s="210"/>
      <c r="E402" s="234"/>
      <c r="F402" s="234"/>
      <c r="I402" s="210"/>
      <c r="J402" s="210"/>
      <c r="K402" s="210"/>
      <c r="L402" s="210"/>
      <c r="M402" s="235"/>
      <c r="N402" s="210"/>
      <c r="O402" s="210"/>
    </row>
    <row r="403" spans="1:21" ht="25.5" customHeight="1" x14ac:dyDescent="0.2">
      <c r="A403" s="210"/>
      <c r="B403" s="605" t="s">
        <v>166</v>
      </c>
      <c r="C403" s="606"/>
      <c r="D403" s="606"/>
      <c r="E403" s="606"/>
      <c r="F403" s="606"/>
      <c r="G403" s="606"/>
      <c r="H403" s="607"/>
      <c r="I403" s="634" t="b">
        <f>IFERROR(IF($M371="液化石油ガス（LPG）",入力様式【No.8】!$V$15),"")</f>
        <v>0</v>
      </c>
      <c r="J403" s="634"/>
      <c r="K403" s="634"/>
      <c r="L403" s="634"/>
      <c r="M403" s="637"/>
      <c r="N403" s="586" t="str">
        <f>IF(I403="","",IF($M371="液化石油ガス（LPG）",入力様式【No.8】!$W$15,""))</f>
        <v/>
      </c>
      <c r="O403" s="587"/>
    </row>
    <row r="404" spans="1:21" ht="25.5" customHeight="1" thickBot="1" x14ac:dyDescent="0.25">
      <c r="A404" s="210"/>
      <c r="B404" s="608"/>
      <c r="C404" s="609"/>
      <c r="D404" s="609"/>
      <c r="E404" s="609"/>
      <c r="F404" s="609"/>
      <c r="G404" s="609"/>
      <c r="H404" s="610"/>
      <c r="I404" s="636"/>
      <c r="J404" s="636"/>
      <c r="K404" s="636"/>
      <c r="L404" s="636"/>
      <c r="M404" s="638"/>
      <c r="N404" s="588"/>
      <c r="O404" s="589"/>
    </row>
    <row r="405" spans="1:21" ht="18.75" customHeight="1" x14ac:dyDescent="0.2">
      <c r="A405" s="210"/>
      <c r="B405" s="225"/>
      <c r="C405" s="210"/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</row>
    <row r="406" spans="1:21" s="216" customFormat="1" ht="27" customHeight="1" x14ac:dyDescent="0.2">
      <c r="B406" s="216" t="s">
        <v>54</v>
      </c>
      <c r="R406" s="217"/>
      <c r="S406" s="217"/>
      <c r="T406" s="217"/>
      <c r="U406" s="217"/>
    </row>
    <row r="407" spans="1:21" s="218" customFormat="1" ht="18.75" customHeight="1" x14ac:dyDescent="0.2">
      <c r="B407" s="590" t="str">
        <f>IF(入力様式【No.8】!$T$20="","",入力様式【No.8】!$T$20)</f>
        <v/>
      </c>
      <c r="C407" s="591"/>
      <c r="D407" s="591"/>
      <c r="E407" s="591"/>
      <c r="F407" s="591"/>
      <c r="G407" s="591"/>
      <c r="H407" s="591"/>
      <c r="I407" s="591"/>
      <c r="J407" s="591"/>
      <c r="K407" s="591"/>
      <c r="L407" s="591"/>
      <c r="M407" s="591"/>
      <c r="N407" s="591"/>
      <c r="O407" s="592"/>
      <c r="R407" s="219"/>
      <c r="S407" s="219"/>
      <c r="T407" s="219"/>
      <c r="U407" s="219"/>
    </row>
    <row r="408" spans="1:21" s="218" customFormat="1" ht="18.75" customHeight="1" x14ac:dyDescent="0.2">
      <c r="B408" s="593"/>
      <c r="C408" s="594"/>
      <c r="D408" s="594"/>
      <c r="E408" s="594"/>
      <c r="F408" s="594"/>
      <c r="G408" s="594"/>
      <c r="H408" s="594"/>
      <c r="I408" s="594"/>
      <c r="J408" s="594"/>
      <c r="K408" s="594"/>
      <c r="L408" s="594"/>
      <c r="M408" s="594"/>
      <c r="N408" s="594"/>
      <c r="O408" s="595"/>
      <c r="R408" s="219"/>
      <c r="S408" s="219"/>
      <c r="T408" s="219"/>
      <c r="U408" s="219"/>
    </row>
    <row r="409" spans="1:21" s="218" customFormat="1" ht="18.75" customHeight="1" x14ac:dyDescent="0.2">
      <c r="B409" s="596"/>
      <c r="C409" s="597"/>
      <c r="D409" s="597"/>
      <c r="E409" s="597"/>
      <c r="F409" s="597"/>
      <c r="G409" s="597"/>
      <c r="H409" s="597"/>
      <c r="I409" s="597"/>
      <c r="J409" s="597"/>
      <c r="K409" s="597"/>
      <c r="L409" s="597"/>
      <c r="M409" s="597"/>
      <c r="N409" s="597"/>
      <c r="O409" s="598"/>
      <c r="R409" s="219"/>
      <c r="S409" s="219"/>
      <c r="T409" s="219"/>
      <c r="U409" s="219"/>
    </row>
    <row r="410" spans="1:21" ht="18.75" customHeight="1" x14ac:dyDescent="0.2">
      <c r="A410" s="210"/>
      <c r="B410" s="210"/>
      <c r="C410" s="210"/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</row>
    <row r="411" spans="1:21" s="216" customFormat="1" ht="60.6" customHeight="1" x14ac:dyDescent="0.2">
      <c r="B411" s="576" t="s">
        <v>258</v>
      </c>
      <c r="C411" s="576"/>
      <c r="D411" s="576"/>
      <c r="E411" s="576"/>
      <c r="F411" s="576"/>
      <c r="G411" s="576"/>
      <c r="H411" s="576"/>
      <c r="I411" s="576"/>
      <c r="J411" s="576"/>
      <c r="K411" s="576"/>
      <c r="L411" s="576"/>
      <c r="M411" s="576"/>
      <c r="N411" s="576"/>
      <c r="O411" s="576"/>
      <c r="R411" s="217"/>
      <c r="S411" s="217"/>
      <c r="T411" s="217"/>
      <c r="U411" s="217"/>
    </row>
    <row r="412" spans="1:21" ht="19.5" customHeight="1" x14ac:dyDescent="0.2">
      <c r="A412" s="210"/>
    </row>
    <row r="413" spans="1:21" s="218" customFormat="1" ht="39.6" customHeight="1" x14ac:dyDescent="0.2">
      <c r="B413" s="577" t="s">
        <v>154</v>
      </c>
      <c r="C413" s="577"/>
      <c r="D413" s="577"/>
      <c r="E413" s="578" t="str">
        <f>IF(入力様式【No.9】!$E$2="","",入力様式【No.9】!$E$2)</f>
        <v/>
      </c>
      <c r="F413" s="578"/>
      <c r="I413" s="579"/>
      <c r="J413" s="579"/>
      <c r="K413" s="579"/>
      <c r="L413" s="579"/>
      <c r="M413" s="580"/>
      <c r="N413" s="580"/>
      <c r="O413" s="580"/>
      <c r="R413" s="219"/>
      <c r="S413" s="219"/>
      <c r="T413" s="219"/>
      <c r="U413" s="219"/>
    </row>
    <row r="414" spans="1:21" ht="18.75" customHeight="1" x14ac:dyDescent="0.2">
      <c r="A414" s="210"/>
      <c r="B414" s="220"/>
      <c r="C414" s="220"/>
      <c r="D414" s="220"/>
      <c r="E414" s="220"/>
      <c r="F414" s="220"/>
      <c r="G414" s="221"/>
      <c r="H414" s="221"/>
      <c r="I414" s="210"/>
      <c r="J414" s="210"/>
      <c r="K414" s="210"/>
      <c r="M414" s="210"/>
      <c r="N414" s="210"/>
      <c r="O414" s="210"/>
    </row>
    <row r="415" spans="1:21" s="216" customFormat="1" ht="27" customHeight="1" x14ac:dyDescent="0.2">
      <c r="B415" s="216" t="s">
        <v>23</v>
      </c>
      <c r="E415" s="222"/>
      <c r="F415" s="222"/>
      <c r="I415" s="216" t="s">
        <v>89</v>
      </c>
      <c r="R415" s="217"/>
      <c r="S415" s="217"/>
      <c r="T415" s="217"/>
      <c r="U415" s="217"/>
    </row>
    <row r="416" spans="1:21" s="218" customFormat="1" ht="39.6" customHeight="1" x14ac:dyDescent="0.2">
      <c r="B416" s="581" t="s">
        <v>26</v>
      </c>
      <c r="C416" s="582"/>
      <c r="D416" s="583"/>
      <c r="E416" s="585" t="str">
        <f>IF(入力様式【No.9】!$F$7="","",入力様式【No.9】!$E$7&amp;入力様式【No.9】!$F$7)</f>
        <v/>
      </c>
      <c r="F416" s="585"/>
      <c r="G416" s="585"/>
      <c r="I416" s="584" t="s">
        <v>38</v>
      </c>
      <c r="J416" s="584"/>
      <c r="K416" s="584"/>
      <c r="L416" s="584"/>
      <c r="M416" s="578" t="str">
        <f>IF(入力様式【No.9】!$E$14="","",入力様式【No.9】!$E$14)</f>
        <v/>
      </c>
      <c r="N416" s="578"/>
      <c r="O416" s="578"/>
      <c r="R416" s="219"/>
      <c r="S416" s="219"/>
      <c r="T416" s="219"/>
      <c r="U416" s="219"/>
    </row>
    <row r="417" spans="1:21" s="218" customFormat="1" ht="39.6" customHeight="1" x14ac:dyDescent="0.2">
      <c r="B417" s="581" t="s">
        <v>164</v>
      </c>
      <c r="C417" s="582"/>
      <c r="D417" s="583"/>
      <c r="E417" s="697" t="str">
        <f>IF(入力様式【No.9】!$E$9="","",入力様式【No.9】!$E$9)</f>
        <v/>
      </c>
      <c r="F417" s="697"/>
      <c r="G417" s="697"/>
      <c r="I417" s="584" t="str">
        <f>IF(入力様式【No.9】!$C$15="","",入力様式【No.9】!$C$15)</f>
        <v>稼働条件名</v>
      </c>
      <c r="J417" s="584"/>
      <c r="K417" s="584"/>
      <c r="L417" s="584"/>
      <c r="M417" s="578" t="str">
        <f>IF(入力様式【No.9】!$E$15="","",入力様式【No.9】!$E$15)</f>
        <v/>
      </c>
      <c r="N417" s="578"/>
      <c r="O417" s="578"/>
      <c r="R417" s="219"/>
      <c r="S417" s="219"/>
      <c r="T417" s="219"/>
      <c r="U417" s="219"/>
    </row>
    <row r="418" spans="1:21" s="218" customFormat="1" ht="39.6" customHeight="1" x14ac:dyDescent="0.2">
      <c r="B418" s="581" t="s">
        <v>31</v>
      </c>
      <c r="C418" s="582"/>
      <c r="D418" s="583"/>
      <c r="E418" s="703" t="str">
        <f>IF(入力様式【No.9】!$E$10="","",入力様式【No.9】!$E$10)</f>
        <v/>
      </c>
      <c r="F418" s="704"/>
      <c r="G418" s="705"/>
      <c r="I418" s="581" t="s">
        <v>43</v>
      </c>
      <c r="J418" s="582"/>
      <c r="K418" s="582"/>
      <c r="L418" s="583"/>
      <c r="M418" s="700" t="str">
        <f>IF(入力様式【No.9】!$E$16="","",入力様式【No.9】!$E$16)</f>
        <v/>
      </c>
      <c r="N418" s="701"/>
      <c r="O418" s="702"/>
      <c r="R418" s="219"/>
      <c r="S418" s="219"/>
      <c r="T418" s="219"/>
      <c r="U418" s="219"/>
    </row>
    <row r="419" spans="1:21" s="218" customFormat="1" ht="39.6" customHeight="1" x14ac:dyDescent="0.2">
      <c r="B419" s="223"/>
      <c r="C419" s="223"/>
      <c r="D419" s="223"/>
      <c r="E419" s="223"/>
      <c r="F419" s="223"/>
      <c r="G419" s="223"/>
      <c r="I419" s="649" t="b">
        <f>IFERROR(IF($M418="液化石油ガス（LPG）",入力様式【No.9】!$T$7),"")</f>
        <v>0</v>
      </c>
      <c r="J419" s="650"/>
      <c r="K419" s="650"/>
      <c r="L419" s="651"/>
      <c r="M419" s="653" t="str">
        <f>IFERROR(ROUNDDOWN(R419,2),"")</f>
        <v/>
      </c>
      <c r="N419" s="698"/>
      <c r="O419" s="699"/>
      <c r="R419" s="224" t="str">
        <f>IFERROR(IF($M418="液化石油ガス（LPG）",入力様式【No.9】!$V$7,""),"")</f>
        <v/>
      </c>
      <c r="S419" s="219"/>
      <c r="T419" s="219"/>
      <c r="U419" s="219"/>
    </row>
    <row r="420" spans="1:21" ht="23.45" customHeight="1" x14ac:dyDescent="0.2">
      <c r="A420" s="210"/>
      <c r="B420" s="210"/>
      <c r="C420" s="210"/>
      <c r="D420" s="210"/>
      <c r="E420" s="221"/>
      <c r="F420" s="221"/>
      <c r="G420" s="221"/>
      <c r="H420" s="221"/>
      <c r="I420" s="225"/>
      <c r="J420" s="225"/>
      <c r="K420" s="210"/>
      <c r="L420" s="210"/>
      <c r="M420" s="210"/>
      <c r="N420" s="210"/>
      <c r="O420" s="210"/>
    </row>
    <row r="421" spans="1:21" s="216" customFormat="1" ht="27" customHeight="1" x14ac:dyDescent="0.2">
      <c r="B421" s="216" t="s">
        <v>315</v>
      </c>
      <c r="D421" s="222"/>
      <c r="E421" s="222"/>
      <c r="F421" s="222"/>
      <c r="R421" s="217"/>
      <c r="S421" s="217"/>
      <c r="T421" s="217"/>
      <c r="U421" s="217"/>
    </row>
    <row r="422" spans="1:21" s="218" customFormat="1" ht="39.6" customHeight="1" x14ac:dyDescent="0.2">
      <c r="B422" s="691" t="s">
        <v>95</v>
      </c>
      <c r="C422" s="692"/>
      <c r="D422" s="226" t="s">
        <v>96</v>
      </c>
      <c r="E422" s="682" t="str">
        <f>IF(入力様式【No.9】!$J$7="","",入力様式【No.9】!$J$7)</f>
        <v/>
      </c>
      <c r="F422" s="682"/>
      <c r="G422" s="682"/>
      <c r="H422" s="682"/>
      <c r="I422" s="682"/>
      <c r="J422" s="682"/>
      <c r="K422" s="682"/>
      <c r="L422" s="682"/>
      <c r="M422" s="682"/>
      <c r="N422" s="682"/>
      <c r="O422" s="682"/>
      <c r="R422" s="219"/>
      <c r="S422" s="219"/>
      <c r="T422" s="219"/>
      <c r="U422" s="219"/>
    </row>
    <row r="423" spans="1:21" s="218" customFormat="1" ht="39.6" customHeight="1" x14ac:dyDescent="0.2">
      <c r="B423" s="693"/>
      <c r="C423" s="694"/>
      <c r="D423" s="439" t="str">
        <f>IF(入力様式【No.9】!$I$9="","",入力様式【No.9】!$I$9)</f>
        <v>メーカー名/
サービス提供会社名</v>
      </c>
      <c r="E423" s="682" t="str">
        <f>IF(入力様式【No.9】!$J$9="","",入力様式【No.9】!$J$9)</f>
        <v/>
      </c>
      <c r="F423" s="682"/>
      <c r="G423" s="682"/>
      <c r="H423" s="682"/>
      <c r="I423" s="682"/>
      <c r="J423" s="682"/>
      <c r="K423" s="682"/>
      <c r="L423" s="682"/>
      <c r="M423" s="682"/>
      <c r="N423" s="682"/>
      <c r="O423" s="682"/>
      <c r="R423" s="219"/>
      <c r="S423" s="219"/>
      <c r="T423" s="219"/>
      <c r="U423" s="219"/>
    </row>
    <row r="424" spans="1:21" s="218" customFormat="1" ht="39.6" customHeight="1" x14ac:dyDescent="0.2">
      <c r="B424" s="695"/>
      <c r="C424" s="696"/>
      <c r="D424" s="226" t="str">
        <f>IF(入力様式【No.9】!$I$10="","",入力様式【No.9】!$I$10)</f>
        <v>型番/
サービス名</v>
      </c>
      <c r="E424" s="682" t="str">
        <f>IF(入力様式【No.9】!$J$10="","",入力様式【No.9】!$J$10)</f>
        <v/>
      </c>
      <c r="F424" s="682"/>
      <c r="G424" s="682"/>
      <c r="H424" s="682"/>
      <c r="I424" s="682"/>
      <c r="J424" s="682"/>
      <c r="K424" s="682"/>
      <c r="L424" s="682"/>
      <c r="M424" s="682"/>
      <c r="N424" s="682"/>
      <c r="O424" s="682"/>
      <c r="R424" s="219"/>
      <c r="S424" s="219"/>
      <c r="T424" s="219"/>
      <c r="U424" s="219"/>
    </row>
    <row r="425" spans="1:21" s="218" customFormat="1" ht="39.6" customHeight="1" x14ac:dyDescent="0.2">
      <c r="B425" s="660" t="s">
        <v>312</v>
      </c>
      <c r="C425" s="660"/>
      <c r="D425" s="660"/>
      <c r="E425" s="682" t="str">
        <f>IF(入力様式【No.9】!$J$12="","",入力様式【No.9】!$J$12)</f>
        <v/>
      </c>
      <c r="F425" s="682"/>
      <c r="G425" s="682"/>
      <c r="H425" s="682"/>
      <c r="I425" s="682"/>
      <c r="J425" s="682"/>
      <c r="K425" s="682"/>
      <c r="L425" s="682"/>
      <c r="M425" s="682"/>
      <c r="N425" s="682"/>
      <c r="O425" s="682"/>
      <c r="R425" s="219"/>
      <c r="S425" s="219"/>
      <c r="T425" s="219"/>
      <c r="U425" s="219"/>
    </row>
    <row r="426" spans="1:21" s="218" customFormat="1" ht="39.6" customHeight="1" x14ac:dyDescent="0.2">
      <c r="B426" s="683" t="s">
        <v>205</v>
      </c>
      <c r="C426" s="684"/>
      <c r="D426" s="226" t="s">
        <v>314</v>
      </c>
      <c r="E426" s="682" t="str">
        <f>IF(入力様式【No.9】!$J$13="","",入力様式【No.9】!$J$13)</f>
        <v/>
      </c>
      <c r="F426" s="682"/>
      <c r="G426" s="682"/>
      <c r="H426" s="682"/>
      <c r="I426" s="682"/>
      <c r="J426" s="682"/>
      <c r="K426" s="682"/>
      <c r="L426" s="682"/>
      <c r="M426" s="682"/>
      <c r="N426" s="682"/>
      <c r="O426" s="682"/>
      <c r="R426" s="219"/>
      <c r="S426" s="219"/>
      <c r="T426" s="219"/>
      <c r="U426" s="219"/>
    </row>
    <row r="427" spans="1:21" s="218" customFormat="1" ht="39.6" customHeight="1" x14ac:dyDescent="0.2">
      <c r="B427" s="685"/>
      <c r="C427" s="686"/>
      <c r="D427" s="689" t="s">
        <v>313</v>
      </c>
      <c r="E427" s="615" t="s">
        <v>4</v>
      </c>
      <c r="F427" s="658"/>
      <c r="G427" s="658"/>
      <c r="H427" s="616"/>
      <c r="I427" s="615" t="s">
        <v>40</v>
      </c>
      <c r="J427" s="658"/>
      <c r="K427" s="658"/>
      <c r="L427" s="616"/>
      <c r="M427" s="615" t="s">
        <v>41</v>
      </c>
      <c r="N427" s="658"/>
      <c r="O427" s="616"/>
      <c r="R427" s="219"/>
      <c r="S427" s="219"/>
      <c r="T427" s="219"/>
      <c r="U427" s="219"/>
    </row>
    <row r="428" spans="1:21" s="218" customFormat="1" ht="39.6" customHeight="1" x14ac:dyDescent="0.2">
      <c r="B428" s="687"/>
      <c r="C428" s="688"/>
      <c r="D428" s="690"/>
      <c r="E428" s="659" t="str">
        <f>IF(入力様式【No.9】!$J$16="","",入力様式【No.9】!$J$16)</f>
        <v/>
      </c>
      <c r="F428" s="680"/>
      <c r="G428" s="680"/>
      <c r="H428" s="681"/>
      <c r="I428" s="659" t="str">
        <f>IF(入力様式【No.9】!$K$16="","",入力様式【No.9】!$K$16)</f>
        <v/>
      </c>
      <c r="J428" s="680"/>
      <c r="K428" s="680"/>
      <c r="L428" s="681"/>
      <c r="M428" s="659" t="str">
        <f>IF(入力様式【No.9】!$L$16="","",入力様式【No.9】!$L$16)</f>
        <v/>
      </c>
      <c r="N428" s="680"/>
      <c r="O428" s="681"/>
      <c r="R428" s="219"/>
      <c r="S428" s="219"/>
      <c r="T428" s="219"/>
      <c r="U428" s="219"/>
    </row>
    <row r="429" spans="1:21" ht="23.45" customHeight="1" x14ac:dyDescent="0.2">
      <c r="A429" s="210"/>
      <c r="B429" s="210"/>
      <c r="C429" s="210"/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</row>
    <row r="430" spans="1:21" s="216" customFormat="1" ht="27" customHeight="1" x14ac:dyDescent="0.2">
      <c r="B430" s="216" t="s">
        <v>97</v>
      </c>
      <c r="R430" s="217"/>
      <c r="S430" s="217"/>
      <c r="T430" s="217"/>
      <c r="U430" s="217"/>
    </row>
    <row r="431" spans="1:21" s="218" customFormat="1" ht="39.6" customHeight="1" x14ac:dyDescent="0.2">
      <c r="B431" s="649" t="s">
        <v>46</v>
      </c>
      <c r="C431" s="650"/>
      <c r="D431" s="651"/>
      <c r="E431" s="675" t="str">
        <f>IF(入力様式【No.9】!$J$18="","",入力様式【No.9】!$J$18)</f>
        <v/>
      </c>
      <c r="F431" s="676"/>
      <c r="G431" s="676"/>
      <c r="H431" s="677"/>
      <c r="I431" s="615" t="s">
        <v>37</v>
      </c>
      <c r="J431" s="658"/>
      <c r="K431" s="658"/>
      <c r="L431" s="616"/>
      <c r="M431" s="585" t="str">
        <f>IF(入力様式【No.9】!$Q$14="","",入力様式【No.9】!$Q$14)</f>
        <v/>
      </c>
      <c r="N431" s="659"/>
      <c r="O431" s="227" t="s">
        <v>56</v>
      </c>
      <c r="R431" s="219"/>
      <c r="S431" s="219"/>
      <c r="T431" s="219"/>
      <c r="U431" s="219"/>
    </row>
    <row r="432" spans="1:21" s="218" customFormat="1" ht="39.6" customHeight="1" x14ac:dyDescent="0.2">
      <c r="B432" s="660" t="s">
        <v>50</v>
      </c>
      <c r="C432" s="660"/>
      <c r="D432" s="228"/>
      <c r="E432" s="661" t="s">
        <v>45</v>
      </c>
      <c r="F432" s="661"/>
      <c r="G432" s="661"/>
      <c r="H432" s="661"/>
      <c r="I432" s="661"/>
      <c r="J432" s="660" t="s">
        <v>51</v>
      </c>
      <c r="K432" s="662" t="s">
        <v>52</v>
      </c>
      <c r="L432" s="663"/>
      <c r="M432" s="663"/>
      <c r="N432" s="663"/>
      <c r="O432" s="664"/>
      <c r="R432" s="219"/>
      <c r="S432" s="219"/>
      <c r="T432" s="219"/>
      <c r="U432" s="219"/>
    </row>
    <row r="433" spans="1:21" s="218" customFormat="1" ht="39.6" customHeight="1" x14ac:dyDescent="0.2">
      <c r="B433" s="660"/>
      <c r="C433" s="660"/>
      <c r="D433" s="226" t="s">
        <v>57</v>
      </c>
      <c r="E433" s="665" t="str">
        <f>IF(入力様式【No.9】!$J$20="","",入力様式【No.9】!$J$20)</f>
        <v/>
      </c>
      <c r="F433" s="665"/>
      <c r="G433" s="665"/>
      <c r="H433" s="665"/>
      <c r="I433" s="665"/>
      <c r="J433" s="660"/>
      <c r="K433" s="666" t="str">
        <f>IF(入力様式【No.9】!$L$20="","",入力様式【No.9】!$L$20)</f>
        <v/>
      </c>
      <c r="L433" s="667"/>
      <c r="M433" s="667"/>
      <c r="N433" s="667"/>
      <c r="O433" s="668"/>
      <c r="R433" s="219"/>
      <c r="S433" s="219"/>
      <c r="T433" s="219"/>
      <c r="U433" s="219"/>
    </row>
    <row r="434" spans="1:21" s="218" customFormat="1" ht="39.6" customHeight="1" x14ac:dyDescent="0.2">
      <c r="B434" s="660"/>
      <c r="C434" s="660"/>
      <c r="D434" s="226" t="s">
        <v>59</v>
      </c>
      <c r="E434" s="669" t="str">
        <f>IF(入力様式【No.9】!$J$21="","",入力様式【No.9】!$J$21)</f>
        <v/>
      </c>
      <c r="F434" s="670"/>
      <c r="G434" s="670"/>
      <c r="H434" s="670"/>
      <c r="I434" s="671"/>
      <c r="J434" s="660"/>
      <c r="K434" s="672" t="str">
        <f>IF(入力様式【No.9】!$L$21="","",入力様式【No.9】!$L$21)</f>
        <v/>
      </c>
      <c r="L434" s="673"/>
      <c r="M434" s="673"/>
      <c r="N434" s="673"/>
      <c r="O434" s="674"/>
      <c r="R434" s="219"/>
      <c r="S434" s="219"/>
      <c r="T434" s="219"/>
      <c r="U434" s="219"/>
    </row>
    <row r="435" spans="1:21" s="218" customFormat="1" ht="39.6" customHeight="1" x14ac:dyDescent="0.2">
      <c r="B435" s="649" t="s">
        <v>61</v>
      </c>
      <c r="C435" s="650"/>
      <c r="D435" s="651"/>
      <c r="E435" s="652" t="str">
        <f>IF(入力様式【No.9】!$J$22="","",入力様式【No.9】!$J$22)</f>
        <v/>
      </c>
      <c r="F435" s="653"/>
      <c r="G435" s="678" t="s">
        <v>56</v>
      </c>
      <c r="H435" s="679"/>
      <c r="I435" s="649" t="s">
        <v>63</v>
      </c>
      <c r="J435" s="650"/>
      <c r="K435" s="650"/>
      <c r="L435" s="651"/>
      <c r="M435" s="654" t="str">
        <f>IF(入力様式【No.9】!$J$23="","",入力様式【No.9】!$J$23)</f>
        <v/>
      </c>
      <c r="N435" s="655"/>
      <c r="O435" s="229" t="s">
        <v>76</v>
      </c>
      <c r="R435" s="219"/>
      <c r="S435" s="219"/>
      <c r="T435" s="219"/>
      <c r="U435" s="219"/>
    </row>
    <row r="436" spans="1:21" ht="23.45" customHeight="1" x14ac:dyDescent="0.2">
      <c r="A436" s="210"/>
      <c r="B436" s="210"/>
      <c r="C436" s="210"/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</row>
    <row r="437" spans="1:21" s="216" customFormat="1" ht="27" customHeight="1" x14ac:dyDescent="0.2">
      <c r="B437" s="216" t="s">
        <v>24</v>
      </c>
      <c r="R437" s="217"/>
      <c r="S437" s="217"/>
      <c r="T437" s="217"/>
      <c r="U437" s="217"/>
    </row>
    <row r="438" spans="1:21" s="218" customFormat="1" ht="39.6" customHeight="1" x14ac:dyDescent="0.2">
      <c r="B438" s="656" t="s">
        <v>204</v>
      </c>
      <c r="C438" s="656"/>
      <c r="D438" s="656"/>
      <c r="E438" s="659" t="str">
        <f>IF(入力様式【No.9】!$E$18="","",入力様式【No.9】!$E$18)</f>
        <v/>
      </c>
      <c r="F438" s="680"/>
      <c r="G438" s="680"/>
      <c r="H438" s="681"/>
      <c r="I438" s="657" t="str">
        <f>IF(入力様式【No.9】!$N$11="","",入力様式【No.9】!$N$11)</f>
        <v>【計画値】１か月の運転日数/生産量</v>
      </c>
      <c r="J438" s="657"/>
      <c r="K438" s="657"/>
      <c r="L438" s="657"/>
      <c r="M438" s="617" t="str">
        <f>IF(入力様式【No.9】!$Q$11="","",入力様式【No.9】!$Q$11)</f>
        <v/>
      </c>
      <c r="N438" s="618"/>
      <c r="O438" s="230" t="str">
        <f>IFERROR(IF($E438="計画生産量に基づいて算出",入力様式【No.9】!$S$11,IF($E438="計画稼働日数（稼働時間）に基づいて算出","日","")),"")</f>
        <v/>
      </c>
      <c r="P438" s="231"/>
      <c r="Q438" s="231"/>
      <c r="R438" s="219"/>
      <c r="S438" s="219"/>
      <c r="T438" s="219"/>
      <c r="U438" s="219"/>
    </row>
    <row r="439" spans="1:21" s="218" customFormat="1" ht="39.6" customHeight="1" x14ac:dyDescent="0.2">
      <c r="B439" s="584" t="str">
        <f>IF(入力様式【No.9】!$N$7="","",入力様式【No.9】!$N$7)</f>
        <v>稼働条件名</v>
      </c>
      <c r="C439" s="584"/>
      <c r="D439" s="584"/>
      <c r="E439" s="643" t="str">
        <f>IF(入力様式【No.9】!$Q$7="","",入力様式【No.9】!$Q$7)</f>
        <v/>
      </c>
      <c r="F439" s="644"/>
      <c r="G439" s="644"/>
      <c r="H439" s="645"/>
      <c r="I439" s="611" t="s">
        <v>42</v>
      </c>
      <c r="J439" s="612"/>
      <c r="K439" s="615" t="str">
        <f>IF(入力様式【No.9】!$P$15="","",入力様式【No.9】!$P$15)</f>
        <v>計画稼働日数/生産量</v>
      </c>
      <c r="L439" s="616"/>
      <c r="M439" s="617" t="str">
        <f>IF(入力様式【No.9】!$Q$15="","",入力様式【No.9】!$Q$15)</f>
        <v/>
      </c>
      <c r="N439" s="618"/>
      <c r="O439" s="230" t="str">
        <f>O438</f>
        <v/>
      </c>
      <c r="R439" s="219"/>
      <c r="S439" s="219"/>
      <c r="T439" s="219"/>
      <c r="U439" s="219"/>
    </row>
    <row r="440" spans="1:21" s="218" customFormat="1" ht="39.6" customHeight="1" x14ac:dyDescent="0.2">
      <c r="B440" s="584"/>
      <c r="C440" s="584"/>
      <c r="D440" s="584"/>
      <c r="E440" s="646"/>
      <c r="F440" s="647"/>
      <c r="G440" s="647"/>
      <c r="H440" s="648"/>
      <c r="I440" s="613"/>
      <c r="J440" s="614"/>
      <c r="K440" s="615" t="str">
        <f>IF(入力様式【No.9】!$P$16="","",入力様式【No.9】!$P$16)</f>
        <v>実績稼働日数/生産量</v>
      </c>
      <c r="L440" s="616"/>
      <c r="M440" s="617">
        <f>IF(入力様式【No.9】!$Q$16="","",入力様式【No.9】!$Q$16)</f>
        <v>0</v>
      </c>
      <c r="N440" s="618"/>
      <c r="O440" s="230" t="str">
        <f>O439</f>
        <v/>
      </c>
      <c r="R440" s="219"/>
      <c r="S440" s="219"/>
      <c r="T440" s="219"/>
      <c r="U440" s="219"/>
    </row>
    <row r="441" spans="1:21" ht="23.45" customHeight="1" x14ac:dyDescent="0.2">
      <c r="A441" s="210"/>
      <c r="B441" s="210"/>
      <c r="C441" s="210"/>
      <c r="D441" s="210"/>
      <c r="E441" s="210"/>
      <c r="I441" s="210"/>
      <c r="J441" s="210"/>
      <c r="K441" s="210"/>
      <c r="L441" s="210"/>
      <c r="M441" s="210"/>
      <c r="N441" s="210"/>
      <c r="O441" s="210"/>
    </row>
    <row r="442" spans="1:21" s="216" customFormat="1" ht="27" customHeight="1" x14ac:dyDescent="0.2">
      <c r="B442" s="216" t="s">
        <v>98</v>
      </c>
      <c r="E442" s="222"/>
      <c r="F442" s="222"/>
      <c r="G442" s="222"/>
      <c r="H442" s="222"/>
      <c r="R442" s="217"/>
      <c r="S442" s="217"/>
      <c r="T442" s="217"/>
      <c r="U442" s="217"/>
    </row>
    <row r="443" spans="1:21" ht="25.5" customHeight="1" x14ac:dyDescent="0.2">
      <c r="A443" s="210"/>
      <c r="B443" s="627" t="s">
        <v>99</v>
      </c>
      <c r="C443" s="628"/>
      <c r="D443" s="628"/>
      <c r="E443" s="628"/>
      <c r="F443" s="628"/>
      <c r="G443" s="628"/>
      <c r="H443" s="629"/>
      <c r="I443" s="619" t="str">
        <f>IF(入力様式【No.9】!$Q$19="","",入力様式【No.9】!$Q$19)</f>
        <v/>
      </c>
      <c r="J443" s="620"/>
      <c r="K443" s="620"/>
      <c r="L443" s="620"/>
      <c r="M443" s="623"/>
      <c r="N443" s="625" t="str">
        <f>IF(入力様式【No.9】!$R$19="","",入力様式【No.9】!$R$19)</f>
        <v/>
      </c>
      <c r="O443" s="626"/>
    </row>
    <row r="444" spans="1:21" ht="25.5" customHeight="1" x14ac:dyDescent="0.2">
      <c r="A444" s="210"/>
      <c r="B444" s="630"/>
      <c r="C444" s="631"/>
      <c r="D444" s="631"/>
      <c r="E444" s="631"/>
      <c r="F444" s="631"/>
      <c r="G444" s="631"/>
      <c r="H444" s="632"/>
      <c r="I444" s="621"/>
      <c r="J444" s="622"/>
      <c r="K444" s="622"/>
      <c r="L444" s="622"/>
      <c r="M444" s="624"/>
      <c r="N444" s="625"/>
      <c r="O444" s="626"/>
    </row>
    <row r="445" spans="1:21" ht="19.5" customHeight="1" x14ac:dyDescent="0.2">
      <c r="A445" s="210"/>
      <c r="B445" s="210"/>
      <c r="C445" s="210"/>
      <c r="D445" s="210"/>
      <c r="E445" s="210"/>
      <c r="F445" s="210"/>
      <c r="I445" s="210"/>
      <c r="J445" s="210"/>
      <c r="K445" s="210"/>
      <c r="L445" s="210"/>
      <c r="M445" s="210"/>
      <c r="N445" s="232"/>
      <c r="O445" s="232"/>
    </row>
    <row r="446" spans="1:21" s="216" customFormat="1" ht="27" customHeight="1" thickBot="1" x14ac:dyDescent="0.25">
      <c r="B446" s="216" t="s">
        <v>214</v>
      </c>
      <c r="E446" s="222"/>
      <c r="F446" s="222"/>
      <c r="I446" s="233"/>
      <c r="J446" s="233"/>
      <c r="K446" s="233"/>
      <c r="L446" s="233"/>
      <c r="M446" s="233"/>
      <c r="R446" s="217"/>
      <c r="S446" s="217"/>
      <c r="T446" s="217"/>
      <c r="U446" s="217"/>
    </row>
    <row r="447" spans="1:21" ht="25.5" customHeight="1" x14ac:dyDescent="0.2">
      <c r="A447" s="210"/>
      <c r="B447" s="599" t="s">
        <v>60</v>
      </c>
      <c r="C447" s="600"/>
      <c r="D447" s="600"/>
      <c r="E447" s="600"/>
      <c r="F447" s="600"/>
      <c r="G447" s="600"/>
      <c r="H447" s="601"/>
      <c r="I447" s="633" t="str">
        <f>IF(入力様式【No.9】!$Q$21="","",入力様式【No.9】!$Q$21)</f>
        <v/>
      </c>
      <c r="J447" s="634"/>
      <c r="K447" s="634"/>
      <c r="L447" s="634"/>
      <c r="M447" s="637"/>
      <c r="N447" s="639" t="str">
        <f>IF(入力様式【No.9】!$R$21="","",入力様式【No.9】!$R$21)</f>
        <v/>
      </c>
      <c r="O447" s="640"/>
    </row>
    <row r="448" spans="1:21" ht="25.5" customHeight="1" thickBot="1" x14ac:dyDescent="0.25">
      <c r="A448" s="210"/>
      <c r="B448" s="602"/>
      <c r="C448" s="603"/>
      <c r="D448" s="603"/>
      <c r="E448" s="603"/>
      <c r="F448" s="603"/>
      <c r="G448" s="603"/>
      <c r="H448" s="604"/>
      <c r="I448" s="635"/>
      <c r="J448" s="636"/>
      <c r="K448" s="636"/>
      <c r="L448" s="636"/>
      <c r="M448" s="638"/>
      <c r="N448" s="641"/>
      <c r="O448" s="642"/>
    </row>
    <row r="449" spans="1:21" ht="19.5" customHeight="1" thickBot="1" x14ac:dyDescent="0.25">
      <c r="A449" s="210"/>
      <c r="B449" s="210"/>
      <c r="C449" s="210"/>
      <c r="D449" s="210"/>
      <c r="E449" s="234"/>
      <c r="F449" s="234"/>
      <c r="I449" s="210"/>
      <c r="J449" s="210"/>
      <c r="K449" s="210"/>
      <c r="L449" s="210"/>
      <c r="M449" s="235"/>
      <c r="N449" s="210"/>
      <c r="O449" s="210"/>
    </row>
    <row r="450" spans="1:21" ht="25.5" customHeight="1" x14ac:dyDescent="0.2">
      <c r="A450" s="210"/>
      <c r="B450" s="605" t="s">
        <v>166</v>
      </c>
      <c r="C450" s="606"/>
      <c r="D450" s="606"/>
      <c r="E450" s="606"/>
      <c r="F450" s="606"/>
      <c r="G450" s="606"/>
      <c r="H450" s="607"/>
      <c r="I450" s="634" t="b">
        <f>IFERROR(IF($M418="液化石油ガス（LPG）",入力様式【No.9】!$V$15),"")</f>
        <v>0</v>
      </c>
      <c r="J450" s="634"/>
      <c r="K450" s="634"/>
      <c r="L450" s="634"/>
      <c r="M450" s="637"/>
      <c r="N450" s="586" t="str">
        <f>IF(I450="","",IF($M418="液化石油ガス（LPG）",入力様式【No.9】!$W$15,""))</f>
        <v/>
      </c>
      <c r="O450" s="587"/>
    </row>
    <row r="451" spans="1:21" ht="25.5" customHeight="1" thickBot="1" x14ac:dyDescent="0.25">
      <c r="A451" s="210"/>
      <c r="B451" s="608"/>
      <c r="C451" s="609"/>
      <c r="D451" s="609"/>
      <c r="E451" s="609"/>
      <c r="F451" s="609"/>
      <c r="G451" s="609"/>
      <c r="H451" s="610"/>
      <c r="I451" s="636"/>
      <c r="J451" s="636"/>
      <c r="K451" s="636"/>
      <c r="L451" s="636"/>
      <c r="M451" s="638"/>
      <c r="N451" s="588"/>
      <c r="O451" s="589"/>
    </row>
    <row r="452" spans="1:21" ht="18.75" customHeight="1" x14ac:dyDescent="0.2">
      <c r="A452" s="210"/>
      <c r="B452" s="225"/>
      <c r="C452" s="210"/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</row>
    <row r="453" spans="1:21" s="216" customFormat="1" ht="27" customHeight="1" x14ac:dyDescent="0.2">
      <c r="B453" s="216" t="s">
        <v>54</v>
      </c>
      <c r="R453" s="217"/>
      <c r="S453" s="217"/>
      <c r="T453" s="217"/>
      <c r="U453" s="217"/>
    </row>
    <row r="454" spans="1:21" s="218" customFormat="1" ht="18.75" customHeight="1" x14ac:dyDescent="0.2">
      <c r="B454" s="590" t="str">
        <f>IF(入力様式【No.9】!$T$20="","",入力様式【No.9】!$T$20)</f>
        <v/>
      </c>
      <c r="C454" s="591"/>
      <c r="D454" s="591"/>
      <c r="E454" s="591"/>
      <c r="F454" s="591"/>
      <c r="G454" s="591"/>
      <c r="H454" s="591"/>
      <c r="I454" s="591"/>
      <c r="J454" s="591"/>
      <c r="K454" s="591"/>
      <c r="L454" s="591"/>
      <c r="M454" s="591"/>
      <c r="N454" s="591"/>
      <c r="O454" s="592"/>
      <c r="R454" s="219"/>
      <c r="S454" s="219"/>
      <c r="T454" s="219"/>
      <c r="U454" s="219"/>
    </row>
    <row r="455" spans="1:21" s="218" customFormat="1" ht="18.75" customHeight="1" x14ac:dyDescent="0.2">
      <c r="B455" s="593"/>
      <c r="C455" s="594"/>
      <c r="D455" s="594"/>
      <c r="E455" s="594"/>
      <c r="F455" s="594"/>
      <c r="G455" s="594"/>
      <c r="H455" s="594"/>
      <c r="I455" s="594"/>
      <c r="J455" s="594"/>
      <c r="K455" s="594"/>
      <c r="L455" s="594"/>
      <c r="M455" s="594"/>
      <c r="N455" s="594"/>
      <c r="O455" s="595"/>
      <c r="R455" s="219"/>
      <c r="S455" s="219"/>
      <c r="T455" s="219"/>
      <c r="U455" s="219"/>
    </row>
    <row r="456" spans="1:21" s="218" customFormat="1" ht="18.75" customHeight="1" x14ac:dyDescent="0.2">
      <c r="B456" s="596"/>
      <c r="C456" s="597"/>
      <c r="D456" s="597"/>
      <c r="E456" s="597"/>
      <c r="F456" s="597"/>
      <c r="G456" s="597"/>
      <c r="H456" s="597"/>
      <c r="I456" s="597"/>
      <c r="J456" s="597"/>
      <c r="K456" s="597"/>
      <c r="L456" s="597"/>
      <c r="M456" s="597"/>
      <c r="N456" s="597"/>
      <c r="O456" s="598"/>
      <c r="R456" s="219"/>
      <c r="S456" s="219"/>
      <c r="T456" s="219"/>
      <c r="U456" s="219"/>
    </row>
    <row r="457" spans="1:21" ht="18.75" customHeight="1" x14ac:dyDescent="0.2">
      <c r="A457" s="210"/>
      <c r="B457" s="210"/>
      <c r="C457" s="210"/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</row>
    <row r="458" spans="1:21" s="216" customFormat="1" ht="60.6" customHeight="1" x14ac:dyDescent="0.2">
      <c r="B458" s="576" t="s">
        <v>258</v>
      </c>
      <c r="C458" s="576"/>
      <c r="D458" s="576"/>
      <c r="E458" s="576"/>
      <c r="F458" s="576"/>
      <c r="G458" s="576"/>
      <c r="H458" s="576"/>
      <c r="I458" s="576"/>
      <c r="J458" s="576"/>
      <c r="K458" s="576"/>
      <c r="L458" s="576"/>
      <c r="M458" s="576"/>
      <c r="N458" s="576"/>
      <c r="O458" s="576"/>
      <c r="R458" s="217"/>
      <c r="S458" s="217"/>
      <c r="T458" s="217"/>
      <c r="U458" s="217"/>
    </row>
    <row r="459" spans="1:21" ht="19.5" customHeight="1" x14ac:dyDescent="0.2">
      <c r="A459" s="210"/>
    </row>
    <row r="460" spans="1:21" s="218" customFormat="1" ht="39.6" customHeight="1" x14ac:dyDescent="0.2">
      <c r="B460" s="577" t="s">
        <v>154</v>
      </c>
      <c r="C460" s="577"/>
      <c r="D460" s="577"/>
      <c r="E460" s="578" t="str">
        <f>IF(入力様式【No.10】!$E$2="","",入力様式【No.10】!$E$2)</f>
        <v/>
      </c>
      <c r="F460" s="578"/>
      <c r="I460" s="579"/>
      <c r="J460" s="579"/>
      <c r="K460" s="579"/>
      <c r="L460" s="579"/>
      <c r="M460" s="580"/>
      <c r="N460" s="580"/>
      <c r="O460" s="580"/>
      <c r="R460" s="219"/>
      <c r="S460" s="219"/>
      <c r="T460" s="219"/>
      <c r="U460" s="219"/>
    </row>
    <row r="461" spans="1:21" ht="18.75" customHeight="1" x14ac:dyDescent="0.2">
      <c r="A461" s="210"/>
      <c r="B461" s="220"/>
      <c r="C461" s="220"/>
      <c r="D461" s="220"/>
      <c r="E461" s="220"/>
      <c r="F461" s="220"/>
      <c r="G461" s="221"/>
      <c r="H461" s="221"/>
      <c r="I461" s="210"/>
      <c r="J461" s="210"/>
      <c r="K461" s="210"/>
      <c r="M461" s="210"/>
      <c r="N461" s="210"/>
      <c r="O461" s="210"/>
    </row>
    <row r="462" spans="1:21" s="216" customFormat="1" ht="27" customHeight="1" x14ac:dyDescent="0.2">
      <c r="B462" s="216" t="s">
        <v>23</v>
      </c>
      <c r="E462" s="222"/>
      <c r="F462" s="222"/>
      <c r="I462" s="216" t="s">
        <v>89</v>
      </c>
      <c r="R462" s="217"/>
      <c r="S462" s="217"/>
      <c r="T462" s="217"/>
      <c r="U462" s="217"/>
    </row>
    <row r="463" spans="1:21" s="218" customFormat="1" ht="39.6" customHeight="1" x14ac:dyDescent="0.2">
      <c r="B463" s="581" t="s">
        <v>26</v>
      </c>
      <c r="C463" s="582"/>
      <c r="D463" s="583"/>
      <c r="E463" s="585" t="str">
        <f>IF(入力様式【No.10】!$F$7="","",入力様式【No.10】!$E$7&amp;入力様式【No.10】!$F$7)</f>
        <v/>
      </c>
      <c r="F463" s="585"/>
      <c r="G463" s="585"/>
      <c r="I463" s="584" t="s">
        <v>38</v>
      </c>
      <c r="J463" s="584"/>
      <c r="K463" s="584"/>
      <c r="L463" s="584"/>
      <c r="M463" s="578" t="str">
        <f>IF(入力様式【No.10】!$E$14="","",入力様式【No.10】!$E$14)</f>
        <v/>
      </c>
      <c r="N463" s="578"/>
      <c r="O463" s="578"/>
      <c r="R463" s="219"/>
      <c r="S463" s="219"/>
      <c r="T463" s="219"/>
      <c r="U463" s="219"/>
    </row>
    <row r="464" spans="1:21" s="218" customFormat="1" ht="39.6" customHeight="1" x14ac:dyDescent="0.2">
      <c r="B464" s="581" t="s">
        <v>164</v>
      </c>
      <c r="C464" s="582"/>
      <c r="D464" s="583"/>
      <c r="E464" s="703" t="str">
        <f>IF(入力様式【No.10】!$E$9="","",入力様式【No.10】!$E$9)</f>
        <v/>
      </c>
      <c r="F464" s="704"/>
      <c r="G464" s="705"/>
      <c r="I464" s="581" t="str">
        <f>IF(入力様式【No.10】!$C$15="","",入力様式【No.10】!$C$15)</f>
        <v>稼働条件名</v>
      </c>
      <c r="J464" s="582"/>
      <c r="K464" s="582"/>
      <c r="L464" s="583"/>
      <c r="M464" s="700" t="str">
        <f>IF(入力様式【No.10】!$E$15="","",入力様式【No.10】!$E$15)</f>
        <v/>
      </c>
      <c r="N464" s="701"/>
      <c r="O464" s="702"/>
      <c r="R464" s="219"/>
      <c r="S464" s="219"/>
      <c r="T464" s="219"/>
      <c r="U464" s="219"/>
    </row>
    <row r="465" spans="1:21" s="218" customFormat="1" ht="39.6" customHeight="1" x14ac:dyDescent="0.2">
      <c r="B465" s="581" t="s">
        <v>31</v>
      </c>
      <c r="C465" s="582"/>
      <c r="D465" s="583"/>
      <c r="E465" s="697" t="str">
        <f>IF(入力様式【No.10】!$E$10="","",入力様式【No.10】!$E$10)</f>
        <v/>
      </c>
      <c r="F465" s="697"/>
      <c r="G465" s="697"/>
      <c r="I465" s="584" t="s">
        <v>43</v>
      </c>
      <c r="J465" s="584"/>
      <c r="K465" s="584"/>
      <c r="L465" s="584"/>
      <c r="M465" s="578" t="str">
        <f>IF(入力様式【No.10】!$E$16="","",入力様式【No.10】!$E$16)</f>
        <v/>
      </c>
      <c r="N465" s="578"/>
      <c r="O465" s="578"/>
      <c r="R465" s="219"/>
      <c r="S465" s="219"/>
      <c r="T465" s="219"/>
      <c r="U465" s="219"/>
    </row>
    <row r="466" spans="1:21" s="218" customFormat="1" ht="39.6" customHeight="1" x14ac:dyDescent="0.2">
      <c r="B466" s="223"/>
      <c r="C466" s="223"/>
      <c r="D466" s="223"/>
      <c r="E466" s="223"/>
      <c r="F466" s="223"/>
      <c r="G466" s="223"/>
      <c r="I466" s="649" t="b">
        <f>IFERROR(IF($M465="液化石油ガス（LPG）",入力様式【No.10】!$T$7),"")</f>
        <v>0</v>
      </c>
      <c r="J466" s="650"/>
      <c r="K466" s="650"/>
      <c r="L466" s="651"/>
      <c r="M466" s="653" t="str">
        <f>IFERROR(ROUNDDOWN(R466,2),"")</f>
        <v/>
      </c>
      <c r="N466" s="698"/>
      <c r="O466" s="699"/>
      <c r="R466" s="224" t="str">
        <f>IFERROR(IF($M465="液化石油ガス（LPG）",入力様式【No.10】!$V$7,""),"")</f>
        <v/>
      </c>
      <c r="S466" s="219"/>
      <c r="T466" s="219"/>
      <c r="U466" s="219"/>
    </row>
    <row r="467" spans="1:21" ht="23.45" customHeight="1" x14ac:dyDescent="0.2">
      <c r="A467" s="210"/>
      <c r="B467" s="210"/>
      <c r="C467" s="210"/>
      <c r="D467" s="210"/>
      <c r="E467" s="221"/>
      <c r="F467" s="221"/>
      <c r="G467" s="221"/>
      <c r="H467" s="221"/>
      <c r="I467" s="225"/>
      <c r="J467" s="225"/>
      <c r="K467" s="210"/>
      <c r="L467" s="210"/>
      <c r="M467" s="210"/>
      <c r="N467" s="210"/>
      <c r="O467" s="210"/>
    </row>
    <row r="468" spans="1:21" s="216" customFormat="1" ht="27" customHeight="1" x14ac:dyDescent="0.2">
      <c r="B468" s="216" t="s">
        <v>315</v>
      </c>
      <c r="D468" s="222"/>
      <c r="E468" s="222"/>
      <c r="F468" s="222"/>
      <c r="R468" s="217"/>
      <c r="S468" s="217"/>
      <c r="T468" s="217"/>
      <c r="U468" s="217"/>
    </row>
    <row r="469" spans="1:21" s="218" customFormat="1" ht="39.6" customHeight="1" x14ac:dyDescent="0.2">
      <c r="B469" s="691" t="s">
        <v>95</v>
      </c>
      <c r="C469" s="692"/>
      <c r="D469" s="226" t="s">
        <v>96</v>
      </c>
      <c r="E469" s="682" t="str">
        <f>IF(入力様式【No.10】!$J$7="","",入力様式【No.10】!$J$7)</f>
        <v/>
      </c>
      <c r="F469" s="682"/>
      <c r="G469" s="682"/>
      <c r="H469" s="682"/>
      <c r="I469" s="682"/>
      <c r="J469" s="682"/>
      <c r="K469" s="682"/>
      <c r="L469" s="682"/>
      <c r="M469" s="682"/>
      <c r="N469" s="682"/>
      <c r="O469" s="682"/>
      <c r="R469" s="219"/>
      <c r="S469" s="219"/>
      <c r="T469" s="219"/>
      <c r="U469" s="219"/>
    </row>
    <row r="470" spans="1:21" s="218" customFormat="1" ht="39.6" customHeight="1" x14ac:dyDescent="0.2">
      <c r="B470" s="693"/>
      <c r="C470" s="694"/>
      <c r="D470" s="439" t="str">
        <f>IF(入力様式【No.10】!$I$9="","",入力様式【No.10】!$I$9)</f>
        <v>メーカー名/
サービス提供会社名</v>
      </c>
      <c r="E470" s="682" t="str">
        <f>IF(入力様式【No.10】!$J$9="","",入力様式【No.10】!$J$9)</f>
        <v/>
      </c>
      <c r="F470" s="682"/>
      <c r="G470" s="682"/>
      <c r="H470" s="682"/>
      <c r="I470" s="682"/>
      <c r="J470" s="682"/>
      <c r="K470" s="682"/>
      <c r="L470" s="682"/>
      <c r="M470" s="682"/>
      <c r="N470" s="682"/>
      <c r="O470" s="682"/>
      <c r="R470" s="219"/>
      <c r="S470" s="219"/>
      <c r="T470" s="219"/>
      <c r="U470" s="219"/>
    </row>
    <row r="471" spans="1:21" s="218" customFormat="1" ht="39.6" customHeight="1" x14ac:dyDescent="0.2">
      <c r="B471" s="695"/>
      <c r="C471" s="696"/>
      <c r="D471" s="226" t="str">
        <f>IF(入力様式【No.10】!$I$10="","",入力様式【No.10】!$I$10)</f>
        <v>型番/
サービス名</v>
      </c>
      <c r="E471" s="682" t="str">
        <f>IF(入力様式【No.10】!$J$10="","",入力様式【No.10】!$J$10)</f>
        <v/>
      </c>
      <c r="F471" s="682"/>
      <c r="G471" s="682"/>
      <c r="H471" s="682"/>
      <c r="I471" s="682"/>
      <c r="J471" s="682"/>
      <c r="K471" s="682"/>
      <c r="L471" s="682"/>
      <c r="M471" s="682"/>
      <c r="N471" s="682"/>
      <c r="O471" s="682"/>
      <c r="R471" s="219"/>
      <c r="S471" s="219"/>
      <c r="T471" s="219"/>
      <c r="U471" s="219"/>
    </row>
    <row r="472" spans="1:21" s="218" customFormat="1" ht="39.6" customHeight="1" x14ac:dyDescent="0.2">
      <c r="B472" s="660" t="s">
        <v>312</v>
      </c>
      <c r="C472" s="660"/>
      <c r="D472" s="660"/>
      <c r="E472" s="682" t="str">
        <f>IF(入力様式【No.10】!$J$12="","",入力様式【No.10】!$J$12)</f>
        <v/>
      </c>
      <c r="F472" s="682"/>
      <c r="G472" s="682"/>
      <c r="H472" s="682"/>
      <c r="I472" s="682"/>
      <c r="J472" s="682"/>
      <c r="K472" s="682"/>
      <c r="L472" s="682"/>
      <c r="M472" s="682"/>
      <c r="N472" s="682"/>
      <c r="O472" s="682"/>
      <c r="R472" s="219"/>
      <c r="S472" s="219"/>
      <c r="T472" s="219"/>
      <c r="U472" s="219"/>
    </row>
    <row r="473" spans="1:21" s="218" customFormat="1" ht="39.6" customHeight="1" x14ac:dyDescent="0.2">
      <c r="B473" s="683" t="s">
        <v>205</v>
      </c>
      <c r="C473" s="684"/>
      <c r="D473" s="226" t="s">
        <v>314</v>
      </c>
      <c r="E473" s="682" t="str">
        <f>IF(入力様式【No.10】!$J$13="","",入力様式【No.10】!$J$13)</f>
        <v/>
      </c>
      <c r="F473" s="682"/>
      <c r="G473" s="682"/>
      <c r="H473" s="682"/>
      <c r="I473" s="682"/>
      <c r="J473" s="682"/>
      <c r="K473" s="682"/>
      <c r="L473" s="682"/>
      <c r="M473" s="682"/>
      <c r="N473" s="682"/>
      <c r="O473" s="682"/>
      <c r="R473" s="219"/>
      <c r="S473" s="219"/>
      <c r="T473" s="219"/>
      <c r="U473" s="219"/>
    </row>
    <row r="474" spans="1:21" s="218" customFormat="1" ht="39.6" customHeight="1" x14ac:dyDescent="0.2">
      <c r="B474" s="685"/>
      <c r="C474" s="686"/>
      <c r="D474" s="689" t="s">
        <v>313</v>
      </c>
      <c r="E474" s="615" t="s">
        <v>4</v>
      </c>
      <c r="F474" s="658"/>
      <c r="G474" s="658"/>
      <c r="H474" s="616"/>
      <c r="I474" s="615" t="s">
        <v>40</v>
      </c>
      <c r="J474" s="658"/>
      <c r="K474" s="658"/>
      <c r="L474" s="616"/>
      <c r="M474" s="615" t="s">
        <v>41</v>
      </c>
      <c r="N474" s="658"/>
      <c r="O474" s="616"/>
      <c r="R474" s="219"/>
      <c r="S474" s="219"/>
      <c r="T474" s="219"/>
      <c r="U474" s="219"/>
    </row>
    <row r="475" spans="1:21" s="218" customFormat="1" ht="39.6" customHeight="1" x14ac:dyDescent="0.2">
      <c r="B475" s="687"/>
      <c r="C475" s="688"/>
      <c r="D475" s="690"/>
      <c r="E475" s="659" t="str">
        <f>IF(入力様式【No.10】!$J$16="","",入力様式【No.10】!$J$16)</f>
        <v/>
      </c>
      <c r="F475" s="680"/>
      <c r="G475" s="680"/>
      <c r="H475" s="681"/>
      <c r="I475" s="659" t="str">
        <f>IF(入力様式【No.10】!$K$16="","",入力様式【No.10】!$K$16)</f>
        <v/>
      </c>
      <c r="J475" s="680"/>
      <c r="K475" s="680"/>
      <c r="L475" s="681"/>
      <c r="M475" s="659" t="str">
        <f>IF(入力様式【No.10】!$L$16="","",入力様式【No.10】!$L$16)</f>
        <v/>
      </c>
      <c r="N475" s="680"/>
      <c r="O475" s="681"/>
      <c r="R475" s="219"/>
      <c r="S475" s="219"/>
      <c r="T475" s="219"/>
      <c r="U475" s="219"/>
    </row>
    <row r="476" spans="1:21" ht="23.45" customHeight="1" x14ac:dyDescent="0.2">
      <c r="A476" s="210"/>
      <c r="B476" s="210"/>
      <c r="C476" s="210"/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</row>
    <row r="477" spans="1:21" s="216" customFormat="1" ht="27" customHeight="1" x14ac:dyDescent="0.2">
      <c r="B477" s="216" t="s">
        <v>97</v>
      </c>
      <c r="R477" s="217"/>
      <c r="S477" s="217"/>
      <c r="T477" s="217"/>
      <c r="U477" s="217"/>
    </row>
    <row r="478" spans="1:21" s="218" customFormat="1" ht="39.6" customHeight="1" x14ac:dyDescent="0.2">
      <c r="B478" s="649" t="s">
        <v>46</v>
      </c>
      <c r="C478" s="650"/>
      <c r="D478" s="651"/>
      <c r="E478" s="675" t="str">
        <f>IF(入力様式【No.10】!$J$18="","",入力様式【No.10】!$J$18)</f>
        <v/>
      </c>
      <c r="F478" s="676"/>
      <c r="G478" s="676"/>
      <c r="H478" s="677"/>
      <c r="I478" s="615" t="s">
        <v>37</v>
      </c>
      <c r="J478" s="658"/>
      <c r="K478" s="658"/>
      <c r="L478" s="616"/>
      <c r="M478" s="585" t="str">
        <f>IF(入力様式【No.10】!$Q$14="","",入力様式【No.10】!$Q$14)</f>
        <v/>
      </c>
      <c r="N478" s="659"/>
      <c r="O478" s="227" t="s">
        <v>56</v>
      </c>
      <c r="R478" s="219"/>
      <c r="S478" s="219"/>
      <c r="T478" s="219"/>
      <c r="U478" s="219"/>
    </row>
    <row r="479" spans="1:21" s="218" customFormat="1" ht="39.6" customHeight="1" x14ac:dyDescent="0.2">
      <c r="B479" s="660" t="s">
        <v>50</v>
      </c>
      <c r="C479" s="660"/>
      <c r="D479" s="228"/>
      <c r="E479" s="661" t="s">
        <v>45</v>
      </c>
      <c r="F479" s="661"/>
      <c r="G479" s="661"/>
      <c r="H479" s="661"/>
      <c r="I479" s="661"/>
      <c r="J479" s="660" t="s">
        <v>51</v>
      </c>
      <c r="K479" s="662" t="s">
        <v>52</v>
      </c>
      <c r="L479" s="663"/>
      <c r="M479" s="663"/>
      <c r="N479" s="663"/>
      <c r="O479" s="664"/>
      <c r="R479" s="219"/>
      <c r="S479" s="219"/>
      <c r="T479" s="219"/>
      <c r="U479" s="219"/>
    </row>
    <row r="480" spans="1:21" s="218" customFormat="1" ht="39.6" customHeight="1" x14ac:dyDescent="0.2">
      <c r="B480" s="660"/>
      <c r="C480" s="660"/>
      <c r="D480" s="226" t="s">
        <v>57</v>
      </c>
      <c r="E480" s="665" t="str">
        <f>IF(入力様式【No.10】!$J$20="","",入力様式【No.10】!$J$20)</f>
        <v/>
      </c>
      <c r="F480" s="665"/>
      <c r="G480" s="665"/>
      <c r="H480" s="665"/>
      <c r="I480" s="665"/>
      <c r="J480" s="660"/>
      <c r="K480" s="666" t="str">
        <f>IF(入力様式【No.10】!$L$20="","",入力様式【No.10】!$L$20)</f>
        <v/>
      </c>
      <c r="L480" s="667"/>
      <c r="M480" s="667"/>
      <c r="N480" s="667"/>
      <c r="O480" s="668"/>
      <c r="R480" s="219"/>
      <c r="S480" s="219"/>
      <c r="T480" s="219"/>
      <c r="U480" s="219"/>
    </row>
    <row r="481" spans="1:21" s="218" customFormat="1" ht="39.6" customHeight="1" x14ac:dyDescent="0.2">
      <c r="B481" s="660"/>
      <c r="C481" s="660"/>
      <c r="D481" s="226" t="s">
        <v>59</v>
      </c>
      <c r="E481" s="669" t="str">
        <f>IF(入力様式【No.10】!$J$21="","",入力様式【No.10】!$J$21)</f>
        <v/>
      </c>
      <c r="F481" s="670"/>
      <c r="G481" s="670"/>
      <c r="H481" s="670"/>
      <c r="I481" s="671"/>
      <c r="J481" s="660"/>
      <c r="K481" s="672" t="str">
        <f>IF(入力様式【No.10】!$L$21="","",入力様式【No.10】!$L$21)</f>
        <v/>
      </c>
      <c r="L481" s="673"/>
      <c r="M481" s="673"/>
      <c r="N481" s="673"/>
      <c r="O481" s="674"/>
      <c r="R481" s="219"/>
      <c r="S481" s="219"/>
      <c r="T481" s="219"/>
      <c r="U481" s="219"/>
    </row>
    <row r="482" spans="1:21" s="218" customFormat="1" ht="39.6" customHeight="1" x14ac:dyDescent="0.2">
      <c r="B482" s="649" t="s">
        <v>61</v>
      </c>
      <c r="C482" s="650"/>
      <c r="D482" s="651"/>
      <c r="E482" s="652" t="str">
        <f>IF(入力様式【No.10】!$J$22="","",入力様式【No.10】!$J$22)</f>
        <v/>
      </c>
      <c r="F482" s="653"/>
      <c r="G482" s="678" t="s">
        <v>56</v>
      </c>
      <c r="H482" s="679"/>
      <c r="I482" s="649" t="s">
        <v>63</v>
      </c>
      <c r="J482" s="650"/>
      <c r="K482" s="650"/>
      <c r="L482" s="651"/>
      <c r="M482" s="654" t="str">
        <f>IF(入力様式【No.10】!$J$23="","",入力様式【No.10】!$J$23)</f>
        <v/>
      </c>
      <c r="N482" s="655"/>
      <c r="O482" s="229" t="s">
        <v>76</v>
      </c>
      <c r="R482" s="219"/>
      <c r="S482" s="219"/>
      <c r="T482" s="219"/>
      <c r="U482" s="219"/>
    </row>
    <row r="483" spans="1:21" ht="23.45" customHeight="1" x14ac:dyDescent="0.2">
      <c r="A483" s="210"/>
      <c r="B483" s="210"/>
      <c r="C483" s="210"/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</row>
    <row r="484" spans="1:21" s="216" customFormat="1" ht="27" customHeight="1" x14ac:dyDescent="0.2">
      <c r="B484" s="216" t="s">
        <v>24</v>
      </c>
      <c r="R484" s="217"/>
      <c r="S484" s="217"/>
      <c r="T484" s="217"/>
      <c r="U484" s="217"/>
    </row>
    <row r="485" spans="1:21" s="218" customFormat="1" ht="39.6" customHeight="1" x14ac:dyDescent="0.2">
      <c r="B485" s="656" t="s">
        <v>204</v>
      </c>
      <c r="C485" s="656"/>
      <c r="D485" s="656"/>
      <c r="E485" s="659" t="str">
        <f>IF(入力様式【No.10】!$E$18="","",入力様式【No.10】!$E$18)</f>
        <v/>
      </c>
      <c r="F485" s="680"/>
      <c r="G485" s="680"/>
      <c r="H485" s="681"/>
      <c r="I485" s="657" t="str">
        <f>IF(入力様式【No.10】!$N$11="","",入力様式【No.10】!$N$11)</f>
        <v>【計画値】１か月の運転日数/生産量</v>
      </c>
      <c r="J485" s="657"/>
      <c r="K485" s="657"/>
      <c r="L485" s="657"/>
      <c r="M485" s="617" t="str">
        <f>IF(入力様式【No.10】!$Q$11="","",入力様式【No.10】!$Q$11)</f>
        <v/>
      </c>
      <c r="N485" s="618"/>
      <c r="O485" s="230" t="str">
        <f>IFERROR(IF($E485="計画生産量に基づいて算出",入力様式【No.10】!$S$11,IF($E485="計画稼働日数（稼働時間）に基づいて算出","日","")),"")</f>
        <v/>
      </c>
      <c r="P485" s="231"/>
      <c r="Q485" s="231"/>
      <c r="R485" s="219"/>
      <c r="S485" s="219"/>
      <c r="T485" s="219"/>
      <c r="U485" s="219"/>
    </row>
    <row r="486" spans="1:21" s="218" customFormat="1" ht="39.6" customHeight="1" x14ac:dyDescent="0.2">
      <c r="B486" s="584" t="str">
        <f>IF(入力様式【No.10】!$N$7="","",入力様式【No.10】!$N$7)</f>
        <v>稼働条件名</v>
      </c>
      <c r="C486" s="584"/>
      <c r="D486" s="584"/>
      <c r="E486" s="643" t="str">
        <f>IF(入力様式【No.10】!$Q$7="","",入力様式【No.10】!$Q$7)</f>
        <v/>
      </c>
      <c r="F486" s="644"/>
      <c r="G486" s="644"/>
      <c r="H486" s="645"/>
      <c r="I486" s="611" t="s">
        <v>42</v>
      </c>
      <c r="J486" s="612"/>
      <c r="K486" s="615" t="str">
        <f>IF(入力様式【No.10】!$P$15="","",入力様式【No.10】!$P$15)</f>
        <v>計画稼働日数/生産量</v>
      </c>
      <c r="L486" s="616"/>
      <c r="M486" s="617" t="str">
        <f>IF(入力様式【No.10】!$Q$15="","",入力様式【No.10】!$Q$15)</f>
        <v/>
      </c>
      <c r="N486" s="618"/>
      <c r="O486" s="230" t="str">
        <f>O485</f>
        <v/>
      </c>
      <c r="R486" s="219"/>
      <c r="S486" s="219"/>
      <c r="T486" s="219"/>
      <c r="U486" s="219"/>
    </row>
    <row r="487" spans="1:21" s="218" customFormat="1" ht="39.6" customHeight="1" x14ac:dyDescent="0.2">
      <c r="B487" s="584"/>
      <c r="C487" s="584"/>
      <c r="D487" s="584"/>
      <c r="E487" s="646"/>
      <c r="F487" s="647"/>
      <c r="G487" s="647"/>
      <c r="H487" s="648"/>
      <c r="I487" s="613"/>
      <c r="J487" s="614"/>
      <c r="K487" s="615" t="str">
        <f>IF(入力様式【No.10】!$P$16="","",入力様式【No.10】!$P$16)</f>
        <v>実績稼働日数/生産量</v>
      </c>
      <c r="L487" s="616"/>
      <c r="M487" s="617">
        <f>IF(入力様式【No.10】!$Q$16="","",入力様式【No.10】!$Q$16)</f>
        <v>0</v>
      </c>
      <c r="N487" s="618"/>
      <c r="O487" s="230" t="str">
        <f>O486</f>
        <v/>
      </c>
      <c r="R487" s="219"/>
      <c r="S487" s="219"/>
      <c r="T487" s="219"/>
      <c r="U487" s="219"/>
    </row>
    <row r="488" spans="1:21" ht="23.45" customHeight="1" x14ac:dyDescent="0.2">
      <c r="A488" s="210"/>
      <c r="B488" s="210"/>
      <c r="C488" s="210"/>
      <c r="D488" s="210"/>
      <c r="E488" s="210"/>
      <c r="I488" s="210"/>
      <c r="J488" s="210"/>
      <c r="K488" s="210"/>
      <c r="L488" s="210"/>
      <c r="M488" s="210"/>
      <c r="N488" s="210"/>
      <c r="O488" s="210"/>
    </row>
    <row r="489" spans="1:21" s="216" customFormat="1" ht="27" customHeight="1" x14ac:dyDescent="0.2">
      <c r="B489" s="216" t="s">
        <v>98</v>
      </c>
      <c r="E489" s="222"/>
      <c r="F489" s="222"/>
      <c r="G489" s="222"/>
      <c r="H489" s="222"/>
      <c r="R489" s="217"/>
      <c r="S489" s="217"/>
      <c r="T489" s="217"/>
      <c r="U489" s="217"/>
    </row>
    <row r="490" spans="1:21" ht="25.5" customHeight="1" x14ac:dyDescent="0.2">
      <c r="A490" s="210"/>
      <c r="B490" s="627" t="s">
        <v>99</v>
      </c>
      <c r="C490" s="628"/>
      <c r="D490" s="628"/>
      <c r="E490" s="628"/>
      <c r="F490" s="628"/>
      <c r="G490" s="628"/>
      <c r="H490" s="629"/>
      <c r="I490" s="619" t="str">
        <f>IF(入力様式【No.10】!$Q$19="","",入力様式【No.10】!$Q$19)</f>
        <v/>
      </c>
      <c r="J490" s="620"/>
      <c r="K490" s="620"/>
      <c r="L490" s="620"/>
      <c r="M490" s="623"/>
      <c r="N490" s="625" t="str">
        <f>IF(入力様式【No.10】!$R$19="","",入力様式【No.10】!$R$19)</f>
        <v/>
      </c>
      <c r="O490" s="626"/>
    </row>
    <row r="491" spans="1:21" ht="25.5" customHeight="1" x14ac:dyDescent="0.2">
      <c r="A491" s="210"/>
      <c r="B491" s="630"/>
      <c r="C491" s="631"/>
      <c r="D491" s="631"/>
      <c r="E491" s="631"/>
      <c r="F491" s="631"/>
      <c r="G491" s="631"/>
      <c r="H491" s="632"/>
      <c r="I491" s="621"/>
      <c r="J491" s="622"/>
      <c r="K491" s="622"/>
      <c r="L491" s="622"/>
      <c r="M491" s="624"/>
      <c r="N491" s="625"/>
      <c r="O491" s="626"/>
    </row>
    <row r="492" spans="1:21" ht="19.5" customHeight="1" x14ac:dyDescent="0.2">
      <c r="A492" s="210"/>
      <c r="B492" s="210"/>
      <c r="C492" s="210"/>
      <c r="D492" s="210"/>
      <c r="E492" s="210"/>
      <c r="F492" s="210"/>
      <c r="I492" s="210"/>
      <c r="J492" s="210"/>
      <c r="K492" s="210"/>
      <c r="L492" s="210"/>
      <c r="M492" s="210"/>
      <c r="N492" s="232"/>
      <c r="O492" s="232"/>
    </row>
    <row r="493" spans="1:21" s="216" customFormat="1" ht="27" customHeight="1" thickBot="1" x14ac:dyDescent="0.25">
      <c r="B493" s="216" t="s">
        <v>214</v>
      </c>
      <c r="E493" s="222"/>
      <c r="F493" s="222"/>
      <c r="I493" s="233"/>
      <c r="J493" s="233"/>
      <c r="K493" s="233"/>
      <c r="L493" s="233"/>
      <c r="M493" s="233"/>
      <c r="R493" s="217"/>
      <c r="S493" s="217"/>
      <c r="T493" s="217"/>
      <c r="U493" s="217"/>
    </row>
    <row r="494" spans="1:21" ht="25.5" customHeight="1" x14ac:dyDescent="0.2">
      <c r="A494" s="210"/>
      <c r="B494" s="599" t="s">
        <v>60</v>
      </c>
      <c r="C494" s="600"/>
      <c r="D494" s="600"/>
      <c r="E494" s="600"/>
      <c r="F494" s="600"/>
      <c r="G494" s="600"/>
      <c r="H494" s="601"/>
      <c r="I494" s="633" t="str">
        <f>IF(入力様式【No.10】!$Q$21="","",入力様式【No.10】!$Q$21)</f>
        <v/>
      </c>
      <c r="J494" s="634"/>
      <c r="K494" s="634"/>
      <c r="L494" s="634"/>
      <c r="M494" s="637"/>
      <c r="N494" s="639" t="str">
        <f>IF(入力様式【No.10】!$R$21="","",入力様式【No.10】!$R$21)</f>
        <v/>
      </c>
      <c r="O494" s="640"/>
    </row>
    <row r="495" spans="1:21" ht="25.5" customHeight="1" thickBot="1" x14ac:dyDescent="0.25">
      <c r="A495" s="210"/>
      <c r="B495" s="602"/>
      <c r="C495" s="603"/>
      <c r="D495" s="603"/>
      <c r="E495" s="603"/>
      <c r="F495" s="603"/>
      <c r="G495" s="603"/>
      <c r="H495" s="604"/>
      <c r="I495" s="635"/>
      <c r="J495" s="636"/>
      <c r="K495" s="636"/>
      <c r="L495" s="636"/>
      <c r="M495" s="638"/>
      <c r="N495" s="641"/>
      <c r="O495" s="642"/>
    </row>
    <row r="496" spans="1:21" ht="19.5" customHeight="1" thickBot="1" x14ac:dyDescent="0.25">
      <c r="A496" s="210"/>
      <c r="B496" s="210"/>
      <c r="C496" s="210"/>
      <c r="D496" s="210"/>
      <c r="E496" s="234"/>
      <c r="F496" s="234"/>
      <c r="I496" s="210"/>
      <c r="J496" s="210"/>
      <c r="K496" s="210"/>
      <c r="L496" s="210"/>
      <c r="M496" s="235"/>
      <c r="N496" s="210"/>
      <c r="O496" s="210"/>
    </row>
    <row r="497" spans="1:21" ht="25.5" customHeight="1" x14ac:dyDescent="0.2">
      <c r="A497" s="210"/>
      <c r="B497" s="605" t="s">
        <v>166</v>
      </c>
      <c r="C497" s="606"/>
      <c r="D497" s="606"/>
      <c r="E497" s="606"/>
      <c r="F497" s="606"/>
      <c r="G497" s="606"/>
      <c r="H497" s="607"/>
      <c r="I497" s="634" t="b">
        <f>IFERROR(IF($M465="液化石油ガス（LPG）",入力様式【No.10】!$V$15),"")</f>
        <v>0</v>
      </c>
      <c r="J497" s="634"/>
      <c r="K497" s="634"/>
      <c r="L497" s="634"/>
      <c r="M497" s="637"/>
      <c r="N497" s="586" t="str">
        <f>IF(I497="","",IF($M465="液化石油ガス（LPG）",入力様式【No.10】!$W$15,""))</f>
        <v/>
      </c>
      <c r="O497" s="587"/>
    </row>
    <row r="498" spans="1:21" ht="25.5" customHeight="1" thickBot="1" x14ac:dyDescent="0.25">
      <c r="A498" s="210"/>
      <c r="B498" s="608"/>
      <c r="C498" s="609"/>
      <c r="D498" s="609"/>
      <c r="E498" s="609"/>
      <c r="F498" s="609"/>
      <c r="G498" s="609"/>
      <c r="H498" s="610"/>
      <c r="I498" s="636"/>
      <c r="J498" s="636"/>
      <c r="K498" s="636"/>
      <c r="L498" s="636"/>
      <c r="M498" s="638"/>
      <c r="N498" s="588"/>
      <c r="O498" s="589"/>
    </row>
    <row r="499" spans="1:21" ht="18.600000000000001" customHeight="1" x14ac:dyDescent="0.2">
      <c r="A499" s="210"/>
      <c r="B499" s="225"/>
      <c r="C499" s="210"/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</row>
    <row r="500" spans="1:21" s="216" customFormat="1" ht="27" customHeight="1" x14ac:dyDescent="0.2">
      <c r="B500" s="216" t="s">
        <v>54</v>
      </c>
      <c r="R500" s="217"/>
      <c r="S500" s="217"/>
      <c r="T500" s="217"/>
      <c r="U500" s="217"/>
    </row>
    <row r="501" spans="1:21" s="218" customFormat="1" ht="18.75" customHeight="1" x14ac:dyDescent="0.2">
      <c r="B501" s="590" t="str">
        <f>IF(入力様式【No.10】!$T$20="","",入力様式【No.10】!$T$20)</f>
        <v/>
      </c>
      <c r="C501" s="591"/>
      <c r="D501" s="591"/>
      <c r="E501" s="591"/>
      <c r="F501" s="591"/>
      <c r="G501" s="591"/>
      <c r="H501" s="591"/>
      <c r="I501" s="591"/>
      <c r="J501" s="591"/>
      <c r="K501" s="591"/>
      <c r="L501" s="591"/>
      <c r="M501" s="591"/>
      <c r="N501" s="591"/>
      <c r="O501" s="592"/>
      <c r="R501" s="219"/>
      <c r="S501" s="219"/>
      <c r="T501" s="219"/>
      <c r="U501" s="219"/>
    </row>
    <row r="502" spans="1:21" s="218" customFormat="1" ht="18.75" customHeight="1" x14ac:dyDescent="0.2">
      <c r="B502" s="593"/>
      <c r="C502" s="594"/>
      <c r="D502" s="594"/>
      <c r="E502" s="594"/>
      <c r="F502" s="594"/>
      <c r="G502" s="594"/>
      <c r="H502" s="594"/>
      <c r="I502" s="594"/>
      <c r="J502" s="594"/>
      <c r="K502" s="594"/>
      <c r="L502" s="594"/>
      <c r="M502" s="594"/>
      <c r="N502" s="594"/>
      <c r="O502" s="595"/>
      <c r="R502" s="219"/>
      <c r="S502" s="219"/>
      <c r="T502" s="219"/>
      <c r="U502" s="219"/>
    </row>
    <row r="503" spans="1:21" s="218" customFormat="1" ht="18.75" customHeight="1" x14ac:dyDescent="0.2">
      <c r="B503" s="596"/>
      <c r="C503" s="597"/>
      <c r="D503" s="597"/>
      <c r="E503" s="597"/>
      <c r="F503" s="597"/>
      <c r="G503" s="597"/>
      <c r="H503" s="597"/>
      <c r="I503" s="597"/>
      <c r="J503" s="597"/>
      <c r="K503" s="597"/>
      <c r="L503" s="597"/>
      <c r="M503" s="597"/>
      <c r="N503" s="597"/>
      <c r="O503" s="598"/>
      <c r="R503" s="219"/>
      <c r="S503" s="219"/>
      <c r="T503" s="219"/>
      <c r="U503" s="219"/>
    </row>
    <row r="504" spans="1:21" ht="18.75" customHeight="1" x14ac:dyDescent="0.2">
      <c r="A504" s="210"/>
      <c r="B504" s="210"/>
      <c r="C504" s="210"/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</row>
    <row r="505" spans="1:21" s="216" customFormat="1" ht="60.6" customHeight="1" x14ac:dyDescent="0.2">
      <c r="B505" s="576" t="s">
        <v>258</v>
      </c>
      <c r="C505" s="576"/>
      <c r="D505" s="576"/>
      <c r="E505" s="576"/>
      <c r="F505" s="576"/>
      <c r="G505" s="576"/>
      <c r="H505" s="576"/>
      <c r="I505" s="576"/>
      <c r="J505" s="576"/>
      <c r="K505" s="576"/>
      <c r="L505" s="576"/>
      <c r="M505" s="576"/>
      <c r="N505" s="576"/>
      <c r="O505" s="576"/>
      <c r="R505" s="217"/>
      <c r="S505" s="217"/>
      <c r="T505" s="217"/>
      <c r="U505" s="217"/>
    </row>
    <row r="506" spans="1:21" ht="19.5" customHeight="1" x14ac:dyDescent="0.2">
      <c r="A506" s="210"/>
    </row>
    <row r="507" spans="1:21" s="218" customFormat="1" ht="39.6" customHeight="1" x14ac:dyDescent="0.2">
      <c r="B507" s="577" t="s">
        <v>154</v>
      </c>
      <c r="C507" s="577"/>
      <c r="D507" s="577"/>
      <c r="E507" s="578" t="str">
        <f>IF(入力様式【No.11】!$E$2="","",入力様式【No.11】!$E$2)</f>
        <v/>
      </c>
      <c r="F507" s="578"/>
      <c r="I507" s="579"/>
      <c r="J507" s="579"/>
      <c r="K507" s="579"/>
      <c r="L507" s="579"/>
      <c r="M507" s="580"/>
      <c r="N507" s="580"/>
      <c r="O507" s="580"/>
      <c r="R507" s="219"/>
      <c r="S507" s="219"/>
      <c r="T507" s="219"/>
      <c r="U507" s="219"/>
    </row>
    <row r="508" spans="1:21" ht="18.75" customHeight="1" x14ac:dyDescent="0.2">
      <c r="A508" s="210"/>
      <c r="B508" s="220"/>
      <c r="C508" s="220"/>
      <c r="D508" s="220"/>
      <c r="E508" s="220"/>
      <c r="F508" s="220"/>
      <c r="G508" s="221"/>
      <c r="H508" s="221"/>
      <c r="I508" s="210"/>
      <c r="J508" s="210"/>
      <c r="K508" s="210"/>
      <c r="M508" s="210"/>
      <c r="N508" s="210"/>
      <c r="O508" s="210"/>
    </row>
    <row r="509" spans="1:21" s="216" customFormat="1" ht="27" customHeight="1" x14ac:dyDescent="0.2">
      <c r="B509" s="216" t="s">
        <v>23</v>
      </c>
      <c r="E509" s="222"/>
      <c r="F509" s="222"/>
      <c r="I509" s="216" t="s">
        <v>89</v>
      </c>
      <c r="R509" s="217"/>
      <c r="S509" s="217"/>
      <c r="T509" s="217"/>
      <c r="U509" s="217"/>
    </row>
    <row r="510" spans="1:21" s="218" customFormat="1" ht="39.6" customHeight="1" x14ac:dyDescent="0.2">
      <c r="B510" s="581" t="s">
        <v>26</v>
      </c>
      <c r="C510" s="582"/>
      <c r="D510" s="583"/>
      <c r="E510" s="659" t="str">
        <f>IF(入力様式【No.11】!$F$7="","",入力様式【No.11】!$E$7&amp;入力様式【No.11】!$F$7)</f>
        <v/>
      </c>
      <c r="F510" s="680"/>
      <c r="G510" s="681"/>
      <c r="I510" s="581" t="s">
        <v>38</v>
      </c>
      <c r="J510" s="582"/>
      <c r="K510" s="582"/>
      <c r="L510" s="583"/>
      <c r="M510" s="700" t="str">
        <f>IF(入力様式【No.11】!$E$14="","",入力様式【No.11】!$E$14)</f>
        <v/>
      </c>
      <c r="N510" s="701"/>
      <c r="O510" s="702"/>
      <c r="R510" s="219"/>
      <c r="S510" s="219"/>
      <c r="T510" s="219"/>
      <c r="U510" s="219"/>
    </row>
    <row r="511" spans="1:21" s="218" customFormat="1" ht="39.6" customHeight="1" x14ac:dyDescent="0.2">
      <c r="B511" s="581" t="s">
        <v>164</v>
      </c>
      <c r="C511" s="582"/>
      <c r="D511" s="583"/>
      <c r="E511" s="697" t="str">
        <f>IF(入力様式【No.11】!$E$9="","",入力様式【No.11】!$E$9)</f>
        <v/>
      </c>
      <c r="F511" s="697"/>
      <c r="G511" s="697"/>
      <c r="I511" s="584" t="str">
        <f>IF(入力様式【No.11】!$C$15="","",入力様式【No.11】!$C$15)</f>
        <v>稼働条件名</v>
      </c>
      <c r="J511" s="584"/>
      <c r="K511" s="584"/>
      <c r="L511" s="584"/>
      <c r="M511" s="578" t="str">
        <f>IF(入力様式【No.11】!$E$15="","",入力様式【No.11】!$E$15)</f>
        <v/>
      </c>
      <c r="N511" s="578"/>
      <c r="O511" s="578"/>
      <c r="R511" s="219"/>
      <c r="S511" s="219"/>
      <c r="T511" s="219"/>
      <c r="U511" s="219"/>
    </row>
    <row r="512" spans="1:21" s="218" customFormat="1" ht="39.6" customHeight="1" x14ac:dyDescent="0.2">
      <c r="B512" s="581" t="s">
        <v>31</v>
      </c>
      <c r="C512" s="582"/>
      <c r="D512" s="583"/>
      <c r="E512" s="697" t="str">
        <f>IF(入力様式【No.11】!$E$10="","",入力様式【No.11】!$E$10)</f>
        <v/>
      </c>
      <c r="F512" s="697"/>
      <c r="G512" s="697"/>
      <c r="I512" s="584" t="s">
        <v>43</v>
      </c>
      <c r="J512" s="584"/>
      <c r="K512" s="584"/>
      <c r="L512" s="584"/>
      <c r="M512" s="578" t="str">
        <f>IF(入力様式【No.11】!$E$16="","",入力様式【No.11】!$E$16)</f>
        <v/>
      </c>
      <c r="N512" s="578"/>
      <c r="O512" s="578"/>
      <c r="R512" s="219"/>
      <c r="S512" s="219"/>
      <c r="T512" s="219"/>
      <c r="U512" s="219"/>
    </row>
    <row r="513" spans="1:21" s="218" customFormat="1" ht="39.6" customHeight="1" x14ac:dyDescent="0.2">
      <c r="B513" s="223"/>
      <c r="C513" s="223"/>
      <c r="D513" s="223"/>
      <c r="E513" s="223"/>
      <c r="F513" s="223"/>
      <c r="G513" s="223"/>
      <c r="I513" s="649" t="b">
        <f>IFERROR(IF($M512="液化石油ガス（LPG）",入力様式【No.11】!$T$7),"")</f>
        <v>0</v>
      </c>
      <c r="J513" s="650"/>
      <c r="K513" s="650"/>
      <c r="L513" s="651"/>
      <c r="M513" s="653" t="str">
        <f>IFERROR(ROUNDDOWN(R513,2),"")</f>
        <v/>
      </c>
      <c r="N513" s="698"/>
      <c r="O513" s="699"/>
      <c r="R513" s="224" t="str">
        <f>IFERROR(IF($M512="液化石油ガス（LPG）",入力様式【No.11】!$V$7,""),"")</f>
        <v/>
      </c>
      <c r="S513" s="219"/>
      <c r="T513" s="219"/>
      <c r="U513" s="219"/>
    </row>
    <row r="514" spans="1:21" ht="23.45" customHeight="1" x14ac:dyDescent="0.2">
      <c r="A514" s="210"/>
      <c r="B514" s="210"/>
      <c r="C514" s="210"/>
      <c r="D514" s="210"/>
      <c r="E514" s="221"/>
      <c r="F514" s="221"/>
      <c r="G514" s="221"/>
      <c r="H514" s="221"/>
      <c r="I514" s="225"/>
      <c r="J514" s="225"/>
      <c r="K514" s="210"/>
      <c r="L514" s="210"/>
      <c r="M514" s="210"/>
      <c r="N514" s="210"/>
      <c r="O514" s="210"/>
    </row>
    <row r="515" spans="1:21" s="216" customFormat="1" ht="27" customHeight="1" x14ac:dyDescent="0.2">
      <c r="B515" s="216" t="s">
        <v>315</v>
      </c>
      <c r="D515" s="222"/>
      <c r="E515" s="222"/>
      <c r="F515" s="222"/>
      <c r="R515" s="217"/>
      <c r="S515" s="217"/>
      <c r="T515" s="217"/>
      <c r="U515" s="217"/>
    </row>
    <row r="516" spans="1:21" s="218" customFormat="1" ht="39.6" customHeight="1" x14ac:dyDescent="0.2">
      <c r="B516" s="691" t="s">
        <v>95</v>
      </c>
      <c r="C516" s="692"/>
      <c r="D516" s="226" t="s">
        <v>96</v>
      </c>
      <c r="E516" s="682" t="str">
        <f>IF(入力様式【No.11】!$J$7="","",入力様式【No.11】!$J$7)</f>
        <v/>
      </c>
      <c r="F516" s="682"/>
      <c r="G516" s="682"/>
      <c r="H516" s="682"/>
      <c r="I516" s="682"/>
      <c r="J516" s="682"/>
      <c r="K516" s="682"/>
      <c r="L516" s="682"/>
      <c r="M516" s="682"/>
      <c r="N516" s="682"/>
      <c r="O516" s="682"/>
      <c r="R516" s="219"/>
      <c r="S516" s="219"/>
      <c r="T516" s="219"/>
      <c r="U516" s="219"/>
    </row>
    <row r="517" spans="1:21" s="218" customFormat="1" ht="39.6" customHeight="1" x14ac:dyDescent="0.2">
      <c r="B517" s="693"/>
      <c r="C517" s="694"/>
      <c r="D517" s="439" t="str">
        <f>IF(入力様式【No.11】!$I$9="","",入力様式【No.11】!$I$9)</f>
        <v>メーカー名/
サービス提供会社名</v>
      </c>
      <c r="E517" s="682" t="str">
        <f>IF(入力様式【No.11】!$J$9="","",入力様式【No.11】!$J$9)</f>
        <v/>
      </c>
      <c r="F517" s="682"/>
      <c r="G517" s="682"/>
      <c r="H517" s="682"/>
      <c r="I517" s="682"/>
      <c r="J517" s="682"/>
      <c r="K517" s="682"/>
      <c r="L517" s="682"/>
      <c r="M517" s="682"/>
      <c r="N517" s="682"/>
      <c r="O517" s="682"/>
      <c r="R517" s="219"/>
      <c r="S517" s="219"/>
      <c r="T517" s="219"/>
      <c r="U517" s="219"/>
    </row>
    <row r="518" spans="1:21" s="218" customFormat="1" ht="39.6" customHeight="1" x14ac:dyDescent="0.2">
      <c r="B518" s="695"/>
      <c r="C518" s="696"/>
      <c r="D518" s="226" t="str">
        <f>IF(入力様式【No.11】!$I$10="","",入力様式【No.11】!$I$10)</f>
        <v>型番/
サービス名</v>
      </c>
      <c r="E518" s="682" t="str">
        <f>IF(入力様式【No.11】!$J$10="","",入力様式【No.11】!$J$10)</f>
        <v/>
      </c>
      <c r="F518" s="682"/>
      <c r="G518" s="682"/>
      <c r="H518" s="682"/>
      <c r="I518" s="682"/>
      <c r="J518" s="682"/>
      <c r="K518" s="682"/>
      <c r="L518" s="682"/>
      <c r="M518" s="682"/>
      <c r="N518" s="682"/>
      <c r="O518" s="682"/>
      <c r="R518" s="219"/>
      <c r="S518" s="219"/>
      <c r="T518" s="219"/>
      <c r="U518" s="219"/>
    </row>
    <row r="519" spans="1:21" s="218" customFormat="1" ht="39.6" customHeight="1" x14ac:dyDescent="0.2">
      <c r="B519" s="660" t="s">
        <v>312</v>
      </c>
      <c r="C519" s="660"/>
      <c r="D519" s="660"/>
      <c r="E519" s="682" t="str">
        <f>IF(入力様式【No.11】!$J$12="","",入力様式【No.11】!$J$12)</f>
        <v/>
      </c>
      <c r="F519" s="682"/>
      <c r="G519" s="682"/>
      <c r="H519" s="682"/>
      <c r="I519" s="682"/>
      <c r="J519" s="682"/>
      <c r="K519" s="682"/>
      <c r="L519" s="682"/>
      <c r="M519" s="682"/>
      <c r="N519" s="682"/>
      <c r="O519" s="682"/>
      <c r="R519" s="219"/>
      <c r="S519" s="219"/>
      <c r="T519" s="219"/>
      <c r="U519" s="219"/>
    </row>
    <row r="520" spans="1:21" s="218" customFormat="1" ht="39.6" customHeight="1" x14ac:dyDescent="0.2">
      <c r="B520" s="683" t="s">
        <v>205</v>
      </c>
      <c r="C520" s="684"/>
      <c r="D520" s="226" t="s">
        <v>314</v>
      </c>
      <c r="E520" s="682" t="str">
        <f>IF(入力様式【No.11】!$J$13="","",入力様式【No.11】!$J$13)</f>
        <v/>
      </c>
      <c r="F520" s="682"/>
      <c r="G520" s="682"/>
      <c r="H520" s="682"/>
      <c r="I520" s="682"/>
      <c r="J520" s="682"/>
      <c r="K520" s="682"/>
      <c r="L520" s="682"/>
      <c r="M520" s="682"/>
      <c r="N520" s="682"/>
      <c r="O520" s="682"/>
      <c r="R520" s="219"/>
      <c r="S520" s="219"/>
      <c r="T520" s="219"/>
      <c r="U520" s="219"/>
    </row>
    <row r="521" spans="1:21" s="218" customFormat="1" ht="39.6" customHeight="1" x14ac:dyDescent="0.2">
      <c r="B521" s="685"/>
      <c r="C521" s="686"/>
      <c r="D521" s="689" t="s">
        <v>313</v>
      </c>
      <c r="E521" s="615" t="s">
        <v>4</v>
      </c>
      <c r="F521" s="658"/>
      <c r="G521" s="658"/>
      <c r="H521" s="616"/>
      <c r="I521" s="615" t="s">
        <v>40</v>
      </c>
      <c r="J521" s="658"/>
      <c r="K521" s="658"/>
      <c r="L521" s="616"/>
      <c r="M521" s="615" t="s">
        <v>41</v>
      </c>
      <c r="N521" s="658"/>
      <c r="O521" s="616"/>
      <c r="R521" s="219"/>
      <c r="S521" s="219"/>
      <c r="T521" s="219"/>
      <c r="U521" s="219"/>
    </row>
    <row r="522" spans="1:21" s="218" customFormat="1" ht="39.6" customHeight="1" x14ac:dyDescent="0.2">
      <c r="B522" s="687"/>
      <c r="C522" s="688"/>
      <c r="D522" s="690"/>
      <c r="E522" s="659" t="str">
        <f>IF(入力様式【No.11】!$J$16="","",入力様式【No.11】!$J$16)</f>
        <v/>
      </c>
      <c r="F522" s="680"/>
      <c r="G522" s="680"/>
      <c r="H522" s="681"/>
      <c r="I522" s="659" t="str">
        <f>IF(入力様式【No.11】!$K$16="","",入力様式【No.11】!$K$16)</f>
        <v/>
      </c>
      <c r="J522" s="680"/>
      <c r="K522" s="680"/>
      <c r="L522" s="681"/>
      <c r="M522" s="659" t="str">
        <f>IF(入力様式【No.11】!$L$16="","",入力様式【No.11】!$L$16)</f>
        <v/>
      </c>
      <c r="N522" s="680"/>
      <c r="O522" s="681"/>
      <c r="R522" s="219"/>
      <c r="S522" s="219"/>
      <c r="T522" s="219"/>
      <c r="U522" s="219"/>
    </row>
    <row r="523" spans="1:21" ht="23.45" customHeight="1" x14ac:dyDescent="0.2">
      <c r="A523" s="210"/>
      <c r="B523" s="210"/>
      <c r="C523" s="210"/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</row>
    <row r="524" spans="1:21" s="216" customFormat="1" ht="27" customHeight="1" x14ac:dyDescent="0.2">
      <c r="B524" s="216" t="s">
        <v>97</v>
      </c>
      <c r="R524" s="217"/>
      <c r="S524" s="217"/>
      <c r="T524" s="217"/>
      <c r="U524" s="217"/>
    </row>
    <row r="525" spans="1:21" s="218" customFormat="1" ht="39.6" customHeight="1" x14ac:dyDescent="0.2">
      <c r="B525" s="649" t="s">
        <v>46</v>
      </c>
      <c r="C525" s="650"/>
      <c r="D525" s="651"/>
      <c r="E525" s="675" t="str">
        <f>IF(入力様式【No.11】!$J$18="","",入力様式【No.11】!$J$18)</f>
        <v/>
      </c>
      <c r="F525" s="676"/>
      <c r="G525" s="676"/>
      <c r="H525" s="677"/>
      <c r="I525" s="615" t="s">
        <v>37</v>
      </c>
      <c r="J525" s="658"/>
      <c r="K525" s="658"/>
      <c r="L525" s="616"/>
      <c r="M525" s="585" t="str">
        <f>IF(入力様式【No.11】!$Q$14="","",入力様式【No.11】!$Q$14)</f>
        <v/>
      </c>
      <c r="N525" s="659"/>
      <c r="O525" s="227" t="s">
        <v>56</v>
      </c>
      <c r="R525" s="219"/>
      <c r="S525" s="219"/>
      <c r="T525" s="219"/>
      <c r="U525" s="219"/>
    </row>
    <row r="526" spans="1:21" s="218" customFormat="1" ht="39.6" customHeight="1" x14ac:dyDescent="0.2">
      <c r="B526" s="660" t="s">
        <v>50</v>
      </c>
      <c r="C526" s="660"/>
      <c r="D526" s="228"/>
      <c r="E526" s="661" t="s">
        <v>45</v>
      </c>
      <c r="F526" s="661"/>
      <c r="G526" s="661"/>
      <c r="H526" s="661"/>
      <c r="I526" s="661"/>
      <c r="J526" s="660" t="s">
        <v>51</v>
      </c>
      <c r="K526" s="662" t="s">
        <v>52</v>
      </c>
      <c r="L526" s="663"/>
      <c r="M526" s="663"/>
      <c r="N526" s="663"/>
      <c r="O526" s="664"/>
      <c r="R526" s="219"/>
      <c r="S526" s="219"/>
      <c r="T526" s="219"/>
      <c r="U526" s="219"/>
    </row>
    <row r="527" spans="1:21" s="218" customFormat="1" ht="39.6" customHeight="1" x14ac:dyDescent="0.2">
      <c r="B527" s="660"/>
      <c r="C527" s="660"/>
      <c r="D527" s="226" t="s">
        <v>57</v>
      </c>
      <c r="E527" s="665" t="str">
        <f>IF(入力様式【No.11】!$J$20="","",入力様式【No.11】!$J$20)</f>
        <v/>
      </c>
      <c r="F527" s="665"/>
      <c r="G527" s="665"/>
      <c r="H527" s="665"/>
      <c r="I527" s="665"/>
      <c r="J527" s="660"/>
      <c r="K527" s="666" t="str">
        <f>IF(入力様式【No.11】!$L$20="","",入力様式【No.11】!$L$20)</f>
        <v/>
      </c>
      <c r="L527" s="667"/>
      <c r="M527" s="667"/>
      <c r="N527" s="667"/>
      <c r="O527" s="668"/>
      <c r="R527" s="219"/>
      <c r="S527" s="219"/>
      <c r="T527" s="219"/>
      <c r="U527" s="219"/>
    </row>
    <row r="528" spans="1:21" s="218" customFormat="1" ht="39.6" customHeight="1" x14ac:dyDescent="0.2">
      <c r="B528" s="660"/>
      <c r="C528" s="660"/>
      <c r="D528" s="226" t="s">
        <v>59</v>
      </c>
      <c r="E528" s="669" t="str">
        <f>IF(入力様式【No.11】!$J$21="","",入力様式【No.11】!$J$21)</f>
        <v/>
      </c>
      <c r="F528" s="670"/>
      <c r="G528" s="670"/>
      <c r="H528" s="670"/>
      <c r="I528" s="671"/>
      <c r="J528" s="660"/>
      <c r="K528" s="672" t="str">
        <f>IF(入力様式【No.11】!$L$21="","",入力様式【No.11】!$L$21)</f>
        <v/>
      </c>
      <c r="L528" s="673"/>
      <c r="M528" s="673"/>
      <c r="N528" s="673"/>
      <c r="O528" s="674"/>
      <c r="R528" s="219"/>
      <c r="S528" s="219"/>
      <c r="T528" s="219"/>
      <c r="U528" s="219"/>
    </row>
    <row r="529" spans="1:21" s="218" customFormat="1" ht="39.6" customHeight="1" x14ac:dyDescent="0.2">
      <c r="B529" s="649" t="s">
        <v>61</v>
      </c>
      <c r="C529" s="650"/>
      <c r="D529" s="651"/>
      <c r="E529" s="652" t="str">
        <f>IF(入力様式【No.11】!$J$22="","",入力様式【No.11】!$J$22)</f>
        <v/>
      </c>
      <c r="F529" s="653"/>
      <c r="G529" s="678" t="s">
        <v>56</v>
      </c>
      <c r="H529" s="679"/>
      <c r="I529" s="649" t="s">
        <v>63</v>
      </c>
      <c r="J529" s="650"/>
      <c r="K529" s="650"/>
      <c r="L529" s="651"/>
      <c r="M529" s="654" t="str">
        <f>IF(入力様式【No.11】!$J$23="","",入力様式【No.11】!$J$23)</f>
        <v/>
      </c>
      <c r="N529" s="655"/>
      <c r="O529" s="229" t="s">
        <v>76</v>
      </c>
      <c r="R529" s="219"/>
      <c r="S529" s="219"/>
      <c r="T529" s="219"/>
      <c r="U529" s="219"/>
    </row>
    <row r="530" spans="1:21" ht="23.45" customHeight="1" x14ac:dyDescent="0.2">
      <c r="A530" s="210"/>
      <c r="B530" s="210"/>
      <c r="C530" s="210"/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</row>
    <row r="531" spans="1:21" s="216" customFormat="1" ht="27" customHeight="1" x14ac:dyDescent="0.2">
      <c r="B531" s="216" t="s">
        <v>24</v>
      </c>
      <c r="R531" s="217"/>
      <c r="S531" s="217"/>
      <c r="T531" s="217"/>
      <c r="U531" s="217"/>
    </row>
    <row r="532" spans="1:21" s="218" customFormat="1" ht="39.6" customHeight="1" x14ac:dyDescent="0.2">
      <c r="B532" s="656" t="s">
        <v>204</v>
      </c>
      <c r="C532" s="656"/>
      <c r="D532" s="656"/>
      <c r="E532" s="659" t="str">
        <f>IF(入力様式【No.11】!$E$18="","",入力様式【No.11】!$E$18)</f>
        <v/>
      </c>
      <c r="F532" s="680"/>
      <c r="G532" s="680"/>
      <c r="H532" s="681"/>
      <c r="I532" s="657" t="str">
        <f>IF(入力様式【No.11】!$N$11="","",入力様式【No.11】!$N$11)</f>
        <v>【計画値】１か月の運転日数/生産量</v>
      </c>
      <c r="J532" s="657"/>
      <c r="K532" s="657"/>
      <c r="L532" s="657"/>
      <c r="M532" s="617" t="str">
        <f>IF(入力様式【No.11】!$Q$11="","",入力様式【No.11】!$Q$11)</f>
        <v/>
      </c>
      <c r="N532" s="618"/>
      <c r="O532" s="230" t="str">
        <f>IFERROR(IF($E532="計画生産量に基づいて算出",入力様式【No.11】!$S$11,IF($E532="計画稼働日数（稼働時間）に基づいて算出","日","")),"")</f>
        <v/>
      </c>
      <c r="P532" s="231"/>
      <c r="Q532" s="231"/>
      <c r="R532" s="219"/>
      <c r="S532" s="219"/>
      <c r="T532" s="219"/>
      <c r="U532" s="219"/>
    </row>
    <row r="533" spans="1:21" s="218" customFormat="1" ht="39.6" customHeight="1" x14ac:dyDescent="0.2">
      <c r="B533" s="584" t="str">
        <f>IF(入力様式【No.11】!$N$7="","",入力様式【No.11】!$N$7)</f>
        <v>稼働条件名</v>
      </c>
      <c r="C533" s="584"/>
      <c r="D533" s="584"/>
      <c r="E533" s="643" t="str">
        <f>IF(入力様式【No.11】!$Q$7="","",入力様式【No.11】!$Q$7)</f>
        <v/>
      </c>
      <c r="F533" s="644"/>
      <c r="G533" s="644"/>
      <c r="H533" s="645"/>
      <c r="I533" s="611" t="s">
        <v>42</v>
      </c>
      <c r="J533" s="612"/>
      <c r="K533" s="615" t="str">
        <f>IF(入力様式【No.11】!$P$15="","",入力様式【No.11】!$P$15)</f>
        <v>計画稼働日数/生産量</v>
      </c>
      <c r="L533" s="616"/>
      <c r="M533" s="617" t="str">
        <f>IF(入力様式【No.11】!$Q$15="","",入力様式【No.11】!$Q$15)</f>
        <v/>
      </c>
      <c r="N533" s="618"/>
      <c r="O533" s="230" t="str">
        <f>O532</f>
        <v/>
      </c>
      <c r="R533" s="219"/>
      <c r="S533" s="219"/>
      <c r="T533" s="219"/>
      <c r="U533" s="219"/>
    </row>
    <row r="534" spans="1:21" s="218" customFormat="1" ht="39.6" customHeight="1" x14ac:dyDescent="0.2">
      <c r="B534" s="584"/>
      <c r="C534" s="584"/>
      <c r="D534" s="584"/>
      <c r="E534" s="646"/>
      <c r="F534" s="647"/>
      <c r="G534" s="647"/>
      <c r="H534" s="648"/>
      <c r="I534" s="613"/>
      <c r="J534" s="614"/>
      <c r="K534" s="615" t="str">
        <f>IF(入力様式【No.11】!$P$16="","",入力様式【No.11】!$P$16)</f>
        <v>実績稼働日数/生産量</v>
      </c>
      <c r="L534" s="616"/>
      <c r="M534" s="617">
        <f>IF(入力様式【No.11】!$Q$16="","",入力様式【No.11】!$Q$16)</f>
        <v>0</v>
      </c>
      <c r="N534" s="618"/>
      <c r="O534" s="230" t="str">
        <f>O533</f>
        <v/>
      </c>
      <c r="R534" s="219"/>
      <c r="S534" s="219"/>
      <c r="T534" s="219"/>
      <c r="U534" s="219"/>
    </row>
    <row r="535" spans="1:21" ht="23.45" customHeight="1" x14ac:dyDescent="0.2">
      <c r="A535" s="210"/>
      <c r="B535" s="210"/>
      <c r="C535" s="210"/>
      <c r="D535" s="210"/>
      <c r="E535" s="210"/>
      <c r="I535" s="210"/>
      <c r="J535" s="210"/>
      <c r="K535" s="210"/>
      <c r="L535" s="210"/>
      <c r="M535" s="210"/>
      <c r="N535" s="210"/>
      <c r="O535" s="210"/>
    </row>
    <row r="536" spans="1:21" s="216" customFormat="1" ht="27" customHeight="1" x14ac:dyDescent="0.2">
      <c r="B536" s="216" t="s">
        <v>98</v>
      </c>
      <c r="E536" s="222"/>
      <c r="F536" s="222"/>
      <c r="G536" s="222"/>
      <c r="H536" s="222"/>
      <c r="R536" s="217"/>
      <c r="S536" s="217"/>
      <c r="T536" s="217"/>
      <c r="U536" s="217"/>
    </row>
    <row r="537" spans="1:21" ht="25.5" customHeight="1" x14ac:dyDescent="0.2">
      <c r="A537" s="210"/>
      <c r="B537" s="627" t="s">
        <v>99</v>
      </c>
      <c r="C537" s="628"/>
      <c r="D537" s="628"/>
      <c r="E537" s="628"/>
      <c r="F537" s="628"/>
      <c r="G537" s="628"/>
      <c r="H537" s="629"/>
      <c r="I537" s="619" t="str">
        <f>IF(入力様式【No.11】!$Q$19="","",入力様式【No.11】!$Q$19)</f>
        <v/>
      </c>
      <c r="J537" s="620"/>
      <c r="K537" s="620"/>
      <c r="L537" s="620"/>
      <c r="M537" s="623"/>
      <c r="N537" s="625" t="str">
        <f>IF(入力様式【No.11】!$R$19="","",入力様式【No.11】!$R$19)</f>
        <v/>
      </c>
      <c r="O537" s="626"/>
    </row>
    <row r="538" spans="1:21" ht="25.5" customHeight="1" x14ac:dyDescent="0.2">
      <c r="A538" s="210"/>
      <c r="B538" s="630"/>
      <c r="C538" s="631"/>
      <c r="D538" s="631"/>
      <c r="E538" s="631"/>
      <c r="F538" s="631"/>
      <c r="G538" s="631"/>
      <c r="H538" s="632"/>
      <c r="I538" s="621"/>
      <c r="J538" s="622"/>
      <c r="K538" s="622"/>
      <c r="L538" s="622"/>
      <c r="M538" s="624"/>
      <c r="N538" s="625"/>
      <c r="O538" s="626"/>
    </row>
    <row r="539" spans="1:21" ht="19.5" customHeight="1" x14ac:dyDescent="0.2">
      <c r="A539" s="210"/>
      <c r="B539" s="210"/>
      <c r="C539" s="210"/>
      <c r="D539" s="210"/>
      <c r="E539" s="210"/>
      <c r="F539" s="210"/>
      <c r="I539" s="210"/>
      <c r="J539" s="210"/>
      <c r="K539" s="210"/>
      <c r="L539" s="210"/>
      <c r="M539" s="210"/>
      <c r="N539" s="232"/>
      <c r="O539" s="232"/>
    </row>
    <row r="540" spans="1:21" s="216" customFormat="1" ht="27" customHeight="1" thickBot="1" x14ac:dyDescent="0.25">
      <c r="B540" s="216" t="s">
        <v>214</v>
      </c>
      <c r="E540" s="222"/>
      <c r="F540" s="222"/>
      <c r="I540" s="233"/>
      <c r="J540" s="233"/>
      <c r="K540" s="233"/>
      <c r="L540" s="233"/>
      <c r="M540" s="233"/>
      <c r="R540" s="217"/>
      <c r="S540" s="217"/>
      <c r="T540" s="217"/>
      <c r="U540" s="217"/>
    </row>
    <row r="541" spans="1:21" ht="25.5" customHeight="1" x14ac:dyDescent="0.2">
      <c r="A541" s="210"/>
      <c r="B541" s="599" t="s">
        <v>60</v>
      </c>
      <c r="C541" s="600"/>
      <c r="D541" s="600"/>
      <c r="E541" s="600"/>
      <c r="F541" s="600"/>
      <c r="G541" s="600"/>
      <c r="H541" s="601"/>
      <c r="I541" s="633" t="str">
        <f>IF(入力様式【No.11】!$Q$21="","",入力様式【No.11】!$Q$21)</f>
        <v/>
      </c>
      <c r="J541" s="634"/>
      <c r="K541" s="634"/>
      <c r="L541" s="634"/>
      <c r="M541" s="637"/>
      <c r="N541" s="639" t="str">
        <f>IF(入力様式【No.11】!$R$21="","",入力様式【No.11】!$R$21)</f>
        <v/>
      </c>
      <c r="O541" s="640"/>
    </row>
    <row r="542" spans="1:21" ht="25.5" customHeight="1" thickBot="1" x14ac:dyDescent="0.25">
      <c r="A542" s="210"/>
      <c r="B542" s="602"/>
      <c r="C542" s="603"/>
      <c r="D542" s="603"/>
      <c r="E542" s="603"/>
      <c r="F542" s="603"/>
      <c r="G542" s="603"/>
      <c r="H542" s="604"/>
      <c r="I542" s="635"/>
      <c r="J542" s="636"/>
      <c r="K542" s="636"/>
      <c r="L542" s="636"/>
      <c r="M542" s="638"/>
      <c r="N542" s="641"/>
      <c r="O542" s="642"/>
    </row>
    <row r="543" spans="1:21" ht="19.5" customHeight="1" thickBot="1" x14ac:dyDescent="0.25">
      <c r="A543" s="210"/>
      <c r="B543" s="210"/>
      <c r="C543" s="210"/>
      <c r="D543" s="210"/>
      <c r="E543" s="234"/>
      <c r="F543" s="234"/>
      <c r="I543" s="210"/>
      <c r="J543" s="210"/>
      <c r="K543" s="210"/>
      <c r="L543" s="210"/>
      <c r="M543" s="235"/>
      <c r="N543" s="210"/>
      <c r="O543" s="210"/>
    </row>
    <row r="544" spans="1:21" ht="25.5" customHeight="1" x14ac:dyDescent="0.2">
      <c r="A544" s="210"/>
      <c r="B544" s="605" t="s">
        <v>166</v>
      </c>
      <c r="C544" s="606"/>
      <c r="D544" s="606"/>
      <c r="E544" s="606"/>
      <c r="F544" s="606"/>
      <c r="G544" s="606"/>
      <c r="H544" s="607"/>
      <c r="I544" s="634" t="b">
        <f>IFERROR(IF($M512="液化石油ガス（LPG）",入力様式【No.11】!$V$15),"")</f>
        <v>0</v>
      </c>
      <c r="J544" s="634"/>
      <c r="K544" s="634"/>
      <c r="L544" s="634"/>
      <c r="M544" s="637"/>
      <c r="N544" s="586" t="str">
        <f>IF(I544="","",IF($M512="液化石油ガス（LPG）",入力様式【No.11】!$W$15,""))</f>
        <v/>
      </c>
      <c r="O544" s="587"/>
    </row>
    <row r="545" spans="1:21" ht="25.5" customHeight="1" thickBot="1" x14ac:dyDescent="0.25">
      <c r="A545" s="210"/>
      <c r="B545" s="608"/>
      <c r="C545" s="609"/>
      <c r="D545" s="609"/>
      <c r="E545" s="609"/>
      <c r="F545" s="609"/>
      <c r="G545" s="609"/>
      <c r="H545" s="610"/>
      <c r="I545" s="636"/>
      <c r="J545" s="636"/>
      <c r="K545" s="636"/>
      <c r="L545" s="636"/>
      <c r="M545" s="638"/>
      <c r="N545" s="588"/>
      <c r="O545" s="589"/>
    </row>
    <row r="546" spans="1:21" ht="18.600000000000001" customHeight="1" x14ac:dyDescent="0.2">
      <c r="A546" s="210"/>
      <c r="B546" s="225"/>
      <c r="C546" s="210"/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</row>
    <row r="547" spans="1:21" s="216" customFormat="1" ht="27" customHeight="1" x14ac:dyDescent="0.2">
      <c r="B547" s="216" t="s">
        <v>54</v>
      </c>
      <c r="R547" s="217"/>
      <c r="S547" s="217"/>
      <c r="T547" s="217"/>
      <c r="U547" s="217"/>
    </row>
    <row r="548" spans="1:21" s="218" customFormat="1" ht="18.75" customHeight="1" x14ac:dyDescent="0.2">
      <c r="B548" s="590" t="str">
        <f>IF(入力様式【No.11】!$T$20="","",入力様式【No.11】!$T$20)</f>
        <v/>
      </c>
      <c r="C548" s="591"/>
      <c r="D548" s="591"/>
      <c r="E548" s="591"/>
      <c r="F548" s="591"/>
      <c r="G548" s="591"/>
      <c r="H548" s="591"/>
      <c r="I548" s="591"/>
      <c r="J548" s="591"/>
      <c r="K548" s="591"/>
      <c r="L548" s="591"/>
      <c r="M548" s="591"/>
      <c r="N548" s="591"/>
      <c r="O548" s="592"/>
      <c r="R548" s="219"/>
      <c r="S548" s="219"/>
      <c r="T548" s="219"/>
      <c r="U548" s="219"/>
    </row>
    <row r="549" spans="1:21" s="218" customFormat="1" ht="18.75" customHeight="1" x14ac:dyDescent="0.2">
      <c r="B549" s="593"/>
      <c r="C549" s="594"/>
      <c r="D549" s="594"/>
      <c r="E549" s="594"/>
      <c r="F549" s="594"/>
      <c r="G549" s="594"/>
      <c r="H549" s="594"/>
      <c r="I549" s="594"/>
      <c r="J549" s="594"/>
      <c r="K549" s="594"/>
      <c r="L549" s="594"/>
      <c r="M549" s="594"/>
      <c r="N549" s="594"/>
      <c r="O549" s="595"/>
      <c r="R549" s="219"/>
      <c r="S549" s="219"/>
      <c r="T549" s="219"/>
      <c r="U549" s="219"/>
    </row>
    <row r="550" spans="1:21" s="218" customFormat="1" ht="18.75" customHeight="1" x14ac:dyDescent="0.2">
      <c r="B550" s="596"/>
      <c r="C550" s="597"/>
      <c r="D550" s="597"/>
      <c r="E550" s="597"/>
      <c r="F550" s="597"/>
      <c r="G550" s="597"/>
      <c r="H550" s="597"/>
      <c r="I550" s="597"/>
      <c r="J550" s="597"/>
      <c r="K550" s="597"/>
      <c r="L550" s="597"/>
      <c r="M550" s="597"/>
      <c r="N550" s="597"/>
      <c r="O550" s="598"/>
      <c r="R550" s="219"/>
      <c r="S550" s="219"/>
      <c r="T550" s="219"/>
      <c r="U550" s="219"/>
    </row>
    <row r="551" spans="1:21" ht="18.75" customHeight="1" x14ac:dyDescent="0.2">
      <c r="A551" s="210"/>
      <c r="B551" s="210"/>
      <c r="C551" s="210"/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</row>
    <row r="552" spans="1:21" s="216" customFormat="1" ht="60.6" customHeight="1" x14ac:dyDescent="0.2">
      <c r="B552" s="576" t="s">
        <v>258</v>
      </c>
      <c r="C552" s="576"/>
      <c r="D552" s="576"/>
      <c r="E552" s="576"/>
      <c r="F552" s="576"/>
      <c r="G552" s="576"/>
      <c r="H552" s="576"/>
      <c r="I552" s="576"/>
      <c r="J552" s="576"/>
      <c r="K552" s="576"/>
      <c r="L552" s="576"/>
      <c r="M552" s="576"/>
      <c r="N552" s="576"/>
      <c r="O552" s="576"/>
      <c r="R552" s="217"/>
      <c r="S552" s="217"/>
      <c r="T552" s="217"/>
      <c r="U552" s="217"/>
    </row>
    <row r="553" spans="1:21" ht="19.5" customHeight="1" x14ac:dyDescent="0.2">
      <c r="A553" s="210"/>
    </row>
    <row r="554" spans="1:21" s="218" customFormat="1" ht="39.6" customHeight="1" x14ac:dyDescent="0.2">
      <c r="B554" s="577" t="s">
        <v>154</v>
      </c>
      <c r="C554" s="577"/>
      <c r="D554" s="577"/>
      <c r="E554" s="578" t="str">
        <f>IF(入力様式【No.12】!$E$2="","",入力様式【No.12】!$E$2)</f>
        <v/>
      </c>
      <c r="F554" s="578"/>
      <c r="I554" s="579"/>
      <c r="J554" s="579"/>
      <c r="K554" s="579"/>
      <c r="L554" s="579"/>
      <c r="M554" s="580"/>
      <c r="N554" s="580"/>
      <c r="O554" s="580"/>
      <c r="R554" s="219"/>
      <c r="S554" s="219"/>
      <c r="T554" s="219"/>
      <c r="U554" s="219"/>
    </row>
    <row r="555" spans="1:21" ht="18.75" customHeight="1" x14ac:dyDescent="0.2">
      <c r="A555" s="210"/>
      <c r="B555" s="220"/>
      <c r="C555" s="220"/>
      <c r="D555" s="220"/>
      <c r="E555" s="220"/>
      <c r="F555" s="220"/>
      <c r="G555" s="221"/>
      <c r="H555" s="221"/>
      <c r="I555" s="210"/>
      <c r="J555" s="210"/>
      <c r="K555" s="210"/>
      <c r="M555" s="210"/>
      <c r="N555" s="210"/>
      <c r="O555" s="210"/>
    </row>
    <row r="556" spans="1:21" s="216" customFormat="1" ht="27" customHeight="1" x14ac:dyDescent="0.2">
      <c r="B556" s="216" t="s">
        <v>23</v>
      </c>
      <c r="E556" s="222"/>
      <c r="F556" s="222"/>
      <c r="I556" s="216" t="s">
        <v>89</v>
      </c>
      <c r="R556" s="217"/>
      <c r="S556" s="217"/>
      <c r="T556" s="217"/>
      <c r="U556" s="217"/>
    </row>
    <row r="557" spans="1:21" s="218" customFormat="1" ht="39.6" customHeight="1" x14ac:dyDescent="0.2">
      <c r="B557" s="581" t="s">
        <v>26</v>
      </c>
      <c r="C557" s="582"/>
      <c r="D557" s="583"/>
      <c r="E557" s="585" t="str">
        <f>IF(入力様式【No.12】!$F$7="","",入力様式【No.12】!$E$7&amp;入力様式【No.12】!$F$7)</f>
        <v/>
      </c>
      <c r="F557" s="585"/>
      <c r="G557" s="585"/>
      <c r="I557" s="584" t="s">
        <v>38</v>
      </c>
      <c r="J557" s="584"/>
      <c r="K557" s="584"/>
      <c r="L557" s="584"/>
      <c r="M557" s="578" t="str">
        <f>IF(入力様式【No.12】!$E$14="","",入力様式【No.12】!$E$14)</f>
        <v/>
      </c>
      <c r="N557" s="578"/>
      <c r="O557" s="578"/>
      <c r="R557" s="219"/>
      <c r="S557" s="219"/>
      <c r="T557" s="219"/>
      <c r="U557" s="219"/>
    </row>
    <row r="558" spans="1:21" s="218" customFormat="1" ht="39.6" customHeight="1" x14ac:dyDescent="0.2">
      <c r="B558" s="581" t="s">
        <v>164</v>
      </c>
      <c r="C558" s="582"/>
      <c r="D558" s="583"/>
      <c r="E558" s="697" t="str">
        <f>IF(入力様式【No.12】!$E$9="","",入力様式【No.12】!$E$9)</f>
        <v/>
      </c>
      <c r="F558" s="697"/>
      <c r="G558" s="697"/>
      <c r="I558" s="584" t="str">
        <f>IF(入力様式【No.12】!$C$15="","",入力様式【No.12】!$C$15)</f>
        <v>稼働条件名</v>
      </c>
      <c r="J558" s="584"/>
      <c r="K558" s="584"/>
      <c r="L558" s="584"/>
      <c r="M558" s="578" t="str">
        <f>IF(入力様式【No.12】!$E$15="","",入力様式【No.12】!$E$15)</f>
        <v/>
      </c>
      <c r="N558" s="578"/>
      <c r="O558" s="578"/>
      <c r="R558" s="219"/>
      <c r="S558" s="219"/>
      <c r="T558" s="219"/>
      <c r="U558" s="219"/>
    </row>
    <row r="559" spans="1:21" s="218" customFormat="1" ht="39.6" customHeight="1" x14ac:dyDescent="0.2">
      <c r="B559" s="581" t="s">
        <v>31</v>
      </c>
      <c r="C559" s="582"/>
      <c r="D559" s="583"/>
      <c r="E559" s="697" t="str">
        <f>IF(入力様式【No.12】!$E$10="","",入力様式【No.12】!$E$10)</f>
        <v/>
      </c>
      <c r="F559" s="697"/>
      <c r="G559" s="697"/>
      <c r="I559" s="584" t="s">
        <v>43</v>
      </c>
      <c r="J559" s="584"/>
      <c r="K559" s="584"/>
      <c r="L559" s="584"/>
      <c r="M559" s="578" t="str">
        <f>IF(入力様式【No.12】!$E$16="","",入力様式【No.12】!$E$16)</f>
        <v/>
      </c>
      <c r="N559" s="578"/>
      <c r="O559" s="578"/>
      <c r="R559" s="219"/>
      <c r="S559" s="219"/>
      <c r="T559" s="219"/>
      <c r="U559" s="219"/>
    </row>
    <row r="560" spans="1:21" s="218" customFormat="1" ht="39.6" customHeight="1" x14ac:dyDescent="0.2">
      <c r="B560" s="223"/>
      <c r="C560" s="223"/>
      <c r="D560" s="223"/>
      <c r="E560" s="223"/>
      <c r="F560" s="223"/>
      <c r="G560" s="223"/>
      <c r="I560" s="649" t="b">
        <f>IFERROR(IF($M559="液化石油ガス（LPG）",入力様式【No.12】!$T$7),"")</f>
        <v>0</v>
      </c>
      <c r="J560" s="650"/>
      <c r="K560" s="650"/>
      <c r="L560" s="651"/>
      <c r="M560" s="653" t="str">
        <f>IFERROR(ROUNDDOWN(R560,2),"")</f>
        <v/>
      </c>
      <c r="N560" s="698"/>
      <c r="O560" s="699"/>
      <c r="R560" s="224" t="str">
        <f>IFERROR(IF($M559="液化石油ガス（LPG）",入力様式【No.12】!$V$7,""),"")</f>
        <v/>
      </c>
      <c r="S560" s="219"/>
      <c r="T560" s="219"/>
      <c r="U560" s="219"/>
    </row>
    <row r="561" spans="1:21" ht="23.45" customHeight="1" x14ac:dyDescent="0.2">
      <c r="A561" s="210"/>
      <c r="B561" s="210"/>
      <c r="C561" s="210"/>
      <c r="D561" s="210"/>
      <c r="E561" s="221"/>
      <c r="F561" s="221"/>
      <c r="G561" s="221"/>
      <c r="H561" s="221"/>
      <c r="I561" s="225"/>
      <c r="J561" s="225"/>
      <c r="K561" s="210"/>
      <c r="L561" s="210"/>
      <c r="M561" s="210"/>
      <c r="N561" s="210"/>
      <c r="O561" s="210"/>
    </row>
    <row r="562" spans="1:21" s="216" customFormat="1" ht="27" customHeight="1" x14ac:dyDescent="0.2">
      <c r="B562" s="216" t="s">
        <v>315</v>
      </c>
      <c r="D562" s="222"/>
      <c r="E562" s="222"/>
      <c r="F562" s="222"/>
      <c r="R562" s="217"/>
      <c r="S562" s="217"/>
      <c r="T562" s="217"/>
      <c r="U562" s="217"/>
    </row>
    <row r="563" spans="1:21" s="218" customFormat="1" ht="39.6" customHeight="1" x14ac:dyDescent="0.2">
      <c r="B563" s="691" t="s">
        <v>95</v>
      </c>
      <c r="C563" s="692"/>
      <c r="D563" s="226" t="s">
        <v>96</v>
      </c>
      <c r="E563" s="682" t="str">
        <f>IF(入力様式【No.12】!$J$7="","",入力様式【No.12】!$J$7)</f>
        <v/>
      </c>
      <c r="F563" s="682"/>
      <c r="G563" s="682"/>
      <c r="H563" s="682"/>
      <c r="I563" s="682"/>
      <c r="J563" s="682"/>
      <c r="K563" s="682"/>
      <c r="L563" s="682"/>
      <c r="M563" s="682"/>
      <c r="N563" s="682"/>
      <c r="O563" s="682"/>
      <c r="R563" s="219"/>
      <c r="S563" s="219"/>
      <c r="T563" s="219"/>
      <c r="U563" s="219"/>
    </row>
    <row r="564" spans="1:21" s="218" customFormat="1" ht="39.6" customHeight="1" x14ac:dyDescent="0.2">
      <c r="B564" s="693"/>
      <c r="C564" s="694"/>
      <c r="D564" s="439" t="str">
        <f>IF(入力様式【No.12】!$I$9="","",入力様式【No.12】!$I$9)</f>
        <v>メーカー名/
サービス提供会社名</v>
      </c>
      <c r="E564" s="682" t="str">
        <f>IF(入力様式【No.12】!$J$9="","",入力様式【No.12】!$J$9)</f>
        <v/>
      </c>
      <c r="F564" s="682"/>
      <c r="G564" s="682"/>
      <c r="H564" s="682"/>
      <c r="I564" s="682"/>
      <c r="J564" s="682"/>
      <c r="K564" s="682"/>
      <c r="L564" s="682"/>
      <c r="M564" s="682"/>
      <c r="N564" s="682"/>
      <c r="O564" s="682"/>
      <c r="R564" s="219"/>
      <c r="S564" s="219"/>
      <c r="T564" s="219"/>
      <c r="U564" s="219"/>
    </row>
    <row r="565" spans="1:21" s="218" customFormat="1" ht="39.6" customHeight="1" x14ac:dyDescent="0.2">
      <c r="B565" s="695"/>
      <c r="C565" s="696"/>
      <c r="D565" s="226" t="str">
        <f>IF(入力様式【No.12】!$I$10="","",入力様式【No.12】!$I$10)</f>
        <v>型番/
サービス名</v>
      </c>
      <c r="E565" s="682" t="str">
        <f>IF(入力様式【No.12】!$J$10="","",入力様式【No.12】!$J$10)</f>
        <v/>
      </c>
      <c r="F565" s="682"/>
      <c r="G565" s="682"/>
      <c r="H565" s="682"/>
      <c r="I565" s="682"/>
      <c r="J565" s="682"/>
      <c r="K565" s="682"/>
      <c r="L565" s="682"/>
      <c r="M565" s="682"/>
      <c r="N565" s="682"/>
      <c r="O565" s="682"/>
      <c r="R565" s="219"/>
      <c r="S565" s="219"/>
      <c r="T565" s="219"/>
      <c r="U565" s="219"/>
    </row>
    <row r="566" spans="1:21" s="218" customFormat="1" ht="39.6" customHeight="1" x14ac:dyDescent="0.2">
      <c r="B566" s="660" t="s">
        <v>312</v>
      </c>
      <c r="C566" s="660"/>
      <c r="D566" s="660"/>
      <c r="E566" s="682" t="str">
        <f>IF(入力様式【No.12】!$J$12="","",入力様式【No.12】!$J$12)</f>
        <v/>
      </c>
      <c r="F566" s="682"/>
      <c r="G566" s="682"/>
      <c r="H566" s="682"/>
      <c r="I566" s="682"/>
      <c r="J566" s="682"/>
      <c r="K566" s="682"/>
      <c r="L566" s="682"/>
      <c r="M566" s="682"/>
      <c r="N566" s="682"/>
      <c r="O566" s="682"/>
      <c r="R566" s="219"/>
      <c r="S566" s="219"/>
      <c r="T566" s="219"/>
      <c r="U566" s="219"/>
    </row>
    <row r="567" spans="1:21" s="218" customFormat="1" ht="39.6" customHeight="1" x14ac:dyDescent="0.2">
      <c r="B567" s="683" t="s">
        <v>205</v>
      </c>
      <c r="C567" s="684"/>
      <c r="D567" s="226" t="s">
        <v>314</v>
      </c>
      <c r="E567" s="682" t="str">
        <f>IF(入力様式【No.12】!$J$13="","",入力様式【No.12】!$J$13)</f>
        <v/>
      </c>
      <c r="F567" s="682"/>
      <c r="G567" s="682"/>
      <c r="H567" s="682"/>
      <c r="I567" s="682"/>
      <c r="J567" s="682"/>
      <c r="K567" s="682"/>
      <c r="L567" s="682"/>
      <c r="M567" s="682"/>
      <c r="N567" s="682"/>
      <c r="O567" s="682"/>
      <c r="R567" s="219"/>
      <c r="S567" s="219"/>
      <c r="T567" s="219"/>
      <c r="U567" s="219"/>
    </row>
    <row r="568" spans="1:21" s="218" customFormat="1" ht="39.6" customHeight="1" x14ac:dyDescent="0.2">
      <c r="B568" s="685"/>
      <c r="C568" s="686"/>
      <c r="D568" s="689" t="s">
        <v>313</v>
      </c>
      <c r="E568" s="615" t="s">
        <v>4</v>
      </c>
      <c r="F568" s="658"/>
      <c r="G568" s="658"/>
      <c r="H568" s="616"/>
      <c r="I568" s="615" t="s">
        <v>40</v>
      </c>
      <c r="J568" s="658"/>
      <c r="K568" s="658"/>
      <c r="L568" s="616"/>
      <c r="M568" s="615" t="s">
        <v>41</v>
      </c>
      <c r="N568" s="658"/>
      <c r="O568" s="616"/>
      <c r="R568" s="219"/>
      <c r="S568" s="219"/>
      <c r="T568" s="219"/>
      <c r="U568" s="219"/>
    </row>
    <row r="569" spans="1:21" s="218" customFormat="1" ht="39.6" customHeight="1" x14ac:dyDescent="0.2">
      <c r="B569" s="687"/>
      <c r="C569" s="688"/>
      <c r="D569" s="690"/>
      <c r="E569" s="659" t="str">
        <f>IF(入力様式【No.12】!$J$16="","",入力様式【No.12】!$J$16)</f>
        <v/>
      </c>
      <c r="F569" s="680"/>
      <c r="G569" s="680"/>
      <c r="H569" s="681"/>
      <c r="I569" s="659" t="str">
        <f>IF(入力様式【No.12】!$K$16="","",入力様式【No.12】!$K$16)</f>
        <v/>
      </c>
      <c r="J569" s="680"/>
      <c r="K569" s="680"/>
      <c r="L569" s="681"/>
      <c r="M569" s="659" t="str">
        <f>IF(入力様式【No.12】!$L$16="","",入力様式【No.12】!$L$16)</f>
        <v/>
      </c>
      <c r="N569" s="680"/>
      <c r="O569" s="681"/>
      <c r="R569" s="219"/>
      <c r="S569" s="219"/>
      <c r="T569" s="219"/>
      <c r="U569" s="219"/>
    </row>
    <row r="570" spans="1:21" ht="23.45" customHeight="1" x14ac:dyDescent="0.2">
      <c r="A570" s="210"/>
      <c r="B570" s="210"/>
      <c r="C570" s="210"/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</row>
    <row r="571" spans="1:21" s="216" customFormat="1" ht="27" customHeight="1" x14ac:dyDescent="0.2">
      <c r="B571" s="216" t="s">
        <v>97</v>
      </c>
      <c r="R571" s="217"/>
      <c r="S571" s="217"/>
      <c r="T571" s="217"/>
      <c r="U571" s="217"/>
    </row>
    <row r="572" spans="1:21" s="218" customFormat="1" ht="39.6" customHeight="1" x14ac:dyDescent="0.2">
      <c r="B572" s="649" t="s">
        <v>46</v>
      </c>
      <c r="C572" s="650"/>
      <c r="D572" s="651"/>
      <c r="E572" s="675" t="str">
        <f>IF(入力様式【No.12】!$J$18="","",入力様式【No.12】!$J$18)</f>
        <v/>
      </c>
      <c r="F572" s="676"/>
      <c r="G572" s="676"/>
      <c r="H572" s="677"/>
      <c r="I572" s="615" t="s">
        <v>37</v>
      </c>
      <c r="J572" s="658"/>
      <c r="K572" s="658"/>
      <c r="L572" s="616"/>
      <c r="M572" s="585" t="str">
        <f>IF(入力様式【No.12】!$Q$14="","",入力様式【No.12】!$Q$14)</f>
        <v/>
      </c>
      <c r="N572" s="659"/>
      <c r="O572" s="227" t="s">
        <v>56</v>
      </c>
      <c r="R572" s="219"/>
      <c r="S572" s="219"/>
      <c r="T572" s="219"/>
      <c r="U572" s="219"/>
    </row>
    <row r="573" spans="1:21" s="218" customFormat="1" ht="39.6" customHeight="1" x14ac:dyDescent="0.2">
      <c r="B573" s="660" t="s">
        <v>50</v>
      </c>
      <c r="C573" s="660"/>
      <c r="D573" s="228"/>
      <c r="E573" s="661" t="s">
        <v>45</v>
      </c>
      <c r="F573" s="661"/>
      <c r="G573" s="661"/>
      <c r="H573" s="661"/>
      <c r="I573" s="661"/>
      <c r="J573" s="660" t="s">
        <v>51</v>
      </c>
      <c r="K573" s="662" t="s">
        <v>52</v>
      </c>
      <c r="L573" s="663"/>
      <c r="M573" s="663"/>
      <c r="N573" s="663"/>
      <c r="O573" s="664"/>
      <c r="R573" s="219"/>
      <c r="S573" s="219"/>
      <c r="T573" s="219"/>
      <c r="U573" s="219"/>
    </row>
    <row r="574" spans="1:21" s="218" customFormat="1" ht="39.6" customHeight="1" x14ac:dyDescent="0.2">
      <c r="B574" s="660"/>
      <c r="C574" s="660"/>
      <c r="D574" s="226" t="s">
        <v>57</v>
      </c>
      <c r="E574" s="665" t="str">
        <f>IF(入力様式【No.12】!$J$20="","",入力様式【No.12】!$J$20)</f>
        <v/>
      </c>
      <c r="F574" s="665"/>
      <c r="G574" s="665"/>
      <c r="H574" s="665"/>
      <c r="I574" s="665"/>
      <c r="J574" s="660"/>
      <c r="K574" s="666" t="str">
        <f>IF(入力様式【No.12】!$L$20="","",入力様式【No.12】!$L$20)</f>
        <v/>
      </c>
      <c r="L574" s="667"/>
      <c r="M574" s="667"/>
      <c r="N574" s="667"/>
      <c r="O574" s="668"/>
      <c r="R574" s="219"/>
      <c r="S574" s="219"/>
      <c r="T574" s="219"/>
      <c r="U574" s="219"/>
    </row>
    <row r="575" spans="1:21" s="218" customFormat="1" ht="39.6" customHeight="1" x14ac:dyDescent="0.2">
      <c r="B575" s="660"/>
      <c r="C575" s="660"/>
      <c r="D575" s="226" t="s">
        <v>59</v>
      </c>
      <c r="E575" s="669" t="str">
        <f>IF(入力様式【No.12】!$J$21="","",入力様式【No.12】!$J$21)</f>
        <v/>
      </c>
      <c r="F575" s="670"/>
      <c r="G575" s="670"/>
      <c r="H575" s="670"/>
      <c r="I575" s="671"/>
      <c r="J575" s="660"/>
      <c r="K575" s="672" t="str">
        <f>IF(入力様式【No.12】!$L$21="","",入力様式【No.12】!$L$21)</f>
        <v/>
      </c>
      <c r="L575" s="673"/>
      <c r="M575" s="673"/>
      <c r="N575" s="673"/>
      <c r="O575" s="674"/>
      <c r="R575" s="219"/>
      <c r="S575" s="219"/>
      <c r="T575" s="219"/>
      <c r="U575" s="219"/>
    </row>
    <row r="576" spans="1:21" s="218" customFormat="1" ht="39.6" customHeight="1" x14ac:dyDescent="0.2">
      <c r="B576" s="649" t="s">
        <v>61</v>
      </c>
      <c r="C576" s="650"/>
      <c r="D576" s="651"/>
      <c r="E576" s="652" t="str">
        <f>IF(入力様式【No.12】!$J$22="","",入力様式【No.12】!$J$22)</f>
        <v/>
      </c>
      <c r="F576" s="653"/>
      <c r="G576" s="678" t="s">
        <v>56</v>
      </c>
      <c r="H576" s="679"/>
      <c r="I576" s="649" t="s">
        <v>63</v>
      </c>
      <c r="J576" s="650"/>
      <c r="K576" s="650"/>
      <c r="L576" s="651"/>
      <c r="M576" s="654" t="str">
        <f>IF(入力様式【No.12】!$J$23="","",入力様式【No.12】!$J$23)</f>
        <v/>
      </c>
      <c r="N576" s="655"/>
      <c r="O576" s="229" t="s">
        <v>76</v>
      </c>
      <c r="R576" s="219"/>
      <c r="S576" s="219"/>
      <c r="T576" s="219"/>
      <c r="U576" s="219"/>
    </row>
    <row r="577" spans="1:21" ht="23.45" customHeight="1" x14ac:dyDescent="0.2">
      <c r="A577" s="210"/>
      <c r="B577" s="210"/>
      <c r="C577" s="210"/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</row>
    <row r="578" spans="1:21" s="216" customFormat="1" ht="27" customHeight="1" x14ac:dyDescent="0.2">
      <c r="B578" s="216" t="s">
        <v>24</v>
      </c>
      <c r="R578" s="217"/>
      <c r="S578" s="217"/>
      <c r="T578" s="217"/>
      <c r="U578" s="217"/>
    </row>
    <row r="579" spans="1:21" s="218" customFormat="1" ht="39.6" customHeight="1" x14ac:dyDescent="0.2">
      <c r="B579" s="656" t="s">
        <v>204</v>
      </c>
      <c r="C579" s="656"/>
      <c r="D579" s="656"/>
      <c r="E579" s="659" t="str">
        <f>IF(入力様式【No.12】!$E$18="","",入力様式【No.12】!$E$18)</f>
        <v/>
      </c>
      <c r="F579" s="680"/>
      <c r="G579" s="680"/>
      <c r="H579" s="681"/>
      <c r="I579" s="657" t="str">
        <f>IF(入力様式【No.12】!$N$11="","",入力様式【No.12】!$N$11)</f>
        <v>【計画値】１か月の運転日数/生産量</v>
      </c>
      <c r="J579" s="657"/>
      <c r="K579" s="657"/>
      <c r="L579" s="657"/>
      <c r="M579" s="617" t="str">
        <f>IF(入力様式【No.12】!$Q$11="","",入力様式【No.12】!$Q$11)</f>
        <v/>
      </c>
      <c r="N579" s="618"/>
      <c r="O579" s="230" t="str">
        <f>IFERROR(IF($E579="計画生産量に基づいて算出",入力様式【No.12】!$S$11,IF($E579="計画稼働日数（稼働時間）に基づいて算出","日","")),"")</f>
        <v/>
      </c>
      <c r="P579" s="231"/>
      <c r="Q579" s="231"/>
      <c r="R579" s="219"/>
      <c r="S579" s="219"/>
      <c r="T579" s="219"/>
      <c r="U579" s="219"/>
    </row>
    <row r="580" spans="1:21" s="218" customFormat="1" ht="39.6" customHeight="1" x14ac:dyDescent="0.2">
      <c r="B580" s="584" t="str">
        <f>IF(入力様式【No.12】!$N$7="","",入力様式【No.12】!$N$7)</f>
        <v>稼働条件名</v>
      </c>
      <c r="C580" s="584"/>
      <c r="D580" s="584"/>
      <c r="E580" s="643" t="str">
        <f>IF(入力様式【No.12】!$Q$7="","",入力様式【No.12】!$Q$7)</f>
        <v/>
      </c>
      <c r="F580" s="644"/>
      <c r="G580" s="644"/>
      <c r="H580" s="645"/>
      <c r="I580" s="611" t="s">
        <v>42</v>
      </c>
      <c r="J580" s="612"/>
      <c r="K580" s="615" t="str">
        <f>IF(入力様式【No.12】!$P$15="","",入力様式【No.12】!$P$15)</f>
        <v>計画稼働日数/生産量</v>
      </c>
      <c r="L580" s="616"/>
      <c r="M580" s="617" t="str">
        <f>IF(入力様式【No.12】!$Q$15="","",入力様式【No.12】!$Q$15)</f>
        <v/>
      </c>
      <c r="N580" s="618"/>
      <c r="O580" s="230" t="str">
        <f>O579</f>
        <v/>
      </c>
      <c r="R580" s="219"/>
      <c r="S580" s="219"/>
      <c r="T580" s="219"/>
      <c r="U580" s="219"/>
    </row>
    <row r="581" spans="1:21" s="218" customFormat="1" ht="39.6" customHeight="1" x14ac:dyDescent="0.2">
      <c r="B581" s="584"/>
      <c r="C581" s="584"/>
      <c r="D581" s="584"/>
      <c r="E581" s="646"/>
      <c r="F581" s="647"/>
      <c r="G581" s="647"/>
      <c r="H581" s="648"/>
      <c r="I581" s="613"/>
      <c r="J581" s="614"/>
      <c r="K581" s="615" t="str">
        <f>IF(入力様式【No.12】!$P$16="","",入力様式【No.12】!$P$16)</f>
        <v>実績稼働日数/生産量</v>
      </c>
      <c r="L581" s="616"/>
      <c r="M581" s="617">
        <f>IF(入力様式【No.12】!$Q$16="","",入力様式【No.12】!$Q$16)</f>
        <v>0</v>
      </c>
      <c r="N581" s="618"/>
      <c r="O581" s="230" t="str">
        <f>O580</f>
        <v/>
      </c>
      <c r="R581" s="219"/>
      <c r="S581" s="219"/>
      <c r="T581" s="219"/>
      <c r="U581" s="219"/>
    </row>
    <row r="582" spans="1:21" ht="23.45" customHeight="1" x14ac:dyDescent="0.2">
      <c r="A582" s="210"/>
      <c r="B582" s="210"/>
      <c r="C582" s="210"/>
      <c r="D582" s="210"/>
      <c r="E582" s="210"/>
      <c r="I582" s="210"/>
      <c r="J582" s="210"/>
      <c r="K582" s="210"/>
      <c r="L582" s="210"/>
      <c r="M582" s="210"/>
      <c r="N582" s="210"/>
      <c r="O582" s="210"/>
    </row>
    <row r="583" spans="1:21" s="216" customFormat="1" ht="27" customHeight="1" x14ac:dyDescent="0.2">
      <c r="B583" s="216" t="s">
        <v>98</v>
      </c>
      <c r="E583" s="222"/>
      <c r="F583" s="222"/>
      <c r="G583" s="222"/>
      <c r="H583" s="222"/>
      <c r="R583" s="217"/>
      <c r="S583" s="217"/>
      <c r="T583" s="217"/>
      <c r="U583" s="217"/>
    </row>
    <row r="584" spans="1:21" ht="25.5" customHeight="1" x14ac:dyDescent="0.2">
      <c r="A584" s="210"/>
      <c r="B584" s="627" t="s">
        <v>99</v>
      </c>
      <c r="C584" s="628"/>
      <c r="D584" s="628"/>
      <c r="E584" s="628"/>
      <c r="F584" s="628"/>
      <c r="G584" s="628"/>
      <c r="H584" s="629"/>
      <c r="I584" s="619" t="str">
        <f>IF(入力様式【No.12】!$Q$19="","",入力様式【No.12】!$Q$19)</f>
        <v/>
      </c>
      <c r="J584" s="620"/>
      <c r="K584" s="620"/>
      <c r="L584" s="620"/>
      <c r="M584" s="623"/>
      <c r="N584" s="625" t="str">
        <f>IF(入力様式【No.12】!$R$19="","",入力様式【No.12】!$R$19)</f>
        <v/>
      </c>
      <c r="O584" s="626"/>
    </row>
    <row r="585" spans="1:21" ht="25.5" customHeight="1" x14ac:dyDescent="0.2">
      <c r="A585" s="210"/>
      <c r="B585" s="630"/>
      <c r="C585" s="631"/>
      <c r="D585" s="631"/>
      <c r="E585" s="631"/>
      <c r="F585" s="631"/>
      <c r="G585" s="631"/>
      <c r="H585" s="632"/>
      <c r="I585" s="621"/>
      <c r="J585" s="622"/>
      <c r="K585" s="622"/>
      <c r="L585" s="622"/>
      <c r="M585" s="624"/>
      <c r="N585" s="625"/>
      <c r="O585" s="626"/>
    </row>
    <row r="586" spans="1:21" ht="19.5" customHeight="1" x14ac:dyDescent="0.2">
      <c r="A586" s="210"/>
      <c r="B586" s="210"/>
      <c r="C586" s="210"/>
      <c r="D586" s="210"/>
      <c r="E586" s="210"/>
      <c r="F586" s="210"/>
      <c r="I586" s="210"/>
      <c r="J586" s="210"/>
      <c r="K586" s="210"/>
      <c r="L586" s="210"/>
      <c r="M586" s="210"/>
      <c r="N586" s="232"/>
      <c r="O586" s="232"/>
    </row>
    <row r="587" spans="1:21" s="216" customFormat="1" ht="27" customHeight="1" thickBot="1" x14ac:dyDescent="0.25">
      <c r="B587" s="216" t="s">
        <v>214</v>
      </c>
      <c r="E587" s="222"/>
      <c r="F587" s="222"/>
      <c r="I587" s="233"/>
      <c r="J587" s="233"/>
      <c r="K587" s="233"/>
      <c r="L587" s="233"/>
      <c r="M587" s="233"/>
      <c r="R587" s="217"/>
      <c r="S587" s="217"/>
      <c r="T587" s="217"/>
      <c r="U587" s="217"/>
    </row>
    <row r="588" spans="1:21" ht="25.5" customHeight="1" x14ac:dyDescent="0.2">
      <c r="A588" s="210"/>
      <c r="B588" s="599" t="s">
        <v>60</v>
      </c>
      <c r="C588" s="600"/>
      <c r="D588" s="600"/>
      <c r="E588" s="600"/>
      <c r="F588" s="600"/>
      <c r="G588" s="600"/>
      <c r="H588" s="601"/>
      <c r="I588" s="633" t="str">
        <f>IF(入力様式【No.12】!$Q$21="","",入力様式【No.12】!$Q$21)</f>
        <v/>
      </c>
      <c r="J588" s="634"/>
      <c r="K588" s="634"/>
      <c r="L588" s="634"/>
      <c r="M588" s="637"/>
      <c r="N588" s="639" t="str">
        <f>IF(入力様式【No.12】!$R$21="","",入力様式【No.12】!$R$21)</f>
        <v/>
      </c>
      <c r="O588" s="640"/>
    </row>
    <row r="589" spans="1:21" ht="25.5" customHeight="1" thickBot="1" x14ac:dyDescent="0.25">
      <c r="A589" s="210"/>
      <c r="B589" s="602"/>
      <c r="C589" s="603"/>
      <c r="D589" s="603"/>
      <c r="E589" s="603"/>
      <c r="F589" s="603"/>
      <c r="G589" s="603"/>
      <c r="H589" s="604"/>
      <c r="I589" s="635"/>
      <c r="J589" s="636"/>
      <c r="K589" s="636"/>
      <c r="L589" s="636"/>
      <c r="M589" s="638"/>
      <c r="N589" s="641"/>
      <c r="O589" s="642"/>
    </row>
    <row r="590" spans="1:21" ht="19.5" customHeight="1" thickBot="1" x14ac:dyDescent="0.25">
      <c r="A590" s="210"/>
      <c r="B590" s="210"/>
      <c r="C590" s="210"/>
      <c r="D590" s="210"/>
      <c r="E590" s="234"/>
      <c r="F590" s="234"/>
      <c r="I590" s="210"/>
      <c r="J590" s="210"/>
      <c r="K590" s="210"/>
      <c r="L590" s="210"/>
      <c r="M590" s="235"/>
      <c r="N590" s="210"/>
      <c r="O590" s="210"/>
    </row>
    <row r="591" spans="1:21" ht="25.5" customHeight="1" x14ac:dyDescent="0.2">
      <c r="A591" s="210"/>
      <c r="B591" s="605" t="s">
        <v>166</v>
      </c>
      <c r="C591" s="606"/>
      <c r="D591" s="606"/>
      <c r="E591" s="606"/>
      <c r="F591" s="606"/>
      <c r="G591" s="606"/>
      <c r="H591" s="607"/>
      <c r="I591" s="634" t="b">
        <f>IFERROR(IF($M559="液化石油ガス（LPG）",入力様式【No.12】!$V$15),"")</f>
        <v>0</v>
      </c>
      <c r="J591" s="634"/>
      <c r="K591" s="634"/>
      <c r="L591" s="634"/>
      <c r="M591" s="637"/>
      <c r="N591" s="586" t="str">
        <f>IF(I591="","",IF($M559="液化石油ガス（LPG）",入力様式【No.12】!$W$15,""))</f>
        <v/>
      </c>
      <c r="O591" s="587"/>
    </row>
    <row r="592" spans="1:21" ht="25.5" customHeight="1" thickBot="1" x14ac:dyDescent="0.25">
      <c r="A592" s="210"/>
      <c r="B592" s="608"/>
      <c r="C592" s="609"/>
      <c r="D592" s="609"/>
      <c r="E592" s="609"/>
      <c r="F592" s="609"/>
      <c r="G592" s="609"/>
      <c r="H592" s="610"/>
      <c r="I592" s="636"/>
      <c r="J592" s="636"/>
      <c r="K592" s="636"/>
      <c r="L592" s="636"/>
      <c r="M592" s="638"/>
      <c r="N592" s="588"/>
      <c r="O592" s="589"/>
    </row>
    <row r="593" spans="1:21" ht="18.600000000000001" customHeight="1" x14ac:dyDescent="0.2">
      <c r="A593" s="210"/>
      <c r="B593" s="225"/>
      <c r="C593" s="210"/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</row>
    <row r="594" spans="1:21" s="216" customFormat="1" ht="27" customHeight="1" x14ac:dyDescent="0.2">
      <c r="B594" s="216" t="s">
        <v>54</v>
      </c>
      <c r="R594" s="217"/>
      <c r="S594" s="217"/>
      <c r="T594" s="217"/>
      <c r="U594" s="217"/>
    </row>
    <row r="595" spans="1:21" s="218" customFormat="1" ht="18.75" customHeight="1" x14ac:dyDescent="0.2">
      <c r="B595" s="590" t="str">
        <f>IF(入力様式【No.12】!$T$20="","",入力様式【No.12】!$T$20)</f>
        <v/>
      </c>
      <c r="C595" s="591"/>
      <c r="D595" s="591"/>
      <c r="E595" s="591"/>
      <c r="F595" s="591"/>
      <c r="G595" s="591"/>
      <c r="H595" s="591"/>
      <c r="I595" s="591"/>
      <c r="J595" s="591"/>
      <c r="K595" s="591"/>
      <c r="L595" s="591"/>
      <c r="M595" s="591"/>
      <c r="N595" s="591"/>
      <c r="O595" s="592"/>
      <c r="R595" s="219"/>
      <c r="S595" s="219"/>
      <c r="T595" s="219"/>
      <c r="U595" s="219"/>
    </row>
    <row r="596" spans="1:21" s="218" customFormat="1" ht="18.75" customHeight="1" x14ac:dyDescent="0.2">
      <c r="B596" s="593"/>
      <c r="C596" s="594"/>
      <c r="D596" s="594"/>
      <c r="E596" s="594"/>
      <c r="F596" s="594"/>
      <c r="G596" s="594"/>
      <c r="H596" s="594"/>
      <c r="I596" s="594"/>
      <c r="J596" s="594"/>
      <c r="K596" s="594"/>
      <c r="L596" s="594"/>
      <c r="M596" s="594"/>
      <c r="N596" s="594"/>
      <c r="O596" s="595"/>
      <c r="R596" s="219"/>
      <c r="S596" s="219"/>
      <c r="T596" s="219"/>
      <c r="U596" s="219"/>
    </row>
    <row r="597" spans="1:21" s="218" customFormat="1" ht="18.75" customHeight="1" x14ac:dyDescent="0.2">
      <c r="B597" s="596"/>
      <c r="C597" s="597"/>
      <c r="D597" s="597"/>
      <c r="E597" s="597"/>
      <c r="F597" s="597"/>
      <c r="G597" s="597"/>
      <c r="H597" s="597"/>
      <c r="I597" s="597"/>
      <c r="J597" s="597"/>
      <c r="K597" s="597"/>
      <c r="L597" s="597"/>
      <c r="M597" s="597"/>
      <c r="N597" s="597"/>
      <c r="O597" s="598"/>
      <c r="R597" s="219"/>
      <c r="S597" s="219"/>
      <c r="T597" s="219"/>
      <c r="U597" s="219"/>
    </row>
    <row r="598" spans="1:21" ht="18.75" customHeight="1" x14ac:dyDescent="0.2">
      <c r="A598" s="210"/>
      <c r="B598" s="210"/>
      <c r="C598" s="210"/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</row>
    <row r="599" spans="1:21" ht="18.75" customHeight="1" x14ac:dyDescent="0.2">
      <c r="A599" s="210"/>
      <c r="B599" s="210"/>
      <c r="C599" s="210"/>
      <c r="D599" s="210"/>
      <c r="E599" s="210"/>
      <c r="F599" s="221"/>
      <c r="G599" s="221"/>
      <c r="H599" s="221"/>
      <c r="I599" s="210"/>
      <c r="J599" s="210"/>
      <c r="K599" s="210"/>
      <c r="L599" s="210"/>
      <c r="M599" s="210"/>
      <c r="N599" s="210"/>
      <c r="O599" s="210"/>
    </row>
    <row r="600" spans="1:21" ht="18.75" customHeight="1" x14ac:dyDescent="0.2">
      <c r="A600" s="210"/>
      <c r="B600" s="210"/>
      <c r="C600" s="210"/>
      <c r="D600" s="210"/>
      <c r="E600" s="210"/>
      <c r="F600" s="221"/>
      <c r="G600" s="221"/>
      <c r="H600" s="221"/>
      <c r="I600" s="210"/>
      <c r="J600" s="210"/>
      <c r="K600" s="210"/>
      <c r="L600" s="210"/>
      <c r="M600" s="210"/>
      <c r="N600" s="210"/>
      <c r="O600" s="210"/>
    </row>
    <row r="601" spans="1:21" ht="18.75" customHeight="1" x14ac:dyDescent="0.2">
      <c r="A601" s="210"/>
      <c r="B601" s="210"/>
      <c r="C601" s="210"/>
      <c r="D601" s="210"/>
      <c r="E601" s="210"/>
      <c r="F601" s="221"/>
      <c r="G601" s="221"/>
      <c r="H601" s="221"/>
      <c r="I601" s="210"/>
      <c r="J601" s="210"/>
      <c r="K601" s="210"/>
      <c r="L601" s="210"/>
      <c r="M601" s="210"/>
      <c r="N601" s="210"/>
      <c r="O601" s="210"/>
    </row>
    <row r="602" spans="1:21" ht="18.75" customHeight="1" x14ac:dyDescent="0.2">
      <c r="A602" s="210"/>
      <c r="B602" s="210"/>
      <c r="C602" s="210"/>
      <c r="D602" s="210"/>
      <c r="E602" s="210"/>
      <c r="F602" s="221"/>
      <c r="G602" s="221"/>
      <c r="H602" s="221"/>
      <c r="I602" s="210"/>
      <c r="J602" s="210"/>
      <c r="K602" s="210"/>
      <c r="L602" s="210"/>
      <c r="M602" s="210"/>
      <c r="N602" s="210"/>
      <c r="O602" s="210"/>
    </row>
    <row r="603" spans="1:21" ht="18.75" customHeight="1" x14ac:dyDescent="0.2">
      <c r="A603" s="210"/>
      <c r="B603" s="210"/>
      <c r="C603" s="210"/>
      <c r="D603" s="210"/>
      <c r="E603" s="210"/>
      <c r="F603" s="221"/>
      <c r="G603" s="221"/>
      <c r="H603" s="221"/>
      <c r="I603" s="210"/>
      <c r="J603" s="210"/>
      <c r="K603" s="210"/>
      <c r="L603" s="210"/>
      <c r="M603" s="210"/>
      <c r="N603" s="210"/>
      <c r="O603" s="210"/>
    </row>
    <row r="604" spans="1:21" ht="18.75" customHeight="1" x14ac:dyDescent="0.2">
      <c r="A604" s="210"/>
      <c r="B604" s="210"/>
      <c r="C604" s="210"/>
      <c r="D604" s="210"/>
      <c r="E604" s="210"/>
      <c r="F604" s="221"/>
      <c r="G604" s="221"/>
      <c r="H604" s="221"/>
      <c r="I604" s="210"/>
      <c r="J604" s="210"/>
      <c r="K604" s="210"/>
      <c r="L604" s="210"/>
      <c r="M604" s="210"/>
      <c r="N604" s="210"/>
      <c r="O604" s="210"/>
    </row>
    <row r="605" spans="1:21" ht="18.75" customHeight="1" x14ac:dyDescent="0.2">
      <c r="A605" s="210"/>
      <c r="B605" s="210"/>
      <c r="C605" s="210"/>
      <c r="D605" s="210"/>
      <c r="E605" s="210"/>
      <c r="F605" s="221"/>
      <c r="G605" s="221"/>
      <c r="H605" s="221"/>
      <c r="I605" s="210"/>
      <c r="J605" s="210"/>
      <c r="K605" s="210"/>
      <c r="L605" s="210"/>
      <c r="M605" s="210"/>
      <c r="N605" s="210"/>
      <c r="O605" s="210"/>
    </row>
    <row r="606" spans="1:21" ht="18.75" customHeight="1" x14ac:dyDescent="0.2">
      <c r="A606" s="210"/>
      <c r="B606" s="210"/>
      <c r="C606" s="210"/>
      <c r="D606" s="210"/>
      <c r="E606" s="210"/>
      <c r="F606" s="221"/>
      <c r="G606" s="221"/>
      <c r="H606" s="221"/>
      <c r="I606" s="210"/>
      <c r="J606" s="210"/>
      <c r="K606" s="210"/>
      <c r="L606" s="210"/>
      <c r="M606" s="210"/>
      <c r="N606" s="210"/>
      <c r="O606" s="210"/>
    </row>
    <row r="607" spans="1:21" ht="18.75" customHeight="1" x14ac:dyDescent="0.2">
      <c r="A607" s="210"/>
      <c r="B607" s="210"/>
      <c r="C607" s="210"/>
      <c r="D607" s="210"/>
      <c r="E607" s="210"/>
      <c r="F607" s="221"/>
      <c r="G607" s="221"/>
      <c r="H607" s="221"/>
      <c r="I607" s="210"/>
      <c r="J607" s="210"/>
      <c r="K607" s="210"/>
      <c r="L607" s="210"/>
      <c r="M607" s="210"/>
      <c r="N607" s="210"/>
      <c r="O607" s="210"/>
    </row>
    <row r="608" spans="1:21" ht="18.75" customHeight="1" x14ac:dyDescent="0.2">
      <c r="A608" s="210"/>
      <c r="B608" s="210"/>
      <c r="C608" s="210"/>
      <c r="D608" s="210"/>
      <c r="E608" s="210"/>
      <c r="F608" s="221"/>
      <c r="G608" s="221"/>
      <c r="H608" s="221"/>
      <c r="I608" s="210"/>
      <c r="J608" s="210"/>
      <c r="K608" s="210"/>
      <c r="L608" s="210"/>
      <c r="M608" s="210"/>
      <c r="N608" s="210"/>
      <c r="O608" s="210"/>
    </row>
    <row r="609" spans="1:15" ht="18.75" customHeight="1" x14ac:dyDescent="0.2">
      <c r="A609" s="210"/>
      <c r="B609" s="210"/>
      <c r="C609" s="210"/>
      <c r="D609" s="210"/>
      <c r="E609" s="210"/>
      <c r="F609" s="221"/>
      <c r="G609" s="221"/>
      <c r="H609" s="221"/>
      <c r="I609" s="210"/>
      <c r="J609" s="210"/>
      <c r="K609" s="210"/>
      <c r="L609" s="210"/>
      <c r="M609" s="210"/>
      <c r="N609" s="210"/>
      <c r="O609" s="210"/>
    </row>
    <row r="610" spans="1:15" ht="18.75" customHeight="1" x14ac:dyDescent="0.2">
      <c r="A610" s="210"/>
      <c r="B610" s="210"/>
      <c r="C610" s="210"/>
      <c r="D610" s="210"/>
      <c r="E610" s="210"/>
      <c r="F610" s="221"/>
      <c r="G610" s="221"/>
      <c r="H610" s="221"/>
      <c r="I610" s="210"/>
      <c r="J610" s="210"/>
      <c r="K610" s="210"/>
      <c r="L610" s="210"/>
      <c r="M610" s="210"/>
      <c r="N610" s="210"/>
      <c r="O610" s="210"/>
    </row>
    <row r="611" spans="1:15" ht="18.75" customHeight="1" x14ac:dyDescent="0.2">
      <c r="A611" s="210"/>
      <c r="B611" s="210"/>
      <c r="C611" s="210"/>
      <c r="D611" s="210"/>
      <c r="E611" s="210"/>
      <c r="F611" s="221"/>
      <c r="G611" s="221"/>
      <c r="H611" s="221"/>
      <c r="I611" s="210"/>
      <c r="J611" s="210"/>
      <c r="K611" s="210"/>
      <c r="L611" s="210"/>
      <c r="M611" s="210"/>
      <c r="N611" s="210"/>
      <c r="O611" s="210"/>
    </row>
    <row r="612" spans="1:15" ht="18.75" customHeight="1" x14ac:dyDescent="0.2">
      <c r="A612" s="210"/>
      <c r="B612" s="210"/>
      <c r="C612" s="210"/>
      <c r="D612" s="210"/>
      <c r="E612" s="210"/>
      <c r="F612" s="221"/>
      <c r="G612" s="221"/>
      <c r="H612" s="221"/>
      <c r="I612" s="210"/>
      <c r="J612" s="210"/>
      <c r="K612" s="210"/>
      <c r="L612" s="210"/>
      <c r="M612" s="210"/>
      <c r="N612" s="210"/>
      <c r="O612" s="210"/>
    </row>
    <row r="613" spans="1:15" ht="18.75" customHeight="1" x14ac:dyDescent="0.2">
      <c r="A613" s="210"/>
      <c r="B613" s="210"/>
      <c r="C613" s="210"/>
      <c r="D613" s="210"/>
      <c r="E613" s="210"/>
      <c r="F613" s="221"/>
      <c r="G613" s="221"/>
      <c r="H613" s="221"/>
      <c r="I613" s="210"/>
      <c r="J613" s="210"/>
      <c r="K613" s="210"/>
      <c r="L613" s="210"/>
      <c r="M613" s="210"/>
      <c r="N613" s="210"/>
      <c r="O613" s="210"/>
    </row>
    <row r="614" spans="1:15" ht="18.75" customHeight="1" x14ac:dyDescent="0.2">
      <c r="A614" s="210"/>
      <c r="B614" s="210"/>
      <c r="C614" s="210"/>
      <c r="D614" s="210"/>
      <c r="E614" s="210"/>
      <c r="F614" s="221"/>
      <c r="G614" s="221"/>
      <c r="H614" s="221"/>
      <c r="I614" s="210"/>
      <c r="J614" s="210"/>
      <c r="K614" s="210"/>
      <c r="L614" s="210"/>
      <c r="M614" s="210"/>
      <c r="N614" s="210"/>
      <c r="O614" s="210"/>
    </row>
    <row r="615" spans="1:15" ht="18.75" customHeight="1" x14ac:dyDescent="0.2">
      <c r="A615" s="210"/>
      <c r="B615" s="210"/>
      <c r="C615" s="210"/>
      <c r="D615" s="210"/>
      <c r="E615" s="210"/>
      <c r="F615" s="221"/>
      <c r="G615" s="221"/>
      <c r="H615" s="221"/>
      <c r="I615" s="210"/>
      <c r="J615" s="210"/>
      <c r="K615" s="210"/>
      <c r="L615" s="210"/>
      <c r="M615" s="210"/>
      <c r="N615" s="210"/>
      <c r="O615" s="210"/>
    </row>
    <row r="616" spans="1:15" ht="18.75" customHeight="1" x14ac:dyDescent="0.2">
      <c r="A616" s="210"/>
      <c r="B616" s="210"/>
      <c r="C616" s="210"/>
      <c r="D616" s="210"/>
      <c r="E616" s="210"/>
      <c r="F616" s="221"/>
      <c r="G616" s="221"/>
      <c r="H616" s="221"/>
      <c r="I616" s="210"/>
      <c r="J616" s="210"/>
      <c r="K616" s="210"/>
      <c r="L616" s="210"/>
      <c r="M616" s="210"/>
      <c r="N616" s="210"/>
      <c r="O616" s="210"/>
    </row>
    <row r="617" spans="1:15" ht="18.75" customHeight="1" x14ac:dyDescent="0.2">
      <c r="A617" s="210"/>
      <c r="B617" s="210"/>
      <c r="C617" s="210"/>
      <c r="D617" s="210"/>
      <c r="E617" s="210"/>
      <c r="F617" s="221"/>
      <c r="G617" s="221"/>
      <c r="H617" s="221"/>
      <c r="I617" s="210"/>
      <c r="J617" s="210"/>
      <c r="K617" s="210"/>
      <c r="L617" s="210"/>
      <c r="M617" s="210"/>
      <c r="N617" s="210"/>
      <c r="O617" s="210"/>
    </row>
    <row r="618" spans="1:15" ht="18.75" customHeight="1" x14ac:dyDescent="0.2">
      <c r="A618" s="210"/>
      <c r="B618" s="210"/>
      <c r="C618" s="210"/>
      <c r="D618" s="210"/>
      <c r="E618" s="210"/>
      <c r="F618" s="221"/>
      <c r="G618" s="221"/>
      <c r="H618" s="221"/>
      <c r="I618" s="210"/>
      <c r="J618" s="210"/>
      <c r="K618" s="210"/>
      <c r="L618" s="210"/>
      <c r="M618" s="210"/>
      <c r="N618" s="210"/>
      <c r="O618" s="210"/>
    </row>
    <row r="619" spans="1:15" ht="18.75" customHeight="1" x14ac:dyDescent="0.2">
      <c r="A619" s="210"/>
      <c r="B619" s="210"/>
      <c r="C619" s="210"/>
      <c r="D619" s="210"/>
      <c r="E619" s="210"/>
      <c r="F619" s="221"/>
      <c r="G619" s="221"/>
      <c r="H619" s="221"/>
      <c r="I619" s="210"/>
      <c r="J619" s="210"/>
      <c r="K619" s="210"/>
      <c r="L619" s="210"/>
      <c r="M619" s="210"/>
      <c r="N619" s="210"/>
      <c r="O619" s="210"/>
    </row>
    <row r="620" spans="1:15" ht="18.75" customHeight="1" x14ac:dyDescent="0.2">
      <c r="A620" s="210"/>
      <c r="B620" s="210"/>
      <c r="C620" s="210"/>
      <c r="D620" s="210"/>
      <c r="E620" s="210"/>
      <c r="F620" s="221"/>
      <c r="G620" s="221"/>
      <c r="H620" s="221"/>
      <c r="I620" s="210"/>
      <c r="J620" s="210"/>
      <c r="K620" s="210"/>
      <c r="L620" s="210"/>
      <c r="M620" s="210"/>
      <c r="N620" s="210"/>
      <c r="O620" s="210"/>
    </row>
    <row r="621" spans="1:15" ht="18.75" customHeight="1" x14ac:dyDescent="0.2">
      <c r="A621" s="210"/>
      <c r="B621" s="210"/>
      <c r="C621" s="210"/>
      <c r="D621" s="210"/>
      <c r="E621" s="210"/>
      <c r="F621" s="221"/>
      <c r="G621" s="221"/>
      <c r="H621" s="221"/>
      <c r="I621" s="210"/>
      <c r="J621" s="210"/>
      <c r="K621" s="210"/>
      <c r="L621" s="210"/>
      <c r="M621" s="210"/>
      <c r="N621" s="210"/>
      <c r="O621" s="210"/>
    </row>
    <row r="622" spans="1:15" ht="18.75" customHeight="1" x14ac:dyDescent="0.2">
      <c r="A622" s="210"/>
      <c r="B622" s="210"/>
      <c r="C622" s="210"/>
      <c r="D622" s="210"/>
      <c r="E622" s="210"/>
      <c r="F622" s="221"/>
      <c r="G622" s="221"/>
      <c r="H622" s="221"/>
      <c r="I622" s="210"/>
      <c r="J622" s="210"/>
      <c r="K622" s="210"/>
      <c r="L622" s="210"/>
      <c r="M622" s="210"/>
      <c r="N622" s="210"/>
      <c r="O622" s="210"/>
    </row>
    <row r="623" spans="1:15" ht="18.75" customHeight="1" x14ac:dyDescent="0.2">
      <c r="A623" s="210"/>
      <c r="B623" s="210"/>
      <c r="C623" s="210"/>
      <c r="D623" s="210"/>
      <c r="E623" s="210"/>
      <c r="F623" s="221"/>
      <c r="G623" s="221"/>
      <c r="H623" s="221"/>
      <c r="I623" s="210"/>
      <c r="J623" s="210"/>
      <c r="K623" s="210"/>
      <c r="L623" s="210"/>
      <c r="M623" s="210"/>
      <c r="N623" s="210"/>
      <c r="O623" s="210"/>
    </row>
    <row r="624" spans="1:15" ht="18.75" customHeight="1" x14ac:dyDescent="0.2">
      <c r="A624" s="210"/>
      <c r="B624" s="210"/>
      <c r="C624" s="210"/>
      <c r="D624" s="210"/>
      <c r="E624" s="210"/>
      <c r="F624" s="221"/>
      <c r="G624" s="221"/>
      <c r="H624" s="221"/>
      <c r="I624" s="210"/>
      <c r="J624" s="210"/>
      <c r="K624" s="210"/>
      <c r="L624" s="210"/>
      <c r="M624" s="210"/>
      <c r="N624" s="210"/>
      <c r="O624" s="210"/>
    </row>
    <row r="625" spans="1:15" ht="18.75" customHeight="1" x14ac:dyDescent="0.2">
      <c r="A625" s="210"/>
      <c r="B625" s="210"/>
      <c r="C625" s="210"/>
      <c r="D625" s="210"/>
      <c r="E625" s="210"/>
      <c r="F625" s="221"/>
      <c r="G625" s="221"/>
      <c r="H625" s="221"/>
      <c r="I625" s="210"/>
      <c r="J625" s="210"/>
      <c r="K625" s="210"/>
      <c r="L625" s="210"/>
      <c r="M625" s="210"/>
      <c r="N625" s="210"/>
      <c r="O625" s="210"/>
    </row>
    <row r="626" spans="1:15" ht="18.75" customHeight="1" x14ac:dyDescent="0.2">
      <c r="A626" s="210"/>
      <c r="B626" s="210"/>
      <c r="C626" s="210"/>
      <c r="D626" s="210"/>
      <c r="E626" s="210"/>
      <c r="F626" s="221"/>
      <c r="G626" s="221"/>
      <c r="H626" s="221"/>
      <c r="I626" s="210"/>
      <c r="J626" s="210"/>
      <c r="K626" s="210"/>
      <c r="L626" s="210"/>
      <c r="M626" s="210"/>
      <c r="N626" s="210"/>
      <c r="O626" s="210"/>
    </row>
    <row r="627" spans="1:15" ht="18.75" customHeight="1" x14ac:dyDescent="0.2">
      <c r="A627" s="210"/>
      <c r="B627" s="210"/>
      <c r="C627" s="210"/>
      <c r="D627" s="210"/>
      <c r="E627" s="210"/>
      <c r="F627" s="221"/>
      <c r="G627" s="221"/>
      <c r="H627" s="221"/>
      <c r="I627" s="210"/>
      <c r="J627" s="210"/>
      <c r="K627" s="210"/>
      <c r="L627" s="210"/>
      <c r="M627" s="210"/>
      <c r="N627" s="210"/>
      <c r="O627" s="210"/>
    </row>
    <row r="628" spans="1:15" ht="18.75" customHeight="1" x14ac:dyDescent="0.2">
      <c r="A628" s="210"/>
      <c r="B628" s="210"/>
      <c r="C628" s="210"/>
      <c r="D628" s="210"/>
      <c r="E628" s="210"/>
      <c r="F628" s="221"/>
      <c r="G628" s="221"/>
      <c r="H628" s="221"/>
      <c r="I628" s="210"/>
      <c r="J628" s="210"/>
      <c r="K628" s="210"/>
      <c r="L628" s="210"/>
      <c r="M628" s="210"/>
      <c r="N628" s="210"/>
      <c r="O628" s="210"/>
    </row>
    <row r="629" spans="1:15" ht="18.75" customHeight="1" x14ac:dyDescent="0.2">
      <c r="A629" s="210"/>
      <c r="B629" s="210"/>
      <c r="C629" s="210"/>
      <c r="D629" s="210"/>
      <c r="E629" s="210"/>
      <c r="F629" s="221"/>
      <c r="G629" s="221"/>
      <c r="H629" s="221"/>
      <c r="I629" s="210"/>
      <c r="J629" s="210"/>
      <c r="K629" s="210"/>
      <c r="L629" s="210"/>
      <c r="M629" s="210"/>
      <c r="N629" s="210"/>
      <c r="O629" s="210"/>
    </row>
    <row r="630" spans="1:15" ht="18.75" customHeight="1" x14ac:dyDescent="0.2">
      <c r="A630" s="210"/>
      <c r="B630" s="210"/>
      <c r="C630" s="210"/>
      <c r="D630" s="210"/>
      <c r="E630" s="210"/>
      <c r="F630" s="221"/>
      <c r="G630" s="221"/>
      <c r="H630" s="221"/>
      <c r="I630" s="210"/>
      <c r="J630" s="210"/>
      <c r="K630" s="210"/>
      <c r="L630" s="210"/>
      <c r="M630" s="210"/>
      <c r="N630" s="210"/>
      <c r="O630" s="210"/>
    </row>
    <row r="631" spans="1:15" ht="18.75" customHeight="1" x14ac:dyDescent="0.2">
      <c r="A631" s="210"/>
      <c r="B631" s="210"/>
      <c r="C631" s="210"/>
      <c r="D631" s="210"/>
      <c r="E631" s="210"/>
      <c r="F631" s="221"/>
      <c r="G631" s="221"/>
      <c r="H631" s="221"/>
      <c r="I631" s="210"/>
      <c r="J631" s="210"/>
      <c r="K631" s="210"/>
      <c r="L631" s="210"/>
      <c r="M631" s="210"/>
      <c r="N631" s="210"/>
      <c r="O631" s="210"/>
    </row>
    <row r="632" spans="1:15" ht="18.75" customHeight="1" x14ac:dyDescent="0.2">
      <c r="A632" s="210"/>
      <c r="B632" s="210"/>
      <c r="C632" s="210"/>
      <c r="D632" s="210"/>
      <c r="E632" s="210"/>
      <c r="F632" s="221"/>
      <c r="G632" s="221"/>
      <c r="H632" s="221"/>
      <c r="I632" s="210"/>
      <c r="J632" s="210"/>
      <c r="K632" s="210"/>
      <c r="L632" s="210"/>
      <c r="M632" s="210"/>
      <c r="N632" s="210"/>
      <c r="O632" s="210"/>
    </row>
    <row r="633" spans="1:15" ht="18.75" customHeight="1" x14ac:dyDescent="0.2">
      <c r="A633" s="210"/>
      <c r="B633" s="210"/>
      <c r="C633" s="210"/>
      <c r="D633" s="210"/>
      <c r="E633" s="210"/>
      <c r="F633" s="221"/>
      <c r="G633" s="221"/>
      <c r="H633" s="221"/>
      <c r="I633" s="210"/>
      <c r="J633" s="210"/>
      <c r="K633" s="210"/>
      <c r="L633" s="210"/>
      <c r="M633" s="210"/>
      <c r="N633" s="210"/>
      <c r="O633" s="210"/>
    </row>
    <row r="634" spans="1:15" ht="18.75" customHeight="1" x14ac:dyDescent="0.2">
      <c r="A634" s="210"/>
      <c r="B634" s="210"/>
      <c r="C634" s="210"/>
      <c r="D634" s="210"/>
      <c r="E634" s="210"/>
      <c r="F634" s="221"/>
      <c r="G634" s="221"/>
      <c r="H634" s="221"/>
      <c r="I634" s="210"/>
      <c r="J634" s="210"/>
      <c r="K634" s="210"/>
      <c r="L634" s="210"/>
      <c r="M634" s="210"/>
      <c r="N634" s="210"/>
      <c r="O634" s="210"/>
    </row>
    <row r="635" spans="1:15" ht="18.75" customHeight="1" x14ac:dyDescent="0.2">
      <c r="A635" s="210"/>
      <c r="B635" s="210"/>
      <c r="C635" s="210"/>
      <c r="D635" s="210"/>
      <c r="E635" s="210"/>
      <c r="F635" s="221"/>
      <c r="G635" s="221"/>
      <c r="H635" s="221"/>
      <c r="I635" s="210"/>
      <c r="J635" s="210"/>
      <c r="K635" s="210"/>
      <c r="L635" s="210"/>
      <c r="M635" s="210"/>
      <c r="N635" s="210"/>
      <c r="O635" s="210"/>
    </row>
    <row r="636" spans="1:15" ht="18.75" customHeight="1" x14ac:dyDescent="0.2">
      <c r="A636" s="210"/>
      <c r="B636" s="210"/>
      <c r="C636" s="210"/>
      <c r="D636" s="210"/>
      <c r="E636" s="210"/>
      <c r="F636" s="221"/>
      <c r="G636" s="221"/>
      <c r="H636" s="221"/>
      <c r="I636" s="210"/>
      <c r="J636" s="210"/>
      <c r="K636" s="210"/>
      <c r="L636" s="210"/>
      <c r="M636" s="210"/>
      <c r="N636" s="210"/>
      <c r="O636" s="210"/>
    </row>
    <row r="637" spans="1:15" ht="18.75" customHeight="1" x14ac:dyDescent="0.2">
      <c r="A637" s="210"/>
      <c r="B637" s="210"/>
      <c r="C637" s="210"/>
      <c r="D637" s="210"/>
      <c r="E637" s="210"/>
      <c r="F637" s="221"/>
      <c r="G637" s="221"/>
      <c r="H637" s="221"/>
      <c r="I637" s="210"/>
      <c r="J637" s="210"/>
      <c r="K637" s="210"/>
      <c r="L637" s="210"/>
      <c r="M637" s="210"/>
      <c r="N637" s="210"/>
      <c r="O637" s="210"/>
    </row>
    <row r="638" spans="1:15" ht="18.75" customHeight="1" x14ac:dyDescent="0.2">
      <c r="A638" s="210"/>
      <c r="B638" s="210"/>
      <c r="C638" s="210"/>
      <c r="D638" s="210"/>
      <c r="E638" s="210"/>
      <c r="F638" s="221"/>
      <c r="G638" s="221"/>
      <c r="H638" s="221"/>
      <c r="I638" s="210"/>
      <c r="J638" s="210"/>
      <c r="K638" s="210"/>
      <c r="L638" s="210"/>
      <c r="M638" s="210"/>
      <c r="N638" s="210"/>
      <c r="O638" s="210"/>
    </row>
    <row r="639" spans="1:15" ht="18.75" customHeight="1" x14ac:dyDescent="0.2">
      <c r="A639" s="210"/>
      <c r="B639" s="210"/>
      <c r="C639" s="210"/>
      <c r="D639" s="210"/>
      <c r="E639" s="210"/>
      <c r="F639" s="221"/>
      <c r="G639" s="221"/>
      <c r="H639" s="221"/>
      <c r="I639" s="210"/>
      <c r="J639" s="210"/>
      <c r="K639" s="210"/>
      <c r="L639" s="210"/>
      <c r="M639" s="210"/>
      <c r="N639" s="210"/>
      <c r="O639" s="210"/>
    </row>
    <row r="640" spans="1:15" ht="18.75" customHeight="1" x14ac:dyDescent="0.2">
      <c r="A640" s="210"/>
      <c r="B640" s="210"/>
      <c r="C640" s="210"/>
      <c r="D640" s="210"/>
      <c r="E640" s="210"/>
      <c r="F640" s="221"/>
      <c r="G640" s="221"/>
      <c r="H640" s="221"/>
      <c r="I640" s="210"/>
      <c r="J640" s="210"/>
      <c r="K640" s="210"/>
      <c r="L640" s="210"/>
      <c r="M640" s="210"/>
      <c r="N640" s="210"/>
      <c r="O640" s="210"/>
    </row>
    <row r="641" spans="1:15" ht="18.75" customHeight="1" x14ac:dyDescent="0.2">
      <c r="A641" s="210"/>
      <c r="B641" s="210"/>
      <c r="C641" s="210"/>
      <c r="D641" s="210"/>
      <c r="E641" s="210"/>
      <c r="F641" s="221"/>
      <c r="G641" s="221"/>
      <c r="H641" s="221"/>
      <c r="I641" s="210"/>
      <c r="J641" s="210"/>
      <c r="K641" s="210"/>
      <c r="L641" s="210"/>
      <c r="M641" s="210"/>
      <c r="N641" s="210"/>
      <c r="O641" s="210"/>
    </row>
    <row r="642" spans="1:15" ht="18.75" customHeight="1" x14ac:dyDescent="0.2">
      <c r="A642" s="210"/>
      <c r="B642" s="210"/>
      <c r="C642" s="210"/>
      <c r="D642" s="210"/>
      <c r="E642" s="210"/>
      <c r="F642" s="221"/>
      <c r="G642" s="221"/>
      <c r="H642" s="221"/>
      <c r="I642" s="210"/>
      <c r="J642" s="210"/>
      <c r="K642" s="210"/>
      <c r="L642" s="210"/>
      <c r="M642" s="210"/>
      <c r="N642" s="210"/>
      <c r="O642" s="210"/>
    </row>
    <row r="643" spans="1:15" ht="18.75" customHeight="1" x14ac:dyDescent="0.2">
      <c r="A643" s="210"/>
      <c r="B643" s="210"/>
      <c r="C643" s="210"/>
      <c r="D643" s="210"/>
      <c r="E643" s="210"/>
      <c r="F643" s="221"/>
      <c r="G643" s="221"/>
      <c r="H643" s="221"/>
      <c r="I643" s="210"/>
      <c r="J643" s="210"/>
      <c r="K643" s="210"/>
      <c r="L643" s="210"/>
      <c r="M643" s="210"/>
      <c r="N643" s="210"/>
      <c r="O643" s="210"/>
    </row>
    <row r="644" spans="1:15" ht="18.75" customHeight="1" x14ac:dyDescent="0.2">
      <c r="A644" s="210"/>
      <c r="B644" s="210"/>
      <c r="C644" s="210"/>
      <c r="D644" s="210"/>
      <c r="E644" s="210"/>
      <c r="F644" s="221"/>
      <c r="G644" s="221"/>
      <c r="H644" s="221"/>
      <c r="I644" s="210"/>
      <c r="J644" s="210"/>
      <c r="K644" s="210"/>
      <c r="L644" s="210"/>
      <c r="M644" s="210"/>
      <c r="N644" s="210"/>
      <c r="O644" s="210"/>
    </row>
    <row r="645" spans="1:15" ht="18.75" customHeight="1" x14ac:dyDescent="0.2">
      <c r="A645" s="210"/>
      <c r="B645" s="210"/>
      <c r="C645" s="210"/>
      <c r="D645" s="210"/>
      <c r="E645" s="210"/>
      <c r="F645" s="221"/>
      <c r="G645" s="221"/>
      <c r="H645" s="221"/>
      <c r="I645" s="210"/>
      <c r="J645" s="210"/>
      <c r="K645" s="210"/>
      <c r="L645" s="210"/>
      <c r="M645" s="210"/>
      <c r="N645" s="210"/>
      <c r="O645" s="210"/>
    </row>
    <row r="646" spans="1:15" ht="18.75" customHeight="1" x14ac:dyDescent="0.2">
      <c r="A646" s="210"/>
      <c r="B646" s="210"/>
      <c r="C646" s="210"/>
      <c r="D646" s="210"/>
      <c r="E646" s="210"/>
      <c r="F646" s="221"/>
      <c r="G646" s="221"/>
      <c r="H646" s="221"/>
      <c r="I646" s="210"/>
      <c r="J646" s="210"/>
      <c r="K646" s="210"/>
      <c r="L646" s="210"/>
      <c r="M646" s="210"/>
      <c r="N646" s="210"/>
      <c r="O646" s="210"/>
    </row>
    <row r="647" spans="1:15" ht="18.75" customHeight="1" x14ac:dyDescent="0.2">
      <c r="A647" s="210"/>
      <c r="B647" s="210"/>
      <c r="C647" s="210"/>
      <c r="D647" s="210"/>
      <c r="E647" s="210"/>
      <c r="F647" s="221"/>
      <c r="G647" s="221"/>
      <c r="H647" s="221"/>
      <c r="I647" s="210"/>
      <c r="J647" s="210"/>
      <c r="K647" s="210"/>
      <c r="L647" s="210"/>
      <c r="M647" s="210"/>
      <c r="N647" s="210"/>
      <c r="O647" s="210"/>
    </row>
    <row r="648" spans="1:15" ht="18.75" customHeight="1" x14ac:dyDescent="0.2">
      <c r="A648" s="210"/>
      <c r="B648" s="210"/>
      <c r="C648" s="210"/>
      <c r="D648" s="210"/>
      <c r="E648" s="210"/>
      <c r="F648" s="221"/>
      <c r="G648" s="221"/>
      <c r="H648" s="221"/>
      <c r="I648" s="210"/>
      <c r="J648" s="210"/>
      <c r="K648" s="210"/>
      <c r="L648" s="210"/>
      <c r="M648" s="210"/>
      <c r="N648" s="210"/>
      <c r="O648" s="210"/>
    </row>
    <row r="649" spans="1:15" ht="18.75" customHeight="1" x14ac:dyDescent="0.2">
      <c r="A649" s="210"/>
      <c r="B649" s="210"/>
      <c r="C649" s="210"/>
      <c r="D649" s="210"/>
      <c r="E649" s="210"/>
      <c r="F649" s="221"/>
      <c r="G649" s="221"/>
      <c r="H649" s="221"/>
      <c r="I649" s="210"/>
      <c r="J649" s="210"/>
      <c r="K649" s="210"/>
      <c r="L649" s="210"/>
      <c r="M649" s="210"/>
      <c r="N649" s="210"/>
      <c r="O649" s="210"/>
    </row>
    <row r="650" spans="1:15" ht="18.75" customHeight="1" x14ac:dyDescent="0.2">
      <c r="A650" s="210"/>
      <c r="B650" s="210"/>
      <c r="C650" s="210"/>
      <c r="D650" s="210"/>
      <c r="E650" s="210"/>
      <c r="F650" s="221"/>
      <c r="G650" s="221"/>
      <c r="H650" s="221"/>
      <c r="I650" s="210"/>
      <c r="J650" s="210"/>
      <c r="K650" s="210"/>
      <c r="L650" s="210"/>
      <c r="M650" s="210"/>
      <c r="N650" s="210"/>
      <c r="O650" s="210"/>
    </row>
    <row r="651" spans="1:15" ht="18.75" customHeight="1" x14ac:dyDescent="0.2">
      <c r="A651" s="210"/>
      <c r="B651" s="210"/>
      <c r="C651" s="210"/>
      <c r="D651" s="210"/>
      <c r="E651" s="210"/>
      <c r="F651" s="221"/>
      <c r="G651" s="221"/>
      <c r="H651" s="221"/>
      <c r="I651" s="210"/>
      <c r="J651" s="210"/>
      <c r="K651" s="210"/>
      <c r="L651" s="210"/>
      <c r="M651" s="210"/>
      <c r="N651" s="210"/>
      <c r="O651" s="210"/>
    </row>
    <row r="652" spans="1:15" ht="18.75" customHeight="1" x14ac:dyDescent="0.2">
      <c r="A652" s="210"/>
      <c r="B652" s="210"/>
      <c r="C652" s="210"/>
      <c r="D652" s="210"/>
      <c r="E652" s="210"/>
      <c r="F652" s="221"/>
      <c r="G652" s="221"/>
      <c r="H652" s="221"/>
      <c r="I652" s="210"/>
      <c r="J652" s="210"/>
      <c r="K652" s="210"/>
      <c r="L652" s="210"/>
      <c r="M652" s="210"/>
      <c r="N652" s="210"/>
      <c r="O652" s="210"/>
    </row>
    <row r="653" spans="1:15" ht="18.75" customHeight="1" x14ac:dyDescent="0.2">
      <c r="A653" s="210"/>
      <c r="B653" s="210"/>
      <c r="C653" s="210"/>
      <c r="D653" s="210"/>
      <c r="E653" s="210"/>
      <c r="F653" s="221"/>
      <c r="G653" s="221"/>
      <c r="H653" s="221"/>
      <c r="I653" s="210"/>
      <c r="J653" s="210"/>
      <c r="K653" s="210"/>
      <c r="L653" s="210"/>
      <c r="M653" s="210"/>
      <c r="N653" s="210"/>
      <c r="O653" s="210"/>
    </row>
    <row r="654" spans="1:15" ht="18.75" customHeight="1" x14ac:dyDescent="0.2">
      <c r="A654" s="210"/>
      <c r="B654" s="210"/>
      <c r="C654" s="210"/>
      <c r="D654" s="210"/>
      <c r="E654" s="210"/>
      <c r="F654" s="221"/>
      <c r="G654" s="221"/>
      <c r="H654" s="221"/>
      <c r="I654" s="210"/>
      <c r="J654" s="210"/>
      <c r="K654" s="210"/>
      <c r="L654" s="210"/>
      <c r="M654" s="210"/>
      <c r="N654" s="210"/>
      <c r="O654" s="210"/>
    </row>
    <row r="655" spans="1:15" ht="18.75" customHeight="1" x14ac:dyDescent="0.2">
      <c r="A655" s="210"/>
      <c r="B655" s="210"/>
      <c r="C655" s="210"/>
      <c r="D655" s="210"/>
      <c r="E655" s="210"/>
      <c r="F655" s="221"/>
      <c r="G655" s="221"/>
      <c r="H655" s="221"/>
      <c r="I655" s="210"/>
      <c r="J655" s="210"/>
      <c r="K655" s="210"/>
      <c r="L655" s="210"/>
      <c r="M655" s="210"/>
      <c r="N655" s="210"/>
      <c r="O655" s="210"/>
    </row>
    <row r="656" spans="1:15" ht="18.75" customHeight="1" x14ac:dyDescent="0.2">
      <c r="A656" s="210"/>
      <c r="B656" s="210"/>
      <c r="C656" s="210"/>
      <c r="D656" s="210"/>
      <c r="E656" s="210"/>
      <c r="F656" s="221"/>
      <c r="G656" s="221"/>
      <c r="H656" s="221"/>
      <c r="I656" s="210"/>
      <c r="J656" s="210"/>
      <c r="K656" s="210"/>
      <c r="L656" s="210"/>
      <c r="M656" s="210"/>
      <c r="N656" s="210"/>
      <c r="O656" s="210"/>
    </row>
    <row r="657" spans="1:15" ht="18.75" customHeight="1" x14ac:dyDescent="0.2">
      <c r="A657" s="210"/>
      <c r="B657" s="210"/>
      <c r="C657" s="210"/>
      <c r="D657" s="210"/>
      <c r="E657" s="210"/>
      <c r="F657" s="221"/>
      <c r="G657" s="221"/>
      <c r="H657" s="221"/>
      <c r="I657" s="210"/>
      <c r="J657" s="210"/>
      <c r="K657" s="210"/>
      <c r="L657" s="210"/>
      <c r="M657" s="210"/>
      <c r="N657" s="210"/>
      <c r="O657" s="210"/>
    </row>
    <row r="658" spans="1:15" ht="18.75" customHeight="1" x14ac:dyDescent="0.2">
      <c r="A658" s="210"/>
      <c r="B658" s="210"/>
      <c r="C658" s="210"/>
      <c r="D658" s="210"/>
      <c r="E658" s="210"/>
      <c r="F658" s="221"/>
      <c r="G658" s="221"/>
      <c r="H658" s="221"/>
      <c r="I658" s="210"/>
      <c r="J658" s="210"/>
      <c r="K658" s="210"/>
      <c r="L658" s="210"/>
      <c r="M658" s="210"/>
      <c r="N658" s="210"/>
      <c r="O658" s="210"/>
    </row>
    <row r="659" spans="1:15" ht="18.75" customHeight="1" x14ac:dyDescent="0.2">
      <c r="A659" s="210"/>
      <c r="B659" s="210"/>
      <c r="C659" s="210"/>
      <c r="D659" s="210"/>
      <c r="E659" s="210"/>
      <c r="F659" s="221"/>
      <c r="G659" s="221"/>
      <c r="H659" s="221"/>
      <c r="I659" s="210"/>
      <c r="J659" s="210"/>
      <c r="K659" s="210"/>
      <c r="L659" s="210"/>
      <c r="M659" s="210"/>
      <c r="N659" s="210"/>
      <c r="O659" s="210"/>
    </row>
    <row r="660" spans="1:15" ht="18.75" customHeight="1" x14ac:dyDescent="0.2">
      <c r="A660" s="210"/>
      <c r="B660" s="210"/>
      <c r="C660" s="210"/>
      <c r="D660" s="210"/>
      <c r="E660" s="210"/>
      <c r="F660" s="221"/>
      <c r="G660" s="221"/>
      <c r="H660" s="221"/>
      <c r="I660" s="210"/>
      <c r="J660" s="210"/>
      <c r="K660" s="210"/>
      <c r="L660" s="210"/>
      <c r="M660" s="210"/>
      <c r="N660" s="210"/>
      <c r="O660" s="210"/>
    </row>
    <row r="661" spans="1:15" ht="18.75" customHeight="1" x14ac:dyDescent="0.2">
      <c r="A661" s="210"/>
      <c r="B661" s="210"/>
      <c r="C661" s="210"/>
      <c r="D661" s="210"/>
      <c r="E661" s="210"/>
      <c r="F661" s="221"/>
      <c r="G661" s="221"/>
      <c r="H661" s="221"/>
      <c r="I661" s="210"/>
      <c r="J661" s="210"/>
      <c r="K661" s="210"/>
      <c r="L661" s="210"/>
      <c r="M661" s="210"/>
      <c r="N661" s="210"/>
      <c r="O661" s="210"/>
    </row>
    <row r="662" spans="1:15" ht="18.75" customHeight="1" x14ac:dyDescent="0.2">
      <c r="A662" s="210"/>
      <c r="B662" s="210"/>
      <c r="C662" s="210"/>
      <c r="D662" s="210"/>
      <c r="E662" s="210"/>
      <c r="F662" s="221"/>
      <c r="G662" s="221"/>
      <c r="H662" s="221"/>
      <c r="I662" s="210"/>
      <c r="J662" s="210"/>
      <c r="K662" s="210"/>
      <c r="L662" s="210"/>
      <c r="M662" s="210"/>
      <c r="N662" s="210"/>
      <c r="O662" s="210"/>
    </row>
    <row r="663" spans="1:15" ht="18.75" customHeight="1" x14ac:dyDescent="0.2">
      <c r="A663" s="210"/>
      <c r="B663" s="210"/>
      <c r="C663" s="210"/>
      <c r="D663" s="210"/>
      <c r="E663" s="210"/>
      <c r="F663" s="221"/>
      <c r="G663" s="221"/>
      <c r="H663" s="221"/>
      <c r="I663" s="210"/>
      <c r="J663" s="210"/>
      <c r="K663" s="210"/>
      <c r="L663" s="210"/>
      <c r="M663" s="210"/>
      <c r="N663" s="210"/>
      <c r="O663" s="210"/>
    </row>
    <row r="664" spans="1:15" ht="18.75" customHeight="1" x14ac:dyDescent="0.2">
      <c r="A664" s="210"/>
      <c r="B664" s="210"/>
      <c r="C664" s="210"/>
      <c r="D664" s="210"/>
      <c r="E664" s="210"/>
      <c r="F664" s="221"/>
      <c r="G664" s="221"/>
      <c r="H664" s="221"/>
      <c r="I664" s="210"/>
      <c r="J664" s="210"/>
      <c r="K664" s="210"/>
      <c r="L664" s="210"/>
      <c r="M664" s="210"/>
      <c r="N664" s="210"/>
      <c r="O664" s="210"/>
    </row>
    <row r="665" spans="1:15" ht="18.75" customHeight="1" x14ac:dyDescent="0.2">
      <c r="A665" s="210"/>
      <c r="B665" s="210"/>
      <c r="C665" s="210"/>
      <c r="D665" s="210"/>
      <c r="E665" s="210"/>
      <c r="F665" s="221"/>
      <c r="G665" s="221"/>
      <c r="H665" s="221"/>
      <c r="I665" s="210"/>
      <c r="J665" s="210"/>
      <c r="K665" s="210"/>
      <c r="L665" s="210"/>
      <c r="M665" s="210"/>
      <c r="N665" s="210"/>
      <c r="O665" s="210"/>
    </row>
    <row r="666" spans="1:15" ht="18.75" customHeight="1" x14ac:dyDescent="0.2">
      <c r="A666" s="210"/>
      <c r="B666" s="210"/>
      <c r="C666" s="210"/>
      <c r="D666" s="210"/>
      <c r="E666" s="210"/>
      <c r="F666" s="221"/>
      <c r="G666" s="221"/>
      <c r="H666" s="221"/>
      <c r="I666" s="210"/>
      <c r="J666" s="210"/>
      <c r="K666" s="210"/>
      <c r="L666" s="210"/>
      <c r="M666" s="210"/>
      <c r="N666" s="210"/>
      <c r="O666" s="210"/>
    </row>
    <row r="667" spans="1:15" ht="18.75" customHeight="1" x14ac:dyDescent="0.2">
      <c r="A667" s="210"/>
      <c r="B667" s="210"/>
      <c r="C667" s="210"/>
      <c r="D667" s="210"/>
      <c r="E667" s="210"/>
      <c r="F667" s="221"/>
      <c r="G667" s="221"/>
      <c r="H667" s="221"/>
      <c r="I667" s="210"/>
      <c r="J667" s="210"/>
      <c r="K667" s="210"/>
      <c r="L667" s="210"/>
      <c r="M667" s="210"/>
      <c r="N667" s="210"/>
      <c r="O667" s="210"/>
    </row>
    <row r="668" spans="1:15" ht="18.75" customHeight="1" x14ac:dyDescent="0.2">
      <c r="A668" s="210"/>
      <c r="B668" s="210"/>
      <c r="C668" s="210"/>
      <c r="D668" s="210"/>
      <c r="E668" s="210"/>
      <c r="F668" s="221"/>
      <c r="G668" s="221"/>
      <c r="H668" s="221"/>
      <c r="I668" s="210"/>
      <c r="J668" s="210"/>
      <c r="K668" s="210"/>
      <c r="L668" s="210"/>
      <c r="M668" s="210"/>
      <c r="N668" s="210"/>
      <c r="O668" s="210"/>
    </row>
    <row r="669" spans="1:15" ht="18.75" customHeight="1" x14ac:dyDescent="0.2">
      <c r="A669" s="210"/>
      <c r="B669" s="210"/>
      <c r="C669" s="210"/>
      <c r="D669" s="210"/>
      <c r="E669" s="210"/>
      <c r="F669" s="221"/>
      <c r="G669" s="221"/>
      <c r="H669" s="221"/>
      <c r="I669" s="210"/>
      <c r="J669" s="210"/>
      <c r="K669" s="210"/>
      <c r="L669" s="210"/>
      <c r="M669" s="210"/>
      <c r="N669" s="210"/>
      <c r="O669" s="210"/>
    </row>
    <row r="670" spans="1:15" ht="18.75" customHeight="1" x14ac:dyDescent="0.2">
      <c r="A670" s="210"/>
      <c r="B670" s="210"/>
      <c r="C670" s="210"/>
      <c r="D670" s="210"/>
      <c r="E670" s="210"/>
      <c r="F670" s="221"/>
      <c r="G670" s="221"/>
      <c r="H670" s="221"/>
      <c r="I670" s="210"/>
      <c r="J670" s="210"/>
      <c r="K670" s="210"/>
      <c r="L670" s="210"/>
      <c r="M670" s="210"/>
      <c r="N670" s="210"/>
      <c r="O670" s="210"/>
    </row>
    <row r="671" spans="1:15" ht="18.75" customHeight="1" x14ac:dyDescent="0.2">
      <c r="A671" s="210"/>
      <c r="B671" s="210"/>
      <c r="C671" s="210"/>
      <c r="D671" s="210"/>
      <c r="E671" s="210"/>
      <c r="F671" s="221"/>
      <c r="G671" s="221"/>
      <c r="H671" s="221"/>
      <c r="I671" s="210"/>
      <c r="J671" s="210"/>
      <c r="K671" s="210"/>
      <c r="L671" s="210"/>
      <c r="M671" s="210"/>
      <c r="N671" s="210"/>
      <c r="O671" s="210"/>
    </row>
    <row r="672" spans="1:15" ht="18.75" customHeight="1" x14ac:dyDescent="0.2">
      <c r="A672" s="210"/>
      <c r="B672" s="210"/>
      <c r="C672" s="210"/>
      <c r="D672" s="210"/>
      <c r="E672" s="210"/>
      <c r="F672" s="221"/>
      <c r="G672" s="221"/>
      <c r="H672" s="221"/>
      <c r="I672" s="210"/>
      <c r="J672" s="210"/>
      <c r="K672" s="210"/>
      <c r="L672" s="210"/>
      <c r="M672" s="210"/>
      <c r="N672" s="210"/>
      <c r="O672" s="210"/>
    </row>
    <row r="673" spans="1:15" ht="18.75" customHeight="1" x14ac:dyDescent="0.2">
      <c r="A673" s="210"/>
      <c r="B673" s="210"/>
      <c r="C673" s="210"/>
      <c r="D673" s="210"/>
      <c r="E673" s="210"/>
      <c r="F673" s="221"/>
      <c r="G673" s="221"/>
      <c r="H673" s="221"/>
      <c r="I673" s="210"/>
      <c r="J673" s="210"/>
      <c r="K673" s="210"/>
      <c r="L673" s="210"/>
      <c r="M673" s="210"/>
      <c r="N673" s="210"/>
      <c r="O673" s="210"/>
    </row>
    <row r="674" spans="1:15" ht="18.75" customHeight="1" x14ac:dyDescent="0.2">
      <c r="A674" s="210"/>
      <c r="B674" s="210"/>
      <c r="C674" s="210"/>
      <c r="D674" s="210"/>
      <c r="E674" s="210"/>
      <c r="F674" s="221"/>
      <c r="G674" s="221"/>
      <c r="H674" s="221"/>
      <c r="I674" s="210"/>
      <c r="J674" s="210"/>
      <c r="K674" s="210"/>
      <c r="L674" s="210"/>
      <c r="M674" s="210"/>
      <c r="N674" s="210"/>
      <c r="O674" s="210"/>
    </row>
    <row r="675" spans="1:15" ht="18.75" customHeight="1" x14ac:dyDescent="0.2">
      <c r="A675" s="210"/>
      <c r="B675" s="210"/>
      <c r="C675" s="210"/>
      <c r="D675" s="210"/>
      <c r="E675" s="210"/>
      <c r="F675" s="221"/>
      <c r="G675" s="221"/>
      <c r="H675" s="221"/>
      <c r="I675" s="210"/>
      <c r="J675" s="210"/>
      <c r="K675" s="210"/>
      <c r="L675" s="210"/>
      <c r="M675" s="210"/>
      <c r="N675" s="210"/>
      <c r="O675" s="210"/>
    </row>
    <row r="676" spans="1:15" ht="18.75" customHeight="1" x14ac:dyDescent="0.2">
      <c r="A676" s="210"/>
      <c r="B676" s="210"/>
      <c r="C676" s="210"/>
      <c r="D676" s="210"/>
      <c r="E676" s="210"/>
      <c r="F676" s="221"/>
      <c r="G676" s="221"/>
      <c r="H676" s="221"/>
      <c r="I676" s="210"/>
      <c r="J676" s="210"/>
      <c r="K676" s="210"/>
      <c r="L676" s="210"/>
      <c r="M676" s="210"/>
      <c r="N676" s="210"/>
      <c r="O676" s="210"/>
    </row>
    <row r="677" spans="1:15" ht="18.75" customHeight="1" x14ac:dyDescent="0.2">
      <c r="A677" s="210"/>
      <c r="B677" s="210"/>
      <c r="C677" s="210"/>
      <c r="D677" s="210"/>
      <c r="E677" s="210"/>
      <c r="F677" s="221"/>
      <c r="G677" s="221"/>
      <c r="H677" s="221"/>
      <c r="I677" s="210"/>
      <c r="J677" s="210"/>
      <c r="K677" s="210"/>
      <c r="L677" s="210"/>
      <c r="M677" s="210"/>
      <c r="N677" s="210"/>
      <c r="O677" s="210"/>
    </row>
    <row r="678" spans="1:15" ht="18.75" customHeight="1" x14ac:dyDescent="0.2">
      <c r="A678" s="210"/>
      <c r="B678" s="210"/>
      <c r="C678" s="210"/>
      <c r="D678" s="210"/>
      <c r="E678" s="210"/>
      <c r="F678" s="221"/>
      <c r="G678" s="221"/>
      <c r="H678" s="221"/>
      <c r="I678" s="210"/>
      <c r="J678" s="210"/>
      <c r="K678" s="210"/>
      <c r="L678" s="210"/>
      <c r="M678" s="210"/>
      <c r="N678" s="210"/>
      <c r="O678" s="210"/>
    </row>
    <row r="679" spans="1:15" ht="18.75" customHeight="1" x14ac:dyDescent="0.2">
      <c r="A679" s="210"/>
      <c r="B679" s="210"/>
      <c r="C679" s="210"/>
      <c r="D679" s="210"/>
      <c r="E679" s="210"/>
      <c r="F679" s="221"/>
      <c r="G679" s="221"/>
      <c r="H679" s="221"/>
      <c r="I679" s="210"/>
      <c r="J679" s="210"/>
      <c r="K679" s="210"/>
      <c r="L679" s="210"/>
      <c r="M679" s="210"/>
      <c r="N679" s="210"/>
      <c r="O679" s="210"/>
    </row>
    <row r="680" spans="1:15" ht="18.75" customHeight="1" x14ac:dyDescent="0.2">
      <c r="A680" s="210"/>
      <c r="B680" s="210"/>
      <c r="C680" s="210"/>
      <c r="D680" s="210"/>
      <c r="E680" s="210"/>
      <c r="F680" s="221"/>
      <c r="G680" s="221"/>
      <c r="H680" s="221"/>
      <c r="I680" s="210"/>
      <c r="J680" s="210"/>
      <c r="K680" s="210"/>
      <c r="L680" s="210"/>
      <c r="M680" s="210"/>
      <c r="N680" s="210"/>
      <c r="O680" s="210"/>
    </row>
    <row r="681" spans="1:15" ht="18.75" customHeight="1" x14ac:dyDescent="0.2">
      <c r="A681" s="210"/>
      <c r="B681" s="210"/>
      <c r="C681" s="210"/>
      <c r="D681" s="210"/>
      <c r="E681" s="210"/>
      <c r="F681" s="221"/>
      <c r="G681" s="221"/>
      <c r="H681" s="221"/>
      <c r="I681" s="210"/>
      <c r="J681" s="210"/>
      <c r="K681" s="210"/>
      <c r="L681" s="210"/>
      <c r="M681" s="210"/>
      <c r="N681" s="210"/>
      <c r="O681" s="210"/>
    </row>
    <row r="682" spans="1:15" ht="18.75" customHeight="1" x14ac:dyDescent="0.2">
      <c r="A682" s="210"/>
      <c r="B682" s="210"/>
      <c r="C682" s="210"/>
      <c r="D682" s="210"/>
      <c r="E682" s="210"/>
      <c r="F682" s="221"/>
      <c r="G682" s="221"/>
      <c r="H682" s="221"/>
      <c r="I682" s="210"/>
      <c r="J682" s="210"/>
      <c r="K682" s="210"/>
      <c r="L682" s="210"/>
      <c r="M682" s="210"/>
      <c r="N682" s="210"/>
      <c r="O682" s="210"/>
    </row>
    <row r="683" spans="1:15" ht="18.75" customHeight="1" x14ac:dyDescent="0.2">
      <c r="A683" s="210"/>
      <c r="B683" s="210"/>
      <c r="C683" s="210"/>
      <c r="D683" s="210"/>
      <c r="E683" s="210"/>
      <c r="F683" s="221"/>
      <c r="G683" s="221"/>
      <c r="H683" s="221"/>
      <c r="I683" s="210"/>
      <c r="J683" s="210"/>
      <c r="K683" s="210"/>
      <c r="L683" s="210"/>
      <c r="M683" s="210"/>
      <c r="N683" s="210"/>
      <c r="O683" s="210"/>
    </row>
    <row r="684" spans="1:15" ht="18.75" customHeight="1" x14ac:dyDescent="0.2">
      <c r="A684" s="210"/>
      <c r="B684" s="210"/>
      <c r="C684" s="210"/>
      <c r="D684" s="210"/>
      <c r="E684" s="210"/>
      <c r="F684" s="221"/>
      <c r="G684" s="221"/>
      <c r="H684" s="221"/>
      <c r="I684" s="210"/>
      <c r="J684" s="210"/>
      <c r="K684" s="210"/>
      <c r="L684" s="210"/>
      <c r="M684" s="210"/>
      <c r="N684" s="210"/>
      <c r="O684" s="210"/>
    </row>
    <row r="685" spans="1:15" ht="18.75" customHeight="1" x14ac:dyDescent="0.2">
      <c r="A685" s="210"/>
      <c r="B685" s="210"/>
      <c r="C685" s="210"/>
      <c r="D685" s="210"/>
      <c r="E685" s="210"/>
      <c r="F685" s="221"/>
      <c r="G685" s="221"/>
      <c r="H685" s="221"/>
      <c r="I685" s="210"/>
      <c r="J685" s="210"/>
      <c r="K685" s="210"/>
      <c r="L685" s="210"/>
      <c r="M685" s="210"/>
      <c r="N685" s="210"/>
      <c r="O685" s="210"/>
    </row>
    <row r="686" spans="1:15" ht="18.75" customHeight="1" x14ac:dyDescent="0.2">
      <c r="A686" s="210"/>
      <c r="B686" s="210"/>
      <c r="C686" s="210"/>
      <c r="D686" s="210"/>
      <c r="E686" s="210"/>
      <c r="F686" s="221"/>
      <c r="G686" s="221"/>
      <c r="H686" s="221"/>
      <c r="I686" s="210"/>
      <c r="J686" s="210"/>
      <c r="K686" s="210"/>
      <c r="L686" s="210"/>
      <c r="M686" s="210"/>
      <c r="N686" s="210"/>
      <c r="O686" s="210"/>
    </row>
    <row r="687" spans="1:15" ht="18.75" customHeight="1" x14ac:dyDescent="0.2">
      <c r="A687" s="210"/>
      <c r="B687" s="210"/>
      <c r="C687" s="210"/>
      <c r="D687" s="210"/>
      <c r="E687" s="210"/>
      <c r="F687" s="221"/>
      <c r="G687" s="221"/>
      <c r="H687" s="221"/>
      <c r="I687" s="210"/>
      <c r="J687" s="210"/>
      <c r="K687" s="210"/>
      <c r="L687" s="210"/>
      <c r="M687" s="210"/>
      <c r="N687" s="210"/>
      <c r="O687" s="210"/>
    </row>
    <row r="688" spans="1:15" ht="18.75" customHeight="1" x14ac:dyDescent="0.2">
      <c r="A688" s="210"/>
      <c r="B688" s="210"/>
      <c r="C688" s="210"/>
      <c r="D688" s="210"/>
      <c r="E688" s="210"/>
      <c r="F688" s="221"/>
      <c r="G688" s="221"/>
      <c r="H688" s="221"/>
      <c r="I688" s="210"/>
      <c r="J688" s="210"/>
      <c r="K688" s="210"/>
      <c r="L688" s="210"/>
      <c r="M688" s="210"/>
      <c r="N688" s="210"/>
      <c r="O688" s="210"/>
    </row>
    <row r="689" spans="1:15" ht="18.75" customHeight="1" x14ac:dyDescent="0.2">
      <c r="A689" s="210"/>
      <c r="B689" s="210"/>
      <c r="C689" s="210"/>
      <c r="D689" s="210"/>
      <c r="E689" s="210"/>
      <c r="F689" s="221"/>
      <c r="G689" s="221"/>
      <c r="H689" s="221"/>
      <c r="I689" s="210"/>
      <c r="J689" s="210"/>
      <c r="K689" s="210"/>
      <c r="L689" s="210"/>
      <c r="M689" s="210"/>
      <c r="N689" s="210"/>
      <c r="O689" s="210"/>
    </row>
    <row r="690" spans="1:15" ht="18.75" customHeight="1" x14ac:dyDescent="0.2">
      <c r="A690" s="210"/>
      <c r="B690" s="210"/>
      <c r="C690" s="210"/>
      <c r="D690" s="210"/>
      <c r="E690" s="210"/>
      <c r="F690" s="221"/>
      <c r="G690" s="221"/>
      <c r="H690" s="221"/>
      <c r="I690" s="210"/>
      <c r="J690" s="210"/>
      <c r="K690" s="210"/>
      <c r="L690" s="210"/>
      <c r="M690" s="210"/>
      <c r="N690" s="210"/>
      <c r="O690" s="210"/>
    </row>
    <row r="691" spans="1:15" ht="18.75" customHeight="1" x14ac:dyDescent="0.2">
      <c r="A691" s="210"/>
      <c r="B691" s="210"/>
      <c r="C691" s="210"/>
      <c r="D691" s="210"/>
      <c r="E691" s="210"/>
      <c r="F691" s="221"/>
      <c r="G691" s="221"/>
      <c r="H691" s="221"/>
      <c r="I691" s="210"/>
      <c r="J691" s="210"/>
      <c r="K691" s="210"/>
      <c r="L691" s="210"/>
      <c r="M691" s="210"/>
      <c r="N691" s="210"/>
      <c r="O691" s="210"/>
    </row>
    <row r="692" spans="1:15" ht="18.75" customHeight="1" x14ac:dyDescent="0.2">
      <c r="A692" s="210"/>
      <c r="B692" s="210"/>
      <c r="C692" s="210"/>
      <c r="D692" s="210"/>
      <c r="E692" s="210"/>
      <c r="F692" s="221"/>
      <c r="G692" s="221"/>
      <c r="H692" s="221"/>
      <c r="I692" s="210"/>
      <c r="J692" s="210"/>
      <c r="K692" s="210"/>
      <c r="L692" s="210"/>
      <c r="M692" s="210"/>
      <c r="N692" s="210"/>
      <c r="O692" s="210"/>
    </row>
    <row r="693" spans="1:15" ht="18.75" customHeight="1" x14ac:dyDescent="0.2">
      <c r="A693" s="210"/>
      <c r="B693" s="210"/>
      <c r="C693" s="210"/>
      <c r="D693" s="210"/>
      <c r="E693" s="210"/>
      <c r="F693" s="221"/>
      <c r="G693" s="221"/>
      <c r="H693" s="221"/>
      <c r="I693" s="210"/>
      <c r="J693" s="210"/>
      <c r="K693" s="210"/>
      <c r="L693" s="210"/>
      <c r="M693" s="210"/>
      <c r="N693" s="210"/>
      <c r="O693" s="210"/>
    </row>
    <row r="694" spans="1:15" ht="18.75" customHeight="1" x14ac:dyDescent="0.2">
      <c r="A694" s="210"/>
      <c r="B694" s="210"/>
      <c r="C694" s="210"/>
      <c r="D694" s="210"/>
      <c r="E694" s="210"/>
      <c r="F694" s="221"/>
      <c r="G694" s="221"/>
      <c r="H694" s="221"/>
      <c r="I694" s="210"/>
      <c r="J694" s="210"/>
      <c r="K694" s="210"/>
      <c r="L694" s="210"/>
      <c r="M694" s="210"/>
      <c r="N694" s="210"/>
      <c r="O694" s="210"/>
    </row>
    <row r="695" spans="1:15" ht="18.75" customHeight="1" x14ac:dyDescent="0.2">
      <c r="A695" s="210"/>
      <c r="B695" s="210"/>
      <c r="C695" s="210"/>
      <c r="D695" s="210"/>
      <c r="E695" s="210"/>
      <c r="F695" s="221"/>
      <c r="G695" s="221"/>
      <c r="H695" s="221"/>
      <c r="I695" s="210"/>
      <c r="J695" s="210"/>
      <c r="K695" s="210"/>
      <c r="L695" s="210"/>
      <c r="M695" s="210"/>
      <c r="N695" s="210"/>
      <c r="O695" s="210"/>
    </row>
    <row r="696" spans="1:15" ht="18.75" customHeight="1" x14ac:dyDescent="0.2">
      <c r="A696" s="210"/>
      <c r="B696" s="210"/>
      <c r="C696" s="210"/>
      <c r="D696" s="210"/>
      <c r="E696" s="210"/>
      <c r="F696" s="221"/>
      <c r="G696" s="221"/>
      <c r="H696" s="221"/>
      <c r="I696" s="210"/>
      <c r="J696" s="210"/>
      <c r="K696" s="210"/>
      <c r="L696" s="210"/>
      <c r="M696" s="210"/>
      <c r="N696" s="210"/>
      <c r="O696" s="210"/>
    </row>
    <row r="697" spans="1:15" ht="18.75" customHeight="1" x14ac:dyDescent="0.2">
      <c r="A697" s="210"/>
      <c r="B697" s="210"/>
      <c r="C697" s="210"/>
      <c r="D697" s="210"/>
      <c r="E697" s="210"/>
      <c r="F697" s="221"/>
      <c r="G697" s="221"/>
      <c r="H697" s="221"/>
      <c r="I697" s="210"/>
      <c r="J697" s="210"/>
      <c r="K697" s="210"/>
      <c r="L697" s="210"/>
      <c r="M697" s="210"/>
      <c r="N697" s="210"/>
      <c r="O697" s="210"/>
    </row>
    <row r="698" spans="1:15" ht="18.75" customHeight="1" x14ac:dyDescent="0.2">
      <c r="A698" s="210"/>
      <c r="B698" s="210"/>
      <c r="C698" s="210"/>
      <c r="D698" s="210"/>
      <c r="E698" s="210"/>
      <c r="F698" s="221"/>
      <c r="G698" s="221"/>
      <c r="H698" s="221"/>
      <c r="I698" s="210"/>
      <c r="J698" s="210"/>
      <c r="K698" s="210"/>
      <c r="L698" s="210"/>
      <c r="M698" s="210"/>
      <c r="N698" s="210"/>
      <c r="O698" s="210"/>
    </row>
    <row r="699" spans="1:15" ht="18.75" customHeight="1" x14ac:dyDescent="0.2">
      <c r="A699" s="210"/>
      <c r="B699" s="210"/>
      <c r="C699" s="210"/>
      <c r="D699" s="210"/>
      <c r="E699" s="210"/>
      <c r="F699" s="221"/>
      <c r="G699" s="221"/>
      <c r="H699" s="221"/>
      <c r="I699" s="210"/>
      <c r="J699" s="210"/>
      <c r="K699" s="210"/>
      <c r="L699" s="210"/>
      <c r="M699" s="210"/>
      <c r="N699" s="210"/>
      <c r="O699" s="210"/>
    </row>
    <row r="700" spans="1:15" ht="18.75" customHeight="1" x14ac:dyDescent="0.2">
      <c r="A700" s="210"/>
      <c r="B700" s="210"/>
      <c r="C700" s="210"/>
      <c r="D700" s="210"/>
      <c r="E700" s="210"/>
      <c r="F700" s="221"/>
      <c r="G700" s="221"/>
      <c r="H700" s="221"/>
      <c r="I700" s="210"/>
      <c r="J700" s="210"/>
      <c r="K700" s="210"/>
      <c r="L700" s="210"/>
      <c r="M700" s="210"/>
      <c r="N700" s="210"/>
      <c r="O700" s="210"/>
    </row>
    <row r="701" spans="1:15" ht="18.75" customHeight="1" x14ac:dyDescent="0.2">
      <c r="A701" s="210"/>
      <c r="B701" s="210"/>
      <c r="C701" s="210"/>
      <c r="D701" s="210"/>
      <c r="E701" s="210"/>
      <c r="F701" s="221"/>
      <c r="G701" s="221"/>
      <c r="H701" s="221"/>
      <c r="I701" s="210"/>
      <c r="J701" s="210"/>
      <c r="K701" s="210"/>
      <c r="L701" s="210"/>
      <c r="M701" s="210"/>
      <c r="N701" s="210"/>
      <c r="O701" s="210"/>
    </row>
    <row r="702" spans="1:15" ht="18.75" customHeight="1" x14ac:dyDescent="0.2">
      <c r="A702" s="210"/>
      <c r="B702" s="210"/>
      <c r="C702" s="210"/>
      <c r="D702" s="210"/>
      <c r="E702" s="210"/>
      <c r="F702" s="221"/>
      <c r="G702" s="221"/>
      <c r="H702" s="221"/>
      <c r="I702" s="210"/>
      <c r="J702" s="210"/>
      <c r="K702" s="210"/>
      <c r="L702" s="210"/>
      <c r="M702" s="210"/>
      <c r="N702" s="210"/>
      <c r="O702" s="210"/>
    </row>
    <row r="703" spans="1:15" ht="18.75" customHeight="1" x14ac:dyDescent="0.2">
      <c r="A703" s="210"/>
      <c r="B703" s="210"/>
      <c r="C703" s="210"/>
      <c r="D703" s="210"/>
      <c r="E703" s="210"/>
      <c r="F703" s="221"/>
      <c r="G703" s="221"/>
      <c r="H703" s="221"/>
      <c r="I703" s="210"/>
      <c r="J703" s="210"/>
      <c r="K703" s="210"/>
      <c r="L703" s="210"/>
      <c r="M703" s="210"/>
      <c r="N703" s="210"/>
      <c r="O703" s="210"/>
    </row>
    <row r="704" spans="1:15" ht="18.75" customHeight="1" x14ac:dyDescent="0.2">
      <c r="A704" s="210"/>
      <c r="B704" s="210"/>
      <c r="C704" s="210"/>
      <c r="D704" s="210"/>
      <c r="E704" s="210"/>
      <c r="F704" s="221"/>
      <c r="G704" s="221"/>
      <c r="H704" s="221"/>
      <c r="I704" s="210"/>
      <c r="J704" s="210"/>
      <c r="K704" s="210"/>
      <c r="L704" s="210"/>
      <c r="M704" s="210"/>
      <c r="N704" s="210"/>
      <c r="O704" s="210"/>
    </row>
    <row r="705" spans="1:15" ht="18.75" customHeight="1" x14ac:dyDescent="0.2">
      <c r="A705" s="210"/>
      <c r="B705" s="210"/>
      <c r="C705" s="210"/>
      <c r="D705" s="210"/>
      <c r="E705" s="210"/>
      <c r="F705" s="221"/>
      <c r="G705" s="221"/>
      <c r="H705" s="221"/>
      <c r="I705" s="210"/>
      <c r="J705" s="210"/>
      <c r="K705" s="210"/>
      <c r="L705" s="210"/>
      <c r="M705" s="210"/>
      <c r="N705" s="210"/>
      <c r="O705" s="210"/>
    </row>
    <row r="706" spans="1:15" ht="18.75" customHeight="1" x14ac:dyDescent="0.2">
      <c r="A706" s="210"/>
      <c r="B706" s="210"/>
      <c r="C706" s="210"/>
      <c r="D706" s="210"/>
      <c r="E706" s="210"/>
      <c r="F706" s="221"/>
      <c r="G706" s="221"/>
      <c r="H706" s="221"/>
      <c r="I706" s="210"/>
      <c r="J706" s="210"/>
      <c r="K706" s="210"/>
      <c r="L706" s="210"/>
      <c r="M706" s="210"/>
      <c r="N706" s="210"/>
      <c r="O706" s="210"/>
    </row>
    <row r="707" spans="1:15" ht="18.75" customHeight="1" x14ac:dyDescent="0.2">
      <c r="A707" s="210"/>
      <c r="B707" s="210"/>
      <c r="C707" s="210"/>
      <c r="D707" s="210"/>
      <c r="E707" s="210"/>
      <c r="F707" s="221"/>
      <c r="G707" s="221"/>
      <c r="H707" s="221"/>
      <c r="I707" s="210"/>
      <c r="J707" s="210"/>
      <c r="K707" s="210"/>
      <c r="L707" s="210"/>
      <c r="M707" s="210"/>
      <c r="N707" s="210"/>
      <c r="O707" s="210"/>
    </row>
    <row r="708" spans="1:15" ht="18.75" customHeight="1" x14ac:dyDescent="0.2">
      <c r="A708" s="210"/>
      <c r="B708" s="210"/>
      <c r="C708" s="210"/>
      <c r="D708" s="210"/>
      <c r="E708" s="210"/>
      <c r="F708" s="221"/>
      <c r="G708" s="221"/>
      <c r="H708" s="221"/>
      <c r="I708" s="210"/>
      <c r="J708" s="210"/>
      <c r="K708" s="210"/>
      <c r="L708" s="210"/>
      <c r="M708" s="210"/>
      <c r="N708" s="210"/>
      <c r="O708" s="210"/>
    </row>
    <row r="709" spans="1:15" ht="18.75" customHeight="1" x14ac:dyDescent="0.2">
      <c r="A709" s="210"/>
      <c r="B709" s="210"/>
      <c r="C709" s="210"/>
      <c r="D709" s="210"/>
      <c r="E709" s="210"/>
      <c r="F709" s="221"/>
      <c r="G709" s="221"/>
      <c r="H709" s="221"/>
      <c r="I709" s="210"/>
      <c r="J709" s="210"/>
      <c r="K709" s="210"/>
      <c r="L709" s="210"/>
      <c r="M709" s="210"/>
      <c r="N709" s="210"/>
      <c r="O709" s="210"/>
    </row>
    <row r="710" spans="1:15" ht="18.75" customHeight="1" x14ac:dyDescent="0.2">
      <c r="A710" s="210"/>
      <c r="B710" s="210"/>
      <c r="C710" s="210"/>
      <c r="D710" s="210"/>
      <c r="E710" s="210"/>
      <c r="F710" s="221"/>
      <c r="G710" s="221"/>
      <c r="H710" s="221"/>
      <c r="I710" s="210"/>
      <c r="J710" s="210"/>
      <c r="K710" s="210"/>
      <c r="L710" s="210"/>
      <c r="M710" s="210"/>
      <c r="N710" s="210"/>
      <c r="O710" s="210"/>
    </row>
    <row r="711" spans="1:15" ht="18.75" customHeight="1" x14ac:dyDescent="0.2">
      <c r="A711" s="210"/>
      <c r="B711" s="210"/>
      <c r="C711" s="210"/>
      <c r="D711" s="210"/>
      <c r="E711" s="210"/>
      <c r="F711" s="221"/>
      <c r="G711" s="221"/>
      <c r="H711" s="221"/>
      <c r="I711" s="210"/>
      <c r="J711" s="210"/>
      <c r="K711" s="210"/>
      <c r="L711" s="210"/>
      <c r="M711" s="210"/>
      <c r="N711" s="210"/>
      <c r="O711" s="210"/>
    </row>
    <row r="712" spans="1:15" ht="18.75" customHeight="1" x14ac:dyDescent="0.2">
      <c r="A712" s="210"/>
      <c r="B712" s="210"/>
      <c r="C712" s="210"/>
      <c r="D712" s="210"/>
      <c r="E712" s="210"/>
      <c r="F712" s="221"/>
      <c r="G712" s="221"/>
      <c r="H712" s="221"/>
      <c r="I712" s="210"/>
      <c r="J712" s="210"/>
      <c r="K712" s="210"/>
      <c r="L712" s="210"/>
      <c r="M712" s="210"/>
      <c r="N712" s="210"/>
      <c r="O712" s="210"/>
    </row>
    <row r="713" spans="1:15" ht="18.75" customHeight="1" x14ac:dyDescent="0.2">
      <c r="A713" s="210"/>
      <c r="B713" s="210"/>
      <c r="C713" s="210"/>
      <c r="D713" s="210"/>
      <c r="E713" s="210"/>
      <c r="F713" s="221"/>
      <c r="G713" s="221"/>
      <c r="H713" s="221"/>
      <c r="I713" s="210"/>
      <c r="J713" s="210"/>
      <c r="K713" s="210"/>
      <c r="L713" s="210"/>
      <c r="M713" s="210"/>
      <c r="N713" s="210"/>
      <c r="O713" s="210"/>
    </row>
    <row r="714" spans="1:15" ht="18.75" customHeight="1" x14ac:dyDescent="0.2">
      <c r="A714" s="210"/>
      <c r="B714" s="210"/>
      <c r="C714" s="210"/>
      <c r="D714" s="210"/>
      <c r="E714" s="210"/>
      <c r="F714" s="221"/>
      <c r="G714" s="221"/>
      <c r="H714" s="221"/>
      <c r="I714" s="210"/>
      <c r="J714" s="210"/>
      <c r="K714" s="210"/>
      <c r="L714" s="210"/>
      <c r="M714" s="210"/>
      <c r="N714" s="210"/>
      <c r="O714" s="210"/>
    </row>
    <row r="715" spans="1:15" ht="18.75" customHeight="1" x14ac:dyDescent="0.2">
      <c r="A715" s="210"/>
      <c r="B715" s="210"/>
      <c r="C715" s="210"/>
      <c r="D715" s="210"/>
      <c r="E715" s="210"/>
      <c r="F715" s="221"/>
      <c r="G715" s="221"/>
      <c r="H715" s="221"/>
      <c r="I715" s="210"/>
      <c r="J715" s="210"/>
      <c r="K715" s="210"/>
      <c r="L715" s="210"/>
      <c r="M715" s="210"/>
      <c r="N715" s="210"/>
      <c r="O715" s="210"/>
    </row>
    <row r="716" spans="1:15" ht="18.75" customHeight="1" x14ac:dyDescent="0.2">
      <c r="A716" s="210"/>
      <c r="B716" s="210"/>
      <c r="C716" s="210"/>
      <c r="D716" s="210"/>
      <c r="E716" s="210"/>
      <c r="F716" s="221"/>
      <c r="G716" s="221"/>
      <c r="H716" s="221"/>
      <c r="I716" s="210"/>
      <c r="J716" s="210"/>
      <c r="K716" s="210"/>
      <c r="L716" s="210"/>
      <c r="M716" s="210"/>
      <c r="N716" s="210"/>
      <c r="O716" s="210"/>
    </row>
    <row r="717" spans="1:15" ht="18.75" customHeight="1" x14ac:dyDescent="0.2">
      <c r="A717" s="210"/>
      <c r="B717" s="210"/>
      <c r="C717" s="210"/>
      <c r="D717" s="210"/>
      <c r="E717" s="210"/>
      <c r="F717" s="221"/>
      <c r="G717" s="221"/>
      <c r="H717" s="221"/>
      <c r="I717" s="210"/>
      <c r="J717" s="210"/>
      <c r="K717" s="210"/>
      <c r="L717" s="210"/>
      <c r="M717" s="210"/>
      <c r="N717" s="210"/>
      <c r="O717" s="210"/>
    </row>
    <row r="718" spans="1:15" ht="18.75" customHeight="1" x14ac:dyDescent="0.2">
      <c r="A718" s="210"/>
      <c r="B718" s="210"/>
      <c r="C718" s="210"/>
      <c r="D718" s="210"/>
      <c r="E718" s="210"/>
      <c r="F718" s="221"/>
      <c r="G718" s="221"/>
      <c r="H718" s="221"/>
      <c r="I718" s="210"/>
      <c r="J718" s="210"/>
      <c r="K718" s="210"/>
      <c r="L718" s="210"/>
      <c r="M718" s="210"/>
      <c r="N718" s="210"/>
      <c r="O718" s="210"/>
    </row>
    <row r="719" spans="1:15" ht="18.75" customHeight="1" x14ac:dyDescent="0.2">
      <c r="A719" s="210"/>
      <c r="B719" s="210"/>
      <c r="C719" s="210"/>
      <c r="D719" s="210"/>
      <c r="E719" s="210"/>
      <c r="F719" s="221"/>
      <c r="G719" s="221"/>
      <c r="H719" s="221"/>
      <c r="I719" s="210"/>
      <c r="J719" s="210"/>
      <c r="K719" s="210"/>
      <c r="L719" s="210"/>
      <c r="M719" s="210"/>
      <c r="N719" s="210"/>
      <c r="O719" s="210"/>
    </row>
    <row r="720" spans="1:15" ht="18.75" customHeight="1" x14ac:dyDescent="0.2">
      <c r="A720" s="210"/>
      <c r="B720" s="210"/>
      <c r="C720" s="210"/>
      <c r="D720" s="210"/>
      <c r="E720" s="210"/>
      <c r="F720" s="221"/>
      <c r="G720" s="221"/>
      <c r="H720" s="221"/>
      <c r="I720" s="210"/>
      <c r="J720" s="210"/>
      <c r="K720" s="210"/>
      <c r="L720" s="210"/>
      <c r="M720" s="210"/>
      <c r="N720" s="210"/>
      <c r="O720" s="210"/>
    </row>
    <row r="721" spans="1:15" ht="18.75" customHeight="1" x14ac:dyDescent="0.2">
      <c r="A721" s="210"/>
      <c r="B721" s="210"/>
      <c r="C721" s="210"/>
      <c r="D721" s="210"/>
      <c r="E721" s="210"/>
      <c r="F721" s="221"/>
      <c r="G721" s="221"/>
      <c r="H721" s="221"/>
      <c r="I721" s="210"/>
      <c r="J721" s="210"/>
      <c r="K721" s="210"/>
      <c r="L721" s="210"/>
      <c r="M721" s="210"/>
      <c r="N721" s="210"/>
      <c r="O721" s="210"/>
    </row>
    <row r="722" spans="1:15" ht="18.75" customHeight="1" x14ac:dyDescent="0.2">
      <c r="A722" s="210"/>
      <c r="B722" s="210"/>
      <c r="C722" s="210"/>
      <c r="D722" s="210"/>
      <c r="E722" s="210"/>
      <c r="F722" s="221"/>
      <c r="G722" s="221"/>
      <c r="H722" s="221"/>
      <c r="I722" s="210"/>
      <c r="J722" s="210"/>
      <c r="K722" s="210"/>
      <c r="L722" s="210"/>
      <c r="M722" s="210"/>
      <c r="N722" s="210"/>
      <c r="O722" s="210"/>
    </row>
    <row r="723" spans="1:15" ht="18.75" customHeight="1" x14ac:dyDescent="0.2">
      <c r="A723" s="210"/>
      <c r="B723" s="210"/>
      <c r="C723" s="210"/>
      <c r="D723" s="210"/>
      <c r="E723" s="210"/>
      <c r="F723" s="221"/>
      <c r="G723" s="221"/>
      <c r="H723" s="221"/>
      <c r="I723" s="210"/>
      <c r="J723" s="210"/>
      <c r="K723" s="210"/>
      <c r="L723" s="210"/>
      <c r="M723" s="210"/>
      <c r="N723" s="210"/>
      <c r="O723" s="210"/>
    </row>
    <row r="724" spans="1:15" ht="18.75" customHeight="1" x14ac:dyDescent="0.2">
      <c r="A724" s="210"/>
      <c r="B724" s="210"/>
      <c r="C724" s="210"/>
      <c r="D724" s="210"/>
      <c r="E724" s="210"/>
      <c r="F724" s="221"/>
      <c r="G724" s="221"/>
      <c r="H724" s="221"/>
      <c r="I724" s="210"/>
      <c r="J724" s="210"/>
      <c r="K724" s="210"/>
      <c r="L724" s="210"/>
      <c r="M724" s="210"/>
      <c r="N724" s="210"/>
      <c r="O724" s="210"/>
    </row>
    <row r="725" spans="1:15" ht="18.75" customHeight="1" x14ac:dyDescent="0.2">
      <c r="A725" s="210"/>
      <c r="B725" s="210"/>
      <c r="C725" s="210"/>
      <c r="D725" s="210"/>
      <c r="E725" s="210"/>
      <c r="F725" s="221"/>
      <c r="G725" s="221"/>
      <c r="H725" s="221"/>
      <c r="I725" s="210"/>
      <c r="J725" s="210"/>
      <c r="K725" s="210"/>
      <c r="L725" s="210"/>
      <c r="M725" s="210"/>
      <c r="N725" s="210"/>
      <c r="O725" s="210"/>
    </row>
    <row r="726" spans="1:15" ht="18.75" customHeight="1" x14ac:dyDescent="0.2">
      <c r="A726" s="210"/>
      <c r="B726" s="210"/>
      <c r="C726" s="210"/>
      <c r="D726" s="210"/>
      <c r="E726" s="210"/>
      <c r="F726" s="221"/>
      <c r="G726" s="221"/>
      <c r="H726" s="221"/>
      <c r="I726" s="210"/>
      <c r="J726" s="210"/>
      <c r="K726" s="210"/>
      <c r="L726" s="210"/>
      <c r="M726" s="210"/>
      <c r="N726" s="210"/>
      <c r="O726" s="210"/>
    </row>
    <row r="727" spans="1:15" ht="18.75" customHeight="1" x14ac:dyDescent="0.2">
      <c r="A727" s="210"/>
      <c r="B727" s="210"/>
      <c r="C727" s="210"/>
      <c r="D727" s="210"/>
      <c r="E727" s="210"/>
      <c r="F727" s="221"/>
      <c r="G727" s="221"/>
      <c r="H727" s="221"/>
      <c r="I727" s="210"/>
      <c r="J727" s="210"/>
      <c r="K727" s="210"/>
      <c r="L727" s="210"/>
      <c r="M727" s="210"/>
      <c r="N727" s="210"/>
      <c r="O727" s="210"/>
    </row>
    <row r="728" spans="1:15" ht="18.75" customHeight="1" x14ac:dyDescent="0.2">
      <c r="A728" s="210"/>
      <c r="B728" s="210"/>
      <c r="C728" s="210"/>
      <c r="D728" s="210"/>
      <c r="E728" s="210"/>
      <c r="F728" s="221"/>
      <c r="G728" s="221"/>
      <c r="H728" s="221"/>
      <c r="I728" s="210"/>
      <c r="J728" s="210"/>
      <c r="K728" s="210"/>
      <c r="L728" s="210"/>
      <c r="M728" s="210"/>
      <c r="N728" s="210"/>
      <c r="O728" s="210"/>
    </row>
    <row r="729" spans="1:15" ht="18.75" customHeight="1" x14ac:dyDescent="0.2">
      <c r="A729" s="210"/>
      <c r="B729" s="210"/>
      <c r="C729" s="210"/>
      <c r="D729" s="210"/>
      <c r="E729" s="210"/>
      <c r="F729" s="221"/>
      <c r="G729" s="221"/>
      <c r="H729" s="221"/>
      <c r="I729" s="210"/>
      <c r="J729" s="210"/>
      <c r="K729" s="210"/>
      <c r="L729" s="210"/>
      <c r="M729" s="210"/>
      <c r="N729" s="210"/>
      <c r="O729" s="210"/>
    </row>
    <row r="730" spans="1:15" ht="18.75" customHeight="1" x14ac:dyDescent="0.2">
      <c r="A730" s="210"/>
      <c r="B730" s="210"/>
      <c r="C730" s="210"/>
      <c r="D730" s="210"/>
      <c r="E730" s="210"/>
      <c r="F730" s="221"/>
      <c r="G730" s="221"/>
      <c r="H730" s="221"/>
      <c r="I730" s="210"/>
      <c r="J730" s="210"/>
      <c r="K730" s="210"/>
      <c r="L730" s="210"/>
      <c r="M730" s="210"/>
      <c r="N730" s="210"/>
      <c r="O730" s="210"/>
    </row>
    <row r="731" spans="1:15" ht="18.75" customHeight="1" x14ac:dyDescent="0.2">
      <c r="A731" s="210"/>
      <c r="B731" s="210"/>
      <c r="C731" s="210"/>
      <c r="D731" s="210"/>
      <c r="E731" s="210"/>
      <c r="F731" s="221"/>
      <c r="G731" s="221"/>
      <c r="H731" s="221"/>
      <c r="I731" s="210"/>
      <c r="J731" s="210"/>
      <c r="K731" s="210"/>
      <c r="L731" s="210"/>
      <c r="M731" s="210"/>
      <c r="N731" s="210"/>
      <c r="O731" s="210"/>
    </row>
    <row r="732" spans="1:15" ht="18.75" customHeight="1" x14ac:dyDescent="0.2">
      <c r="A732" s="210"/>
      <c r="B732" s="210"/>
      <c r="C732" s="210"/>
      <c r="D732" s="210"/>
      <c r="E732" s="210"/>
      <c r="F732" s="221"/>
      <c r="G732" s="221"/>
      <c r="H732" s="221"/>
      <c r="I732" s="210"/>
      <c r="J732" s="210"/>
      <c r="K732" s="210"/>
      <c r="L732" s="210"/>
      <c r="M732" s="210"/>
      <c r="N732" s="210"/>
      <c r="O732" s="210"/>
    </row>
    <row r="733" spans="1:15" ht="18.75" customHeight="1" x14ac:dyDescent="0.2">
      <c r="A733" s="210"/>
      <c r="B733" s="210"/>
      <c r="C733" s="210"/>
      <c r="D733" s="210"/>
      <c r="E733" s="210"/>
      <c r="F733" s="221"/>
      <c r="G733" s="221"/>
      <c r="H733" s="221"/>
      <c r="I733" s="210"/>
      <c r="J733" s="210"/>
      <c r="K733" s="210"/>
      <c r="L733" s="210"/>
      <c r="M733" s="210"/>
      <c r="N733" s="210"/>
      <c r="O733" s="210"/>
    </row>
    <row r="734" spans="1:15" ht="18.75" customHeight="1" x14ac:dyDescent="0.2">
      <c r="A734" s="210"/>
      <c r="B734" s="210"/>
      <c r="C734" s="210"/>
      <c r="D734" s="210"/>
      <c r="E734" s="210"/>
      <c r="F734" s="221"/>
      <c r="G734" s="221"/>
      <c r="H734" s="221"/>
      <c r="I734" s="210"/>
      <c r="J734" s="210"/>
      <c r="K734" s="210"/>
      <c r="L734" s="210"/>
      <c r="M734" s="210"/>
      <c r="N734" s="210"/>
      <c r="O734" s="210"/>
    </row>
    <row r="735" spans="1:15" ht="18.75" customHeight="1" x14ac:dyDescent="0.2">
      <c r="A735" s="210"/>
      <c r="B735" s="210"/>
      <c r="C735" s="210"/>
      <c r="D735" s="210"/>
      <c r="E735" s="210"/>
      <c r="F735" s="221"/>
      <c r="G735" s="221"/>
      <c r="H735" s="221"/>
      <c r="I735" s="210"/>
      <c r="J735" s="210"/>
      <c r="K735" s="210"/>
      <c r="L735" s="210"/>
      <c r="M735" s="210"/>
      <c r="N735" s="210"/>
      <c r="O735" s="210"/>
    </row>
    <row r="736" spans="1:15" ht="18.75" customHeight="1" x14ac:dyDescent="0.2">
      <c r="A736" s="210"/>
      <c r="B736" s="210"/>
      <c r="C736" s="210"/>
      <c r="D736" s="210"/>
      <c r="E736" s="210"/>
      <c r="F736" s="221"/>
      <c r="G736" s="221"/>
      <c r="H736" s="221"/>
      <c r="I736" s="210"/>
      <c r="J736" s="210"/>
      <c r="K736" s="210"/>
      <c r="L736" s="210"/>
      <c r="M736" s="210"/>
      <c r="N736" s="210"/>
      <c r="O736" s="210"/>
    </row>
    <row r="737" spans="1:15" ht="18.75" customHeight="1" x14ac:dyDescent="0.2">
      <c r="A737" s="210"/>
      <c r="B737" s="210"/>
      <c r="C737" s="210"/>
      <c r="D737" s="210"/>
      <c r="E737" s="210"/>
      <c r="F737" s="221"/>
      <c r="G737" s="221"/>
      <c r="H737" s="221"/>
      <c r="I737" s="210"/>
      <c r="J737" s="210"/>
      <c r="K737" s="210"/>
      <c r="L737" s="210"/>
      <c r="M737" s="210"/>
      <c r="N737" s="210"/>
      <c r="O737" s="210"/>
    </row>
    <row r="738" spans="1:15" ht="18.75" customHeight="1" x14ac:dyDescent="0.2">
      <c r="A738" s="210"/>
      <c r="B738" s="210"/>
      <c r="C738" s="210"/>
      <c r="D738" s="210"/>
      <c r="E738" s="210"/>
      <c r="F738" s="221"/>
      <c r="G738" s="221"/>
      <c r="H738" s="221"/>
      <c r="I738" s="210"/>
      <c r="J738" s="210"/>
      <c r="K738" s="210"/>
      <c r="L738" s="210"/>
      <c r="M738" s="210"/>
      <c r="N738" s="210"/>
      <c r="O738" s="210"/>
    </row>
    <row r="739" spans="1:15" ht="18.75" customHeight="1" x14ac:dyDescent="0.2">
      <c r="A739" s="210"/>
      <c r="B739" s="210"/>
      <c r="C739" s="210"/>
      <c r="D739" s="210"/>
      <c r="E739" s="210"/>
      <c r="F739" s="221"/>
      <c r="G739" s="221"/>
      <c r="H739" s="221"/>
      <c r="I739" s="210"/>
      <c r="J739" s="210"/>
      <c r="K739" s="210"/>
      <c r="L739" s="210"/>
      <c r="M739" s="210"/>
      <c r="N739" s="210"/>
      <c r="O739" s="210"/>
    </row>
    <row r="740" spans="1:15" ht="18.75" customHeight="1" x14ac:dyDescent="0.2">
      <c r="A740" s="210"/>
      <c r="B740" s="210"/>
      <c r="C740" s="210"/>
      <c r="D740" s="210"/>
      <c r="E740" s="210"/>
      <c r="F740" s="221"/>
      <c r="G740" s="221"/>
      <c r="H740" s="221"/>
      <c r="I740" s="210"/>
      <c r="J740" s="210"/>
      <c r="K740" s="210"/>
      <c r="L740" s="210"/>
      <c r="M740" s="210"/>
      <c r="N740" s="210"/>
      <c r="O740" s="210"/>
    </row>
    <row r="741" spans="1:15" ht="18.75" customHeight="1" x14ac:dyDescent="0.2">
      <c r="A741" s="210"/>
      <c r="B741" s="210"/>
      <c r="C741" s="210"/>
      <c r="D741" s="210"/>
      <c r="E741" s="210"/>
      <c r="F741" s="221"/>
      <c r="G741" s="221"/>
      <c r="H741" s="221"/>
      <c r="I741" s="210"/>
      <c r="J741" s="210"/>
      <c r="K741" s="210"/>
      <c r="L741" s="210"/>
      <c r="M741" s="210"/>
      <c r="N741" s="210"/>
      <c r="O741" s="210"/>
    </row>
    <row r="742" spans="1:15" ht="18.75" customHeight="1" x14ac:dyDescent="0.2">
      <c r="A742" s="210"/>
      <c r="B742" s="210"/>
      <c r="C742" s="210"/>
      <c r="D742" s="210"/>
      <c r="E742" s="210"/>
      <c r="F742" s="221"/>
      <c r="G742" s="221"/>
      <c r="H742" s="221"/>
      <c r="I742" s="210"/>
      <c r="J742" s="210"/>
      <c r="K742" s="210"/>
      <c r="L742" s="210"/>
      <c r="M742" s="210"/>
      <c r="N742" s="210"/>
      <c r="O742" s="210"/>
    </row>
    <row r="743" spans="1:15" ht="18.75" customHeight="1" x14ac:dyDescent="0.2">
      <c r="A743" s="210"/>
      <c r="B743" s="210"/>
      <c r="C743" s="210"/>
      <c r="D743" s="210"/>
      <c r="E743" s="210"/>
      <c r="F743" s="221"/>
      <c r="G743" s="221"/>
      <c r="H743" s="221"/>
      <c r="I743" s="210"/>
      <c r="J743" s="210"/>
      <c r="K743" s="210"/>
      <c r="L743" s="210"/>
      <c r="M743" s="210"/>
      <c r="N743" s="210"/>
      <c r="O743" s="210"/>
    </row>
    <row r="744" spans="1:15" ht="18.75" customHeight="1" x14ac:dyDescent="0.2">
      <c r="A744" s="210"/>
      <c r="B744" s="210"/>
      <c r="C744" s="210"/>
      <c r="D744" s="210"/>
      <c r="E744" s="210"/>
      <c r="F744" s="221"/>
      <c r="G744" s="221"/>
      <c r="H744" s="221"/>
      <c r="I744" s="210"/>
      <c r="J744" s="210"/>
      <c r="K744" s="210"/>
      <c r="L744" s="210"/>
      <c r="M744" s="210"/>
      <c r="N744" s="210"/>
      <c r="O744" s="210"/>
    </row>
    <row r="745" spans="1:15" ht="18.75" customHeight="1" x14ac:dyDescent="0.2">
      <c r="A745" s="210"/>
      <c r="B745" s="210"/>
      <c r="C745" s="210"/>
      <c r="D745" s="210"/>
      <c r="E745" s="210"/>
      <c r="F745" s="221"/>
      <c r="G745" s="221"/>
      <c r="H745" s="221"/>
      <c r="I745" s="210"/>
      <c r="J745" s="210"/>
      <c r="K745" s="210"/>
      <c r="L745" s="210"/>
      <c r="M745" s="210"/>
      <c r="N745" s="210"/>
      <c r="O745" s="210"/>
    </row>
    <row r="746" spans="1:15" ht="18.75" customHeight="1" x14ac:dyDescent="0.2">
      <c r="A746" s="210"/>
      <c r="B746" s="210"/>
      <c r="C746" s="210"/>
      <c r="D746" s="210"/>
      <c r="E746" s="210"/>
      <c r="F746" s="221"/>
      <c r="G746" s="221"/>
      <c r="H746" s="221"/>
      <c r="I746" s="210"/>
      <c r="J746" s="210"/>
      <c r="K746" s="210"/>
      <c r="L746" s="210"/>
      <c r="M746" s="210"/>
      <c r="N746" s="210"/>
      <c r="O746" s="210"/>
    </row>
    <row r="747" spans="1:15" ht="18.75" customHeight="1" x14ac:dyDescent="0.2">
      <c r="A747" s="210"/>
      <c r="B747" s="210"/>
      <c r="C747" s="210"/>
      <c r="D747" s="210"/>
      <c r="E747" s="210"/>
      <c r="F747" s="221"/>
      <c r="G747" s="221"/>
      <c r="H747" s="221"/>
      <c r="I747" s="210"/>
      <c r="J747" s="210"/>
      <c r="K747" s="210"/>
      <c r="L747" s="210"/>
      <c r="M747" s="210"/>
      <c r="N747" s="210"/>
      <c r="O747" s="210"/>
    </row>
    <row r="748" spans="1:15" ht="18.75" customHeight="1" x14ac:dyDescent="0.2">
      <c r="A748" s="210"/>
      <c r="B748" s="210"/>
      <c r="C748" s="210"/>
      <c r="D748" s="210"/>
      <c r="E748" s="210"/>
      <c r="F748" s="221"/>
      <c r="G748" s="221"/>
      <c r="H748" s="221"/>
      <c r="I748" s="210"/>
      <c r="J748" s="210"/>
      <c r="K748" s="210"/>
      <c r="L748" s="210"/>
      <c r="M748" s="210"/>
      <c r="N748" s="210"/>
      <c r="O748" s="210"/>
    </row>
    <row r="749" spans="1:15" ht="18.75" customHeight="1" x14ac:dyDescent="0.2">
      <c r="A749" s="210"/>
      <c r="B749" s="210"/>
      <c r="C749" s="210"/>
      <c r="D749" s="210"/>
      <c r="E749" s="210"/>
      <c r="F749" s="221"/>
      <c r="G749" s="221"/>
      <c r="H749" s="221"/>
      <c r="I749" s="210"/>
      <c r="J749" s="210"/>
      <c r="K749" s="210"/>
      <c r="L749" s="210"/>
      <c r="M749" s="210"/>
      <c r="N749" s="210"/>
      <c r="O749" s="210"/>
    </row>
    <row r="750" spans="1:15" ht="18.75" customHeight="1" x14ac:dyDescent="0.2">
      <c r="A750" s="210"/>
      <c r="B750" s="210"/>
      <c r="C750" s="210"/>
      <c r="D750" s="210"/>
      <c r="E750" s="210"/>
      <c r="F750" s="221"/>
      <c r="G750" s="221"/>
      <c r="H750" s="221"/>
      <c r="I750" s="210"/>
      <c r="J750" s="210"/>
      <c r="K750" s="210"/>
      <c r="L750" s="210"/>
      <c r="M750" s="210"/>
      <c r="N750" s="210"/>
      <c r="O750" s="210"/>
    </row>
    <row r="751" spans="1:15" ht="18.75" customHeight="1" x14ac:dyDescent="0.2">
      <c r="A751" s="210"/>
      <c r="B751" s="210"/>
      <c r="C751" s="210"/>
      <c r="D751" s="210"/>
      <c r="E751" s="210"/>
      <c r="F751" s="221"/>
      <c r="G751" s="221"/>
      <c r="H751" s="221"/>
      <c r="I751" s="210"/>
      <c r="J751" s="210"/>
      <c r="K751" s="210"/>
      <c r="L751" s="210"/>
      <c r="M751" s="210"/>
      <c r="N751" s="210"/>
      <c r="O751" s="210"/>
    </row>
    <row r="752" spans="1:15" ht="18.75" customHeight="1" x14ac:dyDescent="0.2">
      <c r="A752" s="210"/>
      <c r="B752" s="210"/>
      <c r="C752" s="210"/>
      <c r="D752" s="210"/>
      <c r="E752" s="210"/>
      <c r="F752" s="221"/>
      <c r="G752" s="221"/>
      <c r="H752" s="221"/>
      <c r="I752" s="210"/>
      <c r="J752" s="210"/>
      <c r="K752" s="210"/>
      <c r="L752" s="210"/>
      <c r="M752" s="210"/>
      <c r="N752" s="210"/>
      <c r="O752" s="210"/>
    </row>
    <row r="753" spans="1:15" ht="18.75" customHeight="1" x14ac:dyDescent="0.2">
      <c r="A753" s="210"/>
      <c r="B753" s="210"/>
      <c r="C753" s="210"/>
      <c r="D753" s="210"/>
      <c r="E753" s="210"/>
      <c r="F753" s="221"/>
      <c r="G753" s="221"/>
      <c r="H753" s="221"/>
      <c r="I753" s="210"/>
      <c r="J753" s="210"/>
      <c r="K753" s="210"/>
      <c r="L753" s="210"/>
      <c r="M753" s="210"/>
      <c r="N753" s="210"/>
      <c r="O753" s="210"/>
    </row>
    <row r="754" spans="1:15" ht="18.75" customHeight="1" x14ac:dyDescent="0.2">
      <c r="A754" s="210"/>
      <c r="B754" s="210"/>
      <c r="C754" s="210"/>
      <c r="D754" s="210"/>
      <c r="E754" s="210"/>
      <c r="F754" s="221"/>
      <c r="G754" s="221"/>
      <c r="H754" s="221"/>
      <c r="I754" s="210"/>
      <c r="J754" s="210"/>
      <c r="K754" s="210"/>
      <c r="L754" s="210"/>
      <c r="M754" s="210"/>
      <c r="N754" s="210"/>
      <c r="O754" s="210"/>
    </row>
    <row r="755" spans="1:15" ht="18.75" customHeight="1" x14ac:dyDescent="0.2">
      <c r="A755" s="210"/>
      <c r="B755" s="210"/>
      <c r="C755" s="210"/>
      <c r="D755" s="210"/>
      <c r="E755" s="210"/>
      <c r="F755" s="221"/>
      <c r="G755" s="221"/>
      <c r="H755" s="221"/>
      <c r="I755" s="210"/>
      <c r="J755" s="210"/>
      <c r="K755" s="210"/>
      <c r="L755" s="210"/>
      <c r="M755" s="210"/>
      <c r="N755" s="210"/>
      <c r="O755" s="210"/>
    </row>
    <row r="756" spans="1:15" ht="18.75" customHeight="1" x14ac:dyDescent="0.2">
      <c r="A756" s="210"/>
      <c r="B756" s="210"/>
      <c r="C756" s="210"/>
      <c r="D756" s="210"/>
      <c r="E756" s="210"/>
      <c r="F756" s="221"/>
      <c r="G756" s="221"/>
      <c r="H756" s="221"/>
      <c r="I756" s="210"/>
      <c r="J756" s="210"/>
      <c r="K756" s="210"/>
      <c r="L756" s="210"/>
      <c r="M756" s="210"/>
      <c r="N756" s="210"/>
      <c r="O756" s="210"/>
    </row>
    <row r="757" spans="1:15" ht="18.75" customHeight="1" x14ac:dyDescent="0.2">
      <c r="A757" s="210"/>
      <c r="B757" s="210"/>
      <c r="C757" s="210"/>
      <c r="D757" s="210"/>
      <c r="E757" s="210"/>
      <c r="F757" s="221"/>
      <c r="G757" s="221"/>
      <c r="H757" s="221"/>
      <c r="I757" s="210"/>
      <c r="J757" s="210"/>
      <c r="K757" s="210"/>
      <c r="L757" s="210"/>
      <c r="M757" s="210"/>
      <c r="N757" s="210"/>
      <c r="O757" s="210"/>
    </row>
    <row r="758" spans="1:15" ht="18.75" customHeight="1" x14ac:dyDescent="0.2">
      <c r="A758" s="210"/>
      <c r="B758" s="210"/>
      <c r="C758" s="210"/>
      <c r="D758" s="210"/>
      <c r="E758" s="210"/>
      <c r="F758" s="221"/>
      <c r="G758" s="221"/>
      <c r="H758" s="221"/>
      <c r="I758" s="210"/>
      <c r="J758" s="210"/>
      <c r="K758" s="210"/>
      <c r="L758" s="210"/>
      <c r="M758" s="210"/>
      <c r="N758" s="210"/>
      <c r="O758" s="210"/>
    </row>
    <row r="759" spans="1:15" ht="18.75" customHeight="1" x14ac:dyDescent="0.2">
      <c r="A759" s="210"/>
      <c r="B759" s="210"/>
      <c r="C759" s="210"/>
      <c r="D759" s="210"/>
      <c r="E759" s="210"/>
      <c r="F759" s="221"/>
      <c r="G759" s="221"/>
      <c r="H759" s="221"/>
      <c r="I759" s="210"/>
      <c r="J759" s="210"/>
      <c r="K759" s="210"/>
      <c r="L759" s="210"/>
      <c r="M759" s="210"/>
      <c r="N759" s="210"/>
      <c r="O759" s="210"/>
    </row>
    <row r="760" spans="1:15" ht="18.75" customHeight="1" x14ac:dyDescent="0.2">
      <c r="A760" s="210"/>
      <c r="B760" s="210"/>
      <c r="C760" s="210"/>
      <c r="D760" s="210"/>
      <c r="E760" s="210"/>
      <c r="F760" s="221"/>
      <c r="G760" s="221"/>
      <c r="H760" s="221"/>
      <c r="I760" s="210"/>
      <c r="J760" s="210"/>
      <c r="K760" s="210"/>
      <c r="L760" s="210"/>
      <c r="M760" s="210"/>
      <c r="N760" s="210"/>
      <c r="O760" s="210"/>
    </row>
    <row r="761" spans="1:15" ht="18.75" customHeight="1" x14ac:dyDescent="0.2">
      <c r="A761" s="210"/>
      <c r="B761" s="210"/>
      <c r="C761" s="210"/>
      <c r="D761" s="210"/>
      <c r="E761" s="210"/>
      <c r="F761" s="221"/>
      <c r="G761" s="221"/>
      <c r="H761" s="221"/>
      <c r="I761" s="210"/>
      <c r="J761" s="210"/>
      <c r="K761" s="210"/>
      <c r="L761" s="210"/>
      <c r="M761" s="210"/>
      <c r="N761" s="210"/>
      <c r="O761" s="210"/>
    </row>
    <row r="762" spans="1:15" ht="18.75" customHeight="1" x14ac:dyDescent="0.2">
      <c r="A762" s="210"/>
      <c r="B762" s="210"/>
      <c r="C762" s="210"/>
      <c r="D762" s="210"/>
      <c r="E762" s="210"/>
      <c r="F762" s="221"/>
      <c r="G762" s="221"/>
      <c r="H762" s="221"/>
      <c r="I762" s="210"/>
      <c r="J762" s="210"/>
      <c r="K762" s="210"/>
      <c r="L762" s="210"/>
      <c r="M762" s="210"/>
      <c r="N762" s="210"/>
      <c r="O762" s="210"/>
    </row>
    <row r="763" spans="1:15" ht="18.75" customHeight="1" x14ac:dyDescent="0.2">
      <c r="A763" s="210"/>
      <c r="B763" s="210"/>
      <c r="C763" s="210"/>
      <c r="D763" s="210"/>
      <c r="E763" s="210"/>
      <c r="F763" s="221"/>
      <c r="G763" s="221"/>
      <c r="H763" s="221"/>
      <c r="I763" s="210"/>
      <c r="J763" s="210"/>
      <c r="K763" s="210"/>
      <c r="L763" s="210"/>
      <c r="M763" s="210"/>
      <c r="N763" s="210"/>
      <c r="O763" s="210"/>
    </row>
    <row r="764" spans="1:15" ht="18.75" customHeight="1" x14ac:dyDescent="0.2">
      <c r="A764" s="210"/>
      <c r="B764" s="210"/>
      <c r="C764" s="210"/>
      <c r="D764" s="210"/>
      <c r="E764" s="210"/>
      <c r="F764" s="221"/>
      <c r="G764" s="221"/>
      <c r="H764" s="221"/>
      <c r="I764" s="210"/>
      <c r="J764" s="210"/>
      <c r="K764" s="210"/>
      <c r="L764" s="210"/>
      <c r="M764" s="210"/>
      <c r="N764" s="210"/>
      <c r="O764" s="210"/>
    </row>
    <row r="765" spans="1:15" ht="18.75" customHeight="1" x14ac:dyDescent="0.2">
      <c r="A765" s="210"/>
      <c r="B765" s="210"/>
      <c r="C765" s="210"/>
      <c r="D765" s="210"/>
      <c r="E765" s="210"/>
      <c r="F765" s="221"/>
      <c r="G765" s="221"/>
      <c r="H765" s="221"/>
      <c r="I765" s="210"/>
      <c r="J765" s="210"/>
      <c r="K765" s="210"/>
      <c r="L765" s="210"/>
      <c r="M765" s="210"/>
      <c r="N765" s="210"/>
      <c r="O765" s="210"/>
    </row>
    <row r="766" spans="1:15" ht="18.75" customHeight="1" x14ac:dyDescent="0.2">
      <c r="A766" s="210"/>
      <c r="B766" s="210"/>
      <c r="C766" s="210"/>
      <c r="D766" s="210"/>
      <c r="E766" s="210"/>
      <c r="F766" s="221"/>
      <c r="G766" s="221"/>
      <c r="H766" s="221"/>
      <c r="I766" s="210"/>
      <c r="J766" s="210"/>
      <c r="K766" s="210"/>
      <c r="L766" s="210"/>
      <c r="M766" s="210"/>
      <c r="N766" s="210"/>
      <c r="O766" s="210"/>
    </row>
    <row r="767" spans="1:15" ht="18.75" customHeight="1" x14ac:dyDescent="0.2">
      <c r="A767" s="210"/>
      <c r="B767" s="210"/>
      <c r="C767" s="210"/>
      <c r="D767" s="210"/>
      <c r="E767" s="210"/>
      <c r="F767" s="221"/>
      <c r="G767" s="221"/>
      <c r="H767" s="221"/>
      <c r="I767" s="210"/>
      <c r="J767" s="210"/>
      <c r="K767" s="210"/>
      <c r="L767" s="210"/>
      <c r="M767" s="210"/>
      <c r="N767" s="210"/>
      <c r="O767" s="210"/>
    </row>
    <row r="768" spans="1:15" ht="18.75" customHeight="1" x14ac:dyDescent="0.2">
      <c r="A768" s="210"/>
      <c r="B768" s="210"/>
      <c r="C768" s="210"/>
      <c r="D768" s="210"/>
      <c r="E768" s="210"/>
      <c r="F768" s="221"/>
      <c r="G768" s="221"/>
      <c r="H768" s="221"/>
      <c r="I768" s="210"/>
      <c r="J768" s="210"/>
      <c r="K768" s="210"/>
      <c r="L768" s="210"/>
      <c r="M768" s="210"/>
      <c r="N768" s="210"/>
      <c r="O768" s="210"/>
    </row>
    <row r="769" spans="1:15" ht="18.75" customHeight="1" x14ac:dyDescent="0.2">
      <c r="A769" s="210"/>
      <c r="B769" s="210"/>
      <c r="C769" s="210"/>
      <c r="D769" s="210"/>
      <c r="E769" s="210"/>
      <c r="F769" s="221"/>
      <c r="G769" s="221"/>
      <c r="H769" s="221"/>
      <c r="I769" s="210"/>
      <c r="J769" s="210"/>
      <c r="K769" s="210"/>
      <c r="L769" s="210"/>
      <c r="M769" s="210"/>
      <c r="N769" s="210"/>
      <c r="O769" s="210"/>
    </row>
    <row r="770" spans="1:15" ht="18.75" customHeight="1" x14ac:dyDescent="0.2">
      <c r="A770" s="210"/>
      <c r="B770" s="210"/>
      <c r="C770" s="210"/>
      <c r="D770" s="210"/>
      <c r="E770" s="210"/>
      <c r="F770" s="221"/>
      <c r="G770" s="221"/>
      <c r="H770" s="221"/>
      <c r="I770" s="210"/>
      <c r="J770" s="210"/>
      <c r="K770" s="210"/>
      <c r="L770" s="210"/>
      <c r="M770" s="210"/>
      <c r="N770" s="210"/>
      <c r="O770" s="210"/>
    </row>
    <row r="771" spans="1:15" ht="18.75" customHeight="1" x14ac:dyDescent="0.2">
      <c r="A771" s="210"/>
      <c r="B771" s="210"/>
      <c r="C771" s="210"/>
      <c r="D771" s="210"/>
      <c r="E771" s="210"/>
      <c r="F771" s="221"/>
      <c r="G771" s="221"/>
      <c r="H771" s="221"/>
      <c r="I771" s="210"/>
      <c r="J771" s="210"/>
      <c r="K771" s="210"/>
      <c r="L771" s="210"/>
      <c r="M771" s="210"/>
      <c r="N771" s="210"/>
      <c r="O771" s="210"/>
    </row>
    <row r="772" spans="1:15" ht="18.75" customHeight="1" x14ac:dyDescent="0.2">
      <c r="A772" s="210"/>
      <c r="B772" s="210"/>
      <c r="C772" s="210"/>
      <c r="D772" s="210"/>
      <c r="E772" s="210"/>
      <c r="F772" s="221"/>
      <c r="G772" s="221"/>
      <c r="H772" s="221"/>
      <c r="I772" s="210"/>
      <c r="J772" s="210"/>
      <c r="K772" s="210"/>
      <c r="L772" s="210"/>
      <c r="M772" s="210"/>
      <c r="N772" s="210"/>
      <c r="O772" s="210"/>
    </row>
    <row r="773" spans="1:15" ht="18.75" customHeight="1" x14ac:dyDescent="0.2">
      <c r="A773" s="210"/>
      <c r="B773" s="210"/>
      <c r="C773" s="210"/>
      <c r="D773" s="210"/>
      <c r="E773" s="210"/>
      <c r="F773" s="221"/>
      <c r="G773" s="221"/>
      <c r="H773" s="221"/>
      <c r="I773" s="210"/>
      <c r="J773" s="210"/>
      <c r="K773" s="210"/>
      <c r="L773" s="210"/>
      <c r="M773" s="210"/>
      <c r="N773" s="210"/>
      <c r="O773" s="210"/>
    </row>
    <row r="774" spans="1:15" ht="18.75" customHeight="1" x14ac:dyDescent="0.2">
      <c r="A774" s="210"/>
      <c r="B774" s="210"/>
      <c r="C774" s="210"/>
      <c r="D774" s="210"/>
      <c r="E774" s="210"/>
      <c r="F774" s="221"/>
      <c r="G774" s="221"/>
      <c r="H774" s="221"/>
      <c r="I774" s="210"/>
      <c r="J774" s="210"/>
      <c r="K774" s="210"/>
      <c r="L774" s="210"/>
      <c r="M774" s="210"/>
      <c r="N774" s="210"/>
      <c r="O774" s="210"/>
    </row>
    <row r="775" spans="1:15" ht="18.75" customHeight="1" x14ac:dyDescent="0.2">
      <c r="A775" s="210"/>
      <c r="B775" s="210"/>
      <c r="C775" s="210"/>
      <c r="D775" s="210"/>
      <c r="E775" s="210"/>
      <c r="F775" s="221"/>
      <c r="G775" s="221"/>
      <c r="H775" s="221"/>
      <c r="I775" s="210"/>
      <c r="J775" s="210"/>
      <c r="K775" s="210"/>
      <c r="L775" s="210"/>
      <c r="M775" s="210"/>
      <c r="N775" s="210"/>
      <c r="O775" s="210"/>
    </row>
    <row r="776" spans="1:15" ht="18.75" customHeight="1" x14ac:dyDescent="0.2">
      <c r="A776" s="210"/>
      <c r="B776" s="210"/>
      <c r="C776" s="210"/>
      <c r="D776" s="210"/>
      <c r="E776" s="210"/>
      <c r="F776" s="221"/>
      <c r="G776" s="221"/>
      <c r="H776" s="221"/>
      <c r="I776" s="210"/>
      <c r="J776" s="210"/>
      <c r="K776" s="210"/>
      <c r="L776" s="210"/>
      <c r="M776" s="210"/>
      <c r="N776" s="210"/>
      <c r="O776" s="210"/>
    </row>
    <row r="777" spans="1:15" ht="18.75" customHeight="1" x14ac:dyDescent="0.2">
      <c r="A777" s="210"/>
      <c r="B777" s="210"/>
      <c r="C777" s="210"/>
      <c r="D777" s="210"/>
      <c r="E777" s="210"/>
      <c r="F777" s="221"/>
      <c r="G777" s="221"/>
      <c r="H777" s="221"/>
      <c r="I777" s="210"/>
      <c r="J777" s="210"/>
      <c r="K777" s="210"/>
      <c r="L777" s="210"/>
      <c r="M777" s="210"/>
      <c r="N777" s="210"/>
      <c r="O777" s="210"/>
    </row>
    <row r="778" spans="1:15" ht="18.75" customHeight="1" x14ac:dyDescent="0.2">
      <c r="A778" s="210"/>
      <c r="B778" s="210"/>
      <c r="C778" s="210"/>
      <c r="D778" s="210"/>
      <c r="E778" s="210"/>
      <c r="F778" s="221"/>
      <c r="G778" s="221"/>
      <c r="H778" s="221"/>
      <c r="I778" s="210"/>
      <c r="J778" s="210"/>
      <c r="K778" s="210"/>
      <c r="L778" s="210"/>
      <c r="M778" s="210"/>
      <c r="N778" s="210"/>
      <c r="O778" s="210"/>
    </row>
    <row r="779" spans="1:15" ht="18.75" customHeight="1" x14ac:dyDescent="0.2">
      <c r="A779" s="210"/>
      <c r="B779" s="210"/>
      <c r="C779" s="210"/>
      <c r="D779" s="210"/>
      <c r="E779" s="210"/>
      <c r="F779" s="221"/>
      <c r="G779" s="221"/>
      <c r="H779" s="221"/>
      <c r="I779" s="210"/>
      <c r="J779" s="210"/>
      <c r="K779" s="210"/>
      <c r="L779" s="210"/>
      <c r="M779" s="210"/>
      <c r="N779" s="210"/>
      <c r="O779" s="210"/>
    </row>
    <row r="780" spans="1:15" ht="18.75" customHeight="1" x14ac:dyDescent="0.2">
      <c r="A780" s="210"/>
      <c r="B780" s="210"/>
      <c r="C780" s="210"/>
      <c r="D780" s="210"/>
      <c r="E780" s="210"/>
      <c r="F780" s="221"/>
      <c r="G780" s="221"/>
      <c r="H780" s="221"/>
      <c r="I780" s="210"/>
      <c r="J780" s="210"/>
      <c r="K780" s="210"/>
      <c r="L780" s="210"/>
      <c r="M780" s="210"/>
      <c r="N780" s="210"/>
      <c r="O780" s="210"/>
    </row>
    <row r="781" spans="1:15" ht="18.75" customHeight="1" x14ac:dyDescent="0.2">
      <c r="A781" s="210"/>
      <c r="B781" s="210"/>
      <c r="C781" s="210"/>
      <c r="D781" s="210"/>
      <c r="E781" s="210"/>
      <c r="F781" s="221"/>
      <c r="G781" s="221"/>
      <c r="H781" s="221"/>
      <c r="I781" s="210"/>
      <c r="J781" s="210"/>
      <c r="K781" s="210"/>
      <c r="L781" s="210"/>
      <c r="M781" s="210"/>
      <c r="N781" s="210"/>
      <c r="O781" s="210"/>
    </row>
    <row r="782" spans="1:15" ht="18.75" customHeight="1" x14ac:dyDescent="0.2">
      <c r="A782" s="210"/>
      <c r="B782" s="210"/>
      <c r="C782" s="210"/>
      <c r="D782" s="210"/>
      <c r="E782" s="210"/>
      <c r="F782" s="221"/>
      <c r="G782" s="221"/>
      <c r="H782" s="221"/>
      <c r="I782" s="210"/>
      <c r="J782" s="210"/>
      <c r="K782" s="210"/>
      <c r="L782" s="210"/>
      <c r="M782" s="210"/>
      <c r="N782" s="210"/>
      <c r="O782" s="210"/>
    </row>
    <row r="783" spans="1:15" ht="18.75" customHeight="1" x14ac:dyDescent="0.2">
      <c r="A783" s="210"/>
      <c r="B783" s="210"/>
      <c r="C783" s="210"/>
      <c r="D783" s="210"/>
      <c r="E783" s="210"/>
      <c r="F783" s="221"/>
      <c r="G783" s="221"/>
      <c r="H783" s="221"/>
      <c r="I783" s="210"/>
      <c r="J783" s="210"/>
      <c r="K783" s="210"/>
      <c r="L783" s="210"/>
      <c r="M783" s="210"/>
      <c r="N783" s="210"/>
      <c r="O783" s="210"/>
    </row>
    <row r="784" spans="1:15" ht="18.75" customHeight="1" x14ac:dyDescent="0.2">
      <c r="A784" s="210"/>
      <c r="B784" s="210"/>
      <c r="C784" s="210"/>
      <c r="D784" s="210"/>
      <c r="E784" s="210"/>
      <c r="F784" s="221"/>
      <c r="G784" s="221"/>
      <c r="H784" s="221"/>
      <c r="I784" s="210"/>
      <c r="J784" s="210"/>
      <c r="K784" s="210"/>
      <c r="L784" s="210"/>
      <c r="M784" s="210"/>
      <c r="N784" s="210"/>
      <c r="O784" s="210"/>
    </row>
    <row r="785" spans="1:15" ht="18.75" customHeight="1" x14ac:dyDescent="0.2">
      <c r="A785" s="210"/>
      <c r="B785" s="210"/>
      <c r="C785" s="210"/>
      <c r="D785" s="210"/>
      <c r="E785" s="210"/>
      <c r="F785" s="221"/>
      <c r="G785" s="221"/>
      <c r="H785" s="221"/>
      <c r="I785" s="210"/>
      <c r="J785" s="210"/>
      <c r="K785" s="210"/>
      <c r="L785" s="210"/>
      <c r="M785" s="210"/>
      <c r="N785" s="210"/>
      <c r="O785" s="210"/>
    </row>
    <row r="786" spans="1:15" ht="18.75" customHeight="1" x14ac:dyDescent="0.2">
      <c r="A786" s="210"/>
      <c r="B786" s="210"/>
      <c r="C786" s="210"/>
      <c r="D786" s="210"/>
      <c r="E786" s="210"/>
      <c r="F786" s="221"/>
      <c r="G786" s="221"/>
      <c r="H786" s="221"/>
      <c r="I786" s="210"/>
      <c r="J786" s="210"/>
      <c r="K786" s="210"/>
      <c r="L786" s="210"/>
      <c r="M786" s="210"/>
      <c r="N786" s="210"/>
      <c r="O786" s="210"/>
    </row>
    <row r="787" spans="1:15" ht="18.75" customHeight="1" x14ac:dyDescent="0.2">
      <c r="A787" s="210"/>
      <c r="B787" s="210"/>
      <c r="C787" s="210"/>
      <c r="D787" s="210"/>
      <c r="E787" s="210"/>
      <c r="F787" s="221"/>
      <c r="G787" s="221"/>
      <c r="H787" s="221"/>
      <c r="I787" s="210"/>
      <c r="J787" s="210"/>
      <c r="K787" s="210"/>
      <c r="L787" s="210"/>
      <c r="M787" s="210"/>
      <c r="N787" s="210"/>
      <c r="O787" s="210"/>
    </row>
    <row r="788" spans="1:15" ht="18.75" customHeight="1" x14ac:dyDescent="0.2">
      <c r="A788" s="210"/>
      <c r="B788" s="210"/>
      <c r="C788" s="210"/>
      <c r="D788" s="210"/>
      <c r="E788" s="210"/>
      <c r="F788" s="221"/>
      <c r="G788" s="221"/>
      <c r="H788" s="221"/>
      <c r="I788" s="210"/>
      <c r="J788" s="210"/>
      <c r="K788" s="210"/>
      <c r="L788" s="210"/>
      <c r="M788" s="210"/>
      <c r="N788" s="210"/>
      <c r="O788" s="210"/>
    </row>
    <row r="789" spans="1:15" ht="18.75" customHeight="1" x14ac:dyDescent="0.2">
      <c r="A789" s="210"/>
      <c r="B789" s="210"/>
      <c r="C789" s="210"/>
      <c r="D789" s="210"/>
      <c r="E789" s="210"/>
      <c r="F789" s="221"/>
      <c r="G789" s="221"/>
      <c r="H789" s="221"/>
      <c r="I789" s="210"/>
      <c r="J789" s="210"/>
      <c r="K789" s="210"/>
      <c r="L789" s="210"/>
      <c r="M789" s="210"/>
      <c r="N789" s="210"/>
      <c r="O789" s="210"/>
    </row>
    <row r="790" spans="1:15" ht="18.75" customHeight="1" x14ac:dyDescent="0.2">
      <c r="A790" s="210"/>
      <c r="B790" s="210"/>
      <c r="C790" s="210"/>
      <c r="D790" s="210"/>
      <c r="E790" s="210"/>
      <c r="F790" s="221"/>
      <c r="G790" s="221"/>
      <c r="H790" s="221"/>
      <c r="I790" s="210"/>
      <c r="J790" s="210"/>
      <c r="K790" s="210"/>
      <c r="L790" s="210"/>
      <c r="M790" s="210"/>
      <c r="N790" s="210"/>
      <c r="O790" s="210"/>
    </row>
    <row r="791" spans="1:15" ht="18.75" customHeight="1" x14ac:dyDescent="0.2">
      <c r="A791" s="210"/>
      <c r="B791" s="210"/>
      <c r="C791" s="210"/>
      <c r="D791" s="210"/>
      <c r="E791" s="210"/>
      <c r="F791" s="221"/>
      <c r="G791" s="221"/>
      <c r="H791" s="221"/>
      <c r="I791" s="210"/>
      <c r="J791" s="210"/>
      <c r="K791" s="210"/>
      <c r="L791" s="210"/>
      <c r="M791" s="210"/>
      <c r="N791" s="210"/>
      <c r="O791" s="210"/>
    </row>
    <row r="792" spans="1:15" ht="18.75" customHeight="1" x14ac:dyDescent="0.2">
      <c r="A792" s="210"/>
      <c r="B792" s="210"/>
      <c r="C792" s="210"/>
      <c r="D792" s="210"/>
      <c r="E792" s="210"/>
      <c r="F792" s="221"/>
      <c r="G792" s="221"/>
      <c r="H792" s="221"/>
      <c r="I792" s="210"/>
      <c r="J792" s="210"/>
      <c r="K792" s="210"/>
      <c r="L792" s="210"/>
      <c r="M792" s="210"/>
      <c r="N792" s="210"/>
      <c r="O792" s="210"/>
    </row>
    <row r="793" spans="1:15" ht="18.75" customHeight="1" x14ac:dyDescent="0.2">
      <c r="A793" s="210"/>
      <c r="B793" s="210"/>
      <c r="C793" s="210"/>
      <c r="D793" s="210"/>
      <c r="E793" s="210"/>
      <c r="F793" s="221"/>
      <c r="G793" s="221"/>
      <c r="H793" s="221"/>
      <c r="I793" s="210"/>
      <c r="J793" s="210"/>
      <c r="K793" s="210"/>
      <c r="L793" s="210"/>
      <c r="M793" s="210"/>
      <c r="N793" s="210"/>
      <c r="O793" s="210"/>
    </row>
    <row r="794" spans="1:15" ht="18.75" customHeight="1" x14ac:dyDescent="0.2">
      <c r="A794" s="210"/>
      <c r="B794" s="210"/>
      <c r="C794" s="210"/>
      <c r="D794" s="210"/>
      <c r="E794" s="210"/>
      <c r="F794" s="221"/>
      <c r="G794" s="221"/>
      <c r="H794" s="221"/>
      <c r="I794" s="210"/>
      <c r="J794" s="210"/>
      <c r="K794" s="210"/>
      <c r="L794" s="210"/>
      <c r="M794" s="210"/>
      <c r="N794" s="210"/>
      <c r="O794" s="210"/>
    </row>
    <row r="795" spans="1:15" ht="18.75" customHeight="1" x14ac:dyDescent="0.2">
      <c r="A795" s="210"/>
      <c r="B795" s="210"/>
      <c r="C795" s="210"/>
      <c r="D795" s="210"/>
      <c r="E795" s="210"/>
      <c r="F795" s="221"/>
      <c r="G795" s="221"/>
      <c r="H795" s="221"/>
      <c r="I795" s="210"/>
      <c r="J795" s="210"/>
      <c r="K795" s="210"/>
      <c r="L795" s="210"/>
      <c r="M795" s="210"/>
      <c r="N795" s="210"/>
      <c r="O795" s="210"/>
    </row>
    <row r="796" spans="1:15" ht="18.75" customHeight="1" x14ac:dyDescent="0.2">
      <c r="A796" s="210"/>
      <c r="B796" s="210"/>
      <c r="C796" s="210"/>
      <c r="D796" s="210"/>
      <c r="E796" s="210"/>
      <c r="F796" s="221"/>
      <c r="G796" s="221"/>
      <c r="H796" s="221"/>
      <c r="I796" s="210"/>
      <c r="J796" s="210"/>
      <c r="K796" s="210"/>
      <c r="L796" s="210"/>
      <c r="M796" s="210"/>
      <c r="N796" s="210"/>
      <c r="O796" s="210"/>
    </row>
    <row r="797" spans="1:15" ht="18.75" customHeight="1" x14ac:dyDescent="0.2">
      <c r="A797" s="210"/>
      <c r="B797" s="210"/>
      <c r="C797" s="210"/>
      <c r="D797" s="210"/>
      <c r="E797" s="210"/>
      <c r="F797" s="221"/>
      <c r="G797" s="221"/>
      <c r="H797" s="221"/>
      <c r="I797" s="210"/>
      <c r="J797" s="210"/>
      <c r="K797" s="210"/>
      <c r="L797" s="210"/>
      <c r="M797" s="210"/>
      <c r="N797" s="210"/>
      <c r="O797" s="210"/>
    </row>
    <row r="798" spans="1:15" ht="18.75" customHeight="1" x14ac:dyDescent="0.2">
      <c r="A798" s="210"/>
      <c r="B798" s="210"/>
      <c r="C798" s="210"/>
      <c r="D798" s="210"/>
      <c r="E798" s="210"/>
      <c r="F798" s="221"/>
      <c r="G798" s="221"/>
      <c r="H798" s="221"/>
      <c r="I798" s="210"/>
      <c r="J798" s="210"/>
      <c r="K798" s="210"/>
      <c r="L798" s="210"/>
      <c r="M798" s="210"/>
      <c r="N798" s="210"/>
      <c r="O798" s="210"/>
    </row>
    <row r="799" spans="1:15" ht="18.75" customHeight="1" x14ac:dyDescent="0.2">
      <c r="A799" s="210"/>
      <c r="B799" s="210"/>
      <c r="C799" s="210"/>
      <c r="D799" s="210"/>
      <c r="E799" s="210"/>
      <c r="F799" s="221"/>
      <c r="G799" s="221"/>
      <c r="H799" s="221"/>
      <c r="I799" s="210"/>
      <c r="J799" s="210"/>
      <c r="K799" s="210"/>
      <c r="L799" s="210"/>
      <c r="M799" s="210"/>
      <c r="N799" s="210"/>
      <c r="O799" s="210"/>
    </row>
    <row r="800" spans="1:15" ht="18.75" customHeight="1" x14ac:dyDescent="0.2">
      <c r="A800" s="210"/>
      <c r="B800" s="210"/>
      <c r="C800" s="210"/>
      <c r="D800" s="210"/>
      <c r="E800" s="210"/>
      <c r="F800" s="221"/>
      <c r="G800" s="221"/>
      <c r="H800" s="221"/>
      <c r="I800" s="210"/>
      <c r="J800" s="210"/>
      <c r="K800" s="210"/>
      <c r="L800" s="210"/>
      <c r="M800" s="210"/>
      <c r="N800" s="210"/>
      <c r="O800" s="210"/>
    </row>
    <row r="801" spans="1:15" ht="18.75" customHeight="1" x14ac:dyDescent="0.2">
      <c r="A801" s="210"/>
      <c r="B801" s="210"/>
      <c r="C801" s="210"/>
      <c r="D801" s="210"/>
      <c r="E801" s="210"/>
      <c r="F801" s="221"/>
      <c r="G801" s="221"/>
      <c r="H801" s="221"/>
      <c r="I801" s="210"/>
      <c r="J801" s="210"/>
      <c r="K801" s="210"/>
      <c r="L801" s="210"/>
      <c r="M801" s="210"/>
      <c r="N801" s="210"/>
      <c r="O801" s="210"/>
    </row>
    <row r="802" spans="1:15" ht="18.75" customHeight="1" x14ac:dyDescent="0.2">
      <c r="A802" s="210"/>
      <c r="B802" s="210"/>
      <c r="C802" s="210"/>
      <c r="D802" s="210"/>
      <c r="E802" s="210"/>
      <c r="F802" s="221"/>
      <c r="G802" s="221"/>
      <c r="H802" s="221"/>
      <c r="I802" s="210"/>
      <c r="J802" s="210"/>
      <c r="K802" s="210"/>
      <c r="L802" s="210"/>
      <c r="M802" s="210"/>
      <c r="N802" s="210"/>
      <c r="O802" s="210"/>
    </row>
    <row r="803" spans="1:15" ht="18.75" customHeight="1" x14ac:dyDescent="0.2">
      <c r="A803" s="210"/>
      <c r="B803" s="210"/>
      <c r="C803" s="210"/>
      <c r="D803" s="210"/>
      <c r="E803" s="210"/>
      <c r="F803" s="221"/>
      <c r="G803" s="221"/>
      <c r="H803" s="221"/>
      <c r="I803" s="210"/>
      <c r="J803" s="210"/>
      <c r="K803" s="210"/>
      <c r="L803" s="210"/>
      <c r="M803" s="210"/>
      <c r="N803" s="210"/>
      <c r="O803" s="210"/>
    </row>
    <row r="804" spans="1:15" ht="18.75" customHeight="1" x14ac:dyDescent="0.2">
      <c r="A804" s="210"/>
      <c r="B804" s="210"/>
      <c r="C804" s="210"/>
      <c r="D804" s="210"/>
      <c r="E804" s="210"/>
      <c r="F804" s="221"/>
      <c r="G804" s="221"/>
      <c r="H804" s="221"/>
      <c r="I804" s="210"/>
      <c r="J804" s="210"/>
      <c r="K804" s="210"/>
      <c r="L804" s="210"/>
      <c r="M804" s="210"/>
      <c r="N804" s="210"/>
      <c r="O804" s="210"/>
    </row>
    <row r="805" spans="1:15" ht="18.75" customHeight="1" x14ac:dyDescent="0.2">
      <c r="A805" s="210"/>
      <c r="B805" s="210"/>
      <c r="C805" s="210"/>
      <c r="D805" s="210"/>
      <c r="E805" s="210"/>
      <c r="F805" s="221"/>
      <c r="G805" s="221"/>
      <c r="H805" s="221"/>
      <c r="I805" s="210"/>
      <c r="J805" s="210"/>
      <c r="K805" s="210"/>
      <c r="L805" s="210"/>
      <c r="M805" s="210"/>
      <c r="N805" s="210"/>
      <c r="O805" s="210"/>
    </row>
    <row r="806" spans="1:15" ht="18.75" customHeight="1" x14ac:dyDescent="0.2">
      <c r="A806" s="210"/>
      <c r="B806" s="210"/>
      <c r="C806" s="210"/>
      <c r="D806" s="210"/>
      <c r="E806" s="210"/>
      <c r="F806" s="221"/>
      <c r="G806" s="221"/>
      <c r="H806" s="221"/>
      <c r="I806" s="210"/>
      <c r="J806" s="210"/>
      <c r="K806" s="210"/>
      <c r="L806" s="210"/>
      <c r="M806" s="210"/>
      <c r="N806" s="210"/>
      <c r="O806" s="210"/>
    </row>
    <row r="807" spans="1:15" ht="18.75" customHeight="1" x14ac:dyDescent="0.2">
      <c r="A807" s="210"/>
      <c r="B807" s="210"/>
      <c r="C807" s="210"/>
      <c r="D807" s="210"/>
      <c r="E807" s="210"/>
      <c r="F807" s="221"/>
      <c r="G807" s="221"/>
      <c r="H807" s="221"/>
      <c r="I807" s="210"/>
      <c r="J807" s="210"/>
      <c r="K807" s="210"/>
      <c r="L807" s="210"/>
      <c r="M807" s="210"/>
      <c r="N807" s="210"/>
      <c r="O807" s="210"/>
    </row>
    <row r="808" spans="1:15" ht="18.75" customHeight="1" x14ac:dyDescent="0.2">
      <c r="A808" s="210"/>
      <c r="B808" s="210"/>
      <c r="C808" s="210"/>
      <c r="D808" s="210"/>
      <c r="E808" s="210"/>
      <c r="F808" s="221"/>
      <c r="G808" s="221"/>
      <c r="H808" s="221"/>
      <c r="I808" s="210"/>
      <c r="J808" s="210"/>
      <c r="K808" s="210"/>
      <c r="L808" s="210"/>
      <c r="M808" s="210"/>
      <c r="N808" s="210"/>
      <c r="O808" s="210"/>
    </row>
    <row r="809" spans="1:15" ht="18.75" customHeight="1" x14ac:dyDescent="0.2">
      <c r="A809" s="210"/>
      <c r="B809" s="210"/>
      <c r="C809" s="210"/>
      <c r="D809" s="210"/>
      <c r="E809" s="210"/>
      <c r="F809" s="221"/>
      <c r="G809" s="221"/>
      <c r="H809" s="221"/>
      <c r="I809" s="210"/>
      <c r="J809" s="210"/>
      <c r="K809" s="210"/>
      <c r="L809" s="210"/>
      <c r="M809" s="210"/>
      <c r="N809" s="210"/>
      <c r="O809" s="210"/>
    </row>
    <row r="810" spans="1:15" ht="18.75" customHeight="1" x14ac:dyDescent="0.2">
      <c r="A810" s="210"/>
      <c r="B810" s="210"/>
      <c r="C810" s="210"/>
      <c r="D810" s="210"/>
      <c r="E810" s="210"/>
      <c r="F810" s="221"/>
      <c r="G810" s="221"/>
      <c r="H810" s="221"/>
      <c r="I810" s="210"/>
      <c r="J810" s="210"/>
      <c r="K810" s="210"/>
      <c r="L810" s="210"/>
      <c r="M810" s="210"/>
      <c r="N810" s="210"/>
      <c r="O810" s="210"/>
    </row>
    <row r="811" spans="1:15" ht="18.75" customHeight="1" x14ac:dyDescent="0.2">
      <c r="A811" s="210"/>
      <c r="B811" s="210"/>
      <c r="C811" s="210"/>
      <c r="D811" s="210"/>
      <c r="E811" s="210"/>
      <c r="F811" s="221"/>
      <c r="G811" s="221"/>
      <c r="H811" s="221"/>
      <c r="I811" s="210"/>
      <c r="J811" s="210"/>
      <c r="K811" s="210"/>
      <c r="L811" s="210"/>
      <c r="M811" s="210"/>
      <c r="N811" s="210"/>
      <c r="O811" s="210"/>
    </row>
    <row r="812" spans="1:15" ht="18.75" customHeight="1" x14ac:dyDescent="0.2">
      <c r="A812" s="210"/>
      <c r="B812" s="210"/>
      <c r="C812" s="210"/>
      <c r="D812" s="210"/>
      <c r="E812" s="210"/>
      <c r="F812" s="221"/>
      <c r="G812" s="221"/>
      <c r="H812" s="221"/>
      <c r="I812" s="210"/>
      <c r="J812" s="210"/>
      <c r="K812" s="210"/>
      <c r="L812" s="210"/>
      <c r="M812" s="210"/>
      <c r="N812" s="210"/>
      <c r="O812" s="210"/>
    </row>
    <row r="813" spans="1:15" ht="18.75" customHeight="1" x14ac:dyDescent="0.2">
      <c r="A813" s="210"/>
      <c r="B813" s="210"/>
      <c r="C813" s="210"/>
      <c r="D813" s="210"/>
      <c r="E813" s="210"/>
      <c r="F813" s="221"/>
      <c r="G813" s="221"/>
      <c r="H813" s="221"/>
      <c r="I813" s="210"/>
      <c r="J813" s="210"/>
      <c r="K813" s="210"/>
      <c r="L813" s="210"/>
      <c r="M813" s="210"/>
      <c r="N813" s="210"/>
      <c r="O813" s="210"/>
    </row>
    <row r="814" spans="1:15" ht="18.75" customHeight="1" x14ac:dyDescent="0.2">
      <c r="A814" s="210"/>
      <c r="B814" s="210"/>
      <c r="C814" s="210"/>
      <c r="D814" s="210"/>
      <c r="E814" s="210"/>
      <c r="F814" s="221"/>
      <c r="G814" s="221"/>
      <c r="H814" s="221"/>
      <c r="I814" s="210"/>
      <c r="J814" s="210"/>
      <c r="K814" s="210"/>
      <c r="L814" s="210"/>
      <c r="M814" s="210"/>
      <c r="N814" s="210"/>
      <c r="O814" s="210"/>
    </row>
    <row r="815" spans="1:15" ht="18.75" customHeight="1" x14ac:dyDescent="0.2">
      <c r="A815" s="210"/>
      <c r="B815" s="210"/>
      <c r="C815" s="210"/>
      <c r="D815" s="210"/>
      <c r="E815" s="210"/>
      <c r="F815" s="221"/>
      <c r="G815" s="221"/>
      <c r="H815" s="221"/>
      <c r="I815" s="210"/>
      <c r="J815" s="210"/>
      <c r="K815" s="210"/>
      <c r="L815" s="210"/>
      <c r="M815" s="210"/>
      <c r="N815" s="210"/>
      <c r="O815" s="210"/>
    </row>
    <row r="816" spans="1:15" ht="18.75" customHeight="1" x14ac:dyDescent="0.2">
      <c r="A816" s="210"/>
      <c r="B816" s="210"/>
      <c r="C816" s="210"/>
      <c r="D816" s="210"/>
      <c r="E816" s="210"/>
      <c r="F816" s="221"/>
      <c r="G816" s="221"/>
      <c r="H816" s="221"/>
      <c r="I816" s="210"/>
      <c r="J816" s="210"/>
      <c r="K816" s="210"/>
      <c r="L816" s="210"/>
      <c r="M816" s="210"/>
      <c r="N816" s="210"/>
      <c r="O816" s="210"/>
    </row>
    <row r="817" spans="1:15" ht="18.75" customHeight="1" x14ac:dyDescent="0.2">
      <c r="A817" s="210"/>
      <c r="B817" s="210"/>
      <c r="C817" s="210"/>
      <c r="D817" s="210"/>
      <c r="E817" s="210"/>
      <c r="F817" s="221"/>
      <c r="G817" s="221"/>
      <c r="H817" s="221"/>
      <c r="I817" s="210"/>
      <c r="J817" s="210"/>
      <c r="K817" s="210"/>
      <c r="L817" s="210"/>
      <c r="M817" s="210"/>
      <c r="N817" s="210"/>
      <c r="O817" s="210"/>
    </row>
    <row r="818" spans="1:15" ht="18.75" customHeight="1" x14ac:dyDescent="0.2">
      <c r="A818" s="210"/>
      <c r="B818" s="210"/>
      <c r="C818" s="210"/>
      <c r="D818" s="210"/>
      <c r="E818" s="210"/>
      <c r="F818" s="221"/>
      <c r="G818" s="221"/>
      <c r="H818" s="221"/>
      <c r="I818" s="210"/>
      <c r="J818" s="210"/>
      <c r="K818" s="210"/>
      <c r="L818" s="210"/>
      <c r="M818" s="210"/>
      <c r="N818" s="210"/>
      <c r="O818" s="210"/>
    </row>
    <row r="819" spans="1:15" ht="18.75" customHeight="1" x14ac:dyDescent="0.2">
      <c r="A819" s="210"/>
      <c r="B819" s="210"/>
      <c r="C819" s="210"/>
      <c r="D819" s="210"/>
      <c r="E819" s="210"/>
      <c r="F819" s="221"/>
      <c r="G819" s="221"/>
      <c r="H819" s="221"/>
      <c r="I819" s="210"/>
      <c r="J819" s="210"/>
      <c r="K819" s="210"/>
      <c r="L819" s="210"/>
      <c r="M819" s="210"/>
      <c r="N819" s="210"/>
      <c r="O819" s="210"/>
    </row>
    <row r="820" spans="1:15" ht="18.75" customHeight="1" x14ac:dyDescent="0.2">
      <c r="A820" s="210"/>
      <c r="B820" s="210"/>
      <c r="C820" s="210"/>
      <c r="D820" s="210"/>
      <c r="E820" s="210"/>
      <c r="F820" s="221"/>
      <c r="G820" s="221"/>
      <c r="H820" s="221"/>
      <c r="I820" s="210"/>
      <c r="J820" s="210"/>
      <c r="K820" s="210"/>
      <c r="L820" s="210"/>
      <c r="M820" s="210"/>
      <c r="N820" s="210"/>
      <c r="O820" s="210"/>
    </row>
    <row r="821" spans="1:15" ht="18.75" customHeight="1" x14ac:dyDescent="0.2">
      <c r="A821" s="210"/>
      <c r="B821" s="210"/>
      <c r="C821" s="210"/>
      <c r="D821" s="210"/>
      <c r="E821" s="210"/>
      <c r="F821" s="221"/>
      <c r="G821" s="221"/>
      <c r="H821" s="221"/>
      <c r="I821" s="210"/>
      <c r="J821" s="210"/>
      <c r="K821" s="210"/>
      <c r="L821" s="210"/>
      <c r="M821" s="210"/>
      <c r="N821" s="210"/>
      <c r="O821" s="210"/>
    </row>
    <row r="822" spans="1:15" ht="18.75" customHeight="1" x14ac:dyDescent="0.2">
      <c r="A822" s="210"/>
      <c r="B822" s="210"/>
      <c r="C822" s="210"/>
      <c r="D822" s="210"/>
      <c r="E822" s="210"/>
      <c r="F822" s="221"/>
      <c r="G822" s="221"/>
      <c r="H822" s="221"/>
      <c r="I822" s="210"/>
      <c r="J822" s="210"/>
      <c r="K822" s="210"/>
      <c r="L822" s="210"/>
      <c r="M822" s="210"/>
      <c r="N822" s="210"/>
      <c r="O822" s="210"/>
    </row>
    <row r="823" spans="1:15" ht="18.75" customHeight="1" x14ac:dyDescent="0.2">
      <c r="A823" s="210"/>
      <c r="B823" s="210"/>
      <c r="C823" s="210"/>
      <c r="D823" s="210"/>
      <c r="E823" s="210"/>
      <c r="F823" s="221"/>
      <c r="G823" s="221"/>
      <c r="H823" s="221"/>
      <c r="I823" s="210"/>
      <c r="J823" s="210"/>
      <c r="K823" s="210"/>
      <c r="L823" s="210"/>
      <c r="M823" s="210"/>
      <c r="N823" s="210"/>
      <c r="O823" s="210"/>
    </row>
    <row r="824" spans="1:15" ht="18.75" customHeight="1" x14ac:dyDescent="0.2">
      <c r="A824" s="210"/>
      <c r="B824" s="210"/>
      <c r="C824" s="210"/>
      <c r="D824" s="210"/>
      <c r="E824" s="210"/>
      <c r="F824" s="221"/>
      <c r="G824" s="221"/>
      <c r="H824" s="221"/>
      <c r="I824" s="210"/>
      <c r="J824" s="210"/>
      <c r="K824" s="210"/>
      <c r="L824" s="210"/>
      <c r="M824" s="210"/>
      <c r="N824" s="210"/>
      <c r="O824" s="210"/>
    </row>
    <row r="825" spans="1:15" ht="18.75" customHeight="1" x14ac:dyDescent="0.2">
      <c r="A825" s="210"/>
      <c r="B825" s="210"/>
      <c r="C825" s="210"/>
      <c r="D825" s="210"/>
      <c r="E825" s="210"/>
      <c r="F825" s="221"/>
      <c r="G825" s="221"/>
      <c r="H825" s="221"/>
      <c r="I825" s="210"/>
      <c r="J825" s="210"/>
      <c r="K825" s="210"/>
      <c r="L825" s="210"/>
      <c r="M825" s="210"/>
      <c r="N825" s="210"/>
      <c r="O825" s="210"/>
    </row>
    <row r="826" spans="1:15" ht="18.75" customHeight="1" x14ac:dyDescent="0.2">
      <c r="A826" s="210"/>
      <c r="B826" s="210"/>
      <c r="C826" s="210"/>
      <c r="D826" s="210"/>
      <c r="E826" s="210"/>
      <c r="F826" s="221"/>
      <c r="G826" s="221"/>
      <c r="H826" s="221"/>
      <c r="I826" s="210"/>
      <c r="J826" s="210"/>
      <c r="K826" s="210"/>
      <c r="L826" s="210"/>
      <c r="M826" s="210"/>
      <c r="N826" s="210"/>
      <c r="O826" s="210"/>
    </row>
    <row r="827" spans="1:15" ht="18.75" customHeight="1" x14ac:dyDescent="0.2">
      <c r="A827" s="210"/>
      <c r="K827" s="210"/>
      <c r="L827" s="210"/>
      <c r="M827" s="210"/>
      <c r="N827" s="210"/>
      <c r="O827" s="210"/>
    </row>
  </sheetData>
  <sheetProtection algorithmName="SHA-512" hashValue="2yHSA+B/Ri98PoygmzcIWDv/oqzj+U+Z88RyGECGuwjt25C/C4ADewoGlhYSFaDj1J6n7IhT4V9lyXjRLDCA+A==" saltValue="QNnPWzgBkPEv1OI536BIFA==" spinCount="100000" sheet="1" objects="1" scenarios="1" selectLockedCells="1"/>
  <mergeCells count="970">
    <mergeCell ref="A2:O2"/>
    <mergeCell ref="B6:E6"/>
    <mergeCell ref="F6:O6"/>
    <mergeCell ref="B7:E7"/>
    <mergeCell ref="F7:O7"/>
    <mergeCell ref="B8:E8"/>
    <mergeCell ref="F8:O8"/>
    <mergeCell ref="B16:C16"/>
    <mergeCell ref="J16:K16"/>
    <mergeCell ref="M16:N16"/>
    <mergeCell ref="A3:O3"/>
    <mergeCell ref="B17:C17"/>
    <mergeCell ref="J17:K17"/>
    <mergeCell ref="M17:N17"/>
    <mergeCell ref="B11:E11"/>
    <mergeCell ref="F11:O11"/>
    <mergeCell ref="B12:E12"/>
    <mergeCell ref="F12:O12"/>
    <mergeCell ref="B15:C15"/>
    <mergeCell ref="D15:F15"/>
    <mergeCell ref="J15:L15"/>
    <mergeCell ref="M15:O15"/>
    <mergeCell ref="H15:I15"/>
    <mergeCell ref="H16:I16"/>
    <mergeCell ref="H17:I17"/>
    <mergeCell ref="B20:C20"/>
    <mergeCell ref="J20:K20"/>
    <mergeCell ref="M20:N20"/>
    <mergeCell ref="B21:C21"/>
    <mergeCell ref="J21:K21"/>
    <mergeCell ref="M21:N21"/>
    <mergeCell ref="B18:C18"/>
    <mergeCell ref="J18:K18"/>
    <mergeCell ref="M18:N18"/>
    <mergeCell ref="B19:C19"/>
    <mergeCell ref="J19:K19"/>
    <mergeCell ref="M19:N19"/>
    <mergeCell ref="H21:I21"/>
    <mergeCell ref="H20:I20"/>
    <mergeCell ref="H19:I19"/>
    <mergeCell ref="H18:I18"/>
    <mergeCell ref="B24:C24"/>
    <mergeCell ref="J24:K24"/>
    <mergeCell ref="M24:N24"/>
    <mergeCell ref="B25:C25"/>
    <mergeCell ref="J25:K25"/>
    <mergeCell ref="M25:N25"/>
    <mergeCell ref="B22:C22"/>
    <mergeCell ref="J22:K22"/>
    <mergeCell ref="M22:N22"/>
    <mergeCell ref="B23:C23"/>
    <mergeCell ref="J23:K23"/>
    <mergeCell ref="M23:N23"/>
    <mergeCell ref="H25:I25"/>
    <mergeCell ref="H24:I24"/>
    <mergeCell ref="H23:I23"/>
    <mergeCell ref="H22:I22"/>
    <mergeCell ref="B29:L30"/>
    <mergeCell ref="M29:N30"/>
    <mergeCell ref="O29:O30"/>
    <mergeCell ref="B26:C26"/>
    <mergeCell ref="J26:K26"/>
    <mergeCell ref="M26:N26"/>
    <mergeCell ref="B27:C27"/>
    <mergeCell ref="J27:K27"/>
    <mergeCell ref="M27:N27"/>
    <mergeCell ref="H27:I27"/>
    <mergeCell ref="H26:I26"/>
    <mergeCell ref="B35:O35"/>
    <mergeCell ref="B37:D37"/>
    <mergeCell ref="E37:F37"/>
    <mergeCell ref="I37:L37"/>
    <mergeCell ref="M37:O37"/>
    <mergeCell ref="B40:D40"/>
    <mergeCell ref="I40:L40"/>
    <mergeCell ref="M40:O40"/>
    <mergeCell ref="E40:G40"/>
    <mergeCell ref="B46:C48"/>
    <mergeCell ref="E46:O46"/>
    <mergeCell ref="E47:O47"/>
    <mergeCell ref="E48:O48"/>
    <mergeCell ref="B49:D49"/>
    <mergeCell ref="E49:O49"/>
    <mergeCell ref="B41:D41"/>
    <mergeCell ref="I42:L42"/>
    <mergeCell ref="M42:O42"/>
    <mergeCell ref="B42:D42"/>
    <mergeCell ref="I43:L43"/>
    <mergeCell ref="M43:O43"/>
    <mergeCell ref="E42:G42"/>
    <mergeCell ref="E41:G41"/>
    <mergeCell ref="I41:L41"/>
    <mergeCell ref="M41:O41"/>
    <mergeCell ref="B50:C52"/>
    <mergeCell ref="E50:O50"/>
    <mergeCell ref="D51:D52"/>
    <mergeCell ref="I51:L51"/>
    <mergeCell ref="M51:O51"/>
    <mergeCell ref="I52:L52"/>
    <mergeCell ref="M52:O52"/>
    <mergeCell ref="E52:H52"/>
    <mergeCell ref="E51:H51"/>
    <mergeCell ref="B55:D55"/>
    <mergeCell ref="I55:L55"/>
    <mergeCell ref="M55:N55"/>
    <mergeCell ref="B56:C58"/>
    <mergeCell ref="E56:I56"/>
    <mergeCell ref="J56:J58"/>
    <mergeCell ref="K56:O56"/>
    <mergeCell ref="E57:I57"/>
    <mergeCell ref="K57:O57"/>
    <mergeCell ref="E55:H55"/>
    <mergeCell ref="B62:D62"/>
    <mergeCell ref="I62:L62"/>
    <mergeCell ref="M62:N62"/>
    <mergeCell ref="B63:D64"/>
    <mergeCell ref="I63:J64"/>
    <mergeCell ref="K63:L63"/>
    <mergeCell ref="M63:N63"/>
    <mergeCell ref="E62:H62"/>
    <mergeCell ref="E58:I58"/>
    <mergeCell ref="K58:O58"/>
    <mergeCell ref="B59:D59"/>
    <mergeCell ref="E59:F59"/>
    <mergeCell ref="I59:L59"/>
    <mergeCell ref="M59:N59"/>
    <mergeCell ref="G59:H59"/>
    <mergeCell ref="K64:L64"/>
    <mergeCell ref="M64:N64"/>
    <mergeCell ref="I67:L68"/>
    <mergeCell ref="N67:O68"/>
    <mergeCell ref="I71:L72"/>
    <mergeCell ref="N71:O72"/>
    <mergeCell ref="E63:H64"/>
    <mergeCell ref="B74:H75"/>
    <mergeCell ref="B71:H72"/>
    <mergeCell ref="B67:H68"/>
    <mergeCell ref="B82:O82"/>
    <mergeCell ref="M71:M72"/>
    <mergeCell ref="M67:M68"/>
    <mergeCell ref="B84:D84"/>
    <mergeCell ref="E84:F84"/>
    <mergeCell ref="I84:L84"/>
    <mergeCell ref="M84:O84"/>
    <mergeCell ref="B87:D87"/>
    <mergeCell ref="I87:L87"/>
    <mergeCell ref="M87:O87"/>
    <mergeCell ref="I74:L75"/>
    <mergeCell ref="M74:M75"/>
    <mergeCell ref="N74:O75"/>
    <mergeCell ref="B78:O80"/>
    <mergeCell ref="E87:G87"/>
    <mergeCell ref="B88:D88"/>
    <mergeCell ref="I88:L88"/>
    <mergeCell ref="M88:O88"/>
    <mergeCell ref="B89:D89"/>
    <mergeCell ref="I89:L89"/>
    <mergeCell ref="M89:O89"/>
    <mergeCell ref="B93:C95"/>
    <mergeCell ref="E93:O93"/>
    <mergeCell ref="E94:O94"/>
    <mergeCell ref="E95:O95"/>
    <mergeCell ref="E89:G89"/>
    <mergeCell ref="E88:G88"/>
    <mergeCell ref="I90:L90"/>
    <mergeCell ref="M90:O90"/>
    <mergeCell ref="B96:D96"/>
    <mergeCell ref="E96:O96"/>
    <mergeCell ref="B97:C99"/>
    <mergeCell ref="E97:O97"/>
    <mergeCell ref="D98:D99"/>
    <mergeCell ref="I98:L98"/>
    <mergeCell ref="M98:O98"/>
    <mergeCell ref="I99:L99"/>
    <mergeCell ref="M99:O99"/>
    <mergeCell ref="E98:H98"/>
    <mergeCell ref="E99:H99"/>
    <mergeCell ref="B106:D106"/>
    <mergeCell ref="E106:F106"/>
    <mergeCell ref="I106:L106"/>
    <mergeCell ref="M106:N106"/>
    <mergeCell ref="B109:D109"/>
    <mergeCell ref="I109:L109"/>
    <mergeCell ref="M109:N109"/>
    <mergeCell ref="B102:D102"/>
    <mergeCell ref="I102:L102"/>
    <mergeCell ref="M102:N102"/>
    <mergeCell ref="B103:C105"/>
    <mergeCell ref="E103:I103"/>
    <mergeCell ref="J103:J105"/>
    <mergeCell ref="K103:O103"/>
    <mergeCell ref="E104:I104"/>
    <mergeCell ref="K104:O104"/>
    <mergeCell ref="E105:I105"/>
    <mergeCell ref="K105:O105"/>
    <mergeCell ref="E102:H102"/>
    <mergeCell ref="G106:H106"/>
    <mergeCell ref="E109:H109"/>
    <mergeCell ref="B110:D111"/>
    <mergeCell ref="I110:J111"/>
    <mergeCell ref="K110:L110"/>
    <mergeCell ref="M110:N110"/>
    <mergeCell ref="K111:L111"/>
    <mergeCell ref="M111:N111"/>
    <mergeCell ref="I114:L115"/>
    <mergeCell ref="N114:O115"/>
    <mergeCell ref="E110:H111"/>
    <mergeCell ref="I118:L119"/>
    <mergeCell ref="N118:O119"/>
    <mergeCell ref="I121:L122"/>
    <mergeCell ref="M121:M122"/>
    <mergeCell ref="N121:O122"/>
    <mergeCell ref="B125:O127"/>
    <mergeCell ref="M114:M115"/>
    <mergeCell ref="M118:M119"/>
    <mergeCell ref="B114:H115"/>
    <mergeCell ref="B118:H119"/>
    <mergeCell ref="B121:H122"/>
    <mergeCell ref="B129:O129"/>
    <mergeCell ref="B131:D131"/>
    <mergeCell ref="E131:F131"/>
    <mergeCell ref="I131:L131"/>
    <mergeCell ref="M131:O131"/>
    <mergeCell ref="B134:D134"/>
    <mergeCell ref="I134:L134"/>
    <mergeCell ref="M134:O134"/>
    <mergeCell ref="E134:G134"/>
    <mergeCell ref="B135:D135"/>
    <mergeCell ref="I135:L135"/>
    <mergeCell ref="M135:O135"/>
    <mergeCell ref="B136:D136"/>
    <mergeCell ref="I136:L136"/>
    <mergeCell ref="M136:O136"/>
    <mergeCell ref="B140:C142"/>
    <mergeCell ref="E140:O140"/>
    <mergeCell ref="E141:O141"/>
    <mergeCell ref="E142:O142"/>
    <mergeCell ref="E135:G135"/>
    <mergeCell ref="E136:G136"/>
    <mergeCell ref="I137:L137"/>
    <mergeCell ref="M137:O137"/>
    <mergeCell ref="B143:D143"/>
    <mergeCell ref="E143:O143"/>
    <mergeCell ref="B144:C146"/>
    <mergeCell ref="E144:O144"/>
    <mergeCell ref="D145:D146"/>
    <mergeCell ref="I145:L145"/>
    <mergeCell ref="M145:O145"/>
    <mergeCell ref="I146:L146"/>
    <mergeCell ref="M146:O146"/>
    <mergeCell ref="E145:H145"/>
    <mergeCell ref="E146:H146"/>
    <mergeCell ref="B153:D153"/>
    <mergeCell ref="E153:F153"/>
    <mergeCell ref="I153:L153"/>
    <mergeCell ref="M153:N153"/>
    <mergeCell ref="B156:D156"/>
    <mergeCell ref="I156:L156"/>
    <mergeCell ref="M156:N156"/>
    <mergeCell ref="B149:D149"/>
    <mergeCell ref="I149:L149"/>
    <mergeCell ref="M149:N149"/>
    <mergeCell ref="B150:C152"/>
    <mergeCell ref="E150:I150"/>
    <mergeCell ref="J150:J152"/>
    <mergeCell ref="K150:O150"/>
    <mergeCell ref="E151:I151"/>
    <mergeCell ref="K151:O151"/>
    <mergeCell ref="E152:I152"/>
    <mergeCell ref="K152:O152"/>
    <mergeCell ref="E149:H149"/>
    <mergeCell ref="G153:H153"/>
    <mergeCell ref="E156:H156"/>
    <mergeCell ref="B157:D158"/>
    <mergeCell ref="I157:J158"/>
    <mergeCell ref="K157:L157"/>
    <mergeCell ref="M157:N157"/>
    <mergeCell ref="K158:L158"/>
    <mergeCell ref="M158:N158"/>
    <mergeCell ref="I161:L162"/>
    <mergeCell ref="M161:M162"/>
    <mergeCell ref="N161:O162"/>
    <mergeCell ref="B161:H162"/>
    <mergeCell ref="E157:H158"/>
    <mergeCell ref="I165:L166"/>
    <mergeCell ref="M165:M166"/>
    <mergeCell ref="N165:O166"/>
    <mergeCell ref="I168:L169"/>
    <mergeCell ref="M168:M169"/>
    <mergeCell ref="N168:O169"/>
    <mergeCell ref="B172:O174"/>
    <mergeCell ref="B165:H166"/>
    <mergeCell ref="B168:H169"/>
    <mergeCell ref="B176:O176"/>
    <mergeCell ref="B178:D178"/>
    <mergeCell ref="E178:F178"/>
    <mergeCell ref="I178:L178"/>
    <mergeCell ref="M178:O178"/>
    <mergeCell ref="B181:D181"/>
    <mergeCell ref="I181:L181"/>
    <mergeCell ref="M181:O181"/>
    <mergeCell ref="E181:G181"/>
    <mergeCell ref="B182:D182"/>
    <mergeCell ref="I182:L182"/>
    <mergeCell ref="M182:O182"/>
    <mergeCell ref="B183:D183"/>
    <mergeCell ref="I183:L183"/>
    <mergeCell ref="M183:O183"/>
    <mergeCell ref="B187:C189"/>
    <mergeCell ref="E187:O187"/>
    <mergeCell ref="E188:O188"/>
    <mergeCell ref="E189:O189"/>
    <mergeCell ref="E182:G182"/>
    <mergeCell ref="E183:G183"/>
    <mergeCell ref="I184:L184"/>
    <mergeCell ref="M184:O184"/>
    <mergeCell ref="B190:D190"/>
    <mergeCell ref="E190:O190"/>
    <mergeCell ref="B191:C193"/>
    <mergeCell ref="E191:O191"/>
    <mergeCell ref="D192:D193"/>
    <mergeCell ref="I192:L192"/>
    <mergeCell ref="M192:O192"/>
    <mergeCell ref="I193:L193"/>
    <mergeCell ref="M193:O193"/>
    <mergeCell ref="E192:H192"/>
    <mergeCell ref="E193:H193"/>
    <mergeCell ref="B200:D200"/>
    <mergeCell ref="E200:F200"/>
    <mergeCell ref="I200:L200"/>
    <mergeCell ref="M200:N200"/>
    <mergeCell ref="B203:D203"/>
    <mergeCell ref="I203:L203"/>
    <mergeCell ref="M203:N203"/>
    <mergeCell ref="B196:D196"/>
    <mergeCell ref="I196:L196"/>
    <mergeCell ref="M196:N196"/>
    <mergeCell ref="B197:C199"/>
    <mergeCell ref="E197:I197"/>
    <mergeCell ref="J197:J199"/>
    <mergeCell ref="K197:O197"/>
    <mergeCell ref="E198:I198"/>
    <mergeCell ref="K198:O198"/>
    <mergeCell ref="E199:I199"/>
    <mergeCell ref="K199:O199"/>
    <mergeCell ref="E196:H196"/>
    <mergeCell ref="G200:H200"/>
    <mergeCell ref="E203:H203"/>
    <mergeCell ref="B204:D205"/>
    <mergeCell ref="I204:J205"/>
    <mergeCell ref="K204:L204"/>
    <mergeCell ref="M204:N204"/>
    <mergeCell ref="K205:L205"/>
    <mergeCell ref="M205:N205"/>
    <mergeCell ref="I208:L209"/>
    <mergeCell ref="M208:M209"/>
    <mergeCell ref="N208:O209"/>
    <mergeCell ref="B208:H209"/>
    <mergeCell ref="E204:H205"/>
    <mergeCell ref="I212:L213"/>
    <mergeCell ref="M212:M213"/>
    <mergeCell ref="N212:O213"/>
    <mergeCell ref="I215:L216"/>
    <mergeCell ref="M215:M216"/>
    <mergeCell ref="N215:O216"/>
    <mergeCell ref="B219:O221"/>
    <mergeCell ref="B212:H213"/>
    <mergeCell ref="B215:H216"/>
    <mergeCell ref="B223:O223"/>
    <mergeCell ref="B225:D225"/>
    <mergeCell ref="E225:F225"/>
    <mergeCell ref="I225:L225"/>
    <mergeCell ref="M225:O225"/>
    <mergeCell ref="B228:D228"/>
    <mergeCell ref="I228:L228"/>
    <mergeCell ref="M228:O228"/>
    <mergeCell ref="E228:G228"/>
    <mergeCell ref="B229:D229"/>
    <mergeCell ref="I229:L229"/>
    <mergeCell ref="M229:O229"/>
    <mergeCell ref="B230:D230"/>
    <mergeCell ref="I230:L230"/>
    <mergeCell ref="M230:O230"/>
    <mergeCell ref="B234:C236"/>
    <mergeCell ref="E234:O234"/>
    <mergeCell ref="E235:O235"/>
    <mergeCell ref="E236:O236"/>
    <mergeCell ref="E229:G229"/>
    <mergeCell ref="E230:G230"/>
    <mergeCell ref="I231:L231"/>
    <mergeCell ref="M231:O231"/>
    <mergeCell ref="B237:D237"/>
    <mergeCell ref="E237:O237"/>
    <mergeCell ref="B238:C240"/>
    <mergeCell ref="E238:O238"/>
    <mergeCell ref="D239:D240"/>
    <mergeCell ref="I239:L239"/>
    <mergeCell ref="M239:O239"/>
    <mergeCell ref="I240:L240"/>
    <mergeCell ref="M240:O240"/>
    <mergeCell ref="E239:H239"/>
    <mergeCell ref="E240:H240"/>
    <mergeCell ref="B247:D247"/>
    <mergeCell ref="E247:F247"/>
    <mergeCell ref="I247:L247"/>
    <mergeCell ref="M247:N247"/>
    <mergeCell ref="B250:D250"/>
    <mergeCell ref="I250:L250"/>
    <mergeCell ref="M250:N250"/>
    <mergeCell ref="B243:D243"/>
    <mergeCell ref="I243:L243"/>
    <mergeCell ref="M243:N243"/>
    <mergeCell ref="B244:C246"/>
    <mergeCell ref="E244:I244"/>
    <mergeCell ref="J244:J246"/>
    <mergeCell ref="K244:O244"/>
    <mergeCell ref="E245:I245"/>
    <mergeCell ref="K245:O245"/>
    <mergeCell ref="E246:I246"/>
    <mergeCell ref="K246:O246"/>
    <mergeCell ref="E243:H243"/>
    <mergeCell ref="G247:H247"/>
    <mergeCell ref="E250:H250"/>
    <mergeCell ref="B251:D252"/>
    <mergeCell ref="I251:J252"/>
    <mergeCell ref="K251:L251"/>
    <mergeCell ref="M251:N251"/>
    <mergeCell ref="K252:L252"/>
    <mergeCell ref="M252:N252"/>
    <mergeCell ref="I255:L256"/>
    <mergeCell ref="M255:M256"/>
    <mergeCell ref="N255:O256"/>
    <mergeCell ref="B255:H256"/>
    <mergeCell ref="E251:H252"/>
    <mergeCell ref="I259:L260"/>
    <mergeCell ref="M259:M260"/>
    <mergeCell ref="N259:O260"/>
    <mergeCell ref="I262:L263"/>
    <mergeCell ref="M262:M263"/>
    <mergeCell ref="N262:O263"/>
    <mergeCell ref="B266:O268"/>
    <mergeCell ref="B259:H260"/>
    <mergeCell ref="B262:H263"/>
    <mergeCell ref="B270:O270"/>
    <mergeCell ref="B272:D272"/>
    <mergeCell ref="E272:F272"/>
    <mergeCell ref="I272:L272"/>
    <mergeCell ref="M272:O272"/>
    <mergeCell ref="B275:D275"/>
    <mergeCell ref="I275:L275"/>
    <mergeCell ref="M275:O275"/>
    <mergeCell ref="E275:G275"/>
    <mergeCell ref="B276:D276"/>
    <mergeCell ref="I276:L276"/>
    <mergeCell ref="M276:O276"/>
    <mergeCell ref="B277:D277"/>
    <mergeCell ref="I277:L277"/>
    <mergeCell ref="M277:O277"/>
    <mergeCell ref="B281:C283"/>
    <mergeCell ref="E281:O281"/>
    <mergeCell ref="E282:O282"/>
    <mergeCell ref="E283:O283"/>
    <mergeCell ref="E276:G276"/>
    <mergeCell ref="E277:G277"/>
    <mergeCell ref="I278:L278"/>
    <mergeCell ref="M278:O278"/>
    <mergeCell ref="B284:D284"/>
    <mergeCell ref="E284:O284"/>
    <mergeCell ref="B285:C287"/>
    <mergeCell ref="E285:O285"/>
    <mergeCell ref="D286:D287"/>
    <mergeCell ref="I286:L286"/>
    <mergeCell ref="M286:O286"/>
    <mergeCell ref="I287:L287"/>
    <mergeCell ref="M287:O287"/>
    <mergeCell ref="E286:H286"/>
    <mergeCell ref="E287:H287"/>
    <mergeCell ref="B294:D294"/>
    <mergeCell ref="E294:F294"/>
    <mergeCell ref="I294:L294"/>
    <mergeCell ref="M294:N294"/>
    <mergeCell ref="B297:D297"/>
    <mergeCell ref="I297:L297"/>
    <mergeCell ref="M297:N297"/>
    <mergeCell ref="B290:D290"/>
    <mergeCell ref="I290:L290"/>
    <mergeCell ref="M290:N290"/>
    <mergeCell ref="B291:C293"/>
    <mergeCell ref="E291:I291"/>
    <mergeCell ref="J291:J293"/>
    <mergeCell ref="K291:O291"/>
    <mergeCell ref="E292:I292"/>
    <mergeCell ref="K292:O292"/>
    <mergeCell ref="E293:I293"/>
    <mergeCell ref="K293:O293"/>
    <mergeCell ref="E290:H290"/>
    <mergeCell ref="G294:H294"/>
    <mergeCell ref="E297:H297"/>
    <mergeCell ref="B298:D299"/>
    <mergeCell ref="I298:J299"/>
    <mergeCell ref="K298:L298"/>
    <mergeCell ref="M298:N298"/>
    <mergeCell ref="K299:L299"/>
    <mergeCell ref="M299:N299"/>
    <mergeCell ref="I302:L303"/>
    <mergeCell ref="M302:M303"/>
    <mergeCell ref="N302:O303"/>
    <mergeCell ref="B302:H303"/>
    <mergeCell ref="E298:H299"/>
    <mergeCell ref="I306:L307"/>
    <mergeCell ref="M306:M307"/>
    <mergeCell ref="N306:O307"/>
    <mergeCell ref="I309:L310"/>
    <mergeCell ref="M309:M310"/>
    <mergeCell ref="N309:O310"/>
    <mergeCell ref="B313:O315"/>
    <mergeCell ref="B306:H307"/>
    <mergeCell ref="B309:H310"/>
    <mergeCell ref="B317:O317"/>
    <mergeCell ref="B319:D319"/>
    <mergeCell ref="E319:F319"/>
    <mergeCell ref="I319:L319"/>
    <mergeCell ref="M319:O319"/>
    <mergeCell ref="B322:D322"/>
    <mergeCell ref="I322:L322"/>
    <mergeCell ref="M322:O322"/>
    <mergeCell ref="E322:G322"/>
    <mergeCell ref="B323:D323"/>
    <mergeCell ref="I323:L323"/>
    <mergeCell ref="M323:O323"/>
    <mergeCell ref="B324:D324"/>
    <mergeCell ref="I324:L324"/>
    <mergeCell ref="M324:O324"/>
    <mergeCell ref="B328:C330"/>
    <mergeCell ref="E328:O328"/>
    <mergeCell ref="E329:O329"/>
    <mergeCell ref="E330:O330"/>
    <mergeCell ref="E323:G323"/>
    <mergeCell ref="E324:G324"/>
    <mergeCell ref="I325:L325"/>
    <mergeCell ref="M325:O325"/>
    <mergeCell ref="B331:D331"/>
    <mergeCell ref="E331:O331"/>
    <mergeCell ref="B332:C334"/>
    <mergeCell ref="E332:O332"/>
    <mergeCell ref="D333:D334"/>
    <mergeCell ref="I333:L333"/>
    <mergeCell ref="M333:O333"/>
    <mergeCell ref="I334:L334"/>
    <mergeCell ref="M334:O334"/>
    <mergeCell ref="E333:H333"/>
    <mergeCell ref="E334:H334"/>
    <mergeCell ref="B341:D341"/>
    <mergeCell ref="E341:F341"/>
    <mergeCell ref="I341:L341"/>
    <mergeCell ref="M341:N341"/>
    <mergeCell ref="B344:D344"/>
    <mergeCell ref="I344:L344"/>
    <mergeCell ref="M344:N344"/>
    <mergeCell ref="B337:D337"/>
    <mergeCell ref="I337:L337"/>
    <mergeCell ref="M337:N337"/>
    <mergeCell ref="B338:C340"/>
    <mergeCell ref="E338:I338"/>
    <mergeCell ref="J338:J340"/>
    <mergeCell ref="K338:O338"/>
    <mergeCell ref="E339:I339"/>
    <mergeCell ref="K339:O339"/>
    <mergeCell ref="E340:I340"/>
    <mergeCell ref="K340:O340"/>
    <mergeCell ref="E337:H337"/>
    <mergeCell ref="G341:H341"/>
    <mergeCell ref="E344:H344"/>
    <mergeCell ref="B345:D346"/>
    <mergeCell ref="I345:J346"/>
    <mergeCell ref="K345:L345"/>
    <mergeCell ref="M345:N345"/>
    <mergeCell ref="K346:L346"/>
    <mergeCell ref="M346:N346"/>
    <mergeCell ref="I349:L350"/>
    <mergeCell ref="M349:M350"/>
    <mergeCell ref="N349:O350"/>
    <mergeCell ref="B349:H350"/>
    <mergeCell ref="E345:H346"/>
    <mergeCell ref="I353:L354"/>
    <mergeCell ref="M353:M354"/>
    <mergeCell ref="N353:O354"/>
    <mergeCell ref="I356:L357"/>
    <mergeCell ref="M356:M357"/>
    <mergeCell ref="N356:O357"/>
    <mergeCell ref="B360:O362"/>
    <mergeCell ref="B353:H354"/>
    <mergeCell ref="B356:H357"/>
    <mergeCell ref="B364:O364"/>
    <mergeCell ref="B366:D366"/>
    <mergeCell ref="E366:F366"/>
    <mergeCell ref="I366:L366"/>
    <mergeCell ref="M366:O366"/>
    <mergeCell ref="B369:D369"/>
    <mergeCell ref="I369:L369"/>
    <mergeCell ref="M369:O369"/>
    <mergeCell ref="E369:G369"/>
    <mergeCell ref="B370:D370"/>
    <mergeCell ref="I370:L370"/>
    <mergeCell ref="M370:O370"/>
    <mergeCell ref="B371:D371"/>
    <mergeCell ref="I371:L371"/>
    <mergeCell ref="M371:O371"/>
    <mergeCell ref="B375:C377"/>
    <mergeCell ref="E375:O375"/>
    <mergeCell ref="E376:O376"/>
    <mergeCell ref="E377:O377"/>
    <mergeCell ref="E370:G370"/>
    <mergeCell ref="E371:G371"/>
    <mergeCell ref="I372:L372"/>
    <mergeCell ref="M372:O372"/>
    <mergeCell ref="B378:D378"/>
    <mergeCell ref="E378:O378"/>
    <mergeCell ref="B379:C381"/>
    <mergeCell ref="E379:O379"/>
    <mergeCell ref="D380:D381"/>
    <mergeCell ref="I380:L380"/>
    <mergeCell ref="M380:O380"/>
    <mergeCell ref="I381:L381"/>
    <mergeCell ref="M381:O381"/>
    <mergeCell ref="E380:H380"/>
    <mergeCell ref="E381:H381"/>
    <mergeCell ref="B388:D388"/>
    <mergeCell ref="E388:F388"/>
    <mergeCell ref="I388:L388"/>
    <mergeCell ref="M388:N388"/>
    <mergeCell ref="B391:D391"/>
    <mergeCell ref="I391:L391"/>
    <mergeCell ref="M391:N391"/>
    <mergeCell ref="B384:D384"/>
    <mergeCell ref="I384:L384"/>
    <mergeCell ref="M384:N384"/>
    <mergeCell ref="B385:C387"/>
    <mergeCell ref="E385:I385"/>
    <mergeCell ref="J385:J387"/>
    <mergeCell ref="K385:O385"/>
    <mergeCell ref="E386:I386"/>
    <mergeCell ref="K386:O386"/>
    <mergeCell ref="E387:I387"/>
    <mergeCell ref="K387:O387"/>
    <mergeCell ref="E384:H384"/>
    <mergeCell ref="G388:H388"/>
    <mergeCell ref="E391:H391"/>
    <mergeCell ref="B392:D393"/>
    <mergeCell ref="I392:J393"/>
    <mergeCell ref="K392:L392"/>
    <mergeCell ref="M392:N392"/>
    <mergeCell ref="K393:L393"/>
    <mergeCell ref="M393:N393"/>
    <mergeCell ref="I396:L397"/>
    <mergeCell ref="M396:M397"/>
    <mergeCell ref="N396:O397"/>
    <mergeCell ref="B396:H397"/>
    <mergeCell ref="E392:H393"/>
    <mergeCell ref="I400:L401"/>
    <mergeCell ref="M400:M401"/>
    <mergeCell ref="N400:O401"/>
    <mergeCell ref="I403:L404"/>
    <mergeCell ref="M403:M404"/>
    <mergeCell ref="N403:O404"/>
    <mergeCell ref="B407:O409"/>
    <mergeCell ref="B400:H401"/>
    <mergeCell ref="B403:H404"/>
    <mergeCell ref="B411:O411"/>
    <mergeCell ref="B413:D413"/>
    <mergeCell ref="E413:F413"/>
    <mergeCell ref="I413:L413"/>
    <mergeCell ref="M413:O413"/>
    <mergeCell ref="B416:D416"/>
    <mergeCell ref="I416:L416"/>
    <mergeCell ref="M416:O416"/>
    <mergeCell ref="E416:G416"/>
    <mergeCell ref="B417:D417"/>
    <mergeCell ref="I417:L417"/>
    <mergeCell ref="M417:O417"/>
    <mergeCell ref="B418:D418"/>
    <mergeCell ref="I418:L418"/>
    <mergeCell ref="M418:O418"/>
    <mergeCell ref="B422:C424"/>
    <mergeCell ref="E422:O422"/>
    <mergeCell ref="E423:O423"/>
    <mergeCell ref="E424:O424"/>
    <mergeCell ref="E417:G417"/>
    <mergeCell ref="E418:G418"/>
    <mergeCell ref="I419:L419"/>
    <mergeCell ref="M419:O419"/>
    <mergeCell ref="B425:D425"/>
    <mergeCell ref="E425:O425"/>
    <mergeCell ref="B426:C428"/>
    <mergeCell ref="E426:O426"/>
    <mergeCell ref="D427:D428"/>
    <mergeCell ref="I427:L427"/>
    <mergeCell ref="M427:O427"/>
    <mergeCell ref="I428:L428"/>
    <mergeCell ref="M428:O428"/>
    <mergeCell ref="E427:H427"/>
    <mergeCell ref="E428:H428"/>
    <mergeCell ref="B435:D435"/>
    <mergeCell ref="E435:F435"/>
    <mergeCell ref="I435:L435"/>
    <mergeCell ref="M435:N435"/>
    <mergeCell ref="B438:D438"/>
    <mergeCell ref="I438:L438"/>
    <mergeCell ref="M438:N438"/>
    <mergeCell ref="B431:D431"/>
    <mergeCell ref="I431:L431"/>
    <mergeCell ref="M431:N431"/>
    <mergeCell ref="B432:C434"/>
    <mergeCell ref="E432:I432"/>
    <mergeCell ref="J432:J434"/>
    <mergeCell ref="K432:O432"/>
    <mergeCell ref="E433:I433"/>
    <mergeCell ref="K433:O433"/>
    <mergeCell ref="E434:I434"/>
    <mergeCell ref="K434:O434"/>
    <mergeCell ref="E431:H431"/>
    <mergeCell ref="G435:H435"/>
    <mergeCell ref="E438:H438"/>
    <mergeCell ref="B439:D440"/>
    <mergeCell ref="I439:J440"/>
    <mergeCell ref="K439:L439"/>
    <mergeCell ref="M439:N439"/>
    <mergeCell ref="K440:L440"/>
    <mergeCell ref="M440:N440"/>
    <mergeCell ref="I443:L444"/>
    <mergeCell ref="M443:M444"/>
    <mergeCell ref="N443:O444"/>
    <mergeCell ref="B443:H444"/>
    <mergeCell ref="E439:H440"/>
    <mergeCell ref="I447:L448"/>
    <mergeCell ref="M447:M448"/>
    <mergeCell ref="N447:O448"/>
    <mergeCell ref="I450:L451"/>
    <mergeCell ref="M450:M451"/>
    <mergeCell ref="N450:O451"/>
    <mergeCell ref="B454:O456"/>
    <mergeCell ref="B447:H448"/>
    <mergeCell ref="B450:H451"/>
    <mergeCell ref="B458:O458"/>
    <mergeCell ref="B460:D460"/>
    <mergeCell ref="E460:F460"/>
    <mergeCell ref="I460:L460"/>
    <mergeCell ref="M460:O460"/>
    <mergeCell ref="B463:D463"/>
    <mergeCell ref="I463:L463"/>
    <mergeCell ref="M463:O463"/>
    <mergeCell ref="E463:G463"/>
    <mergeCell ref="B464:D464"/>
    <mergeCell ref="I464:L464"/>
    <mergeCell ref="M464:O464"/>
    <mergeCell ref="B465:D465"/>
    <mergeCell ref="I465:L465"/>
    <mergeCell ref="M465:O465"/>
    <mergeCell ref="B469:C471"/>
    <mergeCell ref="E469:O469"/>
    <mergeCell ref="E470:O470"/>
    <mergeCell ref="E471:O471"/>
    <mergeCell ref="E464:G464"/>
    <mergeCell ref="E465:G465"/>
    <mergeCell ref="I466:L466"/>
    <mergeCell ref="M466:O466"/>
    <mergeCell ref="B472:D472"/>
    <mergeCell ref="E472:O472"/>
    <mergeCell ref="B473:C475"/>
    <mergeCell ref="E473:O473"/>
    <mergeCell ref="D474:D475"/>
    <mergeCell ref="I474:L474"/>
    <mergeCell ref="M474:O474"/>
    <mergeCell ref="I475:L475"/>
    <mergeCell ref="M475:O475"/>
    <mergeCell ref="E474:H474"/>
    <mergeCell ref="E475:H475"/>
    <mergeCell ref="B482:D482"/>
    <mergeCell ref="E482:F482"/>
    <mergeCell ref="I482:L482"/>
    <mergeCell ref="M482:N482"/>
    <mergeCell ref="B485:D485"/>
    <mergeCell ref="I485:L485"/>
    <mergeCell ref="M485:N485"/>
    <mergeCell ref="B478:D478"/>
    <mergeCell ref="I478:L478"/>
    <mergeCell ref="M478:N478"/>
    <mergeCell ref="B479:C481"/>
    <mergeCell ref="E479:I479"/>
    <mergeCell ref="J479:J481"/>
    <mergeCell ref="K479:O479"/>
    <mergeCell ref="E480:I480"/>
    <mergeCell ref="K480:O480"/>
    <mergeCell ref="E481:I481"/>
    <mergeCell ref="K481:O481"/>
    <mergeCell ref="E478:H478"/>
    <mergeCell ref="G482:H482"/>
    <mergeCell ref="E485:H485"/>
    <mergeCell ref="B486:D487"/>
    <mergeCell ref="I486:J487"/>
    <mergeCell ref="K486:L486"/>
    <mergeCell ref="M486:N486"/>
    <mergeCell ref="K487:L487"/>
    <mergeCell ref="M487:N487"/>
    <mergeCell ref="I490:L491"/>
    <mergeCell ref="M490:M491"/>
    <mergeCell ref="N490:O491"/>
    <mergeCell ref="B490:H491"/>
    <mergeCell ref="E486:H487"/>
    <mergeCell ref="I494:L495"/>
    <mergeCell ref="M494:M495"/>
    <mergeCell ref="N494:O495"/>
    <mergeCell ref="I497:L498"/>
    <mergeCell ref="M497:M498"/>
    <mergeCell ref="N497:O498"/>
    <mergeCell ref="B501:O503"/>
    <mergeCell ref="B494:H495"/>
    <mergeCell ref="B497:H498"/>
    <mergeCell ref="B505:O505"/>
    <mergeCell ref="B507:D507"/>
    <mergeCell ref="E507:F507"/>
    <mergeCell ref="I507:L507"/>
    <mergeCell ref="M507:O507"/>
    <mergeCell ref="B510:D510"/>
    <mergeCell ref="I510:L510"/>
    <mergeCell ref="M510:O510"/>
    <mergeCell ref="E510:G510"/>
    <mergeCell ref="B511:D511"/>
    <mergeCell ref="I511:L511"/>
    <mergeCell ref="M511:O511"/>
    <mergeCell ref="B512:D512"/>
    <mergeCell ref="I512:L512"/>
    <mergeCell ref="M512:O512"/>
    <mergeCell ref="B516:C518"/>
    <mergeCell ref="E516:O516"/>
    <mergeCell ref="E517:O517"/>
    <mergeCell ref="E518:O518"/>
    <mergeCell ref="E511:G511"/>
    <mergeCell ref="E512:G512"/>
    <mergeCell ref="I513:L513"/>
    <mergeCell ref="M513:O513"/>
    <mergeCell ref="B519:D519"/>
    <mergeCell ref="E519:O519"/>
    <mergeCell ref="B520:C522"/>
    <mergeCell ref="E520:O520"/>
    <mergeCell ref="D521:D522"/>
    <mergeCell ref="I521:L521"/>
    <mergeCell ref="M521:O521"/>
    <mergeCell ref="I522:L522"/>
    <mergeCell ref="M522:O522"/>
    <mergeCell ref="E521:H521"/>
    <mergeCell ref="E522:H522"/>
    <mergeCell ref="B525:D525"/>
    <mergeCell ref="I525:L525"/>
    <mergeCell ref="M525:N525"/>
    <mergeCell ref="B526:C528"/>
    <mergeCell ref="E526:I526"/>
    <mergeCell ref="J526:J528"/>
    <mergeCell ref="K526:O526"/>
    <mergeCell ref="E527:I527"/>
    <mergeCell ref="K527:O527"/>
    <mergeCell ref="E528:I528"/>
    <mergeCell ref="K528:O528"/>
    <mergeCell ref="E525:H525"/>
    <mergeCell ref="B537:H538"/>
    <mergeCell ref="I541:L542"/>
    <mergeCell ref="M541:M542"/>
    <mergeCell ref="N541:O542"/>
    <mergeCell ref="I544:L545"/>
    <mergeCell ref="M544:M545"/>
    <mergeCell ref="E533:H534"/>
    <mergeCell ref="B529:D529"/>
    <mergeCell ref="E529:F529"/>
    <mergeCell ref="I529:L529"/>
    <mergeCell ref="M529:N529"/>
    <mergeCell ref="B532:D532"/>
    <mergeCell ref="I532:L532"/>
    <mergeCell ref="M532:N532"/>
    <mergeCell ref="G529:H529"/>
    <mergeCell ref="E532:H532"/>
    <mergeCell ref="B558:D558"/>
    <mergeCell ref="I558:L558"/>
    <mergeCell ref="M558:O558"/>
    <mergeCell ref="B559:D559"/>
    <mergeCell ref="I559:L559"/>
    <mergeCell ref="M559:O559"/>
    <mergeCell ref="B563:C565"/>
    <mergeCell ref="E563:O563"/>
    <mergeCell ref="E564:O564"/>
    <mergeCell ref="E565:O565"/>
    <mergeCell ref="E558:G558"/>
    <mergeCell ref="E559:G559"/>
    <mergeCell ref="I560:L560"/>
    <mergeCell ref="M560:O560"/>
    <mergeCell ref="B566:D566"/>
    <mergeCell ref="E566:O566"/>
    <mergeCell ref="B567:C569"/>
    <mergeCell ref="E567:O567"/>
    <mergeCell ref="D568:D569"/>
    <mergeCell ref="I568:L568"/>
    <mergeCell ref="M568:O568"/>
    <mergeCell ref="I569:L569"/>
    <mergeCell ref="M569:O569"/>
    <mergeCell ref="E568:H568"/>
    <mergeCell ref="E569:H569"/>
    <mergeCell ref="B576:D576"/>
    <mergeCell ref="E576:F576"/>
    <mergeCell ref="I576:L576"/>
    <mergeCell ref="M576:N576"/>
    <mergeCell ref="B579:D579"/>
    <mergeCell ref="I579:L579"/>
    <mergeCell ref="M579:N579"/>
    <mergeCell ref="B572:D572"/>
    <mergeCell ref="I572:L572"/>
    <mergeCell ref="M572:N572"/>
    <mergeCell ref="B573:C575"/>
    <mergeCell ref="E573:I573"/>
    <mergeCell ref="J573:J575"/>
    <mergeCell ref="K573:O573"/>
    <mergeCell ref="E574:I574"/>
    <mergeCell ref="K574:O574"/>
    <mergeCell ref="E575:I575"/>
    <mergeCell ref="K575:O575"/>
    <mergeCell ref="E572:H572"/>
    <mergeCell ref="G576:H576"/>
    <mergeCell ref="E579:H579"/>
    <mergeCell ref="B595:O597"/>
    <mergeCell ref="B588:H589"/>
    <mergeCell ref="B591:H592"/>
    <mergeCell ref="B580:D581"/>
    <mergeCell ref="I580:J581"/>
    <mergeCell ref="K580:L580"/>
    <mergeCell ref="M580:N580"/>
    <mergeCell ref="K581:L581"/>
    <mergeCell ref="M581:N581"/>
    <mergeCell ref="I584:L585"/>
    <mergeCell ref="M584:M585"/>
    <mergeCell ref="N584:O585"/>
    <mergeCell ref="B584:H585"/>
    <mergeCell ref="I588:L589"/>
    <mergeCell ref="M588:M589"/>
    <mergeCell ref="N588:O589"/>
    <mergeCell ref="I591:L592"/>
    <mergeCell ref="M591:M592"/>
    <mergeCell ref="N591:O592"/>
    <mergeCell ref="E580:H581"/>
    <mergeCell ref="B32:C32"/>
    <mergeCell ref="B33:O33"/>
    <mergeCell ref="B552:O552"/>
    <mergeCell ref="B554:D554"/>
    <mergeCell ref="E554:F554"/>
    <mergeCell ref="I554:L554"/>
    <mergeCell ref="M554:O554"/>
    <mergeCell ref="B557:D557"/>
    <mergeCell ref="I557:L557"/>
    <mergeCell ref="M557:O557"/>
    <mergeCell ref="E557:G557"/>
    <mergeCell ref="N544:O545"/>
    <mergeCell ref="B548:O550"/>
    <mergeCell ref="B541:H542"/>
    <mergeCell ref="B544:H545"/>
    <mergeCell ref="B533:D534"/>
    <mergeCell ref="I533:J534"/>
    <mergeCell ref="K533:L533"/>
    <mergeCell ref="M533:N533"/>
    <mergeCell ref="K534:L534"/>
    <mergeCell ref="M534:N534"/>
    <mergeCell ref="I537:L538"/>
    <mergeCell ref="M537:M538"/>
    <mergeCell ref="N537:O538"/>
  </mergeCells>
  <phoneticPr fontId="3"/>
  <conditionalFormatting sqref="B71:H72 B118:H119 B165:H166 B212:H213 B259:H260 B306:H307 B353:H354 B400:H401 B447:H448 B494:H495 B541:H542 B588:H589">
    <cfRule type="expression" dxfId="328" priority="1425">
      <formula>$M$42="液化石油ガス（LPG）"</formula>
    </cfRule>
  </conditionalFormatting>
  <conditionalFormatting sqref="B50:O52 B97:O99 B144:O146 B191:O193 B238:O240 B285:O287 B332:O334 B379:O381 B426:O428 B473:O475 B520:O522 B567:O569">
    <cfRule type="expression" dxfId="327" priority="1">
      <formula>AND($M$42&lt;&gt;"",$M$42&lt;&gt;"買電")</formula>
    </cfRule>
  </conditionalFormatting>
  <conditionalFormatting sqref="B50:O52">
    <cfRule type="expression" dxfId="326" priority="410">
      <formula>$E$49="積算計の読み取り値を記録"</formula>
    </cfRule>
  </conditionalFormatting>
  <conditionalFormatting sqref="B74:O75 B121:O122 B168:O169 B215:O216 B262:O263 B309:O310 B356:O357 B403:O404 B450:O451 B497:O498 B544:O545 B591:O592">
    <cfRule type="expression" dxfId="325" priority="1413">
      <formula>$M$42&lt;&gt;"液化石油ガス（LPG）"</formula>
    </cfRule>
  </conditionalFormatting>
  <conditionalFormatting sqref="B97:O99">
    <cfRule type="expression" dxfId="324" priority="112">
      <formula>$E$96="積算計の読み取り値を記録"</formula>
    </cfRule>
  </conditionalFormatting>
  <conditionalFormatting sqref="B144:O146">
    <cfRule type="expression" dxfId="323" priority="104">
      <formula>$E$143="積算計の読み取り値を記録"</formula>
    </cfRule>
  </conditionalFormatting>
  <conditionalFormatting sqref="B191:O193">
    <cfRule type="expression" dxfId="322" priority="78">
      <formula>$E$190="積算計の読み取り値を記録"</formula>
    </cfRule>
  </conditionalFormatting>
  <conditionalFormatting sqref="B238:O240">
    <cfRule type="expression" dxfId="321" priority="71">
      <formula>$E$237="積算計の読み取り値を記録"</formula>
    </cfRule>
  </conditionalFormatting>
  <conditionalFormatting sqref="B285:O287">
    <cfRule type="expression" dxfId="320" priority="64">
      <formula>$E$284="積算計の読み取り値を記録"</formula>
    </cfRule>
  </conditionalFormatting>
  <conditionalFormatting sqref="B332:O334">
    <cfRule type="expression" dxfId="319" priority="57">
      <formula>$E$331="積算計の読み取り値を記録"</formula>
    </cfRule>
  </conditionalFormatting>
  <conditionalFormatting sqref="B379:O381">
    <cfRule type="expression" dxfId="318" priority="50">
      <formula>$E$378="積算計の読み取り値を記録"</formula>
    </cfRule>
  </conditionalFormatting>
  <conditionalFormatting sqref="B426:O428">
    <cfRule type="expression" dxfId="317" priority="43">
      <formula>$E$425="積算計の読み取り値を記録"</formula>
    </cfRule>
  </conditionalFormatting>
  <conditionalFormatting sqref="B473:O475">
    <cfRule type="expression" dxfId="316" priority="36">
      <formula>$E$472="積算計の読み取り値を記録"</formula>
    </cfRule>
  </conditionalFormatting>
  <conditionalFormatting sqref="B520:O522">
    <cfRule type="expression" dxfId="315" priority="29">
      <formula>$E$519="積算計の読み取り値を記録"</formula>
    </cfRule>
  </conditionalFormatting>
  <conditionalFormatting sqref="B567:O569">
    <cfRule type="expression" dxfId="314" priority="24">
      <formula>$E$566="積算計の読み取り値を記録"</formula>
    </cfRule>
  </conditionalFormatting>
  <conditionalFormatting sqref="D47:O48">
    <cfRule type="expression" dxfId="313" priority="398">
      <formula>$E$46="設備に付属された制御装置の機能"</formula>
    </cfRule>
  </conditionalFormatting>
  <conditionalFormatting sqref="D51:O52">
    <cfRule type="expression" dxfId="312" priority="412">
      <formula>$E$50="①電力計で電流・電圧ともに計測して電力量を計測する"</formula>
    </cfRule>
  </conditionalFormatting>
  <conditionalFormatting sqref="D94:O95">
    <cfRule type="expression" dxfId="311" priority="82">
      <formula>$E$93="設備に付属された制御装置の機能"</formula>
    </cfRule>
  </conditionalFormatting>
  <conditionalFormatting sqref="D98:O99">
    <cfRule type="expression" dxfId="310" priority="119">
      <formula>$E$97="①電力計で電流・電圧ともに計測して電力量を計測する"</formula>
    </cfRule>
  </conditionalFormatting>
  <conditionalFormatting sqref="D141:O142">
    <cfRule type="expression" dxfId="309" priority="103">
      <formula>$E$140="設備に付属された制御装置の機能"</formula>
    </cfRule>
  </conditionalFormatting>
  <conditionalFormatting sqref="D145:O146">
    <cfRule type="expression" dxfId="308" priority="108">
      <formula>$E$144="①電力計で電流・電圧ともに計測して電力量を計測する"</formula>
    </cfRule>
  </conditionalFormatting>
  <conditionalFormatting sqref="D188:O189">
    <cfRule type="expression" dxfId="307" priority="77">
      <formula>$E$187="設備に付属された制御装置の機能"</formula>
    </cfRule>
  </conditionalFormatting>
  <conditionalFormatting sqref="D192:O193">
    <cfRule type="expression" dxfId="306" priority="81">
      <formula>$E$191="①電力計で電流・電圧ともに計測して電力量を計測する"</formula>
    </cfRule>
  </conditionalFormatting>
  <conditionalFormatting sqref="D235:O236">
    <cfRule type="expression" dxfId="305" priority="70">
      <formula>$E$234="設備に付属された制御装置の機能"</formula>
    </cfRule>
  </conditionalFormatting>
  <conditionalFormatting sqref="D239:O240">
    <cfRule type="expression" dxfId="304" priority="74">
      <formula>$E$238="①電力計で電流・電圧ともに計測して電力量を計測する"</formula>
    </cfRule>
  </conditionalFormatting>
  <conditionalFormatting sqref="D282:O283">
    <cfRule type="expression" dxfId="303" priority="63">
      <formula>$E$281="設備に付属された制御装置の機能"</formula>
    </cfRule>
  </conditionalFormatting>
  <conditionalFormatting sqref="D286:O287">
    <cfRule type="expression" dxfId="302" priority="65">
      <formula>$E$285="①電力計で電流・電圧ともに計測して電力量を計測する"</formula>
    </cfRule>
  </conditionalFormatting>
  <conditionalFormatting sqref="D329:O330">
    <cfRule type="expression" dxfId="301" priority="56">
      <formula>$E$328="設備に付属された制御装置の機能"</formula>
    </cfRule>
  </conditionalFormatting>
  <conditionalFormatting sqref="D333:O334">
    <cfRule type="expression" dxfId="300" priority="58">
      <formula>$E$332="①電力計で電流・電圧ともに計測して電力量を計測する"</formula>
    </cfRule>
  </conditionalFormatting>
  <conditionalFormatting sqref="D376:O377">
    <cfRule type="expression" dxfId="299" priority="49">
      <formula>$E$375="設備に付属された制御装置の機能"</formula>
    </cfRule>
  </conditionalFormatting>
  <conditionalFormatting sqref="D380:O381">
    <cfRule type="expression" dxfId="298" priority="51">
      <formula>$E$379="①電力計で電流・電圧ともに計測して電力量を計測する"</formula>
    </cfRule>
  </conditionalFormatting>
  <conditionalFormatting sqref="D423:O424">
    <cfRule type="expression" dxfId="297" priority="42">
      <formula>$E$422="設備に付属された制御装置の機能"</formula>
    </cfRule>
  </conditionalFormatting>
  <conditionalFormatting sqref="D427:O428">
    <cfRule type="expression" dxfId="296" priority="44">
      <formula>$E$426="①電力計で電流・電圧ともに計測して電力量を計測する"</formula>
    </cfRule>
  </conditionalFormatting>
  <conditionalFormatting sqref="D470:O471">
    <cfRule type="expression" dxfId="295" priority="35">
      <formula>$E$469="設備に付属された制御装置の機能"</formula>
    </cfRule>
  </conditionalFormatting>
  <conditionalFormatting sqref="D474:O475">
    <cfRule type="expression" dxfId="294" priority="37">
      <formula>$E$473="①電力計で電流・電圧ともに計測して電力量を計測する"</formula>
    </cfRule>
  </conditionalFormatting>
  <conditionalFormatting sqref="D517:O518">
    <cfRule type="expression" dxfId="293" priority="28">
      <formula>$E$516="設備に付属された制御装置の機能"</formula>
    </cfRule>
  </conditionalFormatting>
  <conditionalFormatting sqref="D521:O522">
    <cfRule type="expression" dxfId="292" priority="30">
      <formula>$E$520="①電力計で電流・電圧ともに計測して電力量を計測する"</formula>
    </cfRule>
  </conditionalFormatting>
  <conditionalFormatting sqref="D564:O565">
    <cfRule type="expression" dxfId="291" priority="23">
      <formula>$E$563="設備に付属された制御装置の機能"</formula>
    </cfRule>
  </conditionalFormatting>
  <conditionalFormatting sqref="D568:O569">
    <cfRule type="expression" dxfId="290" priority="25">
      <formula>$E$567="①電力計で電流・電圧ともに計測して電力量を計測する"</formula>
    </cfRule>
  </conditionalFormatting>
  <conditionalFormatting sqref="I71:L72 I118:L119 I165:L166 I212:L213 I259:L260 I306:L307 I353:L354 I400:L401 I447:L448 I494:L495 I541:L542 I588:L589">
    <cfRule type="expression" dxfId="289" priority="1437">
      <formula>$M$42="液化石油ガス（LPG）"</formula>
    </cfRule>
  </conditionalFormatting>
  <conditionalFormatting sqref="I43:O43">
    <cfRule type="expression" dxfId="288" priority="73">
      <formula>$M$42&lt;&gt;"液化石油ガス（LPG）"</formula>
    </cfRule>
  </conditionalFormatting>
  <conditionalFormatting sqref="I90:O90">
    <cfRule type="expression" dxfId="287" priority="20">
      <formula>$M$89&lt;&gt;"液化石油ガス（LPG）"</formula>
    </cfRule>
  </conditionalFormatting>
  <conditionalFormatting sqref="I137:O137">
    <cfRule type="expression" dxfId="286" priority="18">
      <formula>$M$136&lt;&gt;"液化石油ガス（LPG）"</formula>
    </cfRule>
  </conditionalFormatting>
  <conditionalFormatting sqref="I184:O184">
    <cfRule type="expression" dxfId="285" priority="16">
      <formula>$M$183&lt;&gt;"液化石油ガス（LPG）"</formula>
    </cfRule>
  </conditionalFormatting>
  <conditionalFormatting sqref="I231:O231">
    <cfRule type="expression" dxfId="284" priority="14">
      <formula>$M$230&lt;&gt;"液化石油ガス（LPG）"</formula>
    </cfRule>
  </conditionalFormatting>
  <conditionalFormatting sqref="I278:O278">
    <cfRule type="expression" dxfId="283" priority="12">
      <formula>$M$277&lt;&gt;"液化石油ガス（LPG）"</formula>
    </cfRule>
  </conditionalFormatting>
  <conditionalFormatting sqref="I325:O325">
    <cfRule type="expression" dxfId="282" priority="10">
      <formula>$M$324&lt;&gt;"液化石油ガス（LPG）"</formula>
    </cfRule>
  </conditionalFormatting>
  <conditionalFormatting sqref="I372:O372">
    <cfRule type="expression" dxfId="281" priority="8">
      <formula>$M$371&lt;&gt;"液化石油ガス（LPG）"</formula>
    </cfRule>
  </conditionalFormatting>
  <conditionalFormatting sqref="I419:O419">
    <cfRule type="expression" dxfId="280" priority="6">
      <formula>$M$418&lt;&gt;"液化石油ガス（LPG）"</formula>
    </cfRule>
  </conditionalFormatting>
  <conditionalFormatting sqref="I466:O466">
    <cfRule type="expression" dxfId="279" priority="4">
      <formula>$M$465&lt;&gt;"液化石油ガス（LPG）"</formula>
    </cfRule>
  </conditionalFormatting>
  <conditionalFormatting sqref="I513:O513">
    <cfRule type="expression" dxfId="278" priority="2">
      <formula>$M$512&lt;&gt;"液化石油ガス（LPG）"</formula>
    </cfRule>
  </conditionalFormatting>
  <conditionalFormatting sqref="I560:O560">
    <cfRule type="expression" dxfId="277" priority="21">
      <formula>$M$559&lt;&gt;"液化石油ガス（LPG）"</formula>
    </cfRule>
  </conditionalFormatting>
  <conditionalFormatting sqref="M62:N64">
    <cfRule type="expression" dxfId="276" priority="1401">
      <formula>$M$62&lt;=0</formula>
    </cfRule>
  </conditionalFormatting>
  <conditionalFormatting sqref="M109:N111">
    <cfRule type="expression" dxfId="275" priority="164">
      <formula>$M$109&lt;=0</formula>
    </cfRule>
  </conditionalFormatting>
  <conditionalFormatting sqref="M156:N158">
    <cfRule type="expression" dxfId="274" priority="118">
      <formula>$M$156&lt;=0</formula>
    </cfRule>
  </conditionalFormatting>
  <conditionalFormatting sqref="M203:N205">
    <cfRule type="expression" dxfId="273" priority="106">
      <formula>$M$203&lt;=0</formula>
    </cfRule>
  </conditionalFormatting>
  <conditionalFormatting sqref="M250:N252">
    <cfRule type="expression" dxfId="272" priority="80">
      <formula>$M$250&lt;=0</formula>
    </cfRule>
  </conditionalFormatting>
  <conditionalFormatting sqref="M297:N299">
    <cfRule type="expression" dxfId="271" priority="69">
      <formula>$M$297&lt;=0</formula>
    </cfRule>
  </conditionalFormatting>
  <conditionalFormatting sqref="M344:N346">
    <cfRule type="expression" dxfId="270" priority="62">
      <formula>$M$344&lt;=0</formula>
    </cfRule>
  </conditionalFormatting>
  <conditionalFormatting sqref="M391:N393">
    <cfRule type="expression" dxfId="269" priority="55">
      <formula>$M$391&lt;=0</formula>
    </cfRule>
  </conditionalFormatting>
  <conditionalFormatting sqref="M438:N440">
    <cfRule type="expression" dxfId="268" priority="48">
      <formula>$M$438&lt;=0</formula>
    </cfRule>
  </conditionalFormatting>
  <conditionalFormatting sqref="M485:N487">
    <cfRule type="expression" dxfId="267" priority="41">
      <formula>$M$485&lt;=0</formula>
    </cfRule>
  </conditionalFormatting>
  <conditionalFormatting sqref="M532:N534">
    <cfRule type="expression" dxfId="266" priority="34">
      <formula>$M$532&lt;=0</formula>
    </cfRule>
  </conditionalFormatting>
  <conditionalFormatting sqref="M579:N581">
    <cfRule type="expression" dxfId="265" priority="27">
      <formula>$M$579&lt;=0</formula>
    </cfRule>
  </conditionalFormatting>
  <conditionalFormatting sqref="M43:O43">
    <cfRule type="expression" dxfId="264" priority="124">
      <formula>$M$43=0</formula>
    </cfRule>
  </conditionalFormatting>
  <conditionalFormatting sqref="M71:O72 M118:O119 M165:O166 M212:O213 M259:O260 M306:O307 M353:O354 M400:O401 M447:O448 M494:O495 M541:O542 M588:O589">
    <cfRule type="expression" dxfId="263" priority="1455">
      <formula>$M$42="液化石油ガス（LPG）"</formula>
    </cfRule>
  </conditionalFormatting>
  <conditionalFormatting sqref="M90:O90">
    <cfRule type="expression" dxfId="262" priority="72">
      <formula>$M$90=0</formula>
    </cfRule>
  </conditionalFormatting>
  <conditionalFormatting sqref="M137:O137">
    <cfRule type="expression" dxfId="261" priority="19">
      <formula>$M$137=0</formula>
    </cfRule>
  </conditionalFormatting>
  <conditionalFormatting sqref="M184:O184">
    <cfRule type="expression" dxfId="260" priority="17">
      <formula>$M$184=0</formula>
    </cfRule>
  </conditionalFormatting>
  <conditionalFormatting sqref="M231:O231">
    <cfRule type="expression" dxfId="259" priority="15">
      <formula>$M$231=0</formula>
    </cfRule>
  </conditionalFormatting>
  <conditionalFormatting sqref="M278:O278">
    <cfRule type="expression" dxfId="258" priority="13">
      <formula>$M$278=0</formula>
    </cfRule>
  </conditionalFormatting>
  <conditionalFormatting sqref="M325:O325">
    <cfRule type="expression" dxfId="257" priority="11">
      <formula>$M$325=0</formula>
    </cfRule>
  </conditionalFormatting>
  <conditionalFormatting sqref="M372:O372">
    <cfRule type="expression" dxfId="256" priority="9">
      <formula>$M$372=0</formula>
    </cfRule>
  </conditionalFormatting>
  <conditionalFormatting sqref="M419:O419">
    <cfRule type="expression" dxfId="255" priority="7">
      <formula>$M$419=0</formula>
    </cfRule>
  </conditionalFormatting>
  <conditionalFormatting sqref="M466:O466">
    <cfRule type="expression" dxfId="254" priority="5">
      <formula>$M$466=0</formula>
    </cfRule>
  </conditionalFormatting>
  <conditionalFormatting sqref="M513:O513">
    <cfRule type="expression" dxfId="253" priority="3">
      <formula>$M$513=0</formula>
    </cfRule>
  </conditionalFormatting>
  <conditionalFormatting sqref="M560:O560">
    <cfRule type="expression" dxfId="252" priority="22">
      <formula>$M$560=0</formula>
    </cfRule>
  </conditionalFormatting>
  <conditionalFormatting sqref="O62:O64">
    <cfRule type="expression" dxfId="251" priority="431">
      <formula>$O$62&lt;=0</formula>
    </cfRule>
  </conditionalFormatting>
  <conditionalFormatting sqref="O109:O111">
    <cfRule type="expression" dxfId="250" priority="126">
      <formula>$O$109&lt;=0</formula>
    </cfRule>
  </conditionalFormatting>
  <conditionalFormatting sqref="O156:O158">
    <cfRule type="expression" dxfId="249" priority="117">
      <formula>$O$156&lt;=0</formula>
    </cfRule>
  </conditionalFormatting>
  <conditionalFormatting sqref="O203:O205">
    <cfRule type="expression" dxfId="248" priority="105">
      <formula>$O$203&lt;=0</formula>
    </cfRule>
  </conditionalFormatting>
  <conditionalFormatting sqref="O250:O252">
    <cfRule type="expression" dxfId="247" priority="79">
      <formula>$O$250&lt;=0</formula>
    </cfRule>
  </conditionalFormatting>
  <conditionalFormatting sqref="O297:O299">
    <cfRule type="expression" dxfId="246" priority="68">
      <formula>$O$297&lt;=0</formula>
    </cfRule>
  </conditionalFormatting>
  <conditionalFormatting sqref="O344:O346">
    <cfRule type="expression" dxfId="245" priority="61">
      <formula>$O$344&lt;=0</formula>
    </cfRule>
  </conditionalFormatting>
  <conditionalFormatting sqref="O391:O393">
    <cfRule type="expression" dxfId="244" priority="54">
      <formula>$O$391&lt;=0</formula>
    </cfRule>
  </conditionalFormatting>
  <conditionalFormatting sqref="O438:O440">
    <cfRule type="expression" dxfId="243" priority="47">
      <formula>$O$438&lt;=0</formula>
    </cfRule>
  </conditionalFormatting>
  <conditionalFormatting sqref="O485:O487">
    <cfRule type="expression" dxfId="242" priority="40">
      <formula>$O$485&lt;=0</formula>
    </cfRule>
  </conditionalFormatting>
  <conditionalFormatting sqref="O532:O534">
    <cfRule type="expression" dxfId="241" priority="33">
      <formula>$O$532&lt;=0</formula>
    </cfRule>
  </conditionalFormatting>
  <conditionalFormatting sqref="O579:O581">
    <cfRule type="expression" dxfId="240" priority="26">
      <formula>$O$579&lt;=0</formula>
    </cfRule>
  </conditionalFormatting>
  <dataValidations disablePrompts="1" count="4">
    <dataValidation type="date" operator="greaterThanOrEqual" allowBlank="1" showInputMessage="1" showErrorMessage="1" error="計測終了日を_x000a_yyyy/mm/dd_x000a_の形式で入力してください" sqref="K57 K480 K527 K104 K151 K198 K245 K292 K339 K386 K433 K574" xr:uid="{DBF42064-5B3A-4419-BE7D-E95C01158E89}">
      <formula1>44287</formula1>
    </dataValidation>
    <dataValidation type="date" operator="greaterThanOrEqual" allowBlank="1" showInputMessage="1" showErrorMessage="1" error="計測開始日を_x000a_yyyy/mm/dd_x000a_の形式で入力してください" sqref="E57 E480 E527 E104 E151 E198 E245 E292 E339 E386 E433 E574" xr:uid="{1EBCB414-42B5-4FA0-8375-5AEBB9C10A2A}">
      <formula1>44287</formula1>
    </dataValidation>
    <dataValidation operator="greaterThanOrEqual" allowBlank="1" showInputMessage="1" showErrorMessage="1" sqref="N67 N490 N537 N114 N161 N208 N255 N302 N349 N396 N443 N584" xr:uid="{2AF600EF-3147-4271-BA93-610FBCF6AA82}"/>
    <dataValidation operator="greaterThanOrEqual" allowBlank="1" showInputMessage="1" showErrorMessage="1" error="数値を入力してください" sqref="I67:L68 I114:L115 I161:L162 I208:L209 I255:L256 I302:L303 I349:L350 I396:L397 I443:L444 I490:L491 I537:L538 I584:L585" xr:uid="{A3AA4F61-A53F-404B-AE91-4067FD2A0BF5}"/>
  </dataValidations>
  <printOptions horizontalCentered="1"/>
  <pageMargins left="0.70866141732283472" right="0.70866141732283472" top="0.74803149606299213" bottom="0" header="0.31496062992125984" footer="0.31496062992125984"/>
  <pageSetup paperSize="9" scale="49" fitToHeight="0" orientation="portrait" r:id="rId1"/>
  <rowBreaks count="13" manualBreakCount="13">
    <brk id="34" max="14" man="1"/>
    <brk id="81" max="14" man="1"/>
    <brk id="128" max="14" man="1"/>
    <brk id="175" max="14" man="1"/>
    <brk id="222" max="14" man="1"/>
    <brk id="269" max="14" man="1"/>
    <brk id="316" max="14" man="1"/>
    <brk id="363" max="14" man="1"/>
    <brk id="410" max="14" man="1"/>
    <brk id="457" max="14" man="1"/>
    <brk id="504" max="14" man="1"/>
    <brk id="551" max="14" man="1"/>
    <brk id="598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56B4-C5FC-4FC4-B93F-49FF5B589E92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742" t="s">
        <v>256</v>
      </c>
      <c r="F7" s="744"/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稼働条件名/更新範囲名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743"/>
      <c r="F8" s="745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749"/>
      <c r="F9" s="749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749"/>
      <c r="F10" s="749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02"/>
      <c r="F14" s="803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稼働条件名/更新範囲名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02"/>
      <c r="F16" s="803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6" t="s">
        <v>285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AsBakJuvtCkGEKQFpFB5QFHxNgmwFhT9q37cKNO3fghZT889H0MArYTzVigrD0nHRpT0liw7pJJ/lW7GauOtAQ==" saltValue="KoGLNbQrQY+XzDQ+GREh1w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239" priority="4">
      <formula>$C$27&lt;&gt;""</formula>
    </cfRule>
  </conditionalFormatting>
  <conditionalFormatting sqref="C28:F28">
    <cfRule type="expression" dxfId="238" priority="17">
      <formula>$C$28&lt;&gt;""</formula>
    </cfRule>
  </conditionalFormatting>
  <conditionalFormatting sqref="C27:M63">
    <cfRule type="expression" dxfId="237" priority="3">
      <formula>$J$12=$AN$3</formula>
    </cfRule>
  </conditionalFormatting>
  <conditionalFormatting sqref="H28:I62">
    <cfRule type="expression" dxfId="236" priority="19">
      <formula>$J$13=$AP$2</formula>
    </cfRule>
    <cfRule type="expression" dxfId="235" priority="20">
      <formula>$J$13=$AP$3</formula>
    </cfRule>
    <cfRule type="expression" dxfId="234" priority="21">
      <formula>AND($E$16&lt;&gt;"",$AJ$2&lt;&gt;"電気")</formula>
    </cfRule>
  </conditionalFormatting>
  <conditionalFormatting sqref="H13:L16">
    <cfRule type="expression" dxfId="233" priority="11">
      <formula>$J$12=$AN$3</formula>
    </cfRule>
    <cfRule type="expression" dxfId="232" priority="15">
      <formula>$AJ$2="電気以外"</formula>
    </cfRule>
  </conditionalFormatting>
  <conditionalFormatting sqref="I9:L10">
    <cfRule type="expression" dxfId="231" priority="8">
      <formula>$J$7=$AK$3</formula>
    </cfRule>
  </conditionalFormatting>
  <conditionalFormatting sqref="I15:L16">
    <cfRule type="expression" dxfId="230" priority="12">
      <formula>$J$13=$AP$2</formula>
    </cfRule>
  </conditionalFormatting>
  <conditionalFormatting sqref="J20:J21 L20:L21">
    <cfRule type="expression" dxfId="229" priority="9">
      <formula>IF($J$12=$AN$2,OR(AND($D$31="",$Q$31=""),$D$31=""),OR(AND($D$31="",$Q$31=""),$Q$31=""))</formula>
    </cfRule>
  </conditionalFormatting>
  <conditionalFormatting sqref="J28:J62">
    <cfRule type="expression" dxfId="228" priority="18">
      <formula>$J$13=$AP$4</formula>
    </cfRule>
  </conditionalFormatting>
  <conditionalFormatting sqref="K28:K63 U28:U63">
    <cfRule type="expression" dxfId="227" priority="23">
      <formula>$E$18=$AI$3</formula>
    </cfRule>
  </conditionalFormatting>
  <conditionalFormatting sqref="L28:M63 V28:W63">
    <cfRule type="expression" dxfId="226" priority="22">
      <formula>$E$18=$AI$2</formula>
    </cfRule>
  </conditionalFormatting>
  <conditionalFormatting sqref="P27:R28">
    <cfRule type="expression" dxfId="225" priority="16">
      <formula>$P$27&lt;&gt;""</formula>
    </cfRule>
  </conditionalFormatting>
  <conditionalFormatting sqref="P27:W63">
    <cfRule type="expression" dxfId="224" priority="5">
      <formula>$J$12=$AN$2</formula>
    </cfRule>
  </conditionalFormatting>
  <conditionalFormatting sqref="Q16:R16">
    <cfRule type="expression" dxfId="223" priority="10">
      <formula>$Q$16&lt;=0</formula>
    </cfRule>
  </conditionalFormatting>
  <conditionalFormatting sqref="S10:S11 S15:S16">
    <cfRule type="expression" dxfId="222" priority="7">
      <formula>$E$18=$AI$2</formula>
    </cfRule>
  </conditionalFormatting>
  <conditionalFormatting sqref="T6:W16">
    <cfRule type="expression" dxfId="221" priority="13">
      <formula>$E$16&lt;&gt;"液化石油ガス（LPG）"</formula>
    </cfRule>
  </conditionalFormatting>
  <conditionalFormatting sqref="V15">
    <cfRule type="expression" dxfId="220" priority="14">
      <formula>$V$7=""</formula>
    </cfRule>
  </conditionalFormatting>
  <dataValidations count="14">
    <dataValidation operator="greaterThanOrEqual" allowBlank="1" showInputMessage="1" showErrorMessage="1" error="数値を入力してください" sqref="N19:P22" xr:uid="{08125155-0E1D-4B4F-B8B7-EC26B9C2F352}"/>
    <dataValidation type="decimal" operator="greaterThanOrEqual" allowBlank="1" showInputMessage="1" showErrorMessage="1" error="数値を入力してください" sqref="Q19" xr:uid="{8350BA6F-B299-4F95-92F0-015848BF2C92}">
      <formula1>0</formula1>
    </dataValidation>
    <dataValidation operator="greaterThanOrEqual" allowBlank="1" showInputMessage="1" showErrorMessage="1" sqref="R19" xr:uid="{4B8C3B72-084A-4E6B-B4B5-FB842B90F19B}"/>
    <dataValidation type="decimal" operator="greaterThanOrEqual" allowBlank="1" showInputMessage="1" showErrorMessage="1" sqref="AN48:AN68 K16 V7" xr:uid="{9BA61A9D-AE66-4903-BB1C-536432409B27}">
      <formula1>0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K31:K62 U32:U62 L16" xr:uid="{1902D0EB-7415-4EE8-AF7F-71946B8FCA81}">
      <formula1>0</formula1>
      <formula2>1</formula2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16BDB197-D98B-4464-833A-3923804304C7}">
      <formula1>0</formula1>
    </dataValidation>
    <dataValidation type="whole" operator="greaterThanOrEqual" allowBlank="1" showInputMessage="1" showErrorMessage="1" errorTitle="入力エラー" error="日付を正しく入力してください。" sqref="D31:D62 Q31:Q62" xr:uid="{98E00EF8-B60B-4924-9F59-16A7A8731322}">
      <formula1>0</formula1>
    </dataValidation>
    <dataValidation type="decimal" allowBlank="1" showInputMessage="1" showErrorMessage="1" errorTitle="入力エラー" error="時刻を正しく入力してください。" sqref="E31:F62 R31:R62" xr:uid="{028AA8EA-E55E-499B-9D27-084257BFC433}">
      <formula1>0</formula1>
      <formula2>1</formula2>
    </dataValidation>
    <dataValidation type="list" allowBlank="1" showInputMessage="1" showErrorMessage="1" sqref="J12:L12" xr:uid="{2CAD0455-9FD1-466B-B637-ED1A5BAD63AC}">
      <formula1>$AN$2:$AN$3</formula1>
    </dataValidation>
    <dataValidation type="list" allowBlank="1" showInputMessage="1" showErrorMessage="1" sqref="E18" xr:uid="{3BD049D3-A305-4D42-950F-8DAD8A6CFF98}">
      <formula1>$AI$2:$AI$3</formula1>
    </dataValidation>
    <dataValidation type="list" allowBlank="1" showInputMessage="1" showErrorMessage="1" sqref="J16" xr:uid="{C5FC5F0E-0502-4E55-B790-08FFDA85B89F}">
      <formula1>$AO$2:$AO$3</formula1>
    </dataValidation>
    <dataValidation type="list" allowBlank="1" showInputMessage="1" showErrorMessage="1" sqref="J13" xr:uid="{19BE3305-64D0-45CE-9207-E494DC1304B7}">
      <formula1>$AP$2:$AP$4</formula1>
    </dataValidation>
    <dataValidation type="list" allowBlank="1" showInputMessage="1" showErrorMessage="1" sqref="J7" xr:uid="{54ECA5B7-AE02-4266-8500-15E0B8780406}">
      <formula1>$AK$2:$AK$4</formula1>
    </dataValidation>
    <dataValidation type="list" allowBlank="1" showInputMessage="1" showErrorMessage="1" sqref="AP48:AP68" xr:uid="{39F84C33-F8B4-4EE4-8F96-A956B4C749FF}">
      <formula1>#REF!</formula1>
    </dataValidation>
  </dataValidations>
  <printOptions horizontalCentered="1"/>
  <pageMargins left="0" right="0" top="0" bottom="0" header="0" footer="1.1417322834645669"/>
  <pageSetup paperSize="8" scale="53" orientation="landscape" r:id="rId1"/>
  <rowBreaks count="1" manualBreakCount="1">
    <brk id="65" max="23" man="1"/>
  </rowBreaks>
  <ignoredErrors>
    <ignoredError sqref="B31:B35 B51:B62 B38:B47 B36:B37 B48:B5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64FE45-9A21-4408-A72B-201B34D264C0}">
          <x14:formula1>
            <xm:f>プルダウンリスト!$G$2:$G$13</xm:f>
          </x14:formula1>
          <xm:sqref>J18</xm:sqref>
        </x14:dataValidation>
        <x14:dataValidation type="list" allowBlank="1" showInputMessage="1" showErrorMessage="1" xr:uid="{F7A92931-BBCF-4EB6-B5C8-15A2715B9A97}">
          <x14:formula1>
            <xm:f>プルダウンリスト!$A$2:$A$17</xm:f>
          </x14:formula1>
          <xm:sqref>E14</xm:sqref>
        </x14:dataValidation>
        <x14:dataValidation type="list" allowBlank="1" showInputMessage="1" showErrorMessage="1" xr:uid="{DA29314B-CF97-497A-95D3-8F3BDBEC43F2}">
          <x14:formula1>
            <xm:f>IF(COUNTIF($AG$2:$AG$13,$E$14),プルダウンリスト!$C$2:$C$35,プルダウンリスト!$C$2)</xm:f>
          </x14:formula1>
          <xm:sqref>E16:F16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AEA0-6801-4623-8450-E46670769A4C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2Pvn3VtqCIk1Dt7LHI67bt8q7n2paZ/DK6vKN1ktPYvEeIl1nyf5Y8WYaacTV4VtrY/USAXDdGK3udpxNYWblw==" saltValue="L8dZFJtc6i+oWaF60lsJ0w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219" priority="16">
      <formula>$C$27&lt;&gt;""</formula>
    </cfRule>
  </conditionalFormatting>
  <conditionalFormatting sqref="C28:F28">
    <cfRule type="expression" dxfId="218" priority="4">
      <formula>$C$28&lt;&gt;""</formula>
    </cfRule>
  </conditionalFormatting>
  <conditionalFormatting sqref="C27:M63">
    <cfRule type="expression" dxfId="217" priority="3">
      <formula>$J$12=$AN$3</formula>
    </cfRule>
  </conditionalFormatting>
  <conditionalFormatting sqref="H28:I62">
    <cfRule type="expression" dxfId="216" priority="18">
      <formula>$J$13=$AP$2</formula>
    </cfRule>
    <cfRule type="expression" dxfId="215" priority="19">
      <formula>$J$13=$AP$3</formula>
    </cfRule>
    <cfRule type="expression" dxfId="214" priority="20">
      <formula>AND($E$16&lt;&gt;"",$AJ$2&lt;&gt;"電気")</formula>
    </cfRule>
  </conditionalFormatting>
  <conditionalFormatting sqref="H13:L16">
    <cfRule type="expression" dxfId="213" priority="10">
      <formula>$J$12=$AN$3</formula>
    </cfRule>
    <cfRule type="expression" dxfId="212" priority="14">
      <formula>$AJ$2="電気以外"</formula>
    </cfRule>
  </conditionalFormatting>
  <conditionalFormatting sqref="I9:L10">
    <cfRule type="expression" dxfId="211" priority="7">
      <formula>$J$7=$AK$3</formula>
    </cfRule>
  </conditionalFormatting>
  <conditionalFormatting sqref="I15:L16">
    <cfRule type="expression" dxfId="210" priority="11">
      <formula>$J$13=$AP$2</formula>
    </cfRule>
  </conditionalFormatting>
  <conditionalFormatting sqref="J20:J21 L20:L21">
    <cfRule type="expression" dxfId="209" priority="8">
      <formula>IF($J$12=$AN$2,OR(AND($D$31="",$Q$31=""),$D$31=""),OR(AND($D$31="",$Q$31=""),$Q$31=""))</formula>
    </cfRule>
  </conditionalFormatting>
  <conditionalFormatting sqref="J28:J62">
    <cfRule type="expression" dxfId="208" priority="17">
      <formula>$J$13=$AP$4</formula>
    </cfRule>
  </conditionalFormatting>
  <conditionalFormatting sqref="K28:K63 U28:U63">
    <cfRule type="expression" dxfId="207" priority="22">
      <formula>$E$18=$AI$3</formula>
    </cfRule>
  </conditionalFormatting>
  <conditionalFormatting sqref="L28:M63 V28:W63">
    <cfRule type="expression" dxfId="206" priority="21">
      <formula>$E$18=$AI$2</formula>
    </cfRule>
  </conditionalFormatting>
  <conditionalFormatting sqref="P27:R28">
    <cfRule type="expression" dxfId="205" priority="15">
      <formula>$P$27&lt;&gt;""</formula>
    </cfRule>
  </conditionalFormatting>
  <conditionalFormatting sqref="P27:W63">
    <cfRule type="expression" dxfId="204" priority="2">
      <formula>$J$12=$AN$2</formula>
    </cfRule>
  </conditionalFormatting>
  <conditionalFormatting sqref="Q16:R16">
    <cfRule type="expression" dxfId="203" priority="9">
      <formula>$Q$16&lt;=0</formula>
    </cfRule>
  </conditionalFormatting>
  <conditionalFormatting sqref="S10:S11 S15:S16">
    <cfRule type="expression" dxfId="202" priority="6">
      <formula>$E$18=$AI$2</formula>
    </cfRule>
  </conditionalFormatting>
  <conditionalFormatting sqref="T6:W18">
    <cfRule type="expression" dxfId="201" priority="12">
      <formula>$E$16&lt;&gt;"液化石油ガス（LPG）"</formula>
    </cfRule>
  </conditionalFormatting>
  <conditionalFormatting sqref="V15">
    <cfRule type="expression" dxfId="200" priority="13">
      <formula>$V$7=""</formula>
    </cfRule>
  </conditionalFormatting>
  <dataValidations count="14">
    <dataValidation type="list" allowBlank="1" showInputMessage="1" showErrorMessage="1" sqref="AP48:AP68" xr:uid="{74F5C2B8-0470-4827-B866-6E2A7663BCB7}">
      <formula1>#REF!</formula1>
    </dataValidation>
    <dataValidation type="list" allowBlank="1" showInputMessage="1" showErrorMessage="1" sqref="J7" xr:uid="{1299755C-60A4-4D3C-A8E6-ED0751AF8D06}">
      <formula1>$AK$2:$AK$4</formula1>
    </dataValidation>
    <dataValidation type="list" allowBlank="1" showInputMessage="1" showErrorMessage="1" sqref="J13" xr:uid="{4B978A69-71BC-4A50-BD95-CA3BE329907D}">
      <formula1>$AP$2:$AP$4</formula1>
    </dataValidation>
    <dataValidation type="list" allowBlank="1" showInputMessage="1" showErrorMessage="1" sqref="J16" xr:uid="{E6AB7D85-50A6-4C4B-9AB7-A1CC2DEEF9E1}">
      <formula1>$AO$2:$AO$3</formula1>
    </dataValidation>
    <dataValidation type="list" allowBlank="1" showInputMessage="1" showErrorMessage="1" sqref="E18" xr:uid="{72AB3C4F-93CE-4919-A62F-41BB4253556D}">
      <formula1>$AI$2:$AI$3</formula1>
    </dataValidation>
    <dataValidation type="list" allowBlank="1" showInputMessage="1" showErrorMessage="1" sqref="J12:L12" xr:uid="{E63A85DE-1C04-49CC-99F9-36D184C4CBBD}">
      <formula1>$AN$2:$AN$3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29DC83C8-12F0-4AE1-A9FA-58E0E581E694}">
      <formula1>0</formula1>
      <formula2>1</formula2>
    </dataValidation>
    <dataValidation type="decimal" allowBlank="1" showInputMessage="1" showErrorMessage="1" errorTitle="入力エラー" error="時刻を正しく入力してください。" sqref="E31:F62 R31:R62" xr:uid="{EA6F37DE-CC16-4B5B-9917-1AA7BCCF24BF}">
      <formula1>0</formula1>
      <formula2>1</formula2>
    </dataValidation>
    <dataValidation type="whole" operator="greaterThanOrEqual" allowBlank="1" showInputMessage="1" showErrorMessage="1" errorTitle="入力エラー" error="日付を正しく入力してください。" sqref="Q31:Q62 D31:D62" xr:uid="{6AB317AD-32B1-41F7-BCBC-04323D625AB7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F095F8EC-292A-4BD6-8EE9-12F9BC8DB8B7}">
      <formula1>0</formula1>
    </dataValidation>
    <dataValidation type="decimal" operator="greaterThanOrEqual" allowBlank="1" showInputMessage="1" showErrorMessage="1" sqref="AN48:AN68 K16 V7" xr:uid="{7A0D7F02-B8FC-4318-A74F-DC338822EBB2}">
      <formula1>0</formula1>
    </dataValidation>
    <dataValidation operator="greaterThanOrEqual" allowBlank="1" showInputMessage="1" showErrorMessage="1" sqref="R19" xr:uid="{E8C8B0A6-FEBA-4662-BD09-519FD7C644F2}"/>
    <dataValidation type="decimal" operator="greaterThanOrEqual" allowBlank="1" showInputMessage="1" showErrorMessage="1" error="数値を入力してください" sqref="Q19" xr:uid="{99842675-7187-4E09-A20D-C2A0401E1A35}">
      <formula1>0</formula1>
    </dataValidation>
    <dataValidation operator="greaterThanOrEqual" allowBlank="1" showInputMessage="1" showErrorMessage="1" error="数値を入力してください" sqref="N19:P22" xr:uid="{8E429138-791A-41A0-81B5-DEAC17BF440A}"/>
  </dataValidations>
  <printOptions horizontalCentered="1"/>
  <pageMargins left="0" right="0" top="0" bottom="0" header="0" footer="1.1417322834645669"/>
  <pageSetup paperSize="8" scale="53" orientation="landscape" r:id="rId1"/>
  <rowBreaks count="1" manualBreakCount="1">
    <brk id="65" max="23" man="1"/>
  </rowBreaks>
  <ignoredErrors>
    <ignoredError sqref="F7 E9:F10 Q16" unlockedFormula="1"/>
    <ignoredError sqref="B31:B6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5A7F5A-5E3A-48EA-96F8-668F4DF6704A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A0AC-79CF-44A5-9B41-C6CF069D88E5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J7" sqref="J7:L8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uN+5f5t/brWnS/kfIezVn3og2wh6WE3vu/0JelZgMQqjTwiYf/COEJ1+KG0F/OPYLmF78+FCJQjSy/RxY/7h2Q==" saltValue="0usSaQrLQyLDD54I1uikgA==" spinCount="100000" sheet="1" objects="1" scenarios="1" selectLockedCells="1"/>
  <mergeCells count="89"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  <mergeCell ref="AA10:AA14"/>
    <mergeCell ref="J9:L9"/>
    <mergeCell ref="T13:W13"/>
    <mergeCell ref="N14:P14"/>
    <mergeCell ref="Q14:R14"/>
    <mergeCell ref="H12:I12"/>
    <mergeCell ref="J12:L12"/>
    <mergeCell ref="T12:W12"/>
    <mergeCell ref="Q11:R12"/>
    <mergeCell ref="N11:P12"/>
    <mergeCell ref="T10:W11"/>
    <mergeCell ref="S11:S12"/>
    <mergeCell ref="Q7:R10"/>
    <mergeCell ref="T7:U8"/>
    <mergeCell ref="V7:W8"/>
    <mergeCell ref="J10:L10"/>
    <mergeCell ref="T15:U16"/>
    <mergeCell ref="V15:V16"/>
    <mergeCell ref="W15:W16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C18:D19"/>
    <mergeCell ref="E18:F19"/>
    <mergeCell ref="H18:I18"/>
    <mergeCell ref="J18:L18"/>
    <mergeCell ref="H19:I19"/>
    <mergeCell ref="K19:K21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H23:I23"/>
    <mergeCell ref="J23:L23"/>
    <mergeCell ref="C27:F27"/>
    <mergeCell ref="H27:J27"/>
    <mergeCell ref="K27:M27"/>
    <mergeCell ref="P27:R28"/>
    <mergeCell ref="S27:T27"/>
    <mergeCell ref="U27:W27"/>
    <mergeCell ref="C28:F28"/>
    <mergeCell ref="H28:I28"/>
    <mergeCell ref="L28:M28"/>
    <mergeCell ref="V29:V30"/>
    <mergeCell ref="W29:W30"/>
    <mergeCell ref="D29:D30"/>
    <mergeCell ref="E29:E30"/>
    <mergeCell ref="F29:F30"/>
    <mergeCell ref="K29:K30"/>
    <mergeCell ref="L29:L30"/>
    <mergeCell ref="M29:M30"/>
    <mergeCell ref="I63:J63"/>
    <mergeCell ref="Q29:Q30"/>
    <mergeCell ref="R29:R30"/>
    <mergeCell ref="S29:S30"/>
    <mergeCell ref="U29:U30"/>
  </mergeCells>
  <phoneticPr fontId="3"/>
  <conditionalFormatting sqref="C27:F27">
    <cfRule type="expression" dxfId="199" priority="14">
      <formula>$C$27&lt;&gt;""</formula>
    </cfRule>
  </conditionalFormatting>
  <conditionalFormatting sqref="C28:F28">
    <cfRule type="expression" dxfId="198" priority="3">
      <formula>$C$28&lt;&gt;""</formula>
    </cfRule>
  </conditionalFormatting>
  <conditionalFormatting sqref="C27:M63">
    <cfRule type="expression" dxfId="197" priority="2">
      <formula>$J$12=$AN$3</formula>
    </cfRule>
  </conditionalFormatting>
  <conditionalFormatting sqref="H28:I62">
    <cfRule type="expression" dxfId="196" priority="16">
      <formula>$J$13=$AP$2</formula>
    </cfRule>
    <cfRule type="expression" dxfId="195" priority="17">
      <formula>$J$13=$AP$3</formula>
    </cfRule>
    <cfRule type="expression" dxfId="194" priority="18">
      <formula>AND($E$16&lt;&gt;"",$AJ$2&lt;&gt;"電気")</formula>
    </cfRule>
  </conditionalFormatting>
  <conditionalFormatting sqref="H13:L16">
    <cfRule type="expression" dxfId="193" priority="8">
      <formula>$J$12=$AN$3</formula>
    </cfRule>
    <cfRule type="expression" dxfId="192" priority="12">
      <formula>$AJ$2="電気以外"</formula>
    </cfRule>
  </conditionalFormatting>
  <conditionalFormatting sqref="I9:L10">
    <cfRule type="expression" dxfId="191" priority="5">
      <formula>$J$7=$AK$3</formula>
    </cfRule>
  </conditionalFormatting>
  <conditionalFormatting sqref="I15:L16">
    <cfRule type="expression" dxfId="190" priority="9">
      <formula>$J$13=$AP$2</formula>
    </cfRule>
  </conditionalFormatting>
  <conditionalFormatting sqref="J20:J21 L20:L21">
    <cfRule type="expression" dxfId="189" priority="6">
      <formula>IF($J$12=$AN$2,OR(AND($D$31="",$Q$31=""),$D$31=""),OR(AND($D$31="",$Q$31=""),$Q$31=""))</formula>
    </cfRule>
  </conditionalFormatting>
  <conditionalFormatting sqref="J28:J62">
    <cfRule type="expression" dxfId="188" priority="15">
      <formula>$J$13=$AP$4</formula>
    </cfRule>
  </conditionalFormatting>
  <conditionalFormatting sqref="K28:K63 U28:U63">
    <cfRule type="expression" dxfId="187" priority="20">
      <formula>$E$18=$AI$3</formula>
    </cfRule>
  </conditionalFormatting>
  <conditionalFormatting sqref="L28:M63 V28:W63">
    <cfRule type="expression" dxfId="186" priority="19">
      <formula>$E$18=$AI$2</formula>
    </cfRule>
  </conditionalFormatting>
  <conditionalFormatting sqref="P27:R28">
    <cfRule type="expression" dxfId="185" priority="13">
      <formula>$P$27&lt;&gt;""</formula>
    </cfRule>
  </conditionalFormatting>
  <conditionalFormatting sqref="P27:W63">
    <cfRule type="expression" dxfId="184" priority="1">
      <formula>$J$12=$AN$2</formula>
    </cfRule>
  </conditionalFormatting>
  <conditionalFormatting sqref="Q16:R16">
    <cfRule type="expression" dxfId="183" priority="7">
      <formula>$Q$16&lt;=0</formula>
    </cfRule>
  </conditionalFormatting>
  <conditionalFormatting sqref="S10:S11 S15:S16">
    <cfRule type="expression" dxfId="182" priority="4">
      <formula>$E$18=$AI$2</formula>
    </cfRule>
  </conditionalFormatting>
  <conditionalFormatting sqref="T6:W16">
    <cfRule type="expression" dxfId="181" priority="10">
      <formula>$E$16&lt;&gt;"液化石油ガス（LPG）"</formula>
    </cfRule>
  </conditionalFormatting>
  <conditionalFormatting sqref="V15">
    <cfRule type="expression" dxfId="180" priority="11">
      <formula>$V$7=""</formula>
    </cfRule>
  </conditionalFormatting>
  <dataValidations count="14">
    <dataValidation operator="greaterThanOrEqual" allowBlank="1" showInputMessage="1" showErrorMessage="1" error="数値を入力してください" sqref="N19:P22" xr:uid="{E7893687-BA6C-4154-A043-00F69E7B7AC9}"/>
    <dataValidation type="decimal" operator="greaterThanOrEqual" allowBlank="1" showInputMessage="1" showErrorMessage="1" error="数値を入力してください" sqref="Q19" xr:uid="{4036B7E8-515D-4198-B96D-2137006471F0}">
      <formula1>0</formula1>
    </dataValidation>
    <dataValidation operator="greaterThanOrEqual" allowBlank="1" showInputMessage="1" showErrorMessage="1" sqref="R19" xr:uid="{01365489-8C87-4D59-8F6C-6F8F715B565E}"/>
    <dataValidation type="decimal" operator="greaterThanOrEqual" allowBlank="1" showInputMessage="1" showErrorMessage="1" sqref="AN48:AN68 K16 V7" xr:uid="{2EA52A87-BA10-44B9-AAA9-8DE03242DC28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492AE8E1-EA41-4722-9D44-17F8CDC58DCD}">
      <formula1>0</formula1>
    </dataValidation>
    <dataValidation type="whole" operator="greaterThanOrEqual" allowBlank="1" showInputMessage="1" showErrorMessage="1" errorTitle="入力エラー" error="日付を正しく入力してください。" sqref="Q31:Q62 D31:D62" xr:uid="{CDF08157-C336-45BA-8A42-FEDE3A73CFA7}">
      <formula1>0</formula1>
    </dataValidation>
    <dataValidation type="decimal" allowBlank="1" showInputMessage="1" showErrorMessage="1" errorTitle="入力エラー" error="時刻を正しく入力してください。" sqref="E31:F62 R31:R62" xr:uid="{FE4914C6-59B9-4773-9DC8-A042AF2C49C8}">
      <formula1>0</formula1>
      <formula2>1</formula2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A57F2D56-46D7-4051-9CE5-4A8DAE66681D}">
      <formula1>0</formula1>
      <formula2>1</formula2>
    </dataValidation>
    <dataValidation type="list" allowBlank="1" showInputMessage="1" showErrorMessage="1" sqref="J12:L12" xr:uid="{9ED312BB-47D1-42D3-ADC8-FE9979777115}">
      <formula1>$AN$2:$AN$3</formula1>
    </dataValidation>
    <dataValidation type="list" allowBlank="1" showInputMessage="1" showErrorMessage="1" sqref="E18" xr:uid="{9BA4A05A-0537-41E6-A78C-B9EA3D65F657}">
      <formula1>$AI$2:$AI$3</formula1>
    </dataValidation>
    <dataValidation type="list" allowBlank="1" showInputMessage="1" showErrorMessage="1" sqref="J16" xr:uid="{AA0FB968-0FBA-453D-9DE4-7397FA30C3C6}">
      <formula1>$AO$2:$AO$3</formula1>
    </dataValidation>
    <dataValidation type="list" allowBlank="1" showInputMessage="1" showErrorMessage="1" sqref="J13" xr:uid="{AD0B355D-E261-42D4-9F96-FCF36AF754D9}">
      <formula1>$AP$2:$AP$4</formula1>
    </dataValidation>
    <dataValidation type="list" allowBlank="1" showInputMessage="1" showErrorMessage="1" sqref="J7" xr:uid="{6100E9A7-735D-4E6F-BD7D-C8EDF88C9D79}">
      <formula1>$AK$2:$AK$4</formula1>
    </dataValidation>
    <dataValidation type="list" allowBlank="1" showInputMessage="1" showErrorMessage="1" sqref="AP48:AP68" xr:uid="{575CEDB8-53A0-4D0E-93E0-F2215F1A4BB1}">
      <formula1>#REF!</formula1>
    </dataValidation>
  </dataValidations>
  <printOptions horizontalCentered="1"/>
  <pageMargins left="0" right="0" top="0" bottom="0" header="0" footer="1.1417322834645669"/>
  <pageSetup paperSize="8" scale="53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81ACEC-9CDC-4715-825C-9BEEB4C8461B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7741-D771-47BF-B360-F6003C58D45F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J13" sqref="J13:L14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NEQM0jCHBh7/GUjlajAedVPVqiz8d1OBI6P+Zi2VHesjjOPqpD16CLMcDbwkYJo+/r1KEBuDotjvAQCfJMB1QA==" saltValue="DRIuBey+UU0Si6sRR/ihKQ==" spinCount="100000" sheet="1" objects="1" scenarios="1" selectLockedCells="1"/>
  <mergeCells count="89"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  <mergeCell ref="AA10:AA14"/>
    <mergeCell ref="J9:L9"/>
    <mergeCell ref="T13:W13"/>
    <mergeCell ref="N14:P14"/>
    <mergeCell ref="Q14:R14"/>
    <mergeCell ref="H12:I12"/>
    <mergeCell ref="J12:L12"/>
    <mergeCell ref="T12:W12"/>
    <mergeCell ref="Q11:R12"/>
    <mergeCell ref="N11:P12"/>
    <mergeCell ref="T10:W11"/>
    <mergeCell ref="S11:S12"/>
    <mergeCell ref="Q7:R10"/>
    <mergeCell ref="T7:U8"/>
    <mergeCell ref="V7:W8"/>
    <mergeCell ref="J10:L10"/>
    <mergeCell ref="T15:U16"/>
    <mergeCell ref="V15:V16"/>
    <mergeCell ref="W15:W16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C18:D19"/>
    <mergeCell ref="E18:F19"/>
    <mergeCell ref="H18:I18"/>
    <mergeCell ref="J18:L18"/>
    <mergeCell ref="H19:I19"/>
    <mergeCell ref="K19:K21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H23:I23"/>
    <mergeCell ref="J23:L23"/>
    <mergeCell ref="C27:F27"/>
    <mergeCell ref="H27:J27"/>
    <mergeCell ref="K27:M27"/>
    <mergeCell ref="P27:R28"/>
    <mergeCell ref="S27:T27"/>
    <mergeCell ref="U27:W27"/>
    <mergeCell ref="C28:F28"/>
    <mergeCell ref="H28:I28"/>
    <mergeCell ref="L28:M28"/>
    <mergeCell ref="V29:V30"/>
    <mergeCell ref="W29:W30"/>
    <mergeCell ref="D29:D30"/>
    <mergeCell ref="E29:E30"/>
    <mergeCell ref="F29:F30"/>
    <mergeCell ref="K29:K30"/>
    <mergeCell ref="L29:L30"/>
    <mergeCell ref="M29:M30"/>
    <mergeCell ref="I63:J63"/>
    <mergeCell ref="Q29:Q30"/>
    <mergeCell ref="R29:R30"/>
    <mergeCell ref="S29:S30"/>
    <mergeCell ref="U29:U30"/>
  </mergeCells>
  <phoneticPr fontId="3"/>
  <conditionalFormatting sqref="C27:F27">
    <cfRule type="expression" dxfId="179" priority="14">
      <formula>$C$27&lt;&gt;""</formula>
    </cfRule>
  </conditionalFormatting>
  <conditionalFormatting sqref="C28:F28">
    <cfRule type="expression" dxfId="178" priority="3">
      <formula>$C$28&lt;&gt;""</formula>
    </cfRule>
  </conditionalFormatting>
  <conditionalFormatting sqref="C27:M63">
    <cfRule type="expression" dxfId="177" priority="2">
      <formula>$J$12=$AN$3</formula>
    </cfRule>
  </conditionalFormatting>
  <conditionalFormatting sqref="H28:I62">
    <cfRule type="expression" dxfId="176" priority="16">
      <formula>$J$13=$AP$2</formula>
    </cfRule>
    <cfRule type="expression" dxfId="175" priority="17">
      <formula>$J$13=$AP$3</formula>
    </cfRule>
    <cfRule type="expression" dxfId="174" priority="18">
      <formula>AND($E$16&lt;&gt;"",$AJ$2&lt;&gt;"電気")</formula>
    </cfRule>
  </conditionalFormatting>
  <conditionalFormatting sqref="H13:L16">
    <cfRule type="expression" dxfId="173" priority="8">
      <formula>$J$12=$AN$3</formula>
    </cfRule>
    <cfRule type="expression" dxfId="172" priority="12">
      <formula>$AJ$2="電気以外"</formula>
    </cfRule>
  </conditionalFormatting>
  <conditionalFormatting sqref="I9:L10">
    <cfRule type="expression" dxfId="171" priority="5">
      <formula>$J$7=$AK$3</formula>
    </cfRule>
  </conditionalFormatting>
  <conditionalFormatting sqref="I15:L16">
    <cfRule type="expression" dxfId="170" priority="9">
      <formula>$J$13=$AP$2</formula>
    </cfRule>
  </conditionalFormatting>
  <conditionalFormatting sqref="J20:J21 L20:L21">
    <cfRule type="expression" dxfId="169" priority="6">
      <formula>IF($J$12=$AN$2,OR(AND($D$31="",$Q$31=""),$D$31=""),OR(AND($D$31="",$Q$31=""),$Q$31=""))</formula>
    </cfRule>
  </conditionalFormatting>
  <conditionalFormatting sqref="J28:J62">
    <cfRule type="expression" dxfId="168" priority="15">
      <formula>$J$13=$AP$4</formula>
    </cfRule>
  </conditionalFormatting>
  <conditionalFormatting sqref="K28:K63 U28:U63">
    <cfRule type="expression" dxfId="167" priority="20">
      <formula>$E$18=$AI$3</formula>
    </cfRule>
  </conditionalFormatting>
  <conditionalFormatting sqref="L28:M63 V28:W63">
    <cfRule type="expression" dxfId="166" priority="19">
      <formula>$E$18=$AI$2</formula>
    </cfRule>
  </conditionalFormatting>
  <conditionalFormatting sqref="P27:R28">
    <cfRule type="expression" dxfId="165" priority="13">
      <formula>$P$27&lt;&gt;""</formula>
    </cfRule>
  </conditionalFormatting>
  <conditionalFormatting sqref="P27:W63">
    <cfRule type="expression" dxfId="164" priority="1">
      <formula>$J$12=$AN$2</formula>
    </cfRule>
  </conditionalFormatting>
  <conditionalFormatting sqref="Q16:R16">
    <cfRule type="expression" dxfId="163" priority="7">
      <formula>$Q$16&lt;=0</formula>
    </cfRule>
  </conditionalFormatting>
  <conditionalFormatting sqref="S10:S11 S15:S16">
    <cfRule type="expression" dxfId="162" priority="4">
      <formula>$E$18=$AI$2</formula>
    </cfRule>
  </conditionalFormatting>
  <conditionalFormatting sqref="T6:W16">
    <cfRule type="expression" dxfId="161" priority="10">
      <formula>$E$16&lt;&gt;"液化石油ガス（LPG）"</formula>
    </cfRule>
  </conditionalFormatting>
  <conditionalFormatting sqref="V15">
    <cfRule type="expression" dxfId="160" priority="11">
      <formula>$V$7=""</formula>
    </cfRule>
  </conditionalFormatting>
  <dataValidations count="14">
    <dataValidation type="list" allowBlank="1" showInputMessage="1" showErrorMessage="1" sqref="AP48:AP68" xr:uid="{DDB109F0-0B86-43FF-ACC3-22F958E72A50}">
      <formula1>#REF!</formula1>
    </dataValidation>
    <dataValidation type="list" allowBlank="1" showInputMessage="1" showErrorMessage="1" sqref="J7" xr:uid="{C23F9A56-919C-4EFE-A539-437F2EBA691F}">
      <formula1>$AK$2:$AK$4</formula1>
    </dataValidation>
    <dataValidation type="list" allowBlank="1" showInputMessage="1" showErrorMessage="1" sqref="J13" xr:uid="{F15E9FFA-A483-49A8-9B99-D0377B7015FC}">
      <formula1>$AP$2:$AP$4</formula1>
    </dataValidation>
    <dataValidation type="list" allowBlank="1" showInputMessage="1" showErrorMessage="1" sqref="J16" xr:uid="{63592EAF-ADCD-4867-8F43-BD4157BA5E00}">
      <formula1>$AO$2:$AO$3</formula1>
    </dataValidation>
    <dataValidation type="list" allowBlank="1" showInputMessage="1" showErrorMessage="1" sqref="E18" xr:uid="{3CB5ACFD-6799-42F3-9AF9-9CAC087A172A}">
      <formula1>$AI$2:$AI$3</formula1>
    </dataValidation>
    <dataValidation type="list" allowBlank="1" showInputMessage="1" showErrorMessage="1" sqref="J12:L12" xr:uid="{2CF38C7C-FB3F-4EB4-A6B9-739A626218E7}">
      <formula1>$AN$2:$AN$3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F59CCB39-0BF6-4434-97EA-177EA2F2840D}">
      <formula1>0</formula1>
      <formula2>1</formula2>
    </dataValidation>
    <dataValidation type="decimal" allowBlank="1" showInputMessage="1" showErrorMessage="1" errorTitle="入力エラー" error="時刻を正しく入力してください。" sqref="E31:F62 R31:R62" xr:uid="{23003B30-5015-4C3F-A693-198142C300BC}">
      <formula1>0</formula1>
      <formula2>1</formula2>
    </dataValidation>
    <dataValidation type="whole" operator="greaterThanOrEqual" allowBlank="1" showInputMessage="1" showErrorMessage="1" errorTitle="入力エラー" error="日付を正しく入力してください。" sqref="Q31:Q62 D31:D62" xr:uid="{CCC4BCCB-E1E5-4C9F-9ADB-8327085B0A27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A72D7DF5-E9C7-42F1-8F0A-089D260E32E3}">
      <formula1>0</formula1>
    </dataValidation>
    <dataValidation type="decimal" operator="greaterThanOrEqual" allowBlank="1" showInputMessage="1" showErrorMessage="1" sqref="AN48:AN68 K16 V7" xr:uid="{71E825F0-E2CE-4872-A8B4-391EA950DE80}">
      <formula1>0</formula1>
    </dataValidation>
    <dataValidation operator="greaterThanOrEqual" allowBlank="1" showInputMessage="1" showErrorMessage="1" sqref="R19" xr:uid="{5584B651-89EF-42D3-8936-001EF8F5B48E}"/>
    <dataValidation type="decimal" operator="greaterThanOrEqual" allowBlank="1" showInputMessage="1" showErrorMessage="1" error="数値を入力してください" sqref="Q19" xr:uid="{7AEECCCA-94D7-4346-B12A-E7A4E4868C9C}">
      <formula1>0</formula1>
    </dataValidation>
    <dataValidation operator="greaterThanOrEqual" allowBlank="1" showInputMessage="1" showErrorMessage="1" error="数値を入力してください" sqref="N19:P22" xr:uid="{B01D593C-8BE1-4244-95DA-6A3F07AA140F}"/>
  </dataValidations>
  <printOptions horizontalCentered="1"/>
  <pageMargins left="0" right="0" top="0" bottom="0" header="0" footer="1.1417322834645669"/>
  <pageSetup paperSize="8" scale="53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4D8AB9-2E41-42BB-9CF1-8C6DB18E7772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0DD9-6DD4-490C-8081-CB5A342F85D1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9lROq7NgzV0h8WHB6hXwde5e567IZeKJW8RlZKI3DoNu4Yfw6H65+CE5kc9q26C07hmyrCg1bxrQFTovCkz84g==" saltValue="LAqmQOxwFxjsloId9KKMHw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159" priority="14">
      <formula>$C$27&lt;&gt;""</formula>
    </cfRule>
  </conditionalFormatting>
  <conditionalFormatting sqref="C28:F28">
    <cfRule type="expression" dxfId="158" priority="3">
      <formula>$C$28&lt;&gt;""</formula>
    </cfRule>
  </conditionalFormatting>
  <conditionalFormatting sqref="C27:M63">
    <cfRule type="expression" dxfId="157" priority="2">
      <formula>$J$12=$AN$3</formula>
    </cfRule>
  </conditionalFormatting>
  <conditionalFormatting sqref="H28:I62">
    <cfRule type="expression" dxfId="156" priority="16">
      <formula>$J$13=$AP$2</formula>
    </cfRule>
    <cfRule type="expression" dxfId="155" priority="17">
      <formula>$J$13=$AP$3</formula>
    </cfRule>
    <cfRule type="expression" dxfId="154" priority="18">
      <formula>AND($E$16&lt;&gt;"",$AJ$2&lt;&gt;"電気")</formula>
    </cfRule>
  </conditionalFormatting>
  <conditionalFormatting sqref="H13:L16">
    <cfRule type="expression" dxfId="153" priority="8">
      <formula>$J$12=$AN$3</formula>
    </cfRule>
    <cfRule type="expression" dxfId="152" priority="12">
      <formula>$AJ$2="電気以外"</formula>
    </cfRule>
  </conditionalFormatting>
  <conditionalFormatting sqref="I9:L10">
    <cfRule type="expression" dxfId="151" priority="5">
      <formula>$J$7=$AK$3</formula>
    </cfRule>
  </conditionalFormatting>
  <conditionalFormatting sqref="I15:L16">
    <cfRule type="expression" dxfId="150" priority="9">
      <formula>$J$13=$AP$2</formula>
    </cfRule>
  </conditionalFormatting>
  <conditionalFormatting sqref="J20:J21 L20:L21">
    <cfRule type="expression" dxfId="149" priority="6">
      <formula>IF($J$12=$AN$2,OR(AND($D$31="",$Q$31=""),$D$31=""),OR(AND($D$31="",$Q$31=""),$Q$31=""))</formula>
    </cfRule>
  </conditionalFormatting>
  <conditionalFormatting sqref="J28:J62">
    <cfRule type="expression" dxfId="148" priority="15">
      <formula>$J$13=$AP$4</formula>
    </cfRule>
  </conditionalFormatting>
  <conditionalFormatting sqref="K28:K63 U28:U63">
    <cfRule type="expression" dxfId="147" priority="20">
      <formula>$E$18=$AI$3</formula>
    </cfRule>
  </conditionalFormatting>
  <conditionalFormatting sqref="L28:M63 V28:W63">
    <cfRule type="expression" dxfId="146" priority="19">
      <formula>$E$18=$AI$2</formula>
    </cfRule>
  </conditionalFormatting>
  <conditionalFormatting sqref="P27:R28">
    <cfRule type="expression" dxfId="145" priority="13">
      <formula>$P$27&lt;&gt;""</formula>
    </cfRule>
  </conditionalFormatting>
  <conditionalFormatting sqref="P27:W63">
    <cfRule type="expression" dxfId="144" priority="1">
      <formula>$J$12=$AN$2</formula>
    </cfRule>
  </conditionalFormatting>
  <conditionalFormatting sqref="Q16:R16">
    <cfRule type="expression" dxfId="143" priority="7">
      <formula>$Q$16&lt;=0</formula>
    </cfRule>
  </conditionalFormatting>
  <conditionalFormatting sqref="S10:S11 S15:S16">
    <cfRule type="expression" dxfId="142" priority="4">
      <formula>$E$18=$AI$2</formula>
    </cfRule>
  </conditionalFormatting>
  <conditionalFormatting sqref="T6:W16">
    <cfRule type="expression" dxfId="141" priority="10">
      <formula>$E$16&lt;&gt;"液化石油ガス（LPG）"</formula>
    </cfRule>
  </conditionalFormatting>
  <conditionalFormatting sqref="V15">
    <cfRule type="expression" dxfId="140" priority="11">
      <formula>$V$7=""</formula>
    </cfRule>
  </conditionalFormatting>
  <dataValidations count="14">
    <dataValidation operator="greaterThanOrEqual" allowBlank="1" showInputMessage="1" showErrorMessage="1" error="数値を入力してください" sqref="N19:P22" xr:uid="{1BF3F6E7-3884-41D6-BE6C-B138F8BB9D66}"/>
    <dataValidation type="decimal" operator="greaterThanOrEqual" allowBlank="1" showInputMessage="1" showErrorMessage="1" error="数値を入力してください" sqref="Q19" xr:uid="{4365921B-062C-4EBD-AE5C-A8709E1CD670}">
      <formula1>0</formula1>
    </dataValidation>
    <dataValidation operator="greaterThanOrEqual" allowBlank="1" showInputMessage="1" showErrorMessage="1" sqref="R19" xr:uid="{D26459CD-7FA3-40EC-879F-89F3F9E9D603}"/>
    <dataValidation type="decimal" operator="greaterThanOrEqual" allowBlank="1" showInputMessage="1" showErrorMessage="1" sqref="AN48:AN68 K16 V7" xr:uid="{536C360E-17C6-4BB4-BC00-24830043C0EA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C35084EA-44E0-436C-BAC9-DB8CCAEBE847}">
      <formula1>0</formula1>
    </dataValidation>
    <dataValidation type="whole" operator="greaterThanOrEqual" allowBlank="1" showInputMessage="1" showErrorMessage="1" errorTitle="入力エラー" error="日付を正しく入力してください。" sqref="Q31:Q62 D31:D62" xr:uid="{B5B4385D-816D-4864-A1ED-137B64E80F79}">
      <formula1>0</formula1>
    </dataValidation>
    <dataValidation type="decimal" allowBlank="1" showInputMessage="1" showErrorMessage="1" errorTitle="入力エラー" error="時刻を正しく入力してください。" sqref="E31:F62 R31:R62" xr:uid="{3AD1A9A1-27FE-4AE6-83A3-05A7FA488D70}">
      <formula1>0</formula1>
      <formula2>1</formula2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02C8B8E1-279C-4A98-B813-E45AA920655F}">
      <formula1>0</formula1>
      <formula2>1</formula2>
    </dataValidation>
    <dataValidation type="list" allowBlank="1" showInputMessage="1" showErrorMessage="1" sqref="J12:L12" xr:uid="{1A190584-FF8E-433F-9F08-D149881C4C76}">
      <formula1>$AN$2:$AN$3</formula1>
    </dataValidation>
    <dataValidation type="list" allowBlank="1" showInputMessage="1" showErrorMessage="1" sqref="E18" xr:uid="{07A0D63B-5766-4663-9163-62211E51B3A8}">
      <formula1>$AI$2:$AI$3</formula1>
    </dataValidation>
    <dataValidation type="list" allowBlank="1" showInputMessage="1" showErrorMessage="1" sqref="J16" xr:uid="{2D33B008-1B09-4F24-9E27-F0A5032B9561}">
      <formula1>$AO$2:$AO$3</formula1>
    </dataValidation>
    <dataValidation type="list" allowBlank="1" showInputMessage="1" showErrorMessage="1" sqref="J13" xr:uid="{8AA666FE-F5A1-4955-A841-37005EC7996D}">
      <formula1>$AP$2:$AP$4</formula1>
    </dataValidation>
    <dataValidation type="list" allowBlank="1" showInputMessage="1" showErrorMessage="1" sqref="J7" xr:uid="{52F1AA88-E9A4-4474-8501-453701C975BD}">
      <formula1>$AK$2:$AK$4</formula1>
    </dataValidation>
    <dataValidation type="list" allowBlank="1" showInputMessage="1" showErrorMessage="1" sqref="AP48:AP68" xr:uid="{FC22FD61-D462-4194-B211-5023B58FC6C2}">
      <formula1>#REF!</formula1>
    </dataValidation>
  </dataValidations>
  <printOptions horizontalCentered="1"/>
  <pageMargins left="0" right="0" top="0" bottom="0" header="0" footer="1.1417322834645669"/>
  <pageSetup paperSize="9" scale="37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A231E2-11BF-484C-B8C5-44EB10346381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2E6E-71D1-470B-B7D7-87E3B3E002E9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4rWZK+Q2UQubQVP8CWG1dyNgPIUOfOQI/05EKSjUM2A/T7pDLVuwHgxk54U1TzLyAvaHURhIGCQBHnwmRfkYSQ==" saltValue="rMJg6HNUjWxphrUGXdbIMg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139" priority="14">
      <formula>$C$27&lt;&gt;""</formula>
    </cfRule>
  </conditionalFormatting>
  <conditionalFormatting sqref="C28:F28">
    <cfRule type="expression" dxfId="138" priority="3">
      <formula>$C$28&lt;&gt;""</formula>
    </cfRule>
  </conditionalFormatting>
  <conditionalFormatting sqref="C27:M63">
    <cfRule type="expression" dxfId="137" priority="2">
      <formula>$J$12=$AN$3</formula>
    </cfRule>
  </conditionalFormatting>
  <conditionalFormatting sqref="H28:I62">
    <cfRule type="expression" dxfId="136" priority="16">
      <formula>$J$13=$AP$2</formula>
    </cfRule>
    <cfRule type="expression" dxfId="135" priority="17">
      <formula>$J$13=$AP$3</formula>
    </cfRule>
    <cfRule type="expression" dxfId="134" priority="18">
      <formula>AND($E$16&lt;&gt;"",$AJ$2&lt;&gt;"電気")</formula>
    </cfRule>
  </conditionalFormatting>
  <conditionalFormatting sqref="H13:L16">
    <cfRule type="expression" dxfId="133" priority="8">
      <formula>$J$12=$AN$3</formula>
    </cfRule>
    <cfRule type="expression" dxfId="132" priority="12">
      <formula>$AJ$2="電気以外"</formula>
    </cfRule>
  </conditionalFormatting>
  <conditionalFormatting sqref="I9:L10">
    <cfRule type="expression" dxfId="131" priority="5">
      <formula>$J$7=$AK$3</formula>
    </cfRule>
  </conditionalFormatting>
  <conditionalFormatting sqref="I15:L16">
    <cfRule type="expression" dxfId="130" priority="9">
      <formula>$J$13=$AP$2</formula>
    </cfRule>
  </conditionalFormatting>
  <conditionalFormatting sqref="J20:J21 L20:L21">
    <cfRule type="expression" dxfId="129" priority="6">
      <formula>IF($J$12=$AN$2,OR(AND($D$31="",$Q$31=""),$D$31=""),OR(AND($D$31="",$Q$31=""),$Q$31=""))</formula>
    </cfRule>
  </conditionalFormatting>
  <conditionalFormatting sqref="J28:J62">
    <cfRule type="expression" dxfId="128" priority="15">
      <formula>$J$13=$AP$4</formula>
    </cfRule>
  </conditionalFormatting>
  <conditionalFormatting sqref="K28:K63 U28:U63">
    <cfRule type="expression" dxfId="127" priority="20">
      <formula>$E$18=$AI$3</formula>
    </cfRule>
  </conditionalFormatting>
  <conditionalFormatting sqref="L28:M63 V28:W63">
    <cfRule type="expression" dxfId="126" priority="19">
      <formula>$E$18=$AI$2</formula>
    </cfRule>
  </conditionalFormatting>
  <conditionalFormatting sqref="P27:R28">
    <cfRule type="expression" dxfId="125" priority="13">
      <formula>$P$27&lt;&gt;""</formula>
    </cfRule>
  </conditionalFormatting>
  <conditionalFormatting sqref="P27:W63">
    <cfRule type="expression" dxfId="124" priority="1">
      <formula>$J$12=$AN$2</formula>
    </cfRule>
  </conditionalFormatting>
  <conditionalFormatting sqref="Q16:R16">
    <cfRule type="expression" dxfId="123" priority="7">
      <formula>$Q$16&lt;=0</formula>
    </cfRule>
  </conditionalFormatting>
  <conditionalFormatting sqref="S10:S11 S15:S16">
    <cfRule type="expression" dxfId="122" priority="4">
      <formula>$E$18=$AI$2</formula>
    </cfRule>
  </conditionalFormatting>
  <conditionalFormatting sqref="T6:W16">
    <cfRule type="expression" dxfId="121" priority="10">
      <formula>$E$16&lt;&gt;"液化石油ガス（LPG）"</formula>
    </cfRule>
  </conditionalFormatting>
  <conditionalFormatting sqref="V15">
    <cfRule type="expression" dxfId="120" priority="11">
      <formula>$V$7=""</formula>
    </cfRule>
  </conditionalFormatting>
  <dataValidations count="14">
    <dataValidation type="list" allowBlank="1" showInputMessage="1" showErrorMessage="1" sqref="AP48:AP68" xr:uid="{39D5BDD7-8262-4507-B466-639FD81742BF}">
      <formula1>#REF!</formula1>
    </dataValidation>
    <dataValidation type="list" allowBlank="1" showInputMessage="1" showErrorMessage="1" sqref="J7" xr:uid="{A4F63D31-82CA-4BA3-84AE-720CE3D05B06}">
      <formula1>$AK$2:$AK$4</formula1>
    </dataValidation>
    <dataValidation type="list" allowBlank="1" showInputMessage="1" showErrorMessage="1" sqref="J13" xr:uid="{951FE5A4-8A87-46FF-8137-2476E2116AEC}">
      <formula1>$AP$2:$AP$4</formula1>
    </dataValidation>
    <dataValidation type="list" allowBlank="1" showInputMessage="1" showErrorMessage="1" sqref="J16" xr:uid="{95D2D50B-8D82-416F-B593-262E4ACB14FD}">
      <formula1>$AO$2:$AO$3</formula1>
    </dataValidation>
    <dataValidation type="list" allowBlank="1" showInputMessage="1" showErrorMessage="1" sqref="E18" xr:uid="{2E8B84AB-CCA2-4B75-B32C-C9C877D47F0A}">
      <formula1>$AI$2:$AI$3</formula1>
    </dataValidation>
    <dataValidation type="list" allowBlank="1" showInputMessage="1" showErrorMessage="1" sqref="J12:L12" xr:uid="{B6535D45-BFEE-4548-9150-77C471C895E1}">
      <formula1>$AN$2:$AN$3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91FB2E66-1E24-4018-B4CB-1B7A46942DDA}">
      <formula1>0</formula1>
      <formula2>1</formula2>
    </dataValidation>
    <dataValidation type="decimal" allowBlank="1" showInputMessage="1" showErrorMessage="1" errorTitle="入力エラー" error="時刻を正しく入力してください。" sqref="E31:F62 R31:R62" xr:uid="{4DB3E2D8-05A4-4FAC-A36C-D2DF00D44A96}">
      <formula1>0</formula1>
      <formula2>1</formula2>
    </dataValidation>
    <dataValidation type="whole" operator="greaterThanOrEqual" allowBlank="1" showInputMessage="1" showErrorMessage="1" errorTitle="入力エラー" error="日付を正しく入力してください。" sqref="Q31:Q62 D31:D62" xr:uid="{D42E8F59-1AA3-4F3E-84B9-995E88283B3D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85A93881-8BD4-462A-9199-DD2DF9E9CB55}">
      <formula1>0</formula1>
    </dataValidation>
    <dataValidation type="decimal" operator="greaterThanOrEqual" allowBlank="1" showInputMessage="1" showErrorMessage="1" sqref="AN48:AN68 K16 V7" xr:uid="{1048A27E-4C90-452E-8C0E-96FC15943975}">
      <formula1>0</formula1>
    </dataValidation>
    <dataValidation operator="greaterThanOrEqual" allowBlank="1" showInputMessage="1" showErrorMessage="1" sqref="R19" xr:uid="{D999385A-3697-4138-892E-91F45F390000}"/>
    <dataValidation type="decimal" operator="greaterThanOrEqual" allowBlank="1" showInputMessage="1" showErrorMessage="1" error="数値を入力してください" sqref="Q19" xr:uid="{1F3F3164-9B7B-454E-80EE-FEDD5A220B15}">
      <formula1>0</formula1>
    </dataValidation>
    <dataValidation operator="greaterThanOrEqual" allowBlank="1" showInputMessage="1" showErrorMessage="1" error="数値を入力してください" sqref="N19:P22" xr:uid="{1EAFB319-8DE3-4069-9635-67638B45FEBC}"/>
  </dataValidations>
  <printOptions horizontalCentered="1"/>
  <pageMargins left="0" right="0" top="0" bottom="0" header="0" footer="1.1417322834645669"/>
  <pageSetup paperSize="9" scale="37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E7777B-E2F9-4DAA-B5D2-4D270FF39EC0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BE39-7671-4079-8A74-8C453D9D460F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X4Rhs8p08H55+L3Wt9oGXr6HzgGSs/cwMBAY4GSeiWaH7Ry5PshnWRQNkdNGdu8r6Y0xWeIq05WRijSI46LJiw==" saltValue="FHPEzofNdoqzrTqO9BZY4g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119" priority="14">
      <formula>$C$27&lt;&gt;""</formula>
    </cfRule>
  </conditionalFormatting>
  <conditionalFormatting sqref="C28:F28">
    <cfRule type="expression" dxfId="118" priority="3">
      <formula>$C$28&lt;&gt;""</formula>
    </cfRule>
  </conditionalFormatting>
  <conditionalFormatting sqref="C27:M63">
    <cfRule type="expression" dxfId="117" priority="2">
      <formula>$J$12=$AN$3</formula>
    </cfRule>
  </conditionalFormatting>
  <conditionalFormatting sqref="H28:I62">
    <cfRule type="expression" dxfId="116" priority="16">
      <formula>$J$13=$AP$2</formula>
    </cfRule>
    <cfRule type="expression" dxfId="115" priority="17">
      <formula>$J$13=$AP$3</formula>
    </cfRule>
    <cfRule type="expression" dxfId="114" priority="18">
      <formula>AND($E$16&lt;&gt;"",$AJ$2&lt;&gt;"電気")</formula>
    </cfRule>
  </conditionalFormatting>
  <conditionalFormatting sqref="H13:L16">
    <cfRule type="expression" dxfId="113" priority="8">
      <formula>$J$12=$AN$3</formula>
    </cfRule>
    <cfRule type="expression" dxfId="112" priority="12">
      <formula>$AJ$2="電気以外"</formula>
    </cfRule>
  </conditionalFormatting>
  <conditionalFormatting sqref="I9:L10">
    <cfRule type="expression" dxfId="111" priority="5">
      <formula>$J$7=$AK$3</formula>
    </cfRule>
  </conditionalFormatting>
  <conditionalFormatting sqref="I15:L16">
    <cfRule type="expression" dxfId="110" priority="9">
      <formula>$J$13=$AP$2</formula>
    </cfRule>
  </conditionalFormatting>
  <conditionalFormatting sqref="J20:J21 L20:L21">
    <cfRule type="expression" dxfId="109" priority="6">
      <formula>IF($J$12=$AN$2,OR(AND($D$31="",$Q$31=""),$D$31=""),OR(AND($D$31="",$Q$31=""),$Q$31=""))</formula>
    </cfRule>
  </conditionalFormatting>
  <conditionalFormatting sqref="J28:J62">
    <cfRule type="expression" dxfId="108" priority="15">
      <formula>$J$13=$AP$4</formula>
    </cfRule>
  </conditionalFormatting>
  <conditionalFormatting sqref="K28:K63 U28:U63">
    <cfRule type="expression" dxfId="107" priority="20">
      <formula>$E$18=$AI$3</formula>
    </cfRule>
  </conditionalFormatting>
  <conditionalFormatting sqref="L28:M63 V28:W63">
    <cfRule type="expression" dxfId="106" priority="19">
      <formula>$E$18=$AI$2</formula>
    </cfRule>
  </conditionalFormatting>
  <conditionalFormatting sqref="P27:R28">
    <cfRule type="expression" dxfId="105" priority="13">
      <formula>$P$27&lt;&gt;""</formula>
    </cfRule>
  </conditionalFormatting>
  <conditionalFormatting sqref="P27:W63">
    <cfRule type="expression" dxfId="104" priority="1">
      <formula>$J$12=$AN$2</formula>
    </cfRule>
  </conditionalFormatting>
  <conditionalFormatting sqref="Q16:R16">
    <cfRule type="expression" dxfId="103" priority="7">
      <formula>$Q$16&lt;=0</formula>
    </cfRule>
  </conditionalFormatting>
  <conditionalFormatting sqref="S10:S11 S15:S16">
    <cfRule type="expression" dxfId="102" priority="4">
      <formula>$E$18=$AI$2</formula>
    </cfRule>
  </conditionalFormatting>
  <conditionalFormatting sqref="T6:W16">
    <cfRule type="expression" dxfId="101" priority="10">
      <formula>$E$16&lt;&gt;"液化石油ガス（LPG）"</formula>
    </cfRule>
  </conditionalFormatting>
  <conditionalFormatting sqref="V15">
    <cfRule type="expression" dxfId="100" priority="11">
      <formula>$V$7=""</formula>
    </cfRule>
  </conditionalFormatting>
  <dataValidations count="14">
    <dataValidation operator="greaterThanOrEqual" allowBlank="1" showInputMessage="1" showErrorMessage="1" error="数値を入力してください" sqref="N19:P22" xr:uid="{FBF35A63-BDAD-443D-A6F2-79BD450FB484}"/>
    <dataValidation type="decimal" operator="greaterThanOrEqual" allowBlank="1" showInputMessage="1" showErrorMessage="1" error="数値を入力してください" sqref="Q19" xr:uid="{F9A9E406-0E31-40E5-B824-1DC4BD047EF4}">
      <formula1>0</formula1>
    </dataValidation>
    <dataValidation operator="greaterThanOrEqual" allowBlank="1" showInputMessage="1" showErrorMessage="1" sqref="R19" xr:uid="{2B304B33-B908-4AD6-8EEE-C564D9C4DF20}"/>
    <dataValidation type="decimal" operator="greaterThanOrEqual" allowBlank="1" showInputMessage="1" showErrorMessage="1" sqref="AN48:AN68 K16 V7" xr:uid="{2BC96E7F-54B6-44F2-B0C8-26DF0175DED8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850229AD-887E-45CC-A17B-3DF1967F526A}">
      <formula1>0</formula1>
    </dataValidation>
    <dataValidation type="whole" operator="greaterThanOrEqual" allowBlank="1" showInputMessage="1" showErrorMessage="1" errorTitle="入力エラー" error="日付を正しく入力してください。" sqref="Q31:Q62 D31:D62" xr:uid="{DE48A438-B444-4014-AD51-199ED7B1C057}">
      <formula1>0</formula1>
    </dataValidation>
    <dataValidation type="decimal" allowBlank="1" showInputMessage="1" showErrorMessage="1" errorTitle="入力エラー" error="時刻を正しく入力してください。" sqref="E31:F62 R31:R62" xr:uid="{4A848ABF-3447-434A-9339-D7CBA8862995}">
      <formula1>0</formula1>
      <formula2>1</formula2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BDD8F4BC-67CB-46C4-B940-C47C971E1A7C}">
      <formula1>0</formula1>
      <formula2>1</formula2>
    </dataValidation>
    <dataValidation type="list" allowBlank="1" showInputMessage="1" showErrorMessage="1" sqref="J12:L12" xr:uid="{52F6D4A6-C673-46F8-8518-00382453E1BF}">
      <formula1>$AN$2:$AN$3</formula1>
    </dataValidation>
    <dataValidation type="list" allowBlank="1" showInputMessage="1" showErrorMessage="1" sqref="E18" xr:uid="{CDB6E4AE-7993-4C7B-AE5E-59DB9DDBF156}">
      <formula1>$AI$2:$AI$3</formula1>
    </dataValidation>
    <dataValidation type="list" allowBlank="1" showInputMessage="1" showErrorMessage="1" sqref="J16" xr:uid="{60C45E5D-E38A-426F-A3C7-CAC38C800608}">
      <formula1>$AO$2:$AO$3</formula1>
    </dataValidation>
    <dataValidation type="list" allowBlank="1" showInputMessage="1" showErrorMessage="1" sqref="J13" xr:uid="{05EA2B6B-3F81-460C-A95A-E83804A30C7E}">
      <formula1>$AP$2:$AP$4</formula1>
    </dataValidation>
    <dataValidation type="list" allowBlank="1" showInputMessage="1" showErrorMessage="1" sqref="J7" xr:uid="{453839E2-1162-4385-9C1A-E62C2DDB7888}">
      <formula1>$AK$2:$AK$4</formula1>
    </dataValidation>
    <dataValidation type="list" allowBlank="1" showInputMessage="1" showErrorMessage="1" sqref="AP48:AP68" xr:uid="{3898D3EC-71C5-44D8-93EF-0651E7014059}">
      <formula1>#REF!</formula1>
    </dataValidation>
  </dataValidations>
  <printOptions horizontalCentered="1"/>
  <pageMargins left="0" right="0" top="0" bottom="0" header="0" footer="1.1417322834645669"/>
  <pageSetup paperSize="9" scale="37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55DFC4-B4AB-40A2-99D2-8944FAC01D7C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1575-CB58-46DD-92E3-9B2496706890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2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RSYB70t/Rsuvt+mw/Ilj3o2AykMUgCSfBP2hNV7jljtGzaHPhK4aP3C6pg+dPU2CE0uu1Y+CQgcDT+3PrTe/9Q==" saltValue="bIODcA3+dIgvBHp9p5u3IQ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99" priority="14">
      <formula>$C$27&lt;&gt;""</formula>
    </cfRule>
  </conditionalFormatting>
  <conditionalFormatting sqref="C28:F28">
    <cfRule type="expression" dxfId="98" priority="3">
      <formula>$C$28&lt;&gt;""</formula>
    </cfRule>
  </conditionalFormatting>
  <conditionalFormatting sqref="C27:M63">
    <cfRule type="expression" dxfId="97" priority="2">
      <formula>$J$12=$AN$3</formula>
    </cfRule>
  </conditionalFormatting>
  <conditionalFormatting sqref="H28:I62">
    <cfRule type="expression" dxfId="96" priority="16">
      <formula>$J$13=$AP$2</formula>
    </cfRule>
    <cfRule type="expression" dxfId="95" priority="17">
      <formula>$J$13=$AP$3</formula>
    </cfRule>
    <cfRule type="expression" dxfId="94" priority="18">
      <formula>AND($E$16&lt;&gt;"",$AJ$2&lt;&gt;"電気")</formula>
    </cfRule>
  </conditionalFormatting>
  <conditionalFormatting sqref="H13:L16">
    <cfRule type="expression" dxfId="93" priority="8">
      <formula>$J$12=$AN$3</formula>
    </cfRule>
    <cfRule type="expression" dxfId="92" priority="12">
      <formula>$AJ$2="電気以外"</formula>
    </cfRule>
  </conditionalFormatting>
  <conditionalFormatting sqref="I9:L10">
    <cfRule type="expression" dxfId="91" priority="5">
      <formula>$J$7=$AK$3</formula>
    </cfRule>
  </conditionalFormatting>
  <conditionalFormatting sqref="I15:L16">
    <cfRule type="expression" dxfId="90" priority="9">
      <formula>$J$13=$AP$2</formula>
    </cfRule>
  </conditionalFormatting>
  <conditionalFormatting sqref="J20:J21 L20:L21">
    <cfRule type="expression" dxfId="89" priority="6">
      <formula>IF($J$12=$AN$2,OR(AND($D$31="",$Q$31=""),$D$31=""),OR(AND($D$31="",$Q$31=""),$Q$31=""))</formula>
    </cfRule>
  </conditionalFormatting>
  <conditionalFormatting sqref="J28:J62">
    <cfRule type="expression" dxfId="88" priority="15">
      <formula>$J$13=$AP$4</formula>
    </cfRule>
  </conditionalFormatting>
  <conditionalFormatting sqref="K28:K63 U28:U63">
    <cfRule type="expression" dxfId="87" priority="20">
      <formula>$E$18=$AI$3</formula>
    </cfRule>
  </conditionalFormatting>
  <conditionalFormatting sqref="L28:M63 V28:W63">
    <cfRule type="expression" dxfId="86" priority="19">
      <formula>$E$18=$AI$2</formula>
    </cfRule>
  </conditionalFormatting>
  <conditionalFormatting sqref="P27:R28">
    <cfRule type="expression" dxfId="85" priority="13">
      <formula>$P$27&lt;&gt;""</formula>
    </cfRule>
  </conditionalFormatting>
  <conditionalFormatting sqref="P27:W63">
    <cfRule type="expression" dxfId="84" priority="1">
      <formula>$J$12=$AN$2</formula>
    </cfRule>
  </conditionalFormatting>
  <conditionalFormatting sqref="Q16:R16">
    <cfRule type="expression" dxfId="83" priority="7">
      <formula>$Q$16&lt;=0</formula>
    </cfRule>
  </conditionalFormatting>
  <conditionalFormatting sqref="S10:S11 S15:S16">
    <cfRule type="expression" dxfId="82" priority="4">
      <formula>$E$18=$AI$2</formula>
    </cfRule>
  </conditionalFormatting>
  <conditionalFormatting sqref="T6:W16">
    <cfRule type="expression" dxfId="81" priority="10">
      <formula>$E$16&lt;&gt;"液化石油ガス（LPG）"</formula>
    </cfRule>
  </conditionalFormatting>
  <conditionalFormatting sqref="V15">
    <cfRule type="expression" dxfId="80" priority="11">
      <formula>$V$7=""</formula>
    </cfRule>
  </conditionalFormatting>
  <dataValidations count="14">
    <dataValidation type="list" allowBlank="1" showInputMessage="1" showErrorMessage="1" sqref="AP48:AP68" xr:uid="{274194EA-E25E-4363-AD19-1B1846D5D293}">
      <formula1>#REF!</formula1>
    </dataValidation>
    <dataValidation type="list" allowBlank="1" showInputMessage="1" showErrorMessage="1" sqref="J7" xr:uid="{1CFEA2ED-A6CE-477F-8BC1-57F224BA8ACD}">
      <formula1>$AK$2:$AK$4</formula1>
    </dataValidation>
    <dataValidation type="list" allowBlank="1" showInputMessage="1" showErrorMessage="1" sqref="J13" xr:uid="{50996538-7642-4FA4-8984-EFC665170E02}">
      <formula1>$AP$2:$AP$4</formula1>
    </dataValidation>
    <dataValidation type="list" allowBlank="1" showInputMessage="1" showErrorMessage="1" sqref="J16" xr:uid="{FC2B6B62-C25F-49AD-A393-018A80A3331D}">
      <formula1>$AO$2:$AO$3</formula1>
    </dataValidation>
    <dataValidation type="list" allowBlank="1" showInputMessage="1" showErrorMessage="1" sqref="E18" xr:uid="{7A897B73-2BEE-477D-993D-1FA4EE0AAD9C}">
      <formula1>$AI$2:$AI$3</formula1>
    </dataValidation>
    <dataValidation type="list" allowBlank="1" showInputMessage="1" showErrorMessage="1" sqref="J12:L12" xr:uid="{77F0FA12-64F4-44B9-B4A6-F8A858AF0C32}">
      <formula1>$AN$2:$AN$3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386F620E-07D1-43F1-A192-0B71F20F7C35}">
      <formula1>0</formula1>
      <formula2>1</formula2>
    </dataValidation>
    <dataValidation type="decimal" allowBlank="1" showInputMessage="1" showErrorMessage="1" errorTitle="入力エラー" error="時刻を正しく入力してください。" sqref="E31:F62 R31:R62" xr:uid="{2026D6D8-ADC1-43EE-8A5D-A872EC80104F}">
      <formula1>0</formula1>
      <formula2>1</formula2>
    </dataValidation>
    <dataValidation type="whole" operator="greaterThanOrEqual" allowBlank="1" showInputMessage="1" showErrorMessage="1" errorTitle="入力エラー" error="日付を正しく入力してください。" sqref="D31:D62 Q31:Q62" xr:uid="{27099628-6974-4845-8525-AA75C5947E38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2B4D118E-293E-410E-87B7-C6712E55542B}">
      <formula1>0</formula1>
    </dataValidation>
    <dataValidation type="decimal" operator="greaterThanOrEqual" allowBlank="1" showInputMessage="1" showErrorMessage="1" sqref="AN48:AN68 K16 V7" xr:uid="{5883359B-2CA6-467D-8B93-E84CB4E0BBC3}">
      <formula1>0</formula1>
    </dataValidation>
    <dataValidation operator="greaterThanOrEqual" allowBlank="1" showInputMessage="1" showErrorMessage="1" sqref="R19" xr:uid="{32DF7E28-330B-4058-A743-B363502F782E}"/>
    <dataValidation type="decimal" operator="greaterThanOrEqual" allowBlank="1" showInputMessage="1" showErrorMessage="1" error="数値を入力してください" sqref="Q19" xr:uid="{1F8F0A4D-63E1-412A-987A-7CCC119CDD28}">
      <formula1>0</formula1>
    </dataValidation>
    <dataValidation operator="greaterThanOrEqual" allowBlank="1" showInputMessage="1" showErrorMessage="1" error="数値を入力してください" sqref="N19:P22" xr:uid="{389AE207-2F47-4114-9BB4-5379285E59E6}"/>
  </dataValidations>
  <printOptions horizontalCentered="1"/>
  <pageMargins left="0" right="0" top="0" bottom="0" header="0" footer="1.1417322834645669"/>
  <pageSetup paperSize="9" scale="37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79BB93-CA95-4468-B766-E08B46182DD3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EBA8-F263-4B4B-A44B-CF53B708DD40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Kc3NWCbrppQv9O7KZH+rkZaIBQwC+fRdUNd0/ty2gfjj+6yHuLULnqvqVDe0tSYV+A56DIxhRAKx6jfGYXrYKg==" saltValue="EVaVuCBaiFBbnt/CT+cS8A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79" priority="14">
      <formula>$C$27&lt;&gt;""</formula>
    </cfRule>
  </conditionalFormatting>
  <conditionalFormatting sqref="C28:F28">
    <cfRule type="expression" dxfId="78" priority="3">
      <formula>$C$28&lt;&gt;""</formula>
    </cfRule>
  </conditionalFormatting>
  <conditionalFormatting sqref="C27:M63">
    <cfRule type="expression" dxfId="77" priority="2">
      <formula>$J$12=$AN$3</formula>
    </cfRule>
  </conditionalFormatting>
  <conditionalFormatting sqref="H28:I62">
    <cfRule type="expression" dxfId="76" priority="16">
      <formula>$J$13=$AP$2</formula>
    </cfRule>
    <cfRule type="expression" dxfId="75" priority="17">
      <formula>$J$13=$AP$3</formula>
    </cfRule>
    <cfRule type="expression" dxfId="74" priority="18">
      <formula>AND($E$16&lt;&gt;"",$AJ$2&lt;&gt;"電気")</formula>
    </cfRule>
  </conditionalFormatting>
  <conditionalFormatting sqref="H13:L16">
    <cfRule type="expression" dxfId="73" priority="8">
      <formula>$J$12=$AN$3</formula>
    </cfRule>
    <cfRule type="expression" dxfId="72" priority="12">
      <formula>$AJ$2="電気以外"</formula>
    </cfRule>
  </conditionalFormatting>
  <conditionalFormatting sqref="I9:L10">
    <cfRule type="expression" dxfId="71" priority="5">
      <formula>$J$7=$AK$3</formula>
    </cfRule>
  </conditionalFormatting>
  <conditionalFormatting sqref="I15:L16">
    <cfRule type="expression" dxfId="70" priority="9">
      <formula>$J$13=$AP$2</formula>
    </cfRule>
  </conditionalFormatting>
  <conditionalFormatting sqref="J20:J21 L20:L21">
    <cfRule type="expression" dxfId="69" priority="6">
      <formula>IF($J$12=$AN$2,OR(AND($D$31="",$Q$31=""),$D$31=""),OR(AND($D$31="",$Q$31=""),$Q$31=""))</formula>
    </cfRule>
  </conditionalFormatting>
  <conditionalFormatting sqref="J28:J62">
    <cfRule type="expression" dxfId="68" priority="15">
      <formula>$J$13=$AP$4</formula>
    </cfRule>
  </conditionalFormatting>
  <conditionalFormatting sqref="K28:K63 U28:U63">
    <cfRule type="expression" dxfId="67" priority="20">
      <formula>$E$18=$AI$3</formula>
    </cfRule>
  </conditionalFormatting>
  <conditionalFormatting sqref="L28:M63 V28:W63">
    <cfRule type="expression" dxfId="66" priority="19">
      <formula>$E$18=$AI$2</formula>
    </cfRule>
  </conditionalFormatting>
  <conditionalFormatting sqref="P27:R28">
    <cfRule type="expression" dxfId="65" priority="13">
      <formula>$P$27&lt;&gt;""</formula>
    </cfRule>
  </conditionalFormatting>
  <conditionalFormatting sqref="P27:W63">
    <cfRule type="expression" dxfId="64" priority="1">
      <formula>$J$12=$AN$2</formula>
    </cfRule>
  </conditionalFormatting>
  <conditionalFormatting sqref="Q16:R16">
    <cfRule type="expression" dxfId="63" priority="7">
      <formula>$Q$16&lt;=0</formula>
    </cfRule>
  </conditionalFormatting>
  <conditionalFormatting sqref="S10:S11 S15:S16">
    <cfRule type="expression" dxfId="62" priority="4">
      <formula>$E$18=$AI$2</formula>
    </cfRule>
  </conditionalFormatting>
  <conditionalFormatting sqref="T6:W16">
    <cfRule type="expression" dxfId="61" priority="10">
      <formula>$E$16&lt;&gt;"液化石油ガス（LPG）"</formula>
    </cfRule>
  </conditionalFormatting>
  <conditionalFormatting sqref="V15">
    <cfRule type="expression" dxfId="60" priority="11">
      <formula>$V$7=""</formula>
    </cfRule>
  </conditionalFormatting>
  <dataValidations count="14">
    <dataValidation operator="greaterThanOrEqual" allowBlank="1" showInputMessage="1" showErrorMessage="1" error="数値を入力してください" sqref="N19:P22" xr:uid="{19EDF4F9-F80B-43B6-AE1F-71F63B927398}"/>
    <dataValidation type="decimal" operator="greaterThanOrEqual" allowBlank="1" showInputMessage="1" showErrorMessage="1" error="数値を入力してください" sqref="Q19" xr:uid="{7D91A325-69F1-4D9C-801A-9BF890763442}">
      <formula1>0</formula1>
    </dataValidation>
    <dataValidation operator="greaterThanOrEqual" allowBlank="1" showInputMessage="1" showErrorMessage="1" sqref="R19" xr:uid="{544B4001-254C-4B90-A540-8E1884277F6F}"/>
    <dataValidation type="decimal" operator="greaterThanOrEqual" allowBlank="1" showInputMessage="1" showErrorMessage="1" sqref="AN48:AN68 K16 V7" xr:uid="{75AF41D4-B15D-4EB9-BF7D-F1854B70ADE5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82248FF8-536F-4E78-B707-8B8791C12EF5}">
      <formula1>0</formula1>
    </dataValidation>
    <dataValidation type="whole" operator="greaterThanOrEqual" allowBlank="1" showInputMessage="1" showErrorMessage="1" errorTitle="入力エラー" error="日付を正しく入力してください。" sqref="Q31:Q62 D31:D62" xr:uid="{29735004-649E-4A67-BFA4-A2F4BA8719A4}">
      <formula1>0</formula1>
    </dataValidation>
    <dataValidation type="decimal" allowBlank="1" showInputMessage="1" showErrorMessage="1" errorTitle="入力エラー" error="時刻を正しく入力してください。" sqref="E31:F62 R31:R62" xr:uid="{541BA0DB-069B-4E57-90D8-8BFB6ED7CE69}">
      <formula1>0</formula1>
      <formula2>1</formula2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94960DE3-6A22-4286-B964-2A444329AE88}">
      <formula1>0</formula1>
      <formula2>1</formula2>
    </dataValidation>
    <dataValidation type="list" allowBlank="1" showInputMessage="1" showErrorMessage="1" sqref="J12:L12" xr:uid="{7D1A87F1-8849-4401-AC6D-1F120E2F2057}">
      <formula1>$AN$2:$AN$3</formula1>
    </dataValidation>
    <dataValidation type="list" allowBlank="1" showInputMessage="1" showErrorMessage="1" sqref="E18" xr:uid="{3D8C6A1E-15F7-4B18-86AF-137012D36A44}">
      <formula1>$AI$2:$AI$3</formula1>
    </dataValidation>
    <dataValidation type="list" allowBlank="1" showInputMessage="1" showErrorMessage="1" sqref="J16" xr:uid="{3961E321-C831-401C-9149-292EDC51B360}">
      <formula1>$AO$2:$AO$3</formula1>
    </dataValidation>
    <dataValidation type="list" allowBlank="1" showInputMessage="1" showErrorMessage="1" sqref="J13" xr:uid="{29E10262-90EC-48DA-827F-DE572AFF50CF}">
      <formula1>$AP$2:$AP$4</formula1>
    </dataValidation>
    <dataValidation type="list" allowBlank="1" showInputMessage="1" showErrorMessage="1" sqref="J7" xr:uid="{3C1FB566-6C95-496F-A3B4-CB1A4D26045F}">
      <formula1>$AK$2:$AK$4</formula1>
    </dataValidation>
    <dataValidation type="list" allowBlank="1" showInputMessage="1" showErrorMessage="1" sqref="AP48:AP68" xr:uid="{AFAE814D-CB31-4811-AB1A-602013DC47C6}">
      <formula1>#REF!</formula1>
    </dataValidation>
  </dataValidations>
  <printOptions horizontalCentered="1"/>
  <pageMargins left="0" right="0" top="0" bottom="0" header="0" footer="1.1417322834645669"/>
  <pageSetup paperSize="9" scale="37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D7BA9-D273-4218-9A8A-93E180841DCA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72DB-5120-4F04-A7DE-034EDF2552EF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nhcRVQ44g1pSFzvvPL8JJjPZ1U2LuAqvnyunj3zxMAElyioU6fQ0ab9XumMYPRjHb4eUvvAp3hhrNpMRywjBmw==" saltValue="apRCtYNJB7tHSE2+HRnBpA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59" priority="14">
      <formula>$C$27&lt;&gt;""</formula>
    </cfRule>
  </conditionalFormatting>
  <conditionalFormatting sqref="C28:F28">
    <cfRule type="expression" dxfId="58" priority="3">
      <formula>$C$28&lt;&gt;""</formula>
    </cfRule>
  </conditionalFormatting>
  <conditionalFormatting sqref="C27:M63">
    <cfRule type="expression" dxfId="57" priority="2">
      <formula>$J$12=$AN$3</formula>
    </cfRule>
  </conditionalFormatting>
  <conditionalFormatting sqref="H28:I62">
    <cfRule type="expression" dxfId="56" priority="16">
      <formula>$J$13=$AP$2</formula>
    </cfRule>
    <cfRule type="expression" dxfId="55" priority="17">
      <formula>$J$13=$AP$3</formula>
    </cfRule>
    <cfRule type="expression" dxfId="54" priority="18">
      <formula>AND($E$16&lt;&gt;"",$AJ$2&lt;&gt;"電気")</formula>
    </cfRule>
  </conditionalFormatting>
  <conditionalFormatting sqref="H13:L16">
    <cfRule type="expression" dxfId="53" priority="8">
      <formula>$J$12=$AN$3</formula>
    </cfRule>
    <cfRule type="expression" dxfId="52" priority="12">
      <formula>$AJ$2="電気以外"</formula>
    </cfRule>
  </conditionalFormatting>
  <conditionalFormatting sqref="I9:L10">
    <cfRule type="expression" dxfId="51" priority="5">
      <formula>$J$7=$AK$3</formula>
    </cfRule>
  </conditionalFormatting>
  <conditionalFormatting sqref="I15:L16">
    <cfRule type="expression" dxfId="50" priority="9">
      <formula>$J$13=$AP$2</formula>
    </cfRule>
  </conditionalFormatting>
  <conditionalFormatting sqref="J20:J21 L20:L21">
    <cfRule type="expression" dxfId="49" priority="6">
      <formula>IF($J$12=$AN$2,OR(AND($D$31="",$Q$31=""),$D$31=""),OR(AND($D$31="",$Q$31=""),$Q$31=""))</formula>
    </cfRule>
  </conditionalFormatting>
  <conditionalFormatting sqref="J28:J62">
    <cfRule type="expression" dxfId="48" priority="15">
      <formula>$J$13=$AP$4</formula>
    </cfRule>
  </conditionalFormatting>
  <conditionalFormatting sqref="K28:K63 U28:U63">
    <cfRule type="expression" dxfId="47" priority="20">
      <formula>$E$18=$AI$3</formula>
    </cfRule>
  </conditionalFormatting>
  <conditionalFormatting sqref="L28:M63 V28:W63">
    <cfRule type="expression" dxfId="46" priority="19">
      <formula>$E$18=$AI$2</formula>
    </cfRule>
  </conditionalFormatting>
  <conditionalFormatting sqref="P27:R28">
    <cfRule type="expression" dxfId="45" priority="13">
      <formula>$P$27&lt;&gt;""</formula>
    </cfRule>
  </conditionalFormatting>
  <conditionalFormatting sqref="P27:W63">
    <cfRule type="expression" dxfId="44" priority="1">
      <formula>$J$12=$AN$2</formula>
    </cfRule>
  </conditionalFormatting>
  <conditionalFormatting sqref="Q16:R16">
    <cfRule type="expression" dxfId="43" priority="7">
      <formula>$Q$16&lt;=0</formula>
    </cfRule>
  </conditionalFormatting>
  <conditionalFormatting sqref="S10:S11 S15:S16">
    <cfRule type="expression" dxfId="42" priority="4">
      <formula>$E$18=$AI$2</formula>
    </cfRule>
  </conditionalFormatting>
  <conditionalFormatting sqref="T6:W16">
    <cfRule type="expression" dxfId="41" priority="10">
      <formula>$E$16&lt;&gt;"液化石油ガス（LPG）"</formula>
    </cfRule>
  </conditionalFormatting>
  <conditionalFormatting sqref="V15">
    <cfRule type="expression" dxfId="40" priority="11">
      <formula>$V$7=""</formula>
    </cfRule>
  </conditionalFormatting>
  <dataValidations count="14">
    <dataValidation type="list" allowBlank="1" showInputMessage="1" showErrorMessage="1" sqref="AP48:AP68" xr:uid="{92D6F955-08D9-4C33-AF57-520E0AD0EDFD}">
      <formula1>#REF!</formula1>
    </dataValidation>
    <dataValidation type="list" allowBlank="1" showInputMessage="1" showErrorMessage="1" sqref="J7" xr:uid="{B9D79D17-C0C7-4458-9EAF-743353873B44}">
      <formula1>$AK$2:$AK$4</formula1>
    </dataValidation>
    <dataValidation type="list" allowBlank="1" showInputMessage="1" showErrorMessage="1" sqref="J13" xr:uid="{54E99AC6-10EC-4C4B-9213-CCC142CA69AE}">
      <formula1>$AP$2:$AP$4</formula1>
    </dataValidation>
    <dataValidation type="list" allowBlank="1" showInputMessage="1" showErrorMessage="1" sqref="J16" xr:uid="{DC43C121-2C43-46F1-BDF8-4E21F7FB761F}">
      <formula1>$AO$2:$AO$3</formula1>
    </dataValidation>
    <dataValidation type="list" allowBlank="1" showInputMessage="1" showErrorMessage="1" sqref="E18" xr:uid="{E71EEE8F-8CD6-4162-82D4-7684DCE6307A}">
      <formula1>$AI$2:$AI$3</formula1>
    </dataValidation>
    <dataValidation type="list" allowBlank="1" showInputMessage="1" showErrorMessage="1" sqref="J12:L12" xr:uid="{0FD9D22F-21F8-4D7C-993F-90D5554BEE09}">
      <formula1>$AN$2:$AN$3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7F39216B-6691-47FF-A458-922B198DAC0A}">
      <formula1>0</formula1>
      <formula2>1</formula2>
    </dataValidation>
    <dataValidation type="decimal" allowBlank="1" showInputMessage="1" showErrorMessage="1" errorTitle="入力エラー" error="時刻を正しく入力してください。" sqref="E31:F62 R31:R62" xr:uid="{7C5A8E00-CA2D-4C70-922F-0399F4190675}">
      <formula1>0</formula1>
      <formula2>1</formula2>
    </dataValidation>
    <dataValidation type="whole" operator="greaterThanOrEqual" allowBlank="1" showInputMessage="1" showErrorMessage="1" errorTitle="入力エラー" error="日付を正しく入力してください。" sqref="Q31:Q62 D31:D62" xr:uid="{892DA368-0E6D-4411-B986-334A159825D6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35EEC8E2-FD37-4C56-8133-6C7079B0873D}">
      <formula1>0</formula1>
    </dataValidation>
    <dataValidation type="decimal" operator="greaterThanOrEqual" allowBlank="1" showInputMessage="1" showErrorMessage="1" sqref="AN48:AN68 K16 V7" xr:uid="{B15BD7B6-0BE6-47F5-91B3-DE2D7E9F7847}">
      <formula1>0</formula1>
    </dataValidation>
    <dataValidation operator="greaterThanOrEqual" allowBlank="1" showInputMessage="1" showErrorMessage="1" sqref="R19" xr:uid="{5EF668B3-4E03-4F6C-95E6-F65282C1027E}"/>
    <dataValidation type="decimal" operator="greaterThanOrEqual" allowBlank="1" showInputMessage="1" showErrorMessage="1" error="数値を入力してください" sqref="Q19" xr:uid="{D65FC16B-E221-4619-8AC8-919F8DB39AF2}">
      <formula1>0</formula1>
    </dataValidation>
    <dataValidation operator="greaterThanOrEqual" allowBlank="1" showInputMessage="1" showErrorMessage="1" error="数値を入力してください" sqref="N19:P22" xr:uid="{BD573467-7C20-4B4D-A78A-0FA13A7CFE3C}"/>
  </dataValidations>
  <printOptions horizontalCentered="1"/>
  <pageMargins left="0" right="0" top="0" bottom="0" header="0" footer="1.1417322834645669"/>
  <pageSetup paperSize="9" scale="37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DFDC38-C53C-44DE-9DAD-9372E58FB684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132B-2329-48F8-919E-099CE4BD591B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DmvMESvY6p/VJNxARlS6ZWvPykgGwR2HPVpFLuZUPMJ8z1TccEtVuyQzBmjN9G6K78C4OryRCv5hRkqfjhrjsg==" saltValue="QS45Ls48FMfxLGjnmPpQyQ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39" priority="14">
      <formula>$C$27&lt;&gt;""</formula>
    </cfRule>
  </conditionalFormatting>
  <conditionalFormatting sqref="C28:F28">
    <cfRule type="expression" dxfId="38" priority="3">
      <formula>$C$28&lt;&gt;""</formula>
    </cfRule>
  </conditionalFormatting>
  <conditionalFormatting sqref="C27:M63">
    <cfRule type="expression" dxfId="37" priority="2">
      <formula>$J$12=$AN$3</formula>
    </cfRule>
  </conditionalFormatting>
  <conditionalFormatting sqref="H28:I62">
    <cfRule type="expression" dxfId="36" priority="16">
      <formula>$J$13=$AP$2</formula>
    </cfRule>
    <cfRule type="expression" dxfId="35" priority="17">
      <formula>$J$13=$AP$3</formula>
    </cfRule>
    <cfRule type="expression" dxfId="34" priority="18">
      <formula>AND($E$16&lt;&gt;"",$AJ$2&lt;&gt;"電気")</formula>
    </cfRule>
  </conditionalFormatting>
  <conditionalFormatting sqref="H13:L16">
    <cfRule type="expression" dxfId="33" priority="8">
      <formula>$J$12=$AN$3</formula>
    </cfRule>
    <cfRule type="expression" dxfId="32" priority="12">
      <formula>$AJ$2="電気以外"</formula>
    </cfRule>
  </conditionalFormatting>
  <conditionalFormatting sqref="I9:L10">
    <cfRule type="expression" dxfId="31" priority="5">
      <formula>$J$7=$AK$3</formula>
    </cfRule>
  </conditionalFormatting>
  <conditionalFormatting sqref="I15:L16">
    <cfRule type="expression" dxfId="30" priority="9">
      <formula>$J$13=$AP$2</formula>
    </cfRule>
  </conditionalFormatting>
  <conditionalFormatting sqref="J20:J21 L20:L21">
    <cfRule type="expression" dxfId="29" priority="6">
      <formula>IF($J$12=$AN$2,OR(AND($D$31="",$Q$31=""),$D$31=""),OR(AND($D$31="",$Q$31=""),$Q$31=""))</formula>
    </cfRule>
  </conditionalFormatting>
  <conditionalFormatting sqref="J28:J62">
    <cfRule type="expression" dxfId="28" priority="15">
      <formula>$J$13=$AP$4</formula>
    </cfRule>
  </conditionalFormatting>
  <conditionalFormatting sqref="K28:K63 U28:U63">
    <cfRule type="expression" dxfId="27" priority="20">
      <formula>$E$18=$AI$3</formula>
    </cfRule>
  </conditionalFormatting>
  <conditionalFormatting sqref="L28:M63 V28:W63">
    <cfRule type="expression" dxfId="26" priority="19">
      <formula>$E$18=$AI$2</formula>
    </cfRule>
  </conditionalFormatting>
  <conditionalFormatting sqref="P27:R28">
    <cfRule type="expression" dxfId="25" priority="13">
      <formula>$P$27&lt;&gt;""</formula>
    </cfRule>
  </conditionalFormatting>
  <conditionalFormatting sqref="P27:W63">
    <cfRule type="expression" dxfId="24" priority="1">
      <formula>$J$12=$AN$2</formula>
    </cfRule>
  </conditionalFormatting>
  <conditionalFormatting sqref="Q16:R16">
    <cfRule type="expression" dxfId="23" priority="7">
      <formula>$Q$16&lt;=0</formula>
    </cfRule>
  </conditionalFormatting>
  <conditionalFormatting sqref="S10:S11 S15:S16">
    <cfRule type="expression" dxfId="22" priority="4">
      <formula>$E$18=$AI$2</formula>
    </cfRule>
  </conditionalFormatting>
  <conditionalFormatting sqref="T6:W16">
    <cfRule type="expression" dxfId="21" priority="10">
      <formula>$E$16&lt;&gt;"液化石油ガス（LPG）"</formula>
    </cfRule>
  </conditionalFormatting>
  <conditionalFormatting sqref="V15">
    <cfRule type="expression" dxfId="20" priority="11">
      <formula>$V$7=""</formula>
    </cfRule>
  </conditionalFormatting>
  <dataValidations count="14">
    <dataValidation operator="greaterThanOrEqual" allowBlank="1" showInputMessage="1" showErrorMessage="1" error="数値を入力してください" sqref="N19:P22" xr:uid="{647B637A-CF04-4D3A-8168-088ED4258DC7}"/>
    <dataValidation type="decimal" operator="greaterThanOrEqual" allowBlank="1" showInputMessage="1" showErrorMessage="1" error="数値を入力してください" sqref="Q19" xr:uid="{4914A93A-D970-4D11-8F5B-95A48FE1C3E5}">
      <formula1>0</formula1>
    </dataValidation>
    <dataValidation operator="greaterThanOrEqual" allowBlank="1" showInputMessage="1" showErrorMessage="1" sqref="R19" xr:uid="{A24DC763-0CF5-4161-8488-467FE66D419C}"/>
    <dataValidation type="decimal" operator="greaterThanOrEqual" allowBlank="1" showInputMessage="1" showErrorMessage="1" sqref="AN48:AN68 K16 V7" xr:uid="{7D0B8C59-333F-475F-A438-7413BBD6750F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0A7FEF40-4FCA-4B33-AEF0-F0592494ECE3}">
      <formula1>0</formula1>
    </dataValidation>
    <dataValidation type="whole" operator="greaterThanOrEqual" allowBlank="1" showInputMessage="1" showErrorMessage="1" errorTitle="入力エラー" error="日付を正しく入力してください。" sqref="Q31:Q62 D31:D62" xr:uid="{4B8B8F81-566B-4402-B7E2-5542B9734613}">
      <formula1>0</formula1>
    </dataValidation>
    <dataValidation type="decimal" allowBlank="1" showInputMessage="1" showErrorMessage="1" errorTitle="入力エラー" error="時刻を正しく入力してください。" sqref="E31:F62 R31:R62" xr:uid="{35424F8F-7F78-47E2-AF4E-5E212365AEC0}">
      <formula1>0</formula1>
      <formula2>1</formula2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8E7DCBCF-3ACF-4787-8501-32EB88C624D2}">
      <formula1>0</formula1>
      <formula2>1</formula2>
    </dataValidation>
    <dataValidation type="list" allowBlank="1" showInputMessage="1" showErrorMessage="1" sqref="J12:L12" xr:uid="{27E9B4E2-316D-40C7-BAA4-22E1B38EB630}">
      <formula1>$AN$2:$AN$3</formula1>
    </dataValidation>
    <dataValidation type="list" allowBlank="1" showInputMessage="1" showErrorMessage="1" sqref="E18" xr:uid="{6800D6EA-204E-4DC0-BF11-FBD40696211D}">
      <formula1>$AI$2:$AI$3</formula1>
    </dataValidation>
    <dataValidation type="list" allowBlank="1" showInputMessage="1" showErrorMessage="1" sqref="J16" xr:uid="{940EFA5D-42C0-4516-979A-FCC7008E7250}">
      <formula1>$AO$2:$AO$3</formula1>
    </dataValidation>
    <dataValidation type="list" allowBlank="1" showInputMessage="1" showErrorMessage="1" sqref="J13" xr:uid="{16ABB3FB-FDE0-497B-8059-DED5E004DDE2}">
      <formula1>$AP$2:$AP$4</formula1>
    </dataValidation>
    <dataValidation type="list" allowBlank="1" showInputMessage="1" showErrorMessage="1" sqref="J7" xr:uid="{BF8A53F7-9E98-445E-BA7A-E333CB9F61F7}">
      <formula1>$AK$2:$AK$4</formula1>
    </dataValidation>
    <dataValidation type="list" allowBlank="1" showInputMessage="1" showErrorMessage="1" sqref="AP48:AP68" xr:uid="{64CF1B67-B3B7-479E-A76F-07E5DAB0F072}">
      <formula1>#REF!</formula1>
    </dataValidation>
  </dataValidations>
  <printOptions horizontalCentered="1"/>
  <pageMargins left="0" right="0" top="0" bottom="0" header="0" footer="1.1417322834645669"/>
  <pageSetup paperSize="8" scale="53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C00A36-E0FA-4D07-BE01-53D6CDAEB6B9}">
          <x14:formula1>
            <xm:f>プルダウンリスト!$G$2:$G$13</xm:f>
          </x14:formula1>
          <xm:sqref>J18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178F-DA16-430E-BC50-1DBEF1C5E734}">
  <sheetPr>
    <tabColor theme="7" tint="0.79998168889431442"/>
    <pageSetUpPr fitToPage="1"/>
  </sheetPr>
  <dimension ref="A1:BE959"/>
  <sheetViews>
    <sheetView showGridLines="0" view="pageBreakPreview" zoomScale="55" zoomScaleNormal="25" zoomScaleSheetLayoutView="55" workbookViewId="0">
      <selection activeCell="E2" sqref="E2:F2"/>
    </sheetView>
  </sheetViews>
  <sheetFormatPr defaultColWidth="11.109375" defaultRowHeight="15" customHeight="1" outlineLevelCol="1" x14ac:dyDescent="0.2"/>
  <cols>
    <col min="1" max="1" width="3.21875" style="132" customWidth="1"/>
    <col min="2" max="2" width="2.6640625" style="8" customWidth="1"/>
    <col min="3" max="3" width="15.21875" style="6" customWidth="1"/>
    <col min="4" max="12" width="15.5546875" style="6" customWidth="1"/>
    <col min="13" max="13" width="11.109375" style="6" customWidth="1"/>
    <col min="14" max="15" width="8.88671875" style="6" customWidth="1"/>
    <col min="16" max="22" width="15.5546875" style="6" customWidth="1"/>
    <col min="23" max="23" width="13.109375" style="6" customWidth="1"/>
    <col min="24" max="24" width="2.5546875" style="1" customWidth="1"/>
    <col min="25" max="25" width="3.21875" style="6" customWidth="1"/>
    <col min="26" max="26" width="8.6640625" style="6" hidden="1" customWidth="1" outlineLevel="1"/>
    <col min="27" max="27" width="28.6640625" style="6" hidden="1" customWidth="1" outlineLevel="1"/>
    <col min="28" max="28" width="13.21875" style="6" hidden="1" customWidth="1" outlineLevel="1"/>
    <col min="29" max="29" width="4.44140625" style="6" hidden="1" customWidth="1" outlineLevel="1"/>
    <col min="30" max="31" width="5.6640625" style="6" hidden="1" customWidth="1" outlineLevel="1"/>
    <col min="32" max="32" width="10.88671875" style="6" hidden="1" customWidth="1" collapsed="1"/>
    <col min="33" max="34" width="29.109375" style="6" hidden="1" customWidth="1"/>
    <col min="35" max="35" width="21.6640625" style="6" hidden="1" customWidth="1"/>
    <col min="36" max="36" width="9.77734375" style="6" hidden="1" customWidth="1"/>
    <col min="37" max="37" width="15.33203125" style="6" hidden="1" customWidth="1"/>
    <col min="38" max="39" width="12" style="6" hidden="1" customWidth="1"/>
    <col min="40" max="40" width="21.5546875" style="6" hidden="1" customWidth="1"/>
    <col min="41" max="41" width="4.88671875" style="6" hidden="1" customWidth="1"/>
    <col min="42" max="42" width="11.109375" style="6" hidden="1" customWidth="1"/>
    <col min="43" max="43" width="18.109375" style="6" hidden="1" customWidth="1"/>
    <col min="44" max="44" width="19.44140625" style="6" hidden="1" customWidth="1"/>
    <col min="45" max="45" width="11.33203125" style="6" hidden="1" customWidth="1"/>
    <col min="46" max="46" width="12.88671875" style="6" hidden="1" customWidth="1"/>
    <col min="47" max="47" width="53.88671875" style="6" hidden="1" customWidth="1"/>
    <col min="48" max="48" width="12.88671875" style="6" hidden="1" customWidth="1"/>
    <col min="49" max="49" width="8.33203125" style="6" hidden="1" customWidth="1"/>
    <col min="50" max="50" width="9.6640625" style="6" hidden="1" customWidth="1"/>
    <col min="51" max="51" width="5.6640625" style="6" hidden="1" customWidth="1"/>
    <col min="52" max="52" width="15.6640625" style="6" hidden="1" customWidth="1"/>
    <col min="53" max="53" width="14" style="6" hidden="1" customWidth="1"/>
    <col min="54" max="54" width="15.33203125" style="6" hidden="1" customWidth="1"/>
    <col min="55" max="55" width="17" style="6" hidden="1" customWidth="1"/>
    <col min="56" max="56" width="5.21875" style="6" hidden="1" customWidth="1"/>
    <col min="57" max="57" width="11.5546875" style="6" hidden="1" customWidth="1"/>
    <col min="58" max="58" width="24.21875" style="6" customWidth="1"/>
    <col min="59" max="16384" width="11.109375" style="6"/>
  </cols>
  <sheetData>
    <row r="1" spans="1:51" s="1" customFormat="1" ht="99.6" customHeight="1" x14ac:dyDescent="0.2">
      <c r="A1" s="158"/>
      <c r="B1" s="82"/>
      <c r="AA1" s="9"/>
      <c r="AG1" s="142" t="s">
        <v>251</v>
      </c>
      <c r="AH1" s="142" t="s">
        <v>253</v>
      </c>
      <c r="AI1" s="143" t="s">
        <v>0</v>
      </c>
      <c r="AJ1" s="144" t="s">
        <v>1</v>
      </c>
      <c r="AK1" s="765" t="s">
        <v>2</v>
      </c>
      <c r="AL1" s="766"/>
      <c r="AM1" s="767"/>
      <c r="AN1" s="143" t="s">
        <v>3</v>
      </c>
      <c r="AO1" s="141" t="s">
        <v>4</v>
      </c>
      <c r="AP1" s="141" t="s">
        <v>5</v>
      </c>
      <c r="AQ1" s="141" t="s">
        <v>6</v>
      </c>
      <c r="AR1" s="141" t="s">
        <v>8</v>
      </c>
      <c r="AS1" s="736" t="s">
        <v>9</v>
      </c>
      <c r="AT1" s="737"/>
      <c r="AU1" s="166" t="s">
        <v>281</v>
      </c>
    </row>
    <row r="2" spans="1:51" ht="51.75" customHeight="1" x14ac:dyDescent="0.2">
      <c r="A2" s="158"/>
      <c r="B2" s="738" t="s">
        <v>154</v>
      </c>
      <c r="C2" s="738"/>
      <c r="D2" s="738"/>
      <c r="E2" s="739"/>
      <c r="F2" s="739"/>
      <c r="G2" s="5"/>
      <c r="H2" s="5" t="s">
        <v>10</v>
      </c>
      <c r="I2" s="5"/>
      <c r="J2" s="5"/>
      <c r="K2" s="5"/>
      <c r="L2" s="5"/>
      <c r="M2" s="130"/>
      <c r="N2" s="130"/>
      <c r="O2" s="130"/>
      <c r="P2" s="130"/>
      <c r="R2" s="131"/>
      <c r="S2" s="131"/>
      <c r="T2" s="131"/>
      <c r="U2" s="131"/>
      <c r="V2" s="131"/>
      <c r="W2" s="131"/>
      <c r="X2" s="131"/>
      <c r="Y2" s="131"/>
      <c r="Z2" s="10"/>
      <c r="AG2" s="145" t="s">
        <v>39</v>
      </c>
      <c r="AH2" s="146" t="s">
        <v>27</v>
      </c>
      <c r="AI2" s="113" t="s">
        <v>11</v>
      </c>
      <c r="AJ2" s="147" t="e">
        <f>INDEX(プルダウンリスト!E:E,MATCH(E16,プルダウンリスト!C:C,0))</f>
        <v>#N/A</v>
      </c>
      <c r="AK2" s="148" t="s">
        <v>259</v>
      </c>
      <c r="AL2" s="148" t="s">
        <v>269</v>
      </c>
      <c r="AM2" s="148" t="s">
        <v>87</v>
      </c>
      <c r="AN2" s="113" t="s">
        <v>255</v>
      </c>
      <c r="AO2" s="3" t="s">
        <v>12</v>
      </c>
      <c r="AP2" s="3" t="s">
        <v>308</v>
      </c>
      <c r="AQ2" s="3" t="s">
        <v>13</v>
      </c>
      <c r="AR2" s="3" t="s">
        <v>273</v>
      </c>
      <c r="AS2" s="7" t="s">
        <v>14</v>
      </c>
      <c r="AT2" s="161" t="s">
        <v>15</v>
      </c>
      <c r="AU2" s="163" t="s">
        <v>280</v>
      </c>
      <c r="AV2" s="1"/>
      <c r="AW2" s="1"/>
      <c r="AX2" s="1"/>
      <c r="AY2" s="1"/>
    </row>
    <row r="3" spans="1:51" ht="9.6" customHeight="1" x14ac:dyDescent="0.15">
      <c r="S3" s="2"/>
      <c r="T3" s="2"/>
      <c r="U3" s="2"/>
      <c r="V3" s="2"/>
      <c r="W3" s="2"/>
      <c r="X3" s="9"/>
      <c r="Y3" s="2"/>
      <c r="Z3" s="10"/>
      <c r="AG3" s="145" t="s">
        <v>232</v>
      </c>
      <c r="AH3" s="146" t="s">
        <v>254</v>
      </c>
      <c r="AI3" s="113" t="s">
        <v>16</v>
      </c>
      <c r="AJ3" s="149"/>
      <c r="AK3" s="113" t="s">
        <v>260</v>
      </c>
      <c r="AL3" s="150" t="s">
        <v>287</v>
      </c>
      <c r="AM3" s="150" t="s">
        <v>286</v>
      </c>
      <c r="AN3" s="150" t="s">
        <v>169</v>
      </c>
      <c r="AO3" s="3" t="s">
        <v>17</v>
      </c>
      <c r="AP3" s="3" t="s">
        <v>309</v>
      </c>
      <c r="AQ3" s="3" t="s">
        <v>18</v>
      </c>
      <c r="AR3" s="3" t="s">
        <v>274</v>
      </c>
      <c r="AS3" s="7" t="s">
        <v>20</v>
      </c>
      <c r="AT3" s="161" t="s">
        <v>21</v>
      </c>
      <c r="AU3" s="164" t="s">
        <v>294</v>
      </c>
      <c r="AV3" s="1"/>
      <c r="AW3" s="1"/>
      <c r="AX3" s="1"/>
      <c r="AY3" s="1"/>
    </row>
    <row r="4" spans="1:51" ht="22.5" customHeight="1" thickBot="1" x14ac:dyDescent="0.25">
      <c r="B4" s="94" t="s">
        <v>22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4"/>
      <c r="X4" s="14"/>
      <c r="Y4" s="2"/>
      <c r="Z4" s="10"/>
      <c r="AG4" s="145" t="s">
        <v>104</v>
      </c>
      <c r="AH4" s="151"/>
      <c r="AI4" s="149"/>
      <c r="AJ4" s="149"/>
      <c r="AK4" s="113" t="s">
        <v>265</v>
      </c>
      <c r="AL4" s="149"/>
      <c r="AM4" s="149"/>
      <c r="AN4" s="149"/>
      <c r="AO4" s="11"/>
      <c r="AP4" s="3" t="s">
        <v>310</v>
      </c>
      <c r="AQ4" s="11"/>
      <c r="AR4" s="11"/>
      <c r="AS4" s="15"/>
      <c r="AT4" s="15"/>
      <c r="AU4" s="165" t="s">
        <v>295</v>
      </c>
      <c r="AV4" s="1"/>
      <c r="AW4" s="162"/>
      <c r="AX4" s="162"/>
    </row>
    <row r="5" spans="1:51" ht="8.1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9"/>
      <c r="Y5" s="2"/>
      <c r="Z5" s="10"/>
      <c r="AG5" s="145" t="s">
        <v>85</v>
      </c>
      <c r="AH5" s="151"/>
      <c r="AI5" s="149"/>
      <c r="AJ5" s="149"/>
      <c r="AK5" s="149"/>
      <c r="AL5" s="149"/>
      <c r="AM5" s="149"/>
      <c r="AN5" s="149"/>
      <c r="AO5" s="11"/>
      <c r="AP5" s="11"/>
      <c r="AQ5" s="11"/>
      <c r="AR5" s="11"/>
      <c r="AS5" s="15"/>
      <c r="AT5" s="15"/>
      <c r="AU5" s="4" t="s">
        <v>296</v>
      </c>
      <c r="AV5" s="1"/>
    </row>
    <row r="6" spans="1:51" ht="17.100000000000001" customHeight="1" x14ac:dyDescent="0.2">
      <c r="B6" s="20"/>
      <c r="C6" s="87" t="s">
        <v>23</v>
      </c>
      <c r="H6" s="87" t="s">
        <v>304</v>
      </c>
      <c r="N6" s="87" t="s">
        <v>24</v>
      </c>
      <c r="O6" s="87"/>
      <c r="T6" s="740" t="s">
        <v>25</v>
      </c>
      <c r="U6" s="740"/>
      <c r="V6" s="740"/>
      <c r="W6" s="740"/>
      <c r="X6" s="21"/>
      <c r="Y6" s="22"/>
      <c r="Z6" s="10"/>
      <c r="AA6" s="2"/>
      <c r="AG6" s="145" t="s">
        <v>233</v>
      </c>
      <c r="AH6" s="151"/>
      <c r="AI6" s="149"/>
      <c r="AJ6" s="149"/>
      <c r="AK6" s="149"/>
      <c r="AL6" s="149"/>
      <c r="AM6" s="149"/>
      <c r="AN6" s="149"/>
      <c r="AO6" s="11"/>
      <c r="AQ6" s="11"/>
      <c r="AR6" s="11"/>
      <c r="AU6" s="3" t="s">
        <v>297</v>
      </c>
      <c r="AV6" s="1"/>
    </row>
    <row r="7" spans="1:51" ht="17.45" customHeight="1" x14ac:dyDescent="0.2">
      <c r="B7" s="20"/>
      <c r="C7" s="741" t="s">
        <v>26</v>
      </c>
      <c r="D7" s="741"/>
      <c r="E7" s="868" t="s">
        <v>256</v>
      </c>
      <c r="F7" s="870" t="str">
        <f>IF(入力様式【No.1】!F7="","",入力様式【No.1】!F7)</f>
        <v/>
      </c>
      <c r="H7" s="746" t="s">
        <v>95</v>
      </c>
      <c r="I7" s="746" t="s">
        <v>167</v>
      </c>
      <c r="J7" s="750"/>
      <c r="K7" s="751"/>
      <c r="L7" s="752"/>
      <c r="N7" s="756" t="str">
        <f>$C$15</f>
        <v>稼働条件名</v>
      </c>
      <c r="O7" s="757"/>
      <c r="P7" s="758"/>
      <c r="Q7" s="768" t="str">
        <f>IF($E$15&lt;&gt;"",$E$15,"")</f>
        <v/>
      </c>
      <c r="R7" s="769"/>
      <c r="T7" s="774" t="s">
        <v>28</v>
      </c>
      <c r="U7" s="774"/>
      <c r="V7" s="775">
        <v>1.99</v>
      </c>
      <c r="W7" s="775"/>
      <c r="X7" s="21"/>
      <c r="Y7" s="22"/>
      <c r="Z7" s="10"/>
      <c r="AA7" s="2"/>
      <c r="AG7" s="145" t="s">
        <v>112</v>
      </c>
      <c r="AH7" s="151"/>
      <c r="AI7" s="149"/>
      <c r="AJ7" s="149"/>
      <c r="AK7" s="149"/>
      <c r="AL7" s="149"/>
      <c r="AM7" s="149"/>
      <c r="AN7" s="149"/>
      <c r="AO7" s="11"/>
      <c r="AQ7" s="11"/>
      <c r="AR7" s="11"/>
      <c r="AU7" s="3" t="s">
        <v>298</v>
      </c>
    </row>
    <row r="8" spans="1:51" ht="17.45" customHeight="1" x14ac:dyDescent="0.2">
      <c r="B8" s="20"/>
      <c r="C8" s="741"/>
      <c r="D8" s="741"/>
      <c r="E8" s="869"/>
      <c r="F8" s="871"/>
      <c r="H8" s="747"/>
      <c r="I8" s="748"/>
      <c r="J8" s="753"/>
      <c r="K8" s="754"/>
      <c r="L8" s="755"/>
      <c r="N8" s="759"/>
      <c r="O8" s="760"/>
      <c r="P8" s="761"/>
      <c r="Q8" s="770"/>
      <c r="R8" s="771"/>
      <c r="T8" s="774"/>
      <c r="U8" s="774"/>
      <c r="V8" s="775"/>
      <c r="W8" s="775"/>
      <c r="X8" s="201"/>
      <c r="Y8" s="22"/>
      <c r="Z8" s="10"/>
      <c r="AA8" s="2"/>
      <c r="AG8" s="145" t="s">
        <v>105</v>
      </c>
      <c r="AH8" s="151"/>
      <c r="AI8" s="8"/>
      <c r="AJ8" s="8"/>
      <c r="AK8" s="8"/>
      <c r="AL8" s="8"/>
      <c r="AM8" s="8"/>
      <c r="AN8" s="8"/>
    </row>
    <row r="9" spans="1:51" ht="32.1" customHeight="1" x14ac:dyDescent="0.15">
      <c r="B9" s="20"/>
      <c r="C9" s="741" t="s">
        <v>29</v>
      </c>
      <c r="D9" s="741"/>
      <c r="E9" s="872" t="str">
        <f>IF(入力様式【No.1】!E9="","",入力様式【No.1】!E9)</f>
        <v/>
      </c>
      <c r="F9" s="872"/>
      <c r="G9" s="23"/>
      <c r="H9" s="747"/>
      <c r="I9" s="171" t="str">
        <f>IF($J$7=AK2,AL2,IF($J$7=AK4,AL3,"メーカー名/
サービス提供会社名"))</f>
        <v>メーカー名/
サービス提供会社名</v>
      </c>
      <c r="J9" s="776"/>
      <c r="K9" s="776"/>
      <c r="L9" s="776"/>
      <c r="N9" s="759"/>
      <c r="O9" s="760"/>
      <c r="P9" s="761"/>
      <c r="Q9" s="770"/>
      <c r="R9" s="771"/>
      <c r="T9" s="95" t="s">
        <v>30</v>
      </c>
      <c r="X9" s="24"/>
      <c r="Y9" s="22"/>
      <c r="AG9" s="145" t="s">
        <v>107</v>
      </c>
      <c r="AH9" s="151"/>
      <c r="AI9" s="8"/>
      <c r="AJ9" s="8"/>
      <c r="AK9" s="8"/>
      <c r="AL9" s="8"/>
      <c r="AM9" s="8"/>
      <c r="AN9" s="8"/>
    </row>
    <row r="10" spans="1:51" ht="32.1" customHeight="1" x14ac:dyDescent="0.2">
      <c r="B10" s="20"/>
      <c r="C10" s="741" t="s">
        <v>31</v>
      </c>
      <c r="D10" s="741"/>
      <c r="E10" s="872" t="str">
        <f>IF(入力様式【No.1】!E10="","",入力様式【No.1】!E10)</f>
        <v/>
      </c>
      <c r="F10" s="872"/>
      <c r="H10" s="748"/>
      <c r="I10" s="171" t="str">
        <f>IF($J$7=AK2,AM2,IF($J$7=AK4,AM3,"型番/
サービス名"))</f>
        <v>型番/
サービス名</v>
      </c>
      <c r="J10" s="776"/>
      <c r="K10" s="776"/>
      <c r="L10" s="776"/>
      <c r="N10" s="762"/>
      <c r="O10" s="763"/>
      <c r="P10" s="764"/>
      <c r="Q10" s="772"/>
      <c r="R10" s="773"/>
      <c r="S10" s="23" t="s">
        <v>32</v>
      </c>
      <c r="T10" s="787" t="s">
        <v>33</v>
      </c>
      <c r="U10" s="787"/>
      <c r="V10" s="787"/>
      <c r="W10" s="787"/>
      <c r="X10" s="24"/>
      <c r="Y10" s="22"/>
      <c r="AA10" s="777" t="s">
        <v>34</v>
      </c>
      <c r="AG10" s="145" t="s">
        <v>120</v>
      </c>
      <c r="AH10" s="151"/>
      <c r="AI10" s="8"/>
      <c r="AJ10" s="8"/>
      <c r="AK10" s="8"/>
      <c r="AL10" s="8"/>
      <c r="AM10" s="8"/>
      <c r="AN10" s="8"/>
    </row>
    <row r="11" spans="1:51" ht="9.9499999999999993" customHeight="1" x14ac:dyDescent="0.2">
      <c r="B11" s="20"/>
      <c r="G11" s="23"/>
      <c r="H11" s="23"/>
      <c r="I11" s="23"/>
      <c r="J11" s="23"/>
      <c r="K11" s="23"/>
      <c r="L11" s="23"/>
      <c r="M11" s="23"/>
      <c r="N11" s="756" t="str">
        <f>IF($E$18=$AI$2,AR2,IF($E$18=$AI$3,AR3,"【計画値】１か月の運転日数/生産量"))</f>
        <v>【計画値】１か月の運転日数/生産量</v>
      </c>
      <c r="O11" s="757"/>
      <c r="P11" s="758"/>
      <c r="Q11" s="783"/>
      <c r="R11" s="784"/>
      <c r="S11" s="788"/>
      <c r="T11" s="787"/>
      <c r="U11" s="787"/>
      <c r="V11" s="787"/>
      <c r="W11" s="787"/>
      <c r="X11" s="24"/>
      <c r="Y11" s="22"/>
      <c r="AA11" s="778"/>
      <c r="AG11" s="145"/>
      <c r="AH11" s="151"/>
      <c r="AI11" s="8"/>
      <c r="AJ11" s="8"/>
      <c r="AK11" s="8"/>
      <c r="AL11" s="8"/>
      <c r="AM11" s="8"/>
      <c r="AN11" s="8"/>
    </row>
    <row r="12" spans="1:51" ht="32.450000000000003" customHeight="1" x14ac:dyDescent="0.2">
      <c r="B12" s="20"/>
      <c r="H12" s="789" t="s">
        <v>305</v>
      </c>
      <c r="I12" s="790"/>
      <c r="J12" s="791"/>
      <c r="K12" s="791"/>
      <c r="L12" s="791"/>
      <c r="N12" s="762"/>
      <c r="O12" s="763"/>
      <c r="P12" s="764"/>
      <c r="Q12" s="785"/>
      <c r="R12" s="786"/>
      <c r="S12" s="788"/>
      <c r="T12" s="780" t="s">
        <v>271</v>
      </c>
      <c r="U12" s="780"/>
      <c r="V12" s="780"/>
      <c r="W12" s="780"/>
      <c r="X12" s="24"/>
      <c r="Y12" s="22"/>
      <c r="AA12" s="778"/>
      <c r="AG12" s="145" t="s">
        <v>239</v>
      </c>
      <c r="AH12" s="151"/>
      <c r="AI12" s="8"/>
      <c r="AJ12" s="8"/>
      <c r="AK12" s="8"/>
      <c r="AL12" s="8"/>
      <c r="AM12" s="8"/>
      <c r="AN12" s="8"/>
    </row>
    <row r="13" spans="1:51" ht="30" customHeight="1" x14ac:dyDescent="0.2">
      <c r="B13" s="20"/>
      <c r="C13" s="87" t="s">
        <v>36</v>
      </c>
      <c r="H13" s="809" t="s">
        <v>168</v>
      </c>
      <c r="I13" s="809" t="s">
        <v>306</v>
      </c>
      <c r="J13" s="816"/>
      <c r="K13" s="816"/>
      <c r="L13" s="816"/>
      <c r="T13" s="780" t="s">
        <v>272</v>
      </c>
      <c r="U13" s="780"/>
      <c r="V13" s="780"/>
      <c r="W13" s="780"/>
      <c r="X13" s="24"/>
      <c r="Y13" s="22"/>
      <c r="AA13" s="778"/>
      <c r="AG13" s="145" t="s">
        <v>234</v>
      </c>
      <c r="AH13" s="151"/>
      <c r="AI13" s="8"/>
      <c r="AJ13" s="8"/>
      <c r="AK13" s="8"/>
      <c r="AL13" s="8"/>
      <c r="AM13" s="8"/>
      <c r="AN13" s="8"/>
    </row>
    <row r="14" spans="1:51" ht="27" customHeight="1" x14ac:dyDescent="0.2">
      <c r="B14" s="20"/>
      <c r="C14" s="800" t="s">
        <v>38</v>
      </c>
      <c r="D14" s="801"/>
      <c r="E14" s="873" t="str">
        <f>IF(入力様式【No.1】!E14="","",入力様式【No.1】!E14)</f>
        <v/>
      </c>
      <c r="F14" s="874"/>
      <c r="H14" s="815"/>
      <c r="I14" s="810"/>
      <c r="J14" s="816"/>
      <c r="K14" s="816"/>
      <c r="L14" s="816"/>
      <c r="N14" s="781" t="s">
        <v>37</v>
      </c>
      <c r="O14" s="781"/>
      <c r="P14" s="781"/>
      <c r="Q14" s="782" t="str">
        <f>IFERROR(INDEX(プルダウンリスト!K2:K13,MATCH(J18,プルダウンリスト!J2:J13,0)),"")</f>
        <v/>
      </c>
      <c r="R14" s="782"/>
      <c r="T14" s="155"/>
      <c r="U14" s="155"/>
      <c r="V14" s="155"/>
      <c r="W14" s="155"/>
      <c r="X14" s="24"/>
      <c r="Y14" s="22"/>
      <c r="AA14" s="779"/>
      <c r="AG14" s="145" t="s">
        <v>235</v>
      </c>
      <c r="AH14" s="151"/>
      <c r="AI14" s="8"/>
      <c r="AJ14" s="8"/>
      <c r="AK14" s="8"/>
      <c r="AL14" s="8"/>
      <c r="AM14" s="8"/>
      <c r="AN14" s="8"/>
    </row>
    <row r="15" spans="1:51" ht="27" customHeight="1" x14ac:dyDescent="0.2">
      <c r="B15" s="20"/>
      <c r="C15" s="805" t="str">
        <f>IF(COUNTIF($AG$2:$AG$13,$E$14),AH2,IF(COUNTIF($AG$14:$AG$18,$E$14),AH3,"稼働条件名/更新範囲名"))</f>
        <v>稼働条件名</v>
      </c>
      <c r="D15" s="806"/>
      <c r="E15" s="807"/>
      <c r="F15" s="808"/>
      <c r="H15" s="815"/>
      <c r="I15" s="809" t="s">
        <v>307</v>
      </c>
      <c r="J15" s="175" t="s">
        <v>4</v>
      </c>
      <c r="K15" s="175" t="s">
        <v>40</v>
      </c>
      <c r="L15" s="170" t="s">
        <v>41</v>
      </c>
      <c r="N15" s="811" t="s">
        <v>42</v>
      </c>
      <c r="O15" s="812"/>
      <c r="P15" s="178" t="str">
        <f>IF($E$18=$AI$2,AS2,IF($E$18=$AI$3,AT2,"計画稼働日数/生産量"))</f>
        <v>計画稼働日数/生産量</v>
      </c>
      <c r="Q15" s="804" t="str">
        <f>IFERROR(ROUND(Q11/Q14*J22,1),"")</f>
        <v/>
      </c>
      <c r="R15" s="804"/>
      <c r="S15" s="6" t="str">
        <f>IF(S11="","",S11)</f>
        <v/>
      </c>
      <c r="T15" s="792" t="s">
        <v>44</v>
      </c>
      <c r="U15" s="793"/>
      <c r="V15" s="796" t="b">
        <f>IFERROR(IF(E16="液化石油ガス（LPG）",ROUND(Q21*V7,1)),"")</f>
        <v>0</v>
      </c>
      <c r="W15" s="798" t="s">
        <v>35</v>
      </c>
      <c r="X15" s="24"/>
      <c r="Y15" s="22"/>
      <c r="AG15" s="145" t="s">
        <v>236</v>
      </c>
      <c r="AH15" s="151"/>
      <c r="AI15" s="8"/>
      <c r="AJ15" s="8"/>
      <c r="AK15" s="8"/>
      <c r="AL15" s="8"/>
      <c r="AM15" s="8"/>
      <c r="AN15" s="8"/>
    </row>
    <row r="16" spans="1:51" ht="27" customHeight="1" x14ac:dyDescent="0.2">
      <c r="B16" s="20"/>
      <c r="C16" s="800" t="s">
        <v>43</v>
      </c>
      <c r="D16" s="801"/>
      <c r="E16" s="873" t="str">
        <f>IF(入力様式【No.1】!E16="","",入力様式【No.1】!E16)</f>
        <v/>
      </c>
      <c r="F16" s="874"/>
      <c r="G16" s="23"/>
      <c r="H16" s="810"/>
      <c r="I16" s="810"/>
      <c r="J16" s="176"/>
      <c r="K16" s="177"/>
      <c r="L16" s="176"/>
      <c r="N16" s="813"/>
      <c r="O16" s="814"/>
      <c r="P16" s="178" t="str">
        <f>IF($E$18=$AI$2,AS3,IF($E$18=$AI$3,AT3,"実績稼働日数/生産量"))</f>
        <v>実績稼働日数/生産量</v>
      </c>
      <c r="Q16" s="804">
        <f>IFERROR(ROUND(IF(J12=AN2,IF(E18=AI2,K63,IF(E18=AI3,L63,"")),IF(J12=AN3,IF(E18=AI2,U63,IF(E18=AI3,V63,"")))),1),"")</f>
        <v>0</v>
      </c>
      <c r="R16" s="804"/>
      <c r="S16" s="6" t="str">
        <f>IF(S11="","",S11)</f>
        <v/>
      </c>
      <c r="T16" s="794"/>
      <c r="U16" s="795"/>
      <c r="V16" s="797"/>
      <c r="W16" s="799"/>
      <c r="X16" s="25"/>
      <c r="Y16" s="22"/>
      <c r="AG16" s="145" t="s">
        <v>237</v>
      </c>
      <c r="AH16" s="151"/>
      <c r="AI16" s="8"/>
      <c r="AJ16" s="8"/>
      <c r="AK16" s="8"/>
      <c r="AL16" s="8"/>
      <c r="AM16" s="8"/>
      <c r="AN16" s="8"/>
    </row>
    <row r="17" spans="1:40" ht="22.5" customHeight="1" x14ac:dyDescent="0.2">
      <c r="B17" s="20"/>
      <c r="X17" s="25"/>
      <c r="Y17" s="22"/>
      <c r="AA17" s="157" t="s">
        <v>45</v>
      </c>
      <c r="AB17" s="26" t="e">
        <f>J20+J21</f>
        <v>#VALUE!</v>
      </c>
      <c r="AG17" s="145" t="s">
        <v>238</v>
      </c>
      <c r="AH17" s="151"/>
      <c r="AI17" s="8"/>
      <c r="AJ17" s="8"/>
      <c r="AK17" s="8"/>
      <c r="AL17" s="8"/>
      <c r="AM17" s="8"/>
      <c r="AN17" s="8"/>
    </row>
    <row r="18" spans="1:40" ht="22.5" customHeight="1" x14ac:dyDescent="0.2">
      <c r="B18" s="20"/>
      <c r="C18" s="817" t="s">
        <v>204</v>
      </c>
      <c r="D18" s="818"/>
      <c r="E18" s="750"/>
      <c r="F18" s="752"/>
      <c r="H18" s="821" t="s">
        <v>46</v>
      </c>
      <c r="I18" s="821"/>
      <c r="J18" s="791"/>
      <c r="K18" s="791"/>
      <c r="L18" s="791"/>
      <c r="N18" s="87" t="s">
        <v>48</v>
      </c>
      <c r="O18" s="87"/>
      <c r="X18" s="24"/>
      <c r="AA18" s="157" t="s">
        <v>49</v>
      </c>
      <c r="AB18" s="26" t="e">
        <f>L20+L21</f>
        <v>#VALUE!</v>
      </c>
      <c r="AG18" s="145" t="s">
        <v>240</v>
      </c>
      <c r="AH18" s="151"/>
      <c r="AI18" s="8"/>
      <c r="AJ18" s="8"/>
      <c r="AK18" s="8"/>
      <c r="AL18" s="8"/>
      <c r="AM18" s="8"/>
      <c r="AN18" s="8"/>
    </row>
    <row r="19" spans="1:40" ht="22.5" customHeight="1" x14ac:dyDescent="0.2">
      <c r="B19" s="20"/>
      <c r="C19" s="819"/>
      <c r="D19" s="820"/>
      <c r="E19" s="753"/>
      <c r="F19" s="755"/>
      <c r="H19" s="821" t="s">
        <v>50</v>
      </c>
      <c r="I19" s="821"/>
      <c r="J19" s="120" t="s">
        <v>45</v>
      </c>
      <c r="K19" s="821" t="s">
        <v>51</v>
      </c>
      <c r="L19" s="120" t="s">
        <v>52</v>
      </c>
      <c r="N19" s="792" t="s">
        <v>53</v>
      </c>
      <c r="O19" s="823"/>
      <c r="P19" s="793"/>
      <c r="Q19" s="828" t="str">
        <f>IF(J12=AN2,I63,IF(J12=AN3,T63,""))</f>
        <v/>
      </c>
      <c r="R19" s="830" t="str">
        <f>IFERROR(IF(Q19="","",VLOOKUP($E$16,プルダウンリスト!$C$2:$D$31,2,FALSE)),"")</f>
        <v/>
      </c>
      <c r="T19" s="87" t="s">
        <v>54</v>
      </c>
      <c r="X19" s="24"/>
      <c r="AA19" s="174" t="s">
        <v>55</v>
      </c>
      <c r="AB19" s="27" t="e">
        <f>AB18-AB17</f>
        <v>#VALUE!</v>
      </c>
      <c r="AC19" s="6" t="s">
        <v>56</v>
      </c>
      <c r="AG19" s="8"/>
      <c r="AH19" s="151"/>
      <c r="AI19" s="8"/>
      <c r="AJ19" s="8"/>
      <c r="AK19" s="8"/>
      <c r="AL19" s="8"/>
      <c r="AM19" s="8"/>
      <c r="AN19" s="8"/>
    </row>
    <row r="20" spans="1:40" ht="22.5" customHeight="1" x14ac:dyDescent="0.2">
      <c r="B20" s="20"/>
      <c r="H20" s="821" t="s">
        <v>57</v>
      </c>
      <c r="I20" s="821"/>
      <c r="J20" s="121" t="str">
        <f>IF(AND(D31="",Q31=""),"",IF($J$12=$AN$2,D31,IF($J$12=$AN$3,Q31,"")))</f>
        <v/>
      </c>
      <c r="K20" s="821"/>
      <c r="L20" s="121" t="str">
        <f>IF(AND(D63="",Q63=""),"",IF($J$12=$AN$2,D63,IF($J$12=$AN$3,Q63,"")))</f>
        <v/>
      </c>
      <c r="N20" s="794"/>
      <c r="O20" s="824"/>
      <c r="P20" s="795"/>
      <c r="Q20" s="829"/>
      <c r="R20" s="831"/>
      <c r="T20" s="822"/>
      <c r="U20" s="822"/>
      <c r="V20" s="822"/>
      <c r="W20" s="822"/>
      <c r="X20" s="202"/>
      <c r="AA20" s="174" t="s">
        <v>58</v>
      </c>
      <c r="AB20" s="28" t="e">
        <f>ROUNDDOWN(AB19,1)</f>
        <v>#VALUE!</v>
      </c>
      <c r="AC20" s="6" t="s">
        <v>56</v>
      </c>
    </row>
    <row r="21" spans="1:40" ht="22.5" customHeight="1" x14ac:dyDescent="0.2">
      <c r="B21" s="20"/>
      <c r="H21" s="821" t="s">
        <v>59</v>
      </c>
      <c r="I21" s="821"/>
      <c r="J21" s="122" t="str">
        <f>IF(AND(E31="",R31=""),"",IF($J$12=$AN$2,E31,IF($J$12=$AN$3,R31,"")))</f>
        <v/>
      </c>
      <c r="K21" s="821"/>
      <c r="L21" s="123" t="str">
        <f>IF(AND(F63="",R63=""),"",IF($J$12=$AN$2,F63,IF($J$12=$AN$3,R63,"")))</f>
        <v/>
      </c>
      <c r="N21" s="792" t="s">
        <v>60</v>
      </c>
      <c r="O21" s="823"/>
      <c r="P21" s="793"/>
      <c r="Q21" s="825" t="str">
        <f>IFERROR(ROUND(Q19/J23*AB24,1),"")</f>
        <v/>
      </c>
      <c r="R21" s="826" t="str">
        <f>IF(AB72="7日以内","",R19)</f>
        <v/>
      </c>
      <c r="T21" s="822"/>
      <c r="U21" s="822"/>
      <c r="V21" s="822"/>
      <c r="W21" s="822"/>
      <c r="X21" s="202"/>
      <c r="AA21" s="23"/>
      <c r="AB21" s="23"/>
      <c r="AD21" s="115" t="s">
        <v>275</v>
      </c>
      <c r="AE21" s="115" t="s">
        <v>276</v>
      </c>
    </row>
    <row r="22" spans="1:40" ht="22.5" customHeight="1" x14ac:dyDescent="0.2">
      <c r="B22" s="20"/>
      <c r="H22" s="821" t="s">
        <v>61</v>
      </c>
      <c r="I22" s="821"/>
      <c r="J22" s="827" t="str">
        <f>IFERROR(IF(OR(J20="",J21="",L20="",L21=""),"",AB20),"")</f>
        <v/>
      </c>
      <c r="K22" s="827"/>
      <c r="L22" s="827"/>
      <c r="N22" s="794"/>
      <c r="O22" s="824"/>
      <c r="P22" s="795"/>
      <c r="Q22" s="825"/>
      <c r="R22" s="826"/>
      <c r="T22" s="822"/>
      <c r="U22" s="822"/>
      <c r="V22" s="822"/>
      <c r="W22" s="822"/>
      <c r="X22" s="202"/>
      <c r="AA22" s="174" t="s">
        <v>267</v>
      </c>
      <c r="AB22" s="157" t="e">
        <f>MONTH(VLOOKUP($J$18,プルダウンリスト!$G$2:$H$13,2,FALSE))</f>
        <v>#N/A</v>
      </c>
      <c r="AC22" s="6" t="s">
        <v>277</v>
      </c>
      <c r="AD22" s="157" t="e">
        <f>MONTH(J20)</f>
        <v>#VALUE!</v>
      </c>
      <c r="AE22" s="157" t="e">
        <f>MONTH(L20)</f>
        <v>#VALUE!</v>
      </c>
    </row>
    <row r="23" spans="1:40" ht="22.5" customHeight="1" x14ac:dyDescent="0.2">
      <c r="B23" s="20"/>
      <c r="H23" s="821" t="s">
        <v>63</v>
      </c>
      <c r="I23" s="821"/>
      <c r="J23" s="832" t="str">
        <f>IFERROR(IF(OR(J21="",L21=""),"",AB30),"")</f>
        <v/>
      </c>
      <c r="K23" s="832"/>
      <c r="L23" s="832"/>
      <c r="X23" s="24"/>
      <c r="Y23" s="11"/>
      <c r="AA23" s="174" t="s">
        <v>62</v>
      </c>
      <c r="AB23" s="157" t="e">
        <f>VLOOKUP($J$18,プルダウンリスト!$J$2:$K$13,2,FALSE)</f>
        <v>#N/A</v>
      </c>
      <c r="AC23" s="6" t="s">
        <v>56</v>
      </c>
    </row>
    <row r="24" spans="1:40" ht="21.95" customHeight="1" thickBot="1" x14ac:dyDescent="0.25">
      <c r="B24" s="30"/>
      <c r="C24" s="31"/>
      <c r="D24" s="31"/>
      <c r="E24" s="31"/>
      <c r="F24" s="31"/>
      <c r="G24" s="31"/>
      <c r="H24" s="31"/>
      <c r="I24" s="31"/>
      <c r="J24" s="32" t="str">
        <f>IFERROR(IF(J23&lt;168,"※計測日数が7日以上ありません。",""),"")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3"/>
      <c r="Y24" s="11"/>
      <c r="AA24" s="174" t="s">
        <v>64</v>
      </c>
      <c r="AB24" s="29" t="e">
        <f>AB23*24</f>
        <v>#N/A</v>
      </c>
      <c r="AC24" s="6" t="s">
        <v>65</v>
      </c>
    </row>
    <row r="25" spans="1:40" ht="8.1" customHeight="1" x14ac:dyDescent="0.2">
      <c r="J25" s="35"/>
      <c r="Y25" s="11"/>
      <c r="AA25" s="23"/>
      <c r="AB25" s="34"/>
    </row>
    <row r="26" spans="1:40" ht="22.5" customHeight="1" thickBot="1" x14ac:dyDescent="0.25">
      <c r="C26" s="92" t="s">
        <v>290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P26" s="93" t="s">
        <v>175</v>
      </c>
      <c r="Q26" s="38"/>
      <c r="R26" s="37"/>
      <c r="S26" s="37"/>
      <c r="T26" s="37"/>
      <c r="U26" s="37"/>
      <c r="V26" s="37"/>
      <c r="W26" s="37"/>
      <c r="AA26" s="23"/>
      <c r="AB26" s="23"/>
    </row>
    <row r="27" spans="1:40" ht="34.5" customHeight="1" x14ac:dyDescent="0.2">
      <c r="C27" s="833" t="str">
        <f>IFERROR(IF(OR(AB22&lt;&gt;AD22,AB22&lt;&gt;AE22),"※月をまたがないように集計してください。(入力エラー例①)",""),"")</f>
        <v/>
      </c>
      <c r="D27" s="834"/>
      <c r="E27" s="834"/>
      <c r="F27" s="834"/>
      <c r="G27" s="17"/>
      <c r="H27" s="835" t="s">
        <v>177</v>
      </c>
      <c r="I27" s="836"/>
      <c r="J27" s="836"/>
      <c r="K27" s="837" t="s">
        <v>178</v>
      </c>
      <c r="L27" s="838"/>
      <c r="M27" s="839"/>
      <c r="P27" s="840" t="str">
        <f>IFERROR(IF($N$31&lt;$O$31,"※レコードの間で計測時間が24時間を超える場合は、レコードを分けて入力してください。(入力エラー例②)",IF($N$31&gt;$O$31,"※計測日は、連続した日付で、１日１レコードで入力してください(入力エラー例①)。ただし、レコードの間で計測時間が24時間を超えている計測日については、この限りではありません。(入力エラー例②)",IF(AND($N$31=$O$31,$N$31&lt;&gt;0,$O$31&lt;&gt;0),"※計測日が連続した日付になっていません(入力エラー例①)。また、レコードの間で計測時間が24時間を超えています。(入力エラー例②)",""))),"")</f>
        <v/>
      </c>
      <c r="Q27" s="841"/>
      <c r="R27" s="842"/>
      <c r="S27" s="846" t="s">
        <v>177</v>
      </c>
      <c r="T27" s="847"/>
      <c r="U27" s="848" t="s">
        <v>178</v>
      </c>
      <c r="V27" s="849"/>
      <c r="W27" s="850"/>
      <c r="AA27" s="23"/>
      <c r="AB27" s="23"/>
    </row>
    <row r="28" spans="1:40" ht="34.5" customHeight="1" x14ac:dyDescent="0.15">
      <c r="C28" s="851" t="str">
        <f>IFERROR(IF($A$31&lt;&gt;0,"※計測日は、連続した日付で、１日１レコードで入力してください。(入力エラー例②)",""),"")</f>
        <v/>
      </c>
      <c r="D28" s="852"/>
      <c r="E28" s="852"/>
      <c r="F28" s="852"/>
      <c r="G28" s="117"/>
      <c r="H28" s="853" t="s">
        <v>170</v>
      </c>
      <c r="I28" s="853"/>
      <c r="J28" s="153"/>
      <c r="K28" s="113" t="s">
        <v>66</v>
      </c>
      <c r="L28" s="853" t="s">
        <v>67</v>
      </c>
      <c r="M28" s="854"/>
      <c r="P28" s="843"/>
      <c r="Q28" s="844"/>
      <c r="R28" s="845"/>
      <c r="S28" s="114"/>
      <c r="T28" s="157" t="s">
        <v>176</v>
      </c>
      <c r="U28" s="3" t="s">
        <v>66</v>
      </c>
      <c r="V28" s="115" t="s">
        <v>67</v>
      </c>
      <c r="W28" s="116"/>
      <c r="AA28" s="39" t="s">
        <v>68</v>
      </c>
      <c r="AB28" s="40" t="e">
        <f>Q19/AB30</f>
        <v>#VALUE!</v>
      </c>
      <c r="AC28" s="6" t="e">
        <f>VLOOKUP($E$16,プルダウンリスト!$C$2:$D$31,2,FALSE)</f>
        <v>#N/A</v>
      </c>
    </row>
    <row r="29" spans="1:40" ht="22.5" customHeight="1" x14ac:dyDescent="0.2">
      <c r="C29" s="41"/>
      <c r="D29" s="859" t="s">
        <v>69</v>
      </c>
      <c r="E29" s="861" t="s">
        <v>191</v>
      </c>
      <c r="F29" s="861" t="s">
        <v>192</v>
      </c>
      <c r="G29" s="42" t="s">
        <v>70</v>
      </c>
      <c r="H29" s="43" t="s">
        <v>179</v>
      </c>
      <c r="I29" s="43" t="s">
        <v>71</v>
      </c>
      <c r="J29" s="44" t="s">
        <v>72</v>
      </c>
      <c r="K29" s="863" t="s">
        <v>7</v>
      </c>
      <c r="L29" s="855" t="s">
        <v>73</v>
      </c>
      <c r="M29" s="857" t="s">
        <v>74</v>
      </c>
      <c r="P29" s="41"/>
      <c r="Q29" s="863" t="s">
        <v>69</v>
      </c>
      <c r="R29" s="863" t="s">
        <v>193</v>
      </c>
      <c r="S29" s="863" t="s">
        <v>184</v>
      </c>
      <c r="T29" s="45" t="s">
        <v>72</v>
      </c>
      <c r="U29" s="863" t="s">
        <v>7</v>
      </c>
      <c r="V29" s="855" t="s">
        <v>73</v>
      </c>
      <c r="W29" s="857" t="s">
        <v>74</v>
      </c>
      <c r="AA29" s="172"/>
      <c r="AB29" s="172"/>
    </row>
    <row r="30" spans="1:40" ht="22.5" customHeight="1" thickBot="1" x14ac:dyDescent="0.25">
      <c r="A30" s="132" t="s">
        <v>69</v>
      </c>
      <c r="C30" s="41"/>
      <c r="D30" s="860"/>
      <c r="E30" s="862"/>
      <c r="F30" s="861"/>
      <c r="G30" s="47" t="s">
        <v>76</v>
      </c>
      <c r="H30" s="48" t="s">
        <v>77</v>
      </c>
      <c r="I30" s="173" t="s">
        <v>78</v>
      </c>
      <c r="J30" s="173" t="str">
        <f>R19</f>
        <v/>
      </c>
      <c r="K30" s="864"/>
      <c r="L30" s="856"/>
      <c r="M30" s="858"/>
      <c r="N30" s="159" t="s">
        <v>69</v>
      </c>
      <c r="O30" s="132" t="s">
        <v>278</v>
      </c>
      <c r="P30" s="49"/>
      <c r="Q30" s="867"/>
      <c r="R30" s="867"/>
      <c r="S30" s="867"/>
      <c r="T30" s="50" t="str">
        <f>R19</f>
        <v/>
      </c>
      <c r="U30" s="867"/>
      <c r="V30" s="856"/>
      <c r="W30" s="858"/>
      <c r="X30" s="46"/>
      <c r="AA30" s="157" t="s">
        <v>79</v>
      </c>
      <c r="AB30" s="51" t="e">
        <f>AB19*24</f>
        <v>#VALUE!</v>
      </c>
      <c r="AC30" s="6" t="s">
        <v>65</v>
      </c>
    </row>
    <row r="31" spans="1:40" ht="22.5" customHeight="1" thickBot="1" x14ac:dyDescent="0.25">
      <c r="A31" s="159">
        <f>SUM($A$32:$A$62)</f>
        <v>0</v>
      </c>
      <c r="B31" s="132" t="e">
        <f t="shared" ref="B31:B62" si="0">VALUE(TEXT(G31,"[h]"))+MINUTE(G31)/60</f>
        <v>#VALUE!</v>
      </c>
      <c r="C31" s="203" t="s">
        <v>80</v>
      </c>
      <c r="D31" s="182"/>
      <c r="E31" s="183"/>
      <c r="F31" s="184"/>
      <c r="G31" s="52" t="str">
        <f t="shared" ref="G31:G62" si="1">IF(D31="","",F31-E31)</f>
        <v/>
      </c>
      <c r="H31" s="186"/>
      <c r="I31" s="53" t="str">
        <f t="shared" ref="I31:I62" si="2">IF($D31="","",IF($J$16="三相",ROUND(SQRT(3)*$K$16*$L$16*$H31*$B31/1000,1),ROUND($K$16*$L$16*$H31*$B31/1000,1)))</f>
        <v/>
      </c>
      <c r="J31" s="187"/>
      <c r="K31" s="189"/>
      <c r="L31" s="190"/>
      <c r="M31" s="206"/>
      <c r="N31" s="160">
        <f>SUM($N$32:$N$62)</f>
        <v>0</v>
      </c>
      <c r="O31" s="160">
        <f>SUM($O$32:$O$62)</f>
        <v>0</v>
      </c>
      <c r="P31" s="125" t="s">
        <v>80</v>
      </c>
      <c r="Q31" s="182"/>
      <c r="R31" s="191"/>
      <c r="S31" s="187"/>
      <c r="T31" s="91" t="s">
        <v>19</v>
      </c>
      <c r="U31" s="124" t="s">
        <v>81</v>
      </c>
      <c r="V31" s="195"/>
      <c r="W31" s="207"/>
      <c r="X31" s="56"/>
      <c r="AA31" s="23"/>
      <c r="AB31" s="23"/>
    </row>
    <row r="32" spans="1:40" ht="22.5" customHeight="1" x14ac:dyDescent="0.2">
      <c r="A32" s="159" t="str">
        <f>IF($D32&lt;&gt;"",IF(($D32-$D31)&lt;&gt;1,1,0),"")</f>
        <v/>
      </c>
      <c r="B32" s="132" t="e">
        <f t="shared" si="0"/>
        <v>#VALUE!</v>
      </c>
      <c r="C32" s="179" t="str">
        <f>IF(D32&lt;&gt;"",ROW()-28,"")</f>
        <v/>
      </c>
      <c r="D32" s="182"/>
      <c r="E32" s="183"/>
      <c r="F32" s="184"/>
      <c r="G32" s="52" t="str">
        <f t="shared" si="1"/>
        <v/>
      </c>
      <c r="H32" s="186"/>
      <c r="I32" s="53" t="str">
        <f t="shared" si="2"/>
        <v/>
      </c>
      <c r="J32" s="187"/>
      <c r="K32" s="189"/>
      <c r="L32" s="190"/>
      <c r="M32" s="152" t="str">
        <f>IF(M$31="","",$M$31)</f>
        <v/>
      </c>
      <c r="N32" s="159" t="str">
        <f t="shared" ref="N32:N62" si="3">IF($Q32&lt;&gt;"",IF(AND(($Q32-$Q31)=0,0&lt;($Q32+$R32)-($Q31+$R31),($Q32+$R32)-($Q31+$R31)&lt;1),0,IF(AND(($Q32-$Q31)=1,($Q32+$R32)-($Q31+$R31)&lt;1),0,IF(AND(($Q32-$Q31)=1,($Q32+$R32)-($Q31+$R31)=1),0,IF(($Q32-$Q31)=1,0,1)))),"")</f>
        <v/>
      </c>
      <c r="O32" s="159" t="str">
        <f>IF($Q32&lt;&gt;"",IF(($Q32+$R32)-($Q31+$R31)&gt;1,1,0),"")</f>
        <v/>
      </c>
      <c r="P32" s="179" t="str">
        <f>IF(Q32&lt;&gt;"",ROW()-29,"")</f>
        <v/>
      </c>
      <c r="Q32" s="182"/>
      <c r="R32" s="191"/>
      <c r="S32" s="192"/>
      <c r="T32" s="54" t="str">
        <f t="shared" ref="T32:T62" si="4">IF(AND(S31&lt;&gt;"",S32&lt;&gt;""),S32-S31,"")</f>
        <v/>
      </c>
      <c r="U32" s="194"/>
      <c r="V32" s="195"/>
      <c r="W32" s="55" t="str">
        <f t="shared" ref="W32:W63" si="5">IF(W$31="","",$W$31)</f>
        <v/>
      </c>
      <c r="X32" s="56"/>
      <c r="AA32" s="157" t="s">
        <v>82</v>
      </c>
      <c r="AB32" s="157">
        <v>168</v>
      </c>
      <c r="AC32" s="6" t="s">
        <v>76</v>
      </c>
    </row>
    <row r="33" spans="1:42" ht="22.5" customHeight="1" x14ac:dyDescent="0.2">
      <c r="A33" s="159" t="str">
        <f t="shared" ref="A33:A62" si="6">IF($D33&lt;&gt;"",IF(($D33-$D32)&lt;&gt;1,1,0),"")</f>
        <v/>
      </c>
      <c r="B33" s="132" t="e">
        <f t="shared" si="0"/>
        <v>#VALUE!</v>
      </c>
      <c r="C33" s="180" t="str">
        <f>IF(D33&lt;&gt;"",ROW()-28,"")</f>
        <v/>
      </c>
      <c r="D33" s="182"/>
      <c r="E33" s="183"/>
      <c r="F33" s="184"/>
      <c r="G33" s="52" t="str">
        <f t="shared" si="1"/>
        <v/>
      </c>
      <c r="H33" s="186"/>
      <c r="I33" s="53" t="str">
        <f t="shared" si="2"/>
        <v/>
      </c>
      <c r="J33" s="187"/>
      <c r="K33" s="189"/>
      <c r="L33" s="190"/>
      <c r="M33" s="152" t="str">
        <f t="shared" ref="M33:M62" si="7">IF(M$31="","",$M$31)</f>
        <v/>
      </c>
      <c r="N33" s="159" t="str">
        <f t="shared" si="3"/>
        <v/>
      </c>
      <c r="O33" s="159" t="str">
        <f t="shared" ref="O33:O62" si="8">IF($Q33&lt;&gt;"",IF(($Q33+$R33)-($Q32+$R32)&gt;1,1,0),"")</f>
        <v/>
      </c>
      <c r="P33" s="180" t="str">
        <f t="shared" ref="P33:P62" si="9">IF(Q33&lt;&gt;"",ROW()-29,"")</f>
        <v/>
      </c>
      <c r="Q33" s="182"/>
      <c r="R33" s="191"/>
      <c r="S33" s="187"/>
      <c r="T33" s="57" t="str">
        <f t="shared" si="4"/>
        <v/>
      </c>
      <c r="U33" s="189"/>
      <c r="V33" s="195"/>
      <c r="W33" s="55" t="str">
        <f t="shared" si="5"/>
        <v/>
      </c>
      <c r="X33" s="56"/>
    </row>
    <row r="34" spans="1:42" ht="22.5" customHeight="1" x14ac:dyDescent="0.2">
      <c r="A34" s="159" t="str">
        <f t="shared" si="6"/>
        <v/>
      </c>
      <c r="B34" s="132" t="e">
        <f t="shared" si="0"/>
        <v>#VALUE!</v>
      </c>
      <c r="C34" s="180" t="str">
        <f t="shared" ref="C34:C62" si="10">IF(D34&lt;&gt;"",ROW()-28,"")</f>
        <v/>
      </c>
      <c r="D34" s="182"/>
      <c r="E34" s="183"/>
      <c r="F34" s="184"/>
      <c r="G34" s="52" t="str">
        <f t="shared" si="1"/>
        <v/>
      </c>
      <c r="H34" s="186"/>
      <c r="I34" s="53" t="str">
        <f t="shared" si="2"/>
        <v/>
      </c>
      <c r="J34" s="187"/>
      <c r="K34" s="189"/>
      <c r="L34" s="190"/>
      <c r="M34" s="152" t="str">
        <f t="shared" si="7"/>
        <v/>
      </c>
      <c r="N34" s="159" t="str">
        <f t="shared" si="3"/>
        <v/>
      </c>
      <c r="O34" s="159" t="str">
        <f t="shared" si="8"/>
        <v/>
      </c>
      <c r="P34" s="180" t="str">
        <f t="shared" si="9"/>
        <v/>
      </c>
      <c r="Q34" s="182"/>
      <c r="R34" s="191"/>
      <c r="S34" s="187"/>
      <c r="T34" s="57" t="str">
        <f t="shared" si="4"/>
        <v/>
      </c>
      <c r="U34" s="189"/>
      <c r="V34" s="195"/>
      <c r="W34" s="55" t="str">
        <f t="shared" si="5"/>
        <v/>
      </c>
      <c r="X34" s="56"/>
    </row>
    <row r="35" spans="1:42" ht="22.5" customHeight="1" x14ac:dyDescent="0.2">
      <c r="A35" s="159" t="str">
        <f t="shared" si="6"/>
        <v/>
      </c>
      <c r="B35" s="132" t="e">
        <f t="shared" si="0"/>
        <v>#VALUE!</v>
      </c>
      <c r="C35" s="180" t="str">
        <f t="shared" si="10"/>
        <v/>
      </c>
      <c r="D35" s="182"/>
      <c r="E35" s="183"/>
      <c r="F35" s="184"/>
      <c r="G35" s="52" t="str">
        <f t="shared" si="1"/>
        <v/>
      </c>
      <c r="H35" s="186"/>
      <c r="I35" s="53" t="str">
        <f t="shared" si="2"/>
        <v/>
      </c>
      <c r="J35" s="187"/>
      <c r="K35" s="189"/>
      <c r="L35" s="190"/>
      <c r="M35" s="152" t="str">
        <f t="shared" si="7"/>
        <v/>
      </c>
      <c r="N35" s="159" t="str">
        <f t="shared" si="3"/>
        <v/>
      </c>
      <c r="O35" s="159" t="str">
        <f t="shared" si="8"/>
        <v/>
      </c>
      <c r="P35" s="180" t="str">
        <f t="shared" si="9"/>
        <v/>
      </c>
      <c r="Q35" s="182"/>
      <c r="R35" s="191"/>
      <c r="S35" s="187"/>
      <c r="T35" s="57" t="str">
        <f t="shared" si="4"/>
        <v/>
      </c>
      <c r="U35" s="189"/>
      <c r="V35" s="195"/>
      <c r="W35" s="55" t="str">
        <f t="shared" si="5"/>
        <v/>
      </c>
      <c r="X35" s="56"/>
    </row>
    <row r="36" spans="1:42" ht="22.5" customHeight="1" x14ac:dyDescent="0.2">
      <c r="A36" s="159" t="str">
        <f t="shared" si="6"/>
        <v/>
      </c>
      <c r="B36" s="132" t="e">
        <f>VALUE(TEXT(G36,"[h]"))+MINUTE(G36)/60</f>
        <v>#VALUE!</v>
      </c>
      <c r="C36" s="180" t="str">
        <f t="shared" si="10"/>
        <v/>
      </c>
      <c r="D36" s="182"/>
      <c r="E36" s="183"/>
      <c r="F36" s="184"/>
      <c r="G36" s="52" t="str">
        <f t="shared" si="1"/>
        <v/>
      </c>
      <c r="H36" s="186"/>
      <c r="I36" s="53" t="str">
        <f t="shared" si="2"/>
        <v/>
      </c>
      <c r="J36" s="187"/>
      <c r="K36" s="189"/>
      <c r="L36" s="190"/>
      <c r="M36" s="152" t="str">
        <f t="shared" si="7"/>
        <v/>
      </c>
      <c r="N36" s="159" t="str">
        <f t="shared" si="3"/>
        <v/>
      </c>
      <c r="O36" s="159" t="str">
        <f t="shared" si="8"/>
        <v/>
      </c>
      <c r="P36" s="180" t="str">
        <f t="shared" si="9"/>
        <v/>
      </c>
      <c r="Q36" s="182"/>
      <c r="R36" s="191"/>
      <c r="S36" s="187"/>
      <c r="T36" s="57" t="str">
        <f t="shared" si="4"/>
        <v/>
      </c>
      <c r="U36" s="189"/>
      <c r="V36" s="195"/>
      <c r="W36" s="55" t="str">
        <f t="shared" si="5"/>
        <v/>
      </c>
      <c r="X36" s="56"/>
    </row>
    <row r="37" spans="1:42" ht="22.5" customHeight="1" x14ac:dyDescent="0.2">
      <c r="A37" s="159" t="str">
        <f t="shared" si="6"/>
        <v/>
      </c>
      <c r="B37" s="132" t="e">
        <f>VALUE(TEXT(G37,"[h]"))+MINUTE(G37)/60</f>
        <v>#VALUE!</v>
      </c>
      <c r="C37" s="180" t="str">
        <f t="shared" si="10"/>
        <v/>
      </c>
      <c r="D37" s="182"/>
      <c r="E37" s="183"/>
      <c r="F37" s="184"/>
      <c r="G37" s="52" t="str">
        <f t="shared" si="1"/>
        <v/>
      </c>
      <c r="H37" s="186"/>
      <c r="I37" s="53" t="str">
        <f t="shared" si="2"/>
        <v/>
      </c>
      <c r="J37" s="187"/>
      <c r="K37" s="189"/>
      <c r="L37" s="190"/>
      <c r="M37" s="152" t="str">
        <f t="shared" si="7"/>
        <v/>
      </c>
      <c r="N37" s="159" t="str">
        <f t="shared" si="3"/>
        <v/>
      </c>
      <c r="O37" s="159" t="str">
        <f t="shared" si="8"/>
        <v/>
      </c>
      <c r="P37" s="180" t="str">
        <f t="shared" si="9"/>
        <v/>
      </c>
      <c r="Q37" s="182"/>
      <c r="R37" s="191"/>
      <c r="S37" s="187"/>
      <c r="T37" s="57" t="str">
        <f t="shared" si="4"/>
        <v/>
      </c>
      <c r="U37" s="189"/>
      <c r="V37" s="195"/>
      <c r="W37" s="55" t="str">
        <f t="shared" si="5"/>
        <v/>
      </c>
      <c r="X37" s="56"/>
    </row>
    <row r="38" spans="1:42" ht="22.5" customHeight="1" x14ac:dyDescent="0.2">
      <c r="A38" s="159" t="str">
        <f t="shared" si="6"/>
        <v/>
      </c>
      <c r="B38" s="132" t="e">
        <f t="shared" si="0"/>
        <v>#VALUE!</v>
      </c>
      <c r="C38" s="180" t="str">
        <f t="shared" si="10"/>
        <v/>
      </c>
      <c r="D38" s="182"/>
      <c r="E38" s="183"/>
      <c r="F38" s="184"/>
      <c r="G38" s="52" t="str">
        <f t="shared" si="1"/>
        <v/>
      </c>
      <c r="H38" s="186"/>
      <c r="I38" s="53" t="str">
        <f t="shared" si="2"/>
        <v/>
      </c>
      <c r="J38" s="187"/>
      <c r="K38" s="189"/>
      <c r="L38" s="190"/>
      <c r="M38" s="152" t="str">
        <f t="shared" si="7"/>
        <v/>
      </c>
      <c r="N38" s="159" t="str">
        <f t="shared" si="3"/>
        <v/>
      </c>
      <c r="O38" s="159" t="str">
        <f t="shared" si="8"/>
        <v/>
      </c>
      <c r="P38" s="180" t="str">
        <f t="shared" si="9"/>
        <v/>
      </c>
      <c r="Q38" s="182"/>
      <c r="R38" s="191"/>
      <c r="S38" s="187"/>
      <c r="T38" s="57" t="str">
        <f t="shared" si="4"/>
        <v/>
      </c>
      <c r="U38" s="189"/>
      <c r="V38" s="195"/>
      <c r="W38" s="55" t="str">
        <f t="shared" si="5"/>
        <v/>
      </c>
      <c r="X38" s="56"/>
    </row>
    <row r="39" spans="1:42" ht="22.5" customHeight="1" x14ac:dyDescent="0.2">
      <c r="A39" s="159" t="str">
        <f t="shared" si="6"/>
        <v/>
      </c>
      <c r="B39" s="132" t="e">
        <f t="shared" si="0"/>
        <v>#VALUE!</v>
      </c>
      <c r="C39" s="180" t="str">
        <f t="shared" si="10"/>
        <v/>
      </c>
      <c r="D39" s="182"/>
      <c r="E39" s="183"/>
      <c r="F39" s="184"/>
      <c r="G39" s="52" t="str">
        <f t="shared" si="1"/>
        <v/>
      </c>
      <c r="H39" s="186"/>
      <c r="I39" s="53" t="str">
        <f t="shared" si="2"/>
        <v/>
      </c>
      <c r="J39" s="187"/>
      <c r="K39" s="189"/>
      <c r="L39" s="190"/>
      <c r="M39" s="152" t="str">
        <f t="shared" si="7"/>
        <v/>
      </c>
      <c r="N39" s="159" t="str">
        <f t="shared" si="3"/>
        <v/>
      </c>
      <c r="O39" s="159" t="str">
        <f t="shared" si="8"/>
        <v/>
      </c>
      <c r="P39" s="180" t="str">
        <f t="shared" si="9"/>
        <v/>
      </c>
      <c r="Q39" s="182"/>
      <c r="R39" s="191"/>
      <c r="S39" s="187"/>
      <c r="T39" s="57" t="str">
        <f t="shared" si="4"/>
        <v/>
      </c>
      <c r="U39" s="189"/>
      <c r="V39" s="195"/>
      <c r="W39" s="55" t="str">
        <f t="shared" si="5"/>
        <v/>
      </c>
      <c r="X39" s="56"/>
    </row>
    <row r="40" spans="1:42" ht="22.5" customHeight="1" x14ac:dyDescent="0.2">
      <c r="A40" s="159" t="str">
        <f t="shared" si="6"/>
        <v/>
      </c>
      <c r="B40" s="132" t="e">
        <f t="shared" si="0"/>
        <v>#VALUE!</v>
      </c>
      <c r="C40" s="180" t="str">
        <f t="shared" si="10"/>
        <v/>
      </c>
      <c r="D40" s="182"/>
      <c r="E40" s="183"/>
      <c r="F40" s="184"/>
      <c r="G40" s="52" t="str">
        <f t="shared" si="1"/>
        <v/>
      </c>
      <c r="H40" s="187"/>
      <c r="I40" s="53" t="str">
        <f t="shared" si="2"/>
        <v/>
      </c>
      <c r="J40" s="187"/>
      <c r="K40" s="189"/>
      <c r="L40" s="190"/>
      <c r="M40" s="152" t="str">
        <f t="shared" si="7"/>
        <v/>
      </c>
      <c r="N40" s="159" t="str">
        <f t="shared" si="3"/>
        <v/>
      </c>
      <c r="O40" s="159" t="str">
        <f t="shared" si="8"/>
        <v/>
      </c>
      <c r="P40" s="180" t="str">
        <f t="shared" si="9"/>
        <v/>
      </c>
      <c r="Q40" s="182"/>
      <c r="R40" s="191"/>
      <c r="S40" s="187"/>
      <c r="T40" s="57" t="str">
        <f t="shared" si="4"/>
        <v/>
      </c>
      <c r="U40" s="189"/>
      <c r="V40" s="195"/>
      <c r="W40" s="55" t="str">
        <f t="shared" si="5"/>
        <v/>
      </c>
      <c r="X40" s="56"/>
    </row>
    <row r="41" spans="1:42" ht="22.5" customHeight="1" x14ac:dyDescent="0.2">
      <c r="A41" s="159" t="str">
        <f t="shared" si="6"/>
        <v/>
      </c>
      <c r="B41" s="132" t="e">
        <f t="shared" si="0"/>
        <v>#VALUE!</v>
      </c>
      <c r="C41" s="180" t="str">
        <f t="shared" si="10"/>
        <v/>
      </c>
      <c r="D41" s="182"/>
      <c r="E41" s="183"/>
      <c r="F41" s="184"/>
      <c r="G41" s="52" t="str">
        <f t="shared" si="1"/>
        <v/>
      </c>
      <c r="H41" s="187"/>
      <c r="I41" s="53" t="str">
        <f t="shared" si="2"/>
        <v/>
      </c>
      <c r="J41" s="187"/>
      <c r="K41" s="189"/>
      <c r="L41" s="190"/>
      <c r="M41" s="152" t="str">
        <f t="shared" si="7"/>
        <v/>
      </c>
      <c r="N41" s="159" t="str">
        <f t="shared" si="3"/>
        <v/>
      </c>
      <c r="O41" s="159" t="str">
        <f t="shared" si="8"/>
        <v/>
      </c>
      <c r="P41" s="180" t="str">
        <f t="shared" si="9"/>
        <v/>
      </c>
      <c r="Q41" s="185"/>
      <c r="R41" s="191"/>
      <c r="S41" s="187"/>
      <c r="T41" s="57" t="str">
        <f t="shared" si="4"/>
        <v/>
      </c>
      <c r="U41" s="189"/>
      <c r="V41" s="195"/>
      <c r="W41" s="55" t="str">
        <f t="shared" si="5"/>
        <v/>
      </c>
      <c r="X41" s="56"/>
    </row>
    <row r="42" spans="1:42" ht="22.5" customHeight="1" x14ac:dyDescent="0.2">
      <c r="A42" s="159" t="str">
        <f t="shared" si="6"/>
        <v/>
      </c>
      <c r="B42" s="132" t="e">
        <f t="shared" si="0"/>
        <v>#VALUE!</v>
      </c>
      <c r="C42" s="180" t="str">
        <f t="shared" si="10"/>
        <v/>
      </c>
      <c r="D42" s="185"/>
      <c r="E42" s="183"/>
      <c r="F42" s="184"/>
      <c r="G42" s="52" t="str">
        <f t="shared" si="1"/>
        <v/>
      </c>
      <c r="H42" s="187"/>
      <c r="I42" s="53" t="str">
        <f t="shared" si="2"/>
        <v/>
      </c>
      <c r="J42" s="187"/>
      <c r="K42" s="189"/>
      <c r="L42" s="190"/>
      <c r="M42" s="152" t="str">
        <f t="shared" si="7"/>
        <v/>
      </c>
      <c r="N42" s="159" t="str">
        <f t="shared" si="3"/>
        <v/>
      </c>
      <c r="O42" s="159" t="str">
        <f t="shared" si="8"/>
        <v/>
      </c>
      <c r="P42" s="180" t="str">
        <f t="shared" si="9"/>
        <v/>
      </c>
      <c r="Q42" s="185"/>
      <c r="R42" s="191"/>
      <c r="S42" s="187"/>
      <c r="T42" s="57" t="str">
        <f t="shared" si="4"/>
        <v/>
      </c>
      <c r="U42" s="189"/>
      <c r="V42" s="195"/>
      <c r="W42" s="55" t="str">
        <f t="shared" si="5"/>
        <v/>
      </c>
      <c r="X42" s="56"/>
    </row>
    <row r="43" spans="1:42" ht="22.5" customHeight="1" x14ac:dyDescent="0.2">
      <c r="A43" s="159" t="str">
        <f t="shared" si="6"/>
        <v/>
      </c>
      <c r="B43" s="132" t="e">
        <f t="shared" si="0"/>
        <v>#VALUE!</v>
      </c>
      <c r="C43" s="180" t="str">
        <f t="shared" si="10"/>
        <v/>
      </c>
      <c r="D43" s="185"/>
      <c r="E43" s="183"/>
      <c r="F43" s="184"/>
      <c r="G43" s="52" t="str">
        <f t="shared" si="1"/>
        <v/>
      </c>
      <c r="H43" s="187"/>
      <c r="I43" s="53" t="str">
        <f t="shared" si="2"/>
        <v/>
      </c>
      <c r="J43" s="187"/>
      <c r="K43" s="189"/>
      <c r="L43" s="190"/>
      <c r="M43" s="152" t="str">
        <f t="shared" si="7"/>
        <v/>
      </c>
      <c r="N43" s="159" t="str">
        <f t="shared" si="3"/>
        <v/>
      </c>
      <c r="O43" s="159" t="str">
        <f t="shared" si="8"/>
        <v/>
      </c>
      <c r="P43" s="180" t="str">
        <f t="shared" si="9"/>
        <v/>
      </c>
      <c r="Q43" s="185"/>
      <c r="R43" s="191"/>
      <c r="S43" s="187"/>
      <c r="T43" s="57" t="str">
        <f t="shared" si="4"/>
        <v/>
      </c>
      <c r="U43" s="189"/>
      <c r="V43" s="195"/>
      <c r="W43" s="55" t="str">
        <f t="shared" si="5"/>
        <v/>
      </c>
      <c r="X43" s="56"/>
    </row>
    <row r="44" spans="1:42" ht="22.5" customHeight="1" x14ac:dyDescent="0.2">
      <c r="A44" s="159" t="str">
        <f t="shared" si="6"/>
        <v/>
      </c>
      <c r="B44" s="132" t="e">
        <f t="shared" si="0"/>
        <v>#VALUE!</v>
      </c>
      <c r="C44" s="180" t="str">
        <f t="shared" si="10"/>
        <v/>
      </c>
      <c r="D44" s="185"/>
      <c r="E44" s="183"/>
      <c r="F44" s="184"/>
      <c r="G44" s="52" t="str">
        <f t="shared" si="1"/>
        <v/>
      </c>
      <c r="H44" s="187"/>
      <c r="I44" s="53" t="str">
        <f t="shared" si="2"/>
        <v/>
      </c>
      <c r="J44" s="187"/>
      <c r="K44" s="189"/>
      <c r="L44" s="190"/>
      <c r="M44" s="152" t="str">
        <f t="shared" si="7"/>
        <v/>
      </c>
      <c r="N44" s="159" t="str">
        <f t="shared" si="3"/>
        <v/>
      </c>
      <c r="O44" s="159" t="str">
        <f t="shared" si="8"/>
        <v/>
      </c>
      <c r="P44" s="180" t="str">
        <f t="shared" si="9"/>
        <v/>
      </c>
      <c r="Q44" s="185"/>
      <c r="R44" s="191"/>
      <c r="S44" s="187"/>
      <c r="T44" s="57" t="str">
        <f t="shared" si="4"/>
        <v/>
      </c>
      <c r="U44" s="196"/>
      <c r="V44" s="195"/>
      <c r="W44" s="55" t="str">
        <f t="shared" si="5"/>
        <v/>
      </c>
      <c r="X44" s="56"/>
      <c r="AI44" s="58"/>
    </row>
    <row r="45" spans="1:42" ht="22.5" customHeight="1" x14ac:dyDescent="0.15">
      <c r="A45" s="159" t="str">
        <f t="shared" si="6"/>
        <v/>
      </c>
      <c r="B45" s="132" t="e">
        <f t="shared" si="0"/>
        <v>#VALUE!</v>
      </c>
      <c r="C45" s="180" t="str">
        <f t="shared" si="10"/>
        <v/>
      </c>
      <c r="D45" s="185"/>
      <c r="E45" s="183"/>
      <c r="F45" s="184"/>
      <c r="G45" s="52" t="str">
        <f t="shared" si="1"/>
        <v/>
      </c>
      <c r="H45" s="186"/>
      <c r="I45" s="53" t="str">
        <f t="shared" si="2"/>
        <v/>
      </c>
      <c r="J45" s="187"/>
      <c r="K45" s="189"/>
      <c r="L45" s="190"/>
      <c r="M45" s="152" t="str">
        <f t="shared" si="7"/>
        <v/>
      </c>
      <c r="N45" s="159" t="str">
        <f t="shared" si="3"/>
        <v/>
      </c>
      <c r="O45" s="159" t="str">
        <f t="shared" si="8"/>
        <v/>
      </c>
      <c r="P45" s="180" t="str">
        <f t="shared" si="9"/>
        <v/>
      </c>
      <c r="Q45" s="185"/>
      <c r="R45" s="191"/>
      <c r="S45" s="187"/>
      <c r="T45" s="57" t="str">
        <f t="shared" si="4"/>
        <v/>
      </c>
      <c r="U45" s="196"/>
      <c r="V45" s="195"/>
      <c r="W45" s="55" t="str">
        <f t="shared" si="5"/>
        <v/>
      </c>
      <c r="X45" s="56"/>
      <c r="AO45" s="59"/>
    </row>
    <row r="46" spans="1:42" ht="22.5" customHeight="1" x14ac:dyDescent="0.2">
      <c r="A46" s="159" t="str">
        <f t="shared" si="6"/>
        <v/>
      </c>
      <c r="B46" s="132" t="e">
        <f t="shared" si="0"/>
        <v>#VALUE!</v>
      </c>
      <c r="C46" s="180" t="str">
        <f t="shared" si="10"/>
        <v/>
      </c>
      <c r="D46" s="185"/>
      <c r="E46" s="183"/>
      <c r="F46" s="184"/>
      <c r="G46" s="52" t="str">
        <f t="shared" si="1"/>
        <v/>
      </c>
      <c r="H46" s="186"/>
      <c r="I46" s="53" t="str">
        <f t="shared" si="2"/>
        <v/>
      </c>
      <c r="J46" s="187"/>
      <c r="K46" s="189"/>
      <c r="L46" s="190"/>
      <c r="M46" s="152" t="str">
        <f t="shared" si="7"/>
        <v/>
      </c>
      <c r="N46" s="159" t="str">
        <f t="shared" si="3"/>
        <v/>
      </c>
      <c r="O46" s="159" t="str">
        <f t="shared" si="8"/>
        <v/>
      </c>
      <c r="P46" s="180" t="str">
        <f t="shared" si="9"/>
        <v/>
      </c>
      <c r="Q46" s="185"/>
      <c r="R46" s="191"/>
      <c r="S46" s="187"/>
      <c r="T46" s="57" t="str">
        <f t="shared" si="4"/>
        <v/>
      </c>
      <c r="U46" s="196"/>
      <c r="V46" s="195"/>
      <c r="W46" s="55" t="str">
        <f t="shared" si="5"/>
        <v/>
      </c>
      <c r="X46" s="56"/>
      <c r="AJ46" s="60"/>
      <c r="AK46" s="60"/>
      <c r="AL46" s="60"/>
      <c r="AM46" s="60"/>
      <c r="AN46" s="60"/>
      <c r="AO46" s="61"/>
      <c r="AP46" s="60"/>
    </row>
    <row r="47" spans="1:42" ht="22.5" customHeight="1" x14ac:dyDescent="0.2">
      <c r="A47" s="159" t="str">
        <f t="shared" si="6"/>
        <v/>
      </c>
      <c r="B47" s="132" t="e">
        <f t="shared" si="0"/>
        <v>#VALUE!</v>
      </c>
      <c r="C47" s="180" t="str">
        <f t="shared" si="10"/>
        <v/>
      </c>
      <c r="D47" s="185"/>
      <c r="E47" s="183"/>
      <c r="F47" s="184"/>
      <c r="G47" s="52" t="str">
        <f t="shared" si="1"/>
        <v/>
      </c>
      <c r="H47" s="187"/>
      <c r="I47" s="53" t="str">
        <f t="shared" si="2"/>
        <v/>
      </c>
      <c r="J47" s="187"/>
      <c r="K47" s="189"/>
      <c r="L47" s="190"/>
      <c r="M47" s="152" t="str">
        <f t="shared" si="7"/>
        <v/>
      </c>
      <c r="N47" s="159" t="str">
        <f t="shared" si="3"/>
        <v/>
      </c>
      <c r="O47" s="159" t="str">
        <f t="shared" si="8"/>
        <v/>
      </c>
      <c r="P47" s="180" t="str">
        <f t="shared" si="9"/>
        <v/>
      </c>
      <c r="Q47" s="185"/>
      <c r="R47" s="191"/>
      <c r="S47" s="187"/>
      <c r="T47" s="57" t="str">
        <f t="shared" si="4"/>
        <v/>
      </c>
      <c r="U47" s="196"/>
      <c r="V47" s="195"/>
      <c r="W47" s="55" t="str">
        <f t="shared" si="5"/>
        <v/>
      </c>
      <c r="X47" s="56"/>
      <c r="AF47" s="62"/>
      <c r="AG47" s="62"/>
      <c r="AH47" s="62"/>
      <c r="AJ47" s="60"/>
      <c r="AK47" s="60"/>
      <c r="AL47" s="60"/>
      <c r="AM47" s="60"/>
      <c r="AN47" s="60"/>
      <c r="AO47" s="61"/>
      <c r="AP47" s="60"/>
    </row>
    <row r="48" spans="1:42" ht="22.5" customHeight="1" x14ac:dyDescent="0.2">
      <c r="A48" s="159" t="str">
        <f t="shared" si="6"/>
        <v/>
      </c>
      <c r="B48" s="132" t="e">
        <f>VALUE(TEXT(G48,"[h]"))+MINUTE(G48)/60</f>
        <v>#VALUE!</v>
      </c>
      <c r="C48" s="180" t="str">
        <f t="shared" si="10"/>
        <v/>
      </c>
      <c r="D48" s="185"/>
      <c r="E48" s="183"/>
      <c r="F48" s="183"/>
      <c r="G48" s="52" t="str">
        <f t="shared" si="1"/>
        <v/>
      </c>
      <c r="H48" s="187"/>
      <c r="I48" s="53" t="str">
        <f t="shared" si="2"/>
        <v/>
      </c>
      <c r="J48" s="187"/>
      <c r="K48" s="189"/>
      <c r="L48" s="190"/>
      <c r="M48" s="152" t="str">
        <f t="shared" si="7"/>
        <v/>
      </c>
      <c r="N48" s="159" t="str">
        <f t="shared" si="3"/>
        <v/>
      </c>
      <c r="O48" s="159" t="str">
        <f t="shared" si="8"/>
        <v/>
      </c>
      <c r="P48" s="180" t="str">
        <f t="shared" si="9"/>
        <v/>
      </c>
      <c r="Q48" s="185"/>
      <c r="R48" s="191"/>
      <c r="S48" s="187"/>
      <c r="T48" s="57" t="str">
        <f t="shared" si="4"/>
        <v/>
      </c>
      <c r="U48" s="196"/>
      <c r="V48" s="195"/>
      <c r="W48" s="55" t="str">
        <f t="shared" si="5"/>
        <v/>
      </c>
      <c r="X48" s="56"/>
      <c r="AF48" s="63"/>
      <c r="AG48" s="63"/>
      <c r="AH48" s="63"/>
      <c r="AI48" s="23"/>
      <c r="AJ48" s="64"/>
      <c r="AK48" s="62"/>
      <c r="AL48" s="62"/>
      <c r="AM48" s="62"/>
      <c r="AN48" s="65"/>
      <c r="AO48" s="66"/>
      <c r="AP48" s="62"/>
    </row>
    <row r="49" spans="1:42" ht="22.5" customHeight="1" x14ac:dyDescent="0.2">
      <c r="A49" s="159" t="str">
        <f t="shared" si="6"/>
        <v/>
      </c>
      <c r="B49" s="132" t="e">
        <f>VALUE(TEXT(G49,"[h]"))+MINUTE(G49)/60</f>
        <v>#VALUE!</v>
      </c>
      <c r="C49" s="180" t="str">
        <f t="shared" si="10"/>
        <v/>
      </c>
      <c r="D49" s="185"/>
      <c r="E49" s="183"/>
      <c r="F49" s="183"/>
      <c r="G49" s="52" t="str">
        <f t="shared" si="1"/>
        <v/>
      </c>
      <c r="H49" s="187"/>
      <c r="I49" s="53" t="str">
        <f t="shared" si="2"/>
        <v/>
      </c>
      <c r="J49" s="187"/>
      <c r="K49" s="189"/>
      <c r="L49" s="190"/>
      <c r="M49" s="152" t="str">
        <f t="shared" si="7"/>
        <v/>
      </c>
      <c r="N49" s="159" t="str">
        <f t="shared" si="3"/>
        <v/>
      </c>
      <c r="O49" s="159" t="str">
        <f t="shared" si="8"/>
        <v/>
      </c>
      <c r="P49" s="180" t="str">
        <f t="shared" si="9"/>
        <v/>
      </c>
      <c r="Q49" s="185"/>
      <c r="R49" s="191"/>
      <c r="S49" s="187"/>
      <c r="T49" s="57" t="str">
        <f t="shared" si="4"/>
        <v/>
      </c>
      <c r="U49" s="196"/>
      <c r="V49" s="195"/>
      <c r="W49" s="55" t="str">
        <f t="shared" si="5"/>
        <v/>
      </c>
      <c r="X49" s="56"/>
      <c r="AI49" s="23"/>
      <c r="AJ49" s="64"/>
      <c r="AK49" s="62"/>
      <c r="AL49" s="62"/>
      <c r="AM49" s="62"/>
      <c r="AN49" s="65"/>
      <c r="AO49" s="66"/>
      <c r="AP49" s="62"/>
    </row>
    <row r="50" spans="1:42" ht="22.5" customHeight="1" x14ac:dyDescent="0.2">
      <c r="A50" s="159" t="str">
        <f t="shared" si="6"/>
        <v/>
      </c>
      <c r="B50" s="132" t="e">
        <f>VALUE(TEXT(G50,"[h]"))+MINUTE(G50)/60</f>
        <v>#VALUE!</v>
      </c>
      <c r="C50" s="180" t="str">
        <f t="shared" si="10"/>
        <v/>
      </c>
      <c r="D50" s="185"/>
      <c r="E50" s="183"/>
      <c r="F50" s="183"/>
      <c r="G50" s="52" t="str">
        <f t="shared" si="1"/>
        <v/>
      </c>
      <c r="H50" s="187"/>
      <c r="I50" s="53" t="str">
        <f t="shared" si="2"/>
        <v/>
      </c>
      <c r="J50" s="187"/>
      <c r="K50" s="189"/>
      <c r="L50" s="190"/>
      <c r="M50" s="152" t="str">
        <f t="shared" si="7"/>
        <v/>
      </c>
      <c r="N50" s="159" t="str">
        <f t="shared" si="3"/>
        <v/>
      </c>
      <c r="O50" s="159" t="str">
        <f t="shared" si="8"/>
        <v/>
      </c>
      <c r="P50" s="180" t="str">
        <f t="shared" si="9"/>
        <v/>
      </c>
      <c r="Q50" s="185"/>
      <c r="R50" s="191"/>
      <c r="S50" s="187"/>
      <c r="T50" s="57" t="str">
        <f t="shared" si="4"/>
        <v/>
      </c>
      <c r="U50" s="196"/>
      <c r="V50" s="195"/>
      <c r="W50" s="55" t="str">
        <f t="shared" si="5"/>
        <v/>
      </c>
      <c r="X50" s="56"/>
      <c r="AI50" s="23"/>
      <c r="AJ50" s="64"/>
      <c r="AK50" s="62"/>
      <c r="AL50" s="62"/>
      <c r="AM50" s="62"/>
      <c r="AN50" s="65"/>
      <c r="AO50" s="66"/>
      <c r="AP50" s="62"/>
    </row>
    <row r="51" spans="1:42" ht="22.5" customHeight="1" x14ac:dyDescent="0.2">
      <c r="A51" s="159" t="str">
        <f t="shared" si="6"/>
        <v/>
      </c>
      <c r="B51" s="132" t="e">
        <f t="shared" si="0"/>
        <v>#VALUE!</v>
      </c>
      <c r="C51" s="180" t="str">
        <f t="shared" si="10"/>
        <v/>
      </c>
      <c r="D51" s="185"/>
      <c r="E51" s="183"/>
      <c r="F51" s="183"/>
      <c r="G51" s="52" t="str">
        <f t="shared" si="1"/>
        <v/>
      </c>
      <c r="H51" s="187"/>
      <c r="I51" s="53" t="str">
        <f t="shared" si="2"/>
        <v/>
      </c>
      <c r="J51" s="187"/>
      <c r="K51" s="189"/>
      <c r="L51" s="190"/>
      <c r="M51" s="152" t="str">
        <f t="shared" si="7"/>
        <v/>
      </c>
      <c r="N51" s="159" t="str">
        <f t="shared" si="3"/>
        <v/>
      </c>
      <c r="O51" s="159" t="str">
        <f t="shared" si="8"/>
        <v/>
      </c>
      <c r="P51" s="180" t="str">
        <f t="shared" si="9"/>
        <v/>
      </c>
      <c r="Q51" s="185"/>
      <c r="R51" s="193"/>
      <c r="S51" s="187"/>
      <c r="T51" s="57" t="str">
        <f t="shared" si="4"/>
        <v/>
      </c>
      <c r="U51" s="196"/>
      <c r="V51" s="195"/>
      <c r="W51" s="55" t="str">
        <f t="shared" si="5"/>
        <v/>
      </c>
      <c r="X51" s="56"/>
      <c r="AI51" s="23"/>
      <c r="AJ51" s="64"/>
      <c r="AK51" s="62"/>
      <c r="AL51" s="62"/>
      <c r="AM51" s="62"/>
      <c r="AN51" s="65"/>
      <c r="AO51" s="66"/>
      <c r="AP51" s="62"/>
    </row>
    <row r="52" spans="1:42" ht="22.5" customHeight="1" x14ac:dyDescent="0.2">
      <c r="A52" s="159" t="str">
        <f t="shared" si="6"/>
        <v/>
      </c>
      <c r="B52" s="132" t="e">
        <f t="shared" si="0"/>
        <v>#VALUE!</v>
      </c>
      <c r="C52" s="180" t="str">
        <f t="shared" si="10"/>
        <v/>
      </c>
      <c r="D52" s="185"/>
      <c r="E52" s="183"/>
      <c r="F52" s="184"/>
      <c r="G52" s="52" t="str">
        <f t="shared" si="1"/>
        <v/>
      </c>
      <c r="H52" s="187"/>
      <c r="I52" s="53" t="str">
        <f t="shared" si="2"/>
        <v/>
      </c>
      <c r="J52" s="187"/>
      <c r="K52" s="189"/>
      <c r="L52" s="190"/>
      <c r="M52" s="152" t="str">
        <f t="shared" si="7"/>
        <v/>
      </c>
      <c r="N52" s="159" t="str">
        <f t="shared" si="3"/>
        <v/>
      </c>
      <c r="O52" s="159" t="str">
        <f t="shared" si="8"/>
        <v/>
      </c>
      <c r="P52" s="180" t="str">
        <f t="shared" si="9"/>
        <v/>
      </c>
      <c r="Q52" s="185"/>
      <c r="R52" s="193"/>
      <c r="S52" s="187"/>
      <c r="T52" s="57" t="str">
        <f t="shared" si="4"/>
        <v/>
      </c>
      <c r="U52" s="196"/>
      <c r="V52" s="195"/>
      <c r="W52" s="55" t="str">
        <f t="shared" si="5"/>
        <v/>
      </c>
      <c r="X52" s="56"/>
      <c r="AI52" s="23"/>
      <c r="AJ52" s="64"/>
      <c r="AK52" s="62"/>
      <c r="AL52" s="62"/>
      <c r="AM52" s="62"/>
      <c r="AN52" s="65"/>
      <c r="AO52" s="66"/>
      <c r="AP52" s="62"/>
    </row>
    <row r="53" spans="1:42" ht="22.5" customHeight="1" x14ac:dyDescent="0.2">
      <c r="A53" s="159" t="str">
        <f t="shared" si="6"/>
        <v/>
      </c>
      <c r="B53" s="132" t="e">
        <f t="shared" si="0"/>
        <v>#VALUE!</v>
      </c>
      <c r="C53" s="180" t="str">
        <f t="shared" si="10"/>
        <v/>
      </c>
      <c r="D53" s="185"/>
      <c r="E53" s="183"/>
      <c r="F53" s="183"/>
      <c r="G53" s="52" t="str">
        <f t="shared" si="1"/>
        <v/>
      </c>
      <c r="H53" s="187"/>
      <c r="I53" s="53" t="str">
        <f t="shared" si="2"/>
        <v/>
      </c>
      <c r="J53" s="187"/>
      <c r="K53" s="189"/>
      <c r="L53" s="190"/>
      <c r="M53" s="152" t="str">
        <f t="shared" si="7"/>
        <v/>
      </c>
      <c r="N53" s="159" t="str">
        <f t="shared" si="3"/>
        <v/>
      </c>
      <c r="O53" s="159" t="str">
        <f t="shared" si="8"/>
        <v/>
      </c>
      <c r="P53" s="180" t="str">
        <f t="shared" si="9"/>
        <v/>
      </c>
      <c r="Q53" s="185"/>
      <c r="R53" s="193"/>
      <c r="S53" s="187"/>
      <c r="T53" s="57" t="str">
        <f t="shared" si="4"/>
        <v/>
      </c>
      <c r="U53" s="196"/>
      <c r="V53" s="195"/>
      <c r="W53" s="55" t="str">
        <f t="shared" si="5"/>
        <v/>
      </c>
      <c r="X53" s="56"/>
      <c r="AI53" s="23"/>
      <c r="AJ53" s="64"/>
      <c r="AK53" s="62"/>
      <c r="AL53" s="62"/>
      <c r="AM53" s="62"/>
      <c r="AN53" s="65"/>
      <c r="AO53" s="66"/>
      <c r="AP53" s="62"/>
    </row>
    <row r="54" spans="1:42" ht="22.5" customHeight="1" x14ac:dyDescent="0.2">
      <c r="A54" s="159" t="str">
        <f t="shared" si="6"/>
        <v/>
      </c>
      <c r="B54" s="132" t="e">
        <f t="shared" si="0"/>
        <v>#VALUE!</v>
      </c>
      <c r="C54" s="180" t="str">
        <f t="shared" si="10"/>
        <v/>
      </c>
      <c r="D54" s="185"/>
      <c r="E54" s="183"/>
      <c r="F54" s="183"/>
      <c r="G54" s="52" t="str">
        <f t="shared" si="1"/>
        <v/>
      </c>
      <c r="H54" s="187"/>
      <c r="I54" s="53" t="str">
        <f t="shared" si="2"/>
        <v/>
      </c>
      <c r="J54" s="187"/>
      <c r="K54" s="189"/>
      <c r="L54" s="190"/>
      <c r="M54" s="152" t="str">
        <f t="shared" si="7"/>
        <v/>
      </c>
      <c r="N54" s="159" t="str">
        <f t="shared" si="3"/>
        <v/>
      </c>
      <c r="O54" s="159" t="str">
        <f t="shared" si="8"/>
        <v/>
      </c>
      <c r="P54" s="180" t="str">
        <f t="shared" si="9"/>
        <v/>
      </c>
      <c r="Q54" s="185"/>
      <c r="R54" s="193"/>
      <c r="S54" s="187"/>
      <c r="T54" s="57" t="str">
        <f t="shared" si="4"/>
        <v/>
      </c>
      <c r="U54" s="196"/>
      <c r="V54" s="195"/>
      <c r="W54" s="55" t="str">
        <f t="shared" si="5"/>
        <v/>
      </c>
      <c r="X54" s="56"/>
      <c r="AI54" s="23"/>
      <c r="AJ54" s="64"/>
      <c r="AK54" s="62"/>
      <c r="AL54" s="62"/>
      <c r="AM54" s="62"/>
      <c r="AN54" s="65"/>
      <c r="AO54" s="66"/>
      <c r="AP54" s="62"/>
    </row>
    <row r="55" spans="1:42" ht="22.5" customHeight="1" x14ac:dyDescent="0.2">
      <c r="A55" s="159" t="str">
        <f t="shared" si="6"/>
        <v/>
      </c>
      <c r="B55" s="132" t="e">
        <f t="shared" si="0"/>
        <v>#VALUE!</v>
      </c>
      <c r="C55" s="180" t="str">
        <f t="shared" si="10"/>
        <v/>
      </c>
      <c r="D55" s="185"/>
      <c r="E55" s="183"/>
      <c r="F55" s="183"/>
      <c r="G55" s="52" t="str">
        <f t="shared" si="1"/>
        <v/>
      </c>
      <c r="H55" s="187"/>
      <c r="I55" s="53" t="str">
        <f t="shared" si="2"/>
        <v/>
      </c>
      <c r="J55" s="187"/>
      <c r="K55" s="189"/>
      <c r="L55" s="190"/>
      <c r="M55" s="152" t="str">
        <f t="shared" si="7"/>
        <v/>
      </c>
      <c r="N55" s="159" t="str">
        <f t="shared" si="3"/>
        <v/>
      </c>
      <c r="O55" s="159" t="str">
        <f t="shared" si="8"/>
        <v/>
      </c>
      <c r="P55" s="180" t="str">
        <f t="shared" si="9"/>
        <v/>
      </c>
      <c r="Q55" s="185"/>
      <c r="R55" s="193"/>
      <c r="S55" s="187"/>
      <c r="T55" s="57" t="str">
        <f t="shared" si="4"/>
        <v/>
      </c>
      <c r="U55" s="196"/>
      <c r="V55" s="195"/>
      <c r="W55" s="55" t="str">
        <f t="shared" si="5"/>
        <v/>
      </c>
      <c r="X55" s="56"/>
      <c r="AA55" s="23"/>
      <c r="AB55" s="34"/>
      <c r="AI55" s="23"/>
      <c r="AJ55" s="64"/>
      <c r="AK55" s="62"/>
      <c r="AL55" s="62"/>
      <c r="AM55" s="62"/>
      <c r="AN55" s="65"/>
      <c r="AO55" s="66"/>
      <c r="AP55" s="62"/>
    </row>
    <row r="56" spans="1:42" ht="22.5" customHeight="1" x14ac:dyDescent="0.2">
      <c r="A56" s="159" t="str">
        <f t="shared" si="6"/>
        <v/>
      </c>
      <c r="B56" s="132" t="e">
        <f t="shared" si="0"/>
        <v>#VALUE!</v>
      </c>
      <c r="C56" s="180" t="str">
        <f t="shared" si="10"/>
        <v/>
      </c>
      <c r="D56" s="185"/>
      <c r="E56" s="183"/>
      <c r="F56" s="183"/>
      <c r="G56" s="52" t="str">
        <f t="shared" si="1"/>
        <v/>
      </c>
      <c r="H56" s="187"/>
      <c r="I56" s="53" t="str">
        <f t="shared" si="2"/>
        <v/>
      </c>
      <c r="J56" s="187"/>
      <c r="K56" s="189"/>
      <c r="L56" s="190"/>
      <c r="M56" s="152" t="str">
        <f t="shared" si="7"/>
        <v/>
      </c>
      <c r="N56" s="159" t="str">
        <f t="shared" si="3"/>
        <v/>
      </c>
      <c r="O56" s="159" t="str">
        <f t="shared" si="8"/>
        <v/>
      </c>
      <c r="P56" s="180" t="str">
        <f t="shared" si="9"/>
        <v/>
      </c>
      <c r="Q56" s="185"/>
      <c r="R56" s="193"/>
      <c r="S56" s="187"/>
      <c r="T56" s="57" t="str">
        <f t="shared" si="4"/>
        <v/>
      </c>
      <c r="U56" s="196"/>
      <c r="V56" s="195"/>
      <c r="W56" s="55" t="str">
        <f t="shared" si="5"/>
        <v/>
      </c>
      <c r="X56" s="56"/>
      <c r="AA56" s="23"/>
      <c r="AB56" s="34"/>
      <c r="AI56" s="23"/>
      <c r="AJ56" s="64"/>
      <c r="AK56" s="62"/>
      <c r="AL56" s="62"/>
      <c r="AM56" s="62"/>
      <c r="AN56" s="65"/>
      <c r="AO56" s="66"/>
      <c r="AP56" s="62"/>
    </row>
    <row r="57" spans="1:42" ht="22.5" customHeight="1" x14ac:dyDescent="0.2">
      <c r="A57" s="159" t="str">
        <f t="shared" si="6"/>
        <v/>
      </c>
      <c r="B57" s="132" t="e">
        <f t="shared" si="0"/>
        <v>#VALUE!</v>
      </c>
      <c r="C57" s="180" t="str">
        <f t="shared" si="10"/>
        <v/>
      </c>
      <c r="D57" s="185"/>
      <c r="E57" s="183"/>
      <c r="F57" s="183"/>
      <c r="G57" s="52" t="str">
        <f t="shared" si="1"/>
        <v/>
      </c>
      <c r="H57" s="187"/>
      <c r="I57" s="53" t="str">
        <f t="shared" si="2"/>
        <v/>
      </c>
      <c r="J57" s="187"/>
      <c r="K57" s="189"/>
      <c r="L57" s="190"/>
      <c r="M57" s="152" t="str">
        <f t="shared" si="7"/>
        <v/>
      </c>
      <c r="N57" s="159" t="str">
        <f t="shared" si="3"/>
        <v/>
      </c>
      <c r="O57" s="159" t="str">
        <f t="shared" si="8"/>
        <v/>
      </c>
      <c r="P57" s="180" t="str">
        <f t="shared" si="9"/>
        <v/>
      </c>
      <c r="Q57" s="185"/>
      <c r="R57" s="193"/>
      <c r="S57" s="187"/>
      <c r="T57" s="57" t="str">
        <f t="shared" si="4"/>
        <v/>
      </c>
      <c r="U57" s="196"/>
      <c r="V57" s="195"/>
      <c r="W57" s="55" t="str">
        <f t="shared" si="5"/>
        <v/>
      </c>
      <c r="X57" s="56"/>
      <c r="AI57" s="23"/>
      <c r="AJ57" s="64"/>
      <c r="AK57" s="62"/>
      <c r="AL57" s="62"/>
      <c r="AM57" s="62"/>
      <c r="AN57" s="65"/>
      <c r="AO57" s="66"/>
      <c r="AP57" s="62"/>
    </row>
    <row r="58" spans="1:42" ht="22.5" customHeight="1" x14ac:dyDescent="0.2">
      <c r="A58" s="159" t="str">
        <f t="shared" si="6"/>
        <v/>
      </c>
      <c r="B58" s="132" t="e">
        <f t="shared" si="0"/>
        <v>#VALUE!</v>
      </c>
      <c r="C58" s="180" t="str">
        <f t="shared" si="10"/>
        <v/>
      </c>
      <c r="D58" s="185"/>
      <c r="E58" s="183"/>
      <c r="F58" s="183"/>
      <c r="G58" s="52" t="str">
        <f t="shared" si="1"/>
        <v/>
      </c>
      <c r="H58" s="187"/>
      <c r="I58" s="53" t="str">
        <f t="shared" si="2"/>
        <v/>
      </c>
      <c r="J58" s="187"/>
      <c r="K58" s="189"/>
      <c r="L58" s="190"/>
      <c r="M58" s="152" t="str">
        <f t="shared" si="7"/>
        <v/>
      </c>
      <c r="N58" s="159" t="str">
        <f t="shared" si="3"/>
        <v/>
      </c>
      <c r="O58" s="159" t="str">
        <f t="shared" si="8"/>
        <v/>
      </c>
      <c r="P58" s="180" t="str">
        <f t="shared" si="9"/>
        <v/>
      </c>
      <c r="Q58" s="185"/>
      <c r="R58" s="193"/>
      <c r="S58" s="187"/>
      <c r="T58" s="57" t="str">
        <f t="shared" si="4"/>
        <v/>
      </c>
      <c r="U58" s="196"/>
      <c r="V58" s="195"/>
      <c r="W58" s="55" t="str">
        <f t="shared" si="5"/>
        <v/>
      </c>
      <c r="X58" s="56"/>
      <c r="AA58" s="23"/>
      <c r="AI58" s="23"/>
      <c r="AJ58" s="64"/>
      <c r="AK58" s="62"/>
      <c r="AL58" s="62"/>
      <c r="AM58" s="62"/>
      <c r="AN58" s="65"/>
      <c r="AO58" s="66"/>
      <c r="AP58" s="62"/>
    </row>
    <row r="59" spans="1:42" ht="22.5" customHeight="1" x14ac:dyDescent="0.2">
      <c r="A59" s="159" t="str">
        <f t="shared" si="6"/>
        <v/>
      </c>
      <c r="B59" s="132" t="e">
        <f t="shared" si="0"/>
        <v>#VALUE!</v>
      </c>
      <c r="C59" s="180" t="str">
        <f t="shared" si="10"/>
        <v/>
      </c>
      <c r="D59" s="185"/>
      <c r="E59" s="183"/>
      <c r="F59" s="183"/>
      <c r="G59" s="52" t="str">
        <f t="shared" si="1"/>
        <v/>
      </c>
      <c r="H59" s="187"/>
      <c r="I59" s="53" t="str">
        <f t="shared" si="2"/>
        <v/>
      </c>
      <c r="J59" s="187"/>
      <c r="K59" s="189"/>
      <c r="L59" s="190"/>
      <c r="M59" s="152" t="str">
        <f t="shared" si="7"/>
        <v/>
      </c>
      <c r="N59" s="159" t="str">
        <f t="shared" si="3"/>
        <v/>
      </c>
      <c r="O59" s="159" t="str">
        <f t="shared" si="8"/>
        <v/>
      </c>
      <c r="P59" s="180" t="str">
        <f t="shared" si="9"/>
        <v/>
      </c>
      <c r="Q59" s="185"/>
      <c r="R59" s="193"/>
      <c r="S59" s="187"/>
      <c r="T59" s="57" t="str">
        <f t="shared" si="4"/>
        <v/>
      </c>
      <c r="U59" s="189"/>
      <c r="V59" s="195"/>
      <c r="W59" s="55" t="str">
        <f t="shared" si="5"/>
        <v/>
      </c>
      <c r="X59" s="56"/>
      <c r="AA59" s="23"/>
      <c r="AB59" s="67"/>
      <c r="AI59" s="23"/>
      <c r="AJ59" s="64"/>
      <c r="AK59" s="62"/>
      <c r="AL59" s="62"/>
      <c r="AM59" s="62"/>
      <c r="AN59" s="65"/>
      <c r="AO59" s="66"/>
      <c r="AP59" s="62"/>
    </row>
    <row r="60" spans="1:42" ht="22.5" customHeight="1" x14ac:dyDescent="0.2">
      <c r="A60" s="159" t="str">
        <f t="shared" si="6"/>
        <v/>
      </c>
      <c r="B60" s="132" t="e">
        <f t="shared" si="0"/>
        <v>#VALUE!</v>
      </c>
      <c r="C60" s="180" t="str">
        <f t="shared" si="10"/>
        <v/>
      </c>
      <c r="D60" s="185"/>
      <c r="E60" s="183"/>
      <c r="F60" s="183"/>
      <c r="G60" s="52" t="str">
        <f t="shared" si="1"/>
        <v/>
      </c>
      <c r="H60" s="187"/>
      <c r="I60" s="53" t="str">
        <f t="shared" si="2"/>
        <v/>
      </c>
      <c r="J60" s="187"/>
      <c r="K60" s="189"/>
      <c r="L60" s="190"/>
      <c r="M60" s="152" t="str">
        <f t="shared" si="7"/>
        <v/>
      </c>
      <c r="N60" s="159" t="str">
        <f t="shared" si="3"/>
        <v/>
      </c>
      <c r="O60" s="159" t="str">
        <f t="shared" si="8"/>
        <v/>
      </c>
      <c r="P60" s="180" t="str">
        <f t="shared" si="9"/>
        <v/>
      </c>
      <c r="Q60" s="185"/>
      <c r="R60" s="191"/>
      <c r="S60" s="187"/>
      <c r="T60" s="57" t="str">
        <f t="shared" si="4"/>
        <v/>
      </c>
      <c r="U60" s="189"/>
      <c r="V60" s="195"/>
      <c r="W60" s="55" t="str">
        <f t="shared" si="5"/>
        <v/>
      </c>
      <c r="X60" s="56"/>
      <c r="AI60" s="23"/>
      <c r="AJ60" s="64"/>
      <c r="AK60" s="62"/>
      <c r="AL60" s="62"/>
      <c r="AM60" s="62"/>
      <c r="AN60" s="65"/>
      <c r="AO60" s="66"/>
      <c r="AP60" s="62"/>
    </row>
    <row r="61" spans="1:42" ht="22.5" customHeight="1" x14ac:dyDescent="0.2">
      <c r="A61" s="159" t="str">
        <f t="shared" si="6"/>
        <v/>
      </c>
      <c r="B61" s="132" t="e">
        <f t="shared" si="0"/>
        <v>#VALUE!</v>
      </c>
      <c r="C61" s="180" t="str">
        <f t="shared" si="10"/>
        <v/>
      </c>
      <c r="D61" s="185"/>
      <c r="E61" s="183"/>
      <c r="F61" s="183"/>
      <c r="G61" s="52" t="str">
        <f t="shared" si="1"/>
        <v/>
      </c>
      <c r="H61" s="187"/>
      <c r="I61" s="53" t="str">
        <f t="shared" si="2"/>
        <v/>
      </c>
      <c r="J61" s="187"/>
      <c r="K61" s="189"/>
      <c r="L61" s="190"/>
      <c r="M61" s="152" t="str">
        <f t="shared" si="7"/>
        <v/>
      </c>
      <c r="N61" s="159" t="str">
        <f t="shared" si="3"/>
        <v/>
      </c>
      <c r="O61" s="159" t="str">
        <f t="shared" si="8"/>
        <v/>
      </c>
      <c r="P61" s="180" t="str">
        <f t="shared" si="9"/>
        <v/>
      </c>
      <c r="Q61" s="185"/>
      <c r="R61" s="191"/>
      <c r="S61" s="187"/>
      <c r="T61" s="57" t="str">
        <f t="shared" si="4"/>
        <v/>
      </c>
      <c r="U61" s="189"/>
      <c r="V61" s="195"/>
      <c r="W61" s="55" t="str">
        <f t="shared" si="5"/>
        <v/>
      </c>
      <c r="X61" s="56"/>
      <c r="AA61" s="10"/>
      <c r="AB61" s="68"/>
      <c r="AI61" s="23"/>
      <c r="AJ61" s="64"/>
      <c r="AK61" s="62"/>
      <c r="AL61" s="62"/>
      <c r="AM61" s="62"/>
      <c r="AN61" s="65"/>
      <c r="AO61" s="66"/>
      <c r="AP61" s="62"/>
    </row>
    <row r="62" spans="1:42" ht="22.5" customHeight="1" thickBot="1" x14ac:dyDescent="0.25">
      <c r="A62" s="159" t="str">
        <f t="shared" si="6"/>
        <v/>
      </c>
      <c r="B62" s="132" t="e">
        <f t="shared" si="0"/>
        <v>#VALUE!</v>
      </c>
      <c r="C62" s="181" t="str">
        <f t="shared" si="10"/>
        <v/>
      </c>
      <c r="D62" s="185"/>
      <c r="E62" s="183"/>
      <c r="F62" s="183"/>
      <c r="G62" s="133" t="str">
        <f t="shared" si="1"/>
        <v/>
      </c>
      <c r="H62" s="188"/>
      <c r="I62" s="53" t="str">
        <f t="shared" si="2"/>
        <v/>
      </c>
      <c r="J62" s="187"/>
      <c r="K62" s="189"/>
      <c r="L62" s="190"/>
      <c r="M62" s="152" t="str">
        <f t="shared" si="7"/>
        <v/>
      </c>
      <c r="N62" s="159" t="str">
        <f t="shared" si="3"/>
        <v/>
      </c>
      <c r="O62" s="159" t="str">
        <f t="shared" si="8"/>
        <v/>
      </c>
      <c r="P62" s="181" t="str">
        <f t="shared" si="9"/>
        <v/>
      </c>
      <c r="Q62" s="185"/>
      <c r="R62" s="191"/>
      <c r="S62" s="187"/>
      <c r="T62" s="57" t="str">
        <f t="shared" si="4"/>
        <v/>
      </c>
      <c r="U62" s="189"/>
      <c r="V62" s="195"/>
      <c r="W62" s="69" t="str">
        <f t="shared" si="5"/>
        <v/>
      </c>
      <c r="X62" s="56"/>
      <c r="AA62" s="23"/>
      <c r="AI62" s="23"/>
      <c r="AJ62" s="64"/>
      <c r="AK62" s="62"/>
      <c r="AL62" s="62"/>
      <c r="AM62" s="62"/>
      <c r="AN62" s="65"/>
      <c r="AO62" s="66"/>
      <c r="AP62" s="62"/>
    </row>
    <row r="63" spans="1:42" ht="22.5" customHeight="1" thickBot="1" x14ac:dyDescent="0.25">
      <c r="C63" s="204" t="s">
        <v>83</v>
      </c>
      <c r="D63" s="70" t="str">
        <f>IF(D31="","",INDEX(D31:D62,MATCH(MAX(C31:C62),C31:C62,0)))</f>
        <v/>
      </c>
      <c r="E63" s="71" t="s">
        <v>19</v>
      </c>
      <c r="F63" s="72" t="str">
        <f>IF(F31="","",INDEX(F31:F62,MATCH(MAX(C31:C62),C31:C62,0)))</f>
        <v/>
      </c>
      <c r="G63" s="71" t="s">
        <v>19</v>
      </c>
      <c r="H63" s="118" t="s">
        <v>161</v>
      </c>
      <c r="I63" s="865" t="str">
        <f>IF(IF(J13=AP4,SUM(I31:I62),SUM(J31:J62))&lt;&gt;0,IF(J13=AP4,SUM(I31:I62),SUM(J31:J62)),"")</f>
        <v/>
      </c>
      <c r="J63" s="866"/>
      <c r="K63" s="73" t="str">
        <f>IF(SUM(K31:K62)&lt;&gt;0,SUM(K31:K62),"")</f>
        <v/>
      </c>
      <c r="L63" s="168" t="str">
        <f>IF(SUM(L31:L62)&lt;&gt;0,SUM(L31:L62),"")</f>
        <v/>
      </c>
      <c r="M63" s="167" t="str">
        <f>IF(M$31="","",$M$31)</f>
        <v/>
      </c>
      <c r="N63" s="132"/>
      <c r="O63" s="132"/>
      <c r="P63" s="126" t="s">
        <v>83</v>
      </c>
      <c r="Q63" s="75" t="str">
        <f>IF(Q32="","",INDEX(Q32:Q62,MATCH(MAX(P32:P62),P32:P62,0)))</f>
        <v/>
      </c>
      <c r="R63" s="76" t="str">
        <f>IF(R32="","",INDEX(R32:R62,MATCH(MAX(P32:P62),P32:P62,0)))</f>
        <v/>
      </c>
      <c r="S63" s="119" t="s">
        <v>161</v>
      </c>
      <c r="T63" s="127" t="str">
        <f>IF(COUNTIF(T32:T62,"&lt;0")&gt;0,"",IF(SUM(T32:T62)&lt;&gt;0,SUM(T32:T62),""))</f>
        <v/>
      </c>
      <c r="U63" s="73" t="str">
        <f>IF(SUM(U32:U62)&lt;&gt;0,SUM(U32:U62),"")</f>
        <v/>
      </c>
      <c r="V63" s="77" t="str">
        <f>IF(SUM(V31:V62)&lt;&gt;0,SUM(V31:V62),"")</f>
        <v/>
      </c>
      <c r="W63" s="74" t="str">
        <f t="shared" si="5"/>
        <v/>
      </c>
      <c r="X63" s="56"/>
      <c r="AA63" s="23"/>
      <c r="AI63" s="23"/>
      <c r="AJ63" s="64"/>
      <c r="AK63" s="62"/>
      <c r="AL63" s="62"/>
      <c r="AM63" s="62"/>
      <c r="AN63" s="65"/>
      <c r="AO63" s="66"/>
      <c r="AP63" s="62"/>
    </row>
    <row r="64" spans="1:42" ht="22.5" customHeight="1" x14ac:dyDescent="0.2">
      <c r="N64" s="132"/>
      <c r="T64" s="128" t="str">
        <f>IF(COUNTIF(T32:T62,"&lt;0")&gt;0,"手引きを確認の上、読み取り値を修正してください","")</f>
        <v/>
      </c>
      <c r="U64" s="23"/>
      <c r="V64" s="23"/>
      <c r="W64" s="23"/>
      <c r="X64" s="78"/>
      <c r="AA64" s="23"/>
      <c r="AI64" s="23"/>
      <c r="AJ64" s="64"/>
      <c r="AK64" s="62"/>
      <c r="AL64" s="62"/>
      <c r="AM64" s="62"/>
      <c r="AN64" s="65"/>
      <c r="AO64" s="66"/>
      <c r="AP64" s="62"/>
    </row>
    <row r="65" spans="3:42" ht="22.5" customHeight="1" x14ac:dyDescent="0.2">
      <c r="U65" s="23"/>
      <c r="V65" s="23"/>
      <c r="W65" s="23"/>
      <c r="X65" s="78"/>
      <c r="AI65" s="23"/>
      <c r="AJ65" s="64"/>
      <c r="AK65" s="62"/>
      <c r="AL65" s="62"/>
      <c r="AM65" s="62"/>
      <c r="AN65" s="65"/>
      <c r="AO65" s="66"/>
      <c r="AP65" s="62"/>
    </row>
    <row r="66" spans="3:42" ht="22.5" customHeight="1" x14ac:dyDescent="0.2">
      <c r="U66" s="23"/>
      <c r="V66" s="23"/>
      <c r="W66" s="23"/>
      <c r="X66" s="78"/>
      <c r="AI66" s="23"/>
      <c r="AJ66" s="64"/>
      <c r="AK66" s="62"/>
      <c r="AL66" s="62"/>
      <c r="AM66" s="62"/>
      <c r="AN66" s="65"/>
      <c r="AO66" s="66"/>
      <c r="AP66" s="62"/>
    </row>
    <row r="67" spans="3:42" ht="22.5" customHeight="1" x14ac:dyDescent="0.2">
      <c r="U67" s="23"/>
      <c r="V67" s="23"/>
      <c r="W67" s="23"/>
      <c r="X67" s="78"/>
      <c r="AI67" s="23"/>
      <c r="AJ67" s="64"/>
      <c r="AK67" s="62"/>
      <c r="AL67" s="62"/>
      <c r="AM67" s="62"/>
      <c r="AN67" s="65"/>
      <c r="AO67" s="66"/>
      <c r="AP67" s="62"/>
    </row>
    <row r="68" spans="3:42" ht="22.5" customHeight="1" x14ac:dyDescent="0.2">
      <c r="AA68" s="23"/>
      <c r="AI68" s="23"/>
      <c r="AJ68" s="64"/>
      <c r="AK68" s="62"/>
      <c r="AL68" s="62"/>
      <c r="AM68" s="62"/>
      <c r="AN68" s="65"/>
      <c r="AO68" s="66"/>
      <c r="AP68" s="62"/>
    </row>
    <row r="69" spans="3:42" ht="22.5" customHeight="1" x14ac:dyDescent="0.2">
      <c r="AA69" s="23"/>
      <c r="AB69" s="79"/>
      <c r="AI69" s="61"/>
      <c r="AJ69" s="64"/>
      <c r="AK69" s="62"/>
      <c r="AL69" s="62"/>
      <c r="AM69" s="62"/>
      <c r="AO69" s="80"/>
      <c r="AP69" s="81"/>
    </row>
    <row r="70" spans="3:42" ht="22.5" customHeight="1" x14ac:dyDescent="0.2"/>
    <row r="71" spans="3:42" ht="22.5" customHeight="1" x14ac:dyDescent="0.2">
      <c r="U71" s="23"/>
      <c r="V71" s="23"/>
      <c r="W71" s="23"/>
      <c r="X71" s="78"/>
    </row>
    <row r="72" spans="3:42" ht="22.5" customHeight="1" x14ac:dyDescent="0.2">
      <c r="U72" s="23"/>
      <c r="V72" s="23"/>
      <c r="W72" s="23"/>
      <c r="X72" s="78"/>
      <c r="AA72" s="23"/>
    </row>
    <row r="73" spans="3:42" ht="22.5" customHeight="1" x14ac:dyDescent="0.2">
      <c r="U73" s="23"/>
      <c r="V73" s="23"/>
      <c r="W73" s="23"/>
      <c r="X73" s="78"/>
    </row>
    <row r="74" spans="3:42" ht="22.5" customHeight="1" x14ac:dyDescent="0.2">
      <c r="U74" s="23"/>
      <c r="V74" s="23"/>
      <c r="W74" s="23"/>
      <c r="X74" s="78"/>
    </row>
    <row r="75" spans="3:42" ht="22.5" customHeight="1" x14ac:dyDescent="0.2">
      <c r="U75" s="23"/>
      <c r="V75" s="23"/>
      <c r="W75" s="23"/>
      <c r="X75" s="78"/>
      <c r="AA75" s="23"/>
    </row>
    <row r="76" spans="3:42" ht="22.5" customHeight="1" x14ac:dyDescent="0.2">
      <c r="U76" s="23"/>
      <c r="V76" s="23"/>
      <c r="W76" s="23"/>
      <c r="X76" s="78"/>
      <c r="AA76" s="23"/>
    </row>
    <row r="77" spans="3:42" ht="22.5" customHeight="1" x14ac:dyDescent="0.2">
      <c r="U77" s="23"/>
      <c r="V77" s="23"/>
      <c r="W77" s="23"/>
      <c r="X77" s="78"/>
    </row>
    <row r="78" spans="3:42" ht="18.75" customHeight="1" x14ac:dyDescent="0.2">
      <c r="C78" s="8"/>
      <c r="U78" s="23"/>
      <c r="V78" s="23"/>
      <c r="W78" s="23"/>
      <c r="X78" s="78"/>
    </row>
    <row r="79" spans="3:42" ht="18.75" customHeight="1" x14ac:dyDescent="0.2">
      <c r="U79" s="23"/>
      <c r="V79" s="23"/>
      <c r="W79" s="23"/>
      <c r="X79" s="78"/>
    </row>
    <row r="80" spans="3:42" ht="18.75" customHeight="1" x14ac:dyDescent="0.2">
      <c r="U80" s="23"/>
      <c r="V80" s="23"/>
      <c r="W80" s="23"/>
      <c r="X80" s="78"/>
    </row>
    <row r="81" spans="21:24" ht="18.75" customHeight="1" x14ac:dyDescent="0.2">
      <c r="U81" s="23"/>
      <c r="V81" s="23"/>
      <c r="W81" s="23"/>
      <c r="X81" s="78"/>
    </row>
    <row r="82" spans="21:24" ht="18.75" customHeight="1" x14ac:dyDescent="0.2">
      <c r="U82" s="23"/>
      <c r="V82" s="23"/>
      <c r="W82" s="23"/>
      <c r="X82" s="78"/>
    </row>
    <row r="83" spans="21:24" ht="18.75" customHeight="1" x14ac:dyDescent="0.2">
      <c r="U83" s="23"/>
      <c r="V83" s="23"/>
      <c r="W83" s="23"/>
      <c r="X83" s="78"/>
    </row>
    <row r="84" spans="21:24" ht="18.75" customHeight="1" x14ac:dyDescent="0.2">
      <c r="U84" s="23"/>
      <c r="V84" s="23"/>
      <c r="W84" s="23"/>
      <c r="X84" s="78"/>
    </row>
    <row r="85" spans="21:24" ht="18.75" customHeight="1" x14ac:dyDescent="0.2">
      <c r="U85" s="23"/>
      <c r="V85" s="23"/>
      <c r="W85" s="23"/>
      <c r="X85" s="78"/>
    </row>
    <row r="86" spans="21:24" ht="18.75" customHeight="1" x14ac:dyDescent="0.2">
      <c r="U86" s="23"/>
      <c r="V86" s="23"/>
      <c r="W86" s="23"/>
      <c r="X86" s="78"/>
    </row>
    <row r="87" spans="21:24" ht="18.75" customHeight="1" x14ac:dyDescent="0.2">
      <c r="U87" s="23"/>
      <c r="V87" s="23"/>
      <c r="W87" s="23"/>
      <c r="X87" s="78"/>
    </row>
    <row r="88" spans="21:24" ht="18.75" customHeight="1" x14ac:dyDescent="0.2">
      <c r="U88" s="23"/>
      <c r="V88" s="23"/>
      <c r="W88" s="23"/>
      <c r="X88" s="78"/>
    </row>
    <row r="89" spans="21:24" ht="18.75" customHeight="1" x14ac:dyDescent="0.2">
      <c r="U89" s="23"/>
      <c r="V89" s="23"/>
      <c r="W89" s="23"/>
      <c r="X89" s="78"/>
    </row>
    <row r="90" spans="21:24" ht="18.75" customHeight="1" x14ac:dyDescent="0.2">
      <c r="U90" s="23"/>
      <c r="V90" s="23"/>
      <c r="W90" s="23"/>
      <c r="X90" s="78"/>
    </row>
    <row r="91" spans="21:24" ht="18.75" customHeight="1" x14ac:dyDescent="0.2">
      <c r="U91" s="23"/>
      <c r="V91" s="23"/>
      <c r="W91" s="23"/>
      <c r="X91" s="78"/>
    </row>
    <row r="92" spans="21:24" ht="18.75" customHeight="1" x14ac:dyDescent="0.2">
      <c r="U92" s="23"/>
      <c r="V92" s="23"/>
      <c r="W92" s="23"/>
      <c r="X92" s="78"/>
    </row>
    <row r="93" spans="21:24" ht="18.75" customHeight="1" x14ac:dyDescent="0.2">
      <c r="U93" s="23"/>
      <c r="V93" s="23"/>
      <c r="W93" s="23"/>
      <c r="X93" s="78"/>
    </row>
    <row r="94" spans="21:24" ht="18.75" customHeight="1" x14ac:dyDescent="0.2">
      <c r="U94" s="23"/>
      <c r="V94" s="23"/>
      <c r="W94" s="23"/>
      <c r="X94" s="78"/>
    </row>
    <row r="95" spans="21:24" ht="18.75" customHeight="1" x14ac:dyDescent="0.2">
      <c r="U95" s="23"/>
      <c r="V95" s="23"/>
      <c r="W95" s="23"/>
      <c r="X95" s="78"/>
    </row>
    <row r="96" spans="21:24" ht="18.75" customHeight="1" x14ac:dyDescent="0.2">
      <c r="U96" s="23"/>
      <c r="V96" s="23"/>
      <c r="W96" s="23"/>
      <c r="X96" s="78"/>
    </row>
    <row r="97" spans="21:24" ht="18.75" customHeight="1" x14ac:dyDescent="0.2">
      <c r="U97" s="23"/>
      <c r="V97" s="23"/>
      <c r="W97" s="23"/>
      <c r="X97" s="78"/>
    </row>
    <row r="98" spans="21:24" ht="18.75" customHeight="1" x14ac:dyDescent="0.2">
      <c r="U98" s="23"/>
      <c r="V98" s="23"/>
      <c r="W98" s="23"/>
      <c r="X98" s="78"/>
    </row>
    <row r="99" spans="21:24" ht="18.75" customHeight="1" x14ac:dyDescent="0.2">
      <c r="U99" s="23"/>
      <c r="V99" s="23"/>
      <c r="W99" s="23"/>
      <c r="X99" s="78"/>
    </row>
    <row r="100" spans="21:24" ht="18.75" customHeight="1" x14ac:dyDescent="0.2">
      <c r="U100" s="23"/>
      <c r="V100" s="23"/>
      <c r="W100" s="23"/>
      <c r="X100" s="78"/>
    </row>
    <row r="101" spans="21:24" ht="18.75" customHeight="1" x14ac:dyDescent="0.2">
      <c r="U101" s="23"/>
      <c r="V101" s="23"/>
      <c r="W101" s="23"/>
      <c r="X101" s="78"/>
    </row>
    <row r="102" spans="21:24" ht="18.75" customHeight="1" x14ac:dyDescent="0.2">
      <c r="U102" s="23"/>
      <c r="V102" s="23"/>
      <c r="W102" s="23"/>
      <c r="X102" s="78"/>
    </row>
    <row r="103" spans="21:24" ht="18.75" customHeight="1" x14ac:dyDescent="0.2">
      <c r="U103" s="23"/>
      <c r="V103" s="23"/>
      <c r="W103" s="23"/>
      <c r="X103" s="78"/>
    </row>
    <row r="104" spans="21:24" ht="18.75" customHeight="1" x14ac:dyDescent="0.2">
      <c r="U104" s="23"/>
      <c r="V104" s="23"/>
      <c r="W104" s="23"/>
      <c r="X104" s="78"/>
    </row>
    <row r="105" spans="21:24" ht="18.75" customHeight="1" x14ac:dyDescent="0.2">
      <c r="U105" s="23"/>
      <c r="V105" s="23"/>
      <c r="W105" s="23"/>
      <c r="X105" s="78"/>
    </row>
    <row r="106" spans="21:24" ht="18.75" customHeight="1" x14ac:dyDescent="0.2">
      <c r="U106" s="23"/>
      <c r="V106" s="23"/>
      <c r="W106" s="23"/>
      <c r="X106" s="78"/>
    </row>
    <row r="107" spans="21:24" ht="18.75" customHeight="1" x14ac:dyDescent="0.2">
      <c r="U107" s="23"/>
      <c r="V107" s="23"/>
      <c r="W107" s="23"/>
      <c r="X107" s="78"/>
    </row>
    <row r="108" spans="21:24" ht="18.75" customHeight="1" x14ac:dyDescent="0.2">
      <c r="U108" s="23"/>
      <c r="V108" s="23"/>
      <c r="W108" s="23"/>
      <c r="X108" s="78"/>
    </row>
    <row r="109" spans="21:24" ht="18.75" customHeight="1" x14ac:dyDescent="0.2">
      <c r="U109" s="23"/>
      <c r="V109" s="23"/>
      <c r="W109" s="23"/>
      <c r="X109" s="78"/>
    </row>
    <row r="110" spans="21:24" ht="18.75" customHeight="1" x14ac:dyDescent="0.2">
      <c r="U110" s="23"/>
      <c r="V110" s="23"/>
      <c r="W110" s="23"/>
      <c r="X110" s="78"/>
    </row>
    <row r="111" spans="21:24" ht="18.75" customHeight="1" x14ac:dyDescent="0.2">
      <c r="U111" s="23"/>
      <c r="V111" s="23"/>
      <c r="W111" s="23"/>
      <c r="X111" s="78"/>
    </row>
    <row r="112" spans="21:24" ht="18.75" customHeight="1" x14ac:dyDescent="0.2">
      <c r="U112" s="23"/>
      <c r="V112" s="23"/>
      <c r="W112" s="23"/>
      <c r="X112" s="78"/>
    </row>
    <row r="113" spans="21:24" ht="18.75" customHeight="1" x14ac:dyDescent="0.2">
      <c r="U113" s="23"/>
      <c r="V113" s="23"/>
      <c r="W113" s="23"/>
      <c r="X113" s="78"/>
    </row>
    <row r="114" spans="21:24" ht="18.75" customHeight="1" x14ac:dyDescent="0.2">
      <c r="U114" s="23"/>
      <c r="V114" s="23"/>
      <c r="W114" s="23"/>
      <c r="X114" s="78"/>
    </row>
    <row r="115" spans="21:24" ht="18.75" customHeight="1" x14ac:dyDescent="0.2">
      <c r="U115" s="23"/>
      <c r="V115" s="23"/>
      <c r="W115" s="23"/>
      <c r="X115" s="78"/>
    </row>
    <row r="116" spans="21:24" ht="18.75" customHeight="1" x14ac:dyDescent="0.2">
      <c r="U116" s="23"/>
      <c r="V116" s="23"/>
      <c r="W116" s="23"/>
      <c r="X116" s="78"/>
    </row>
    <row r="117" spans="21:24" ht="18.75" customHeight="1" x14ac:dyDescent="0.2">
      <c r="U117" s="23"/>
      <c r="V117" s="23"/>
      <c r="W117" s="23"/>
      <c r="X117" s="78"/>
    </row>
    <row r="118" spans="21:24" ht="18.75" customHeight="1" x14ac:dyDescent="0.2">
      <c r="U118" s="23"/>
      <c r="V118" s="23"/>
      <c r="W118" s="23"/>
      <c r="X118" s="78"/>
    </row>
    <row r="119" spans="21:24" ht="18.75" customHeight="1" x14ac:dyDescent="0.2">
      <c r="U119" s="23"/>
      <c r="V119" s="23"/>
      <c r="W119" s="23"/>
      <c r="X119" s="78"/>
    </row>
    <row r="120" spans="21:24" ht="18.75" customHeight="1" x14ac:dyDescent="0.2">
      <c r="U120" s="23"/>
      <c r="V120" s="23"/>
      <c r="W120" s="23"/>
      <c r="X120" s="78"/>
    </row>
    <row r="121" spans="21:24" ht="18.75" customHeight="1" x14ac:dyDescent="0.2">
      <c r="U121" s="23"/>
      <c r="V121" s="23"/>
      <c r="W121" s="23"/>
      <c r="X121" s="78"/>
    </row>
    <row r="122" spans="21:24" ht="18.75" customHeight="1" x14ac:dyDescent="0.2">
      <c r="U122" s="23"/>
      <c r="V122" s="23"/>
      <c r="W122" s="23"/>
      <c r="X122" s="78"/>
    </row>
    <row r="123" spans="21:24" ht="18.75" customHeight="1" x14ac:dyDescent="0.2">
      <c r="U123" s="23"/>
      <c r="V123" s="23"/>
      <c r="W123" s="23"/>
      <c r="X123" s="78"/>
    </row>
    <row r="124" spans="21:24" ht="18.75" customHeight="1" x14ac:dyDescent="0.2">
      <c r="U124" s="23"/>
      <c r="V124" s="23"/>
      <c r="W124" s="23"/>
      <c r="X124" s="78"/>
    </row>
    <row r="125" spans="21:24" ht="18.75" customHeight="1" x14ac:dyDescent="0.2">
      <c r="U125" s="23"/>
      <c r="V125" s="23"/>
      <c r="W125" s="23"/>
      <c r="X125" s="78"/>
    </row>
    <row r="126" spans="21:24" ht="18.75" customHeight="1" x14ac:dyDescent="0.2">
      <c r="U126" s="23"/>
      <c r="V126" s="23"/>
      <c r="W126" s="23"/>
      <c r="X126" s="78"/>
    </row>
    <row r="127" spans="21:24" ht="18.75" customHeight="1" x14ac:dyDescent="0.2">
      <c r="U127" s="23"/>
      <c r="V127" s="23"/>
      <c r="W127" s="23"/>
      <c r="X127" s="78"/>
    </row>
    <row r="128" spans="21:24" ht="18.75" customHeight="1" x14ac:dyDescent="0.2">
      <c r="U128" s="23"/>
      <c r="V128" s="23"/>
      <c r="W128" s="23"/>
      <c r="X128" s="78"/>
    </row>
    <row r="129" spans="21:24" ht="18.75" customHeight="1" x14ac:dyDescent="0.2">
      <c r="U129" s="23"/>
      <c r="V129" s="23"/>
      <c r="W129" s="23"/>
      <c r="X129" s="78"/>
    </row>
    <row r="130" spans="21:24" ht="18.75" customHeight="1" x14ac:dyDescent="0.2">
      <c r="U130" s="23"/>
      <c r="V130" s="23"/>
      <c r="W130" s="23"/>
      <c r="X130" s="78"/>
    </row>
    <row r="131" spans="21:24" ht="18.75" customHeight="1" x14ac:dyDescent="0.2">
      <c r="U131" s="23"/>
      <c r="V131" s="23"/>
      <c r="W131" s="23"/>
      <c r="X131" s="78"/>
    </row>
    <row r="132" spans="21:24" ht="18.75" customHeight="1" x14ac:dyDescent="0.2">
      <c r="U132" s="23"/>
      <c r="V132" s="23"/>
      <c r="W132" s="23"/>
      <c r="X132" s="78"/>
    </row>
    <row r="133" spans="21:24" ht="18.75" customHeight="1" x14ac:dyDescent="0.2">
      <c r="U133" s="23"/>
      <c r="V133" s="23"/>
      <c r="W133" s="23"/>
      <c r="X133" s="78"/>
    </row>
    <row r="134" spans="21:24" ht="18.75" customHeight="1" x14ac:dyDescent="0.2">
      <c r="U134" s="23"/>
      <c r="V134" s="23"/>
      <c r="W134" s="23"/>
      <c r="X134" s="78"/>
    </row>
    <row r="135" spans="21:24" ht="18.75" customHeight="1" x14ac:dyDescent="0.2">
      <c r="U135" s="23"/>
      <c r="V135" s="23"/>
      <c r="W135" s="23"/>
      <c r="X135" s="78"/>
    </row>
    <row r="136" spans="21:24" ht="18.75" customHeight="1" x14ac:dyDescent="0.2">
      <c r="U136" s="23"/>
      <c r="V136" s="23"/>
      <c r="W136" s="23"/>
      <c r="X136" s="78"/>
    </row>
    <row r="137" spans="21:24" ht="18.75" customHeight="1" x14ac:dyDescent="0.2">
      <c r="U137" s="23"/>
      <c r="V137" s="23"/>
      <c r="W137" s="23"/>
      <c r="X137" s="78"/>
    </row>
    <row r="138" spans="21:24" ht="18.75" customHeight="1" x14ac:dyDescent="0.2">
      <c r="U138" s="23"/>
      <c r="V138" s="23"/>
      <c r="W138" s="23"/>
      <c r="X138" s="78"/>
    </row>
    <row r="139" spans="21:24" ht="18.75" customHeight="1" x14ac:dyDescent="0.2">
      <c r="U139" s="23"/>
      <c r="V139" s="23"/>
      <c r="W139" s="23"/>
      <c r="X139" s="78"/>
    </row>
    <row r="140" spans="21:24" ht="18.75" customHeight="1" x14ac:dyDescent="0.2">
      <c r="U140" s="23"/>
      <c r="V140" s="23"/>
      <c r="W140" s="23"/>
      <c r="X140" s="78"/>
    </row>
    <row r="141" spans="21:24" ht="18.75" customHeight="1" x14ac:dyDescent="0.2">
      <c r="U141" s="23"/>
      <c r="V141" s="23"/>
      <c r="W141" s="23"/>
      <c r="X141" s="78"/>
    </row>
    <row r="142" spans="21:24" ht="18.75" customHeight="1" x14ac:dyDescent="0.2">
      <c r="U142" s="23"/>
      <c r="V142" s="23"/>
      <c r="W142" s="23"/>
      <c r="X142" s="78"/>
    </row>
    <row r="143" spans="21:24" ht="18.75" customHeight="1" x14ac:dyDescent="0.2">
      <c r="U143" s="23"/>
      <c r="V143" s="23"/>
      <c r="W143" s="23"/>
      <c r="X143" s="78"/>
    </row>
    <row r="144" spans="21:24" ht="18.75" customHeight="1" x14ac:dyDescent="0.2">
      <c r="U144" s="23"/>
      <c r="V144" s="23"/>
      <c r="W144" s="23"/>
      <c r="X144" s="78"/>
    </row>
    <row r="145" spans="21:24" ht="18.75" customHeight="1" x14ac:dyDescent="0.2">
      <c r="U145" s="23"/>
      <c r="V145" s="23"/>
      <c r="W145" s="23"/>
      <c r="X145" s="78"/>
    </row>
    <row r="146" spans="21:24" ht="18.75" customHeight="1" x14ac:dyDescent="0.2">
      <c r="U146" s="23"/>
      <c r="V146" s="23"/>
      <c r="W146" s="23"/>
      <c r="X146" s="78"/>
    </row>
    <row r="147" spans="21:24" ht="18.75" customHeight="1" x14ac:dyDescent="0.2">
      <c r="U147" s="23"/>
      <c r="V147" s="23"/>
      <c r="W147" s="23"/>
      <c r="X147" s="78"/>
    </row>
    <row r="148" spans="21:24" ht="18.75" customHeight="1" x14ac:dyDescent="0.2">
      <c r="U148" s="23"/>
      <c r="V148" s="23"/>
      <c r="W148" s="23"/>
      <c r="X148" s="78"/>
    </row>
    <row r="149" spans="21:24" ht="18.75" customHeight="1" x14ac:dyDescent="0.2">
      <c r="U149" s="23"/>
      <c r="V149" s="23"/>
      <c r="W149" s="23"/>
      <c r="X149" s="78"/>
    </row>
    <row r="150" spans="21:24" ht="18.75" customHeight="1" x14ac:dyDescent="0.2">
      <c r="U150" s="23"/>
      <c r="V150" s="23"/>
      <c r="W150" s="23"/>
      <c r="X150" s="78"/>
    </row>
    <row r="151" spans="21:24" ht="18.75" customHeight="1" x14ac:dyDescent="0.2">
      <c r="U151" s="23"/>
      <c r="V151" s="23"/>
      <c r="W151" s="23"/>
      <c r="X151" s="78"/>
    </row>
    <row r="152" spans="21:24" ht="18.75" customHeight="1" x14ac:dyDescent="0.2">
      <c r="U152" s="23"/>
      <c r="V152" s="23"/>
      <c r="W152" s="23"/>
      <c r="X152" s="78"/>
    </row>
    <row r="153" spans="21:24" ht="18.75" customHeight="1" x14ac:dyDescent="0.2">
      <c r="U153" s="23"/>
      <c r="V153" s="23"/>
      <c r="W153" s="23"/>
      <c r="X153" s="78"/>
    </row>
    <row r="154" spans="21:24" ht="18.75" customHeight="1" x14ac:dyDescent="0.2">
      <c r="U154" s="23"/>
      <c r="V154" s="23"/>
      <c r="W154" s="23"/>
      <c r="X154" s="78"/>
    </row>
    <row r="155" spans="21:24" ht="18.75" customHeight="1" x14ac:dyDescent="0.2">
      <c r="U155" s="23"/>
      <c r="V155" s="23"/>
      <c r="W155" s="23"/>
      <c r="X155" s="78"/>
    </row>
    <row r="156" spans="21:24" ht="18.75" customHeight="1" x14ac:dyDescent="0.2">
      <c r="U156" s="23"/>
      <c r="V156" s="23"/>
      <c r="W156" s="23"/>
      <c r="X156" s="78"/>
    </row>
    <row r="157" spans="21:24" ht="18.75" customHeight="1" x14ac:dyDescent="0.2">
      <c r="U157" s="23"/>
      <c r="V157" s="23"/>
      <c r="W157" s="23"/>
      <c r="X157" s="78"/>
    </row>
    <row r="158" spans="21:24" ht="18.75" customHeight="1" x14ac:dyDescent="0.2">
      <c r="U158" s="23"/>
      <c r="V158" s="23"/>
      <c r="W158" s="23"/>
      <c r="X158" s="78"/>
    </row>
    <row r="159" spans="21:24" ht="18.75" customHeight="1" x14ac:dyDescent="0.2">
      <c r="U159" s="23"/>
      <c r="V159" s="23"/>
      <c r="W159" s="23"/>
      <c r="X159" s="78"/>
    </row>
    <row r="160" spans="21:24" ht="18.75" customHeight="1" x14ac:dyDescent="0.2">
      <c r="U160" s="23"/>
      <c r="V160" s="23"/>
      <c r="W160" s="23"/>
      <c r="X160" s="78"/>
    </row>
    <row r="161" spans="21:24" ht="18.75" customHeight="1" x14ac:dyDescent="0.2">
      <c r="U161" s="23"/>
      <c r="V161" s="23"/>
      <c r="W161" s="23"/>
      <c r="X161" s="78"/>
    </row>
    <row r="162" spans="21:24" ht="18.75" customHeight="1" x14ac:dyDescent="0.2">
      <c r="U162" s="23"/>
      <c r="V162" s="23"/>
      <c r="W162" s="23"/>
      <c r="X162" s="78"/>
    </row>
    <row r="163" spans="21:24" ht="18.75" customHeight="1" x14ac:dyDescent="0.2">
      <c r="U163" s="23"/>
      <c r="V163" s="23"/>
      <c r="W163" s="23"/>
      <c r="X163" s="78"/>
    </row>
    <row r="164" spans="21:24" ht="18.75" customHeight="1" x14ac:dyDescent="0.2">
      <c r="U164" s="23"/>
      <c r="V164" s="23"/>
      <c r="W164" s="23"/>
      <c r="X164" s="78"/>
    </row>
    <row r="165" spans="21:24" ht="18.75" customHeight="1" x14ac:dyDescent="0.2">
      <c r="U165" s="23"/>
      <c r="V165" s="23"/>
      <c r="W165" s="23"/>
      <c r="X165" s="78"/>
    </row>
    <row r="166" spans="21:24" ht="18.75" customHeight="1" x14ac:dyDescent="0.2">
      <c r="U166" s="23"/>
      <c r="V166" s="23"/>
      <c r="W166" s="23"/>
      <c r="X166" s="78"/>
    </row>
    <row r="167" spans="21:24" ht="18.75" customHeight="1" x14ac:dyDescent="0.2">
      <c r="U167" s="23"/>
      <c r="V167" s="23"/>
      <c r="W167" s="23"/>
      <c r="X167" s="78"/>
    </row>
    <row r="168" spans="21:24" ht="18.75" customHeight="1" x14ac:dyDescent="0.2">
      <c r="U168" s="23"/>
      <c r="V168" s="23"/>
      <c r="W168" s="23"/>
      <c r="X168" s="78"/>
    </row>
    <row r="169" spans="21:24" ht="18.75" customHeight="1" x14ac:dyDescent="0.2">
      <c r="U169" s="23"/>
      <c r="V169" s="23"/>
      <c r="W169" s="23"/>
      <c r="X169" s="78"/>
    </row>
    <row r="170" spans="21:24" ht="18.75" customHeight="1" x14ac:dyDescent="0.2">
      <c r="U170" s="23"/>
      <c r="V170" s="23"/>
      <c r="W170" s="23"/>
      <c r="X170" s="78"/>
    </row>
    <row r="171" spans="21:24" ht="18.75" customHeight="1" x14ac:dyDescent="0.2">
      <c r="U171" s="23"/>
      <c r="V171" s="23"/>
      <c r="W171" s="23"/>
      <c r="X171" s="78"/>
    </row>
    <row r="172" spans="21:24" ht="18.75" customHeight="1" x14ac:dyDescent="0.2">
      <c r="U172" s="23"/>
      <c r="V172" s="23"/>
      <c r="W172" s="23"/>
      <c r="X172" s="78"/>
    </row>
    <row r="173" spans="21:24" ht="18.75" customHeight="1" x14ac:dyDescent="0.2">
      <c r="U173" s="23"/>
      <c r="V173" s="23"/>
      <c r="W173" s="23"/>
      <c r="X173" s="78"/>
    </row>
    <row r="174" spans="21:24" ht="18.75" customHeight="1" x14ac:dyDescent="0.2">
      <c r="U174" s="23"/>
      <c r="V174" s="23"/>
      <c r="W174" s="23"/>
      <c r="X174" s="78"/>
    </row>
    <row r="175" spans="21:24" ht="18.75" customHeight="1" x14ac:dyDescent="0.2">
      <c r="U175" s="23"/>
      <c r="V175" s="23"/>
      <c r="W175" s="23"/>
      <c r="X175" s="78"/>
    </row>
    <row r="176" spans="21:24" ht="18.75" customHeight="1" x14ac:dyDescent="0.2">
      <c r="U176" s="23"/>
      <c r="V176" s="23"/>
      <c r="W176" s="23"/>
      <c r="X176" s="78"/>
    </row>
    <row r="177" spans="21:24" ht="18.75" customHeight="1" x14ac:dyDescent="0.2">
      <c r="U177" s="23"/>
      <c r="V177" s="23"/>
      <c r="W177" s="23"/>
      <c r="X177" s="78"/>
    </row>
    <row r="178" spans="21:24" ht="18.75" customHeight="1" x14ac:dyDescent="0.2">
      <c r="U178" s="23"/>
      <c r="V178" s="23"/>
      <c r="W178" s="23"/>
      <c r="X178" s="78"/>
    </row>
    <row r="179" spans="21:24" ht="18.75" customHeight="1" x14ac:dyDescent="0.2">
      <c r="U179" s="23"/>
      <c r="V179" s="23"/>
      <c r="W179" s="23"/>
      <c r="X179" s="78"/>
    </row>
    <row r="180" spans="21:24" ht="18.75" customHeight="1" x14ac:dyDescent="0.2">
      <c r="U180" s="23"/>
      <c r="V180" s="23"/>
      <c r="W180" s="23"/>
      <c r="X180" s="78"/>
    </row>
    <row r="181" spans="21:24" ht="18.75" customHeight="1" x14ac:dyDescent="0.2">
      <c r="U181" s="23"/>
      <c r="V181" s="23"/>
      <c r="W181" s="23"/>
      <c r="X181" s="78"/>
    </row>
    <row r="182" spans="21:24" ht="18.75" customHeight="1" x14ac:dyDescent="0.2">
      <c r="U182" s="23"/>
      <c r="V182" s="23"/>
      <c r="W182" s="23"/>
      <c r="X182" s="78"/>
    </row>
    <row r="183" spans="21:24" ht="18.75" customHeight="1" x14ac:dyDescent="0.2">
      <c r="U183" s="23"/>
      <c r="V183" s="23"/>
      <c r="W183" s="23"/>
      <c r="X183" s="78"/>
    </row>
    <row r="184" spans="21:24" ht="18.75" customHeight="1" x14ac:dyDescent="0.2">
      <c r="U184" s="23"/>
      <c r="V184" s="23"/>
      <c r="W184" s="23"/>
      <c r="X184" s="78"/>
    </row>
    <row r="185" spans="21:24" ht="18.75" customHeight="1" x14ac:dyDescent="0.2">
      <c r="U185" s="23"/>
      <c r="V185" s="23"/>
      <c r="W185" s="23"/>
      <c r="X185" s="78"/>
    </row>
    <row r="186" spans="21:24" ht="18.75" customHeight="1" x14ac:dyDescent="0.2">
      <c r="U186" s="23"/>
      <c r="V186" s="23"/>
      <c r="W186" s="23"/>
      <c r="X186" s="78"/>
    </row>
    <row r="187" spans="21:24" ht="18.75" customHeight="1" x14ac:dyDescent="0.2">
      <c r="U187" s="23"/>
      <c r="V187" s="23"/>
      <c r="W187" s="23"/>
      <c r="X187" s="78"/>
    </row>
    <row r="188" spans="21:24" ht="18.75" customHeight="1" x14ac:dyDescent="0.2">
      <c r="U188" s="23"/>
      <c r="V188" s="23"/>
      <c r="W188" s="23"/>
      <c r="X188" s="78"/>
    </row>
    <row r="189" spans="21:24" ht="18.75" customHeight="1" x14ac:dyDescent="0.2">
      <c r="U189" s="23"/>
      <c r="V189" s="23"/>
      <c r="W189" s="23"/>
      <c r="X189" s="78"/>
    </row>
    <row r="190" spans="21:24" ht="18.75" customHeight="1" x14ac:dyDescent="0.2">
      <c r="U190" s="23"/>
      <c r="V190" s="23"/>
      <c r="W190" s="23"/>
      <c r="X190" s="78"/>
    </row>
    <row r="191" spans="21:24" ht="18.75" customHeight="1" x14ac:dyDescent="0.2">
      <c r="U191" s="23"/>
      <c r="V191" s="23"/>
      <c r="W191" s="23"/>
      <c r="X191" s="78"/>
    </row>
    <row r="192" spans="21:24" ht="18.75" customHeight="1" x14ac:dyDescent="0.2">
      <c r="U192" s="23"/>
      <c r="V192" s="23"/>
      <c r="W192" s="23"/>
      <c r="X192" s="78"/>
    </row>
    <row r="193" spans="21:24" ht="18.75" customHeight="1" x14ac:dyDescent="0.2">
      <c r="U193" s="23"/>
      <c r="V193" s="23"/>
      <c r="W193" s="23"/>
      <c r="X193" s="78"/>
    </row>
    <row r="194" spans="21:24" ht="18.75" customHeight="1" x14ac:dyDescent="0.2">
      <c r="U194" s="23"/>
      <c r="V194" s="23"/>
      <c r="W194" s="23"/>
      <c r="X194" s="78"/>
    </row>
    <row r="195" spans="21:24" ht="18.75" customHeight="1" x14ac:dyDescent="0.2">
      <c r="U195" s="23"/>
      <c r="V195" s="23"/>
      <c r="W195" s="23"/>
      <c r="X195" s="78"/>
    </row>
    <row r="196" spans="21:24" ht="18.75" customHeight="1" x14ac:dyDescent="0.2">
      <c r="U196" s="23"/>
      <c r="V196" s="23"/>
      <c r="W196" s="23"/>
      <c r="X196" s="78"/>
    </row>
    <row r="197" spans="21:24" ht="18.75" customHeight="1" x14ac:dyDescent="0.2">
      <c r="U197" s="23"/>
      <c r="V197" s="23"/>
      <c r="W197" s="23"/>
      <c r="X197" s="78"/>
    </row>
    <row r="198" spans="21:24" ht="18.75" customHeight="1" x14ac:dyDescent="0.2">
      <c r="U198" s="23"/>
      <c r="V198" s="23"/>
      <c r="W198" s="23"/>
      <c r="X198" s="78"/>
    </row>
    <row r="199" spans="21:24" ht="18.75" customHeight="1" x14ac:dyDescent="0.2">
      <c r="U199" s="23"/>
      <c r="V199" s="23"/>
      <c r="W199" s="23"/>
      <c r="X199" s="78"/>
    </row>
    <row r="200" spans="21:24" ht="18.75" customHeight="1" x14ac:dyDescent="0.2">
      <c r="U200" s="23"/>
      <c r="V200" s="23"/>
      <c r="W200" s="23"/>
      <c r="X200" s="78"/>
    </row>
    <row r="201" spans="21:24" ht="18.75" customHeight="1" x14ac:dyDescent="0.2">
      <c r="U201" s="23"/>
      <c r="V201" s="23"/>
      <c r="W201" s="23"/>
      <c r="X201" s="78"/>
    </row>
    <row r="202" spans="21:24" ht="18.75" customHeight="1" x14ac:dyDescent="0.2">
      <c r="U202" s="23"/>
      <c r="V202" s="23"/>
      <c r="W202" s="23"/>
      <c r="X202" s="78"/>
    </row>
    <row r="203" spans="21:24" ht="18.75" customHeight="1" x14ac:dyDescent="0.2">
      <c r="U203" s="23"/>
      <c r="V203" s="23"/>
      <c r="W203" s="23"/>
      <c r="X203" s="78"/>
    </row>
    <row r="204" spans="21:24" ht="18.75" customHeight="1" x14ac:dyDescent="0.2">
      <c r="U204" s="23"/>
      <c r="V204" s="23"/>
      <c r="W204" s="23"/>
      <c r="X204" s="78"/>
    </row>
    <row r="205" spans="21:24" ht="18.75" customHeight="1" x14ac:dyDescent="0.2">
      <c r="U205" s="23"/>
      <c r="V205" s="23"/>
      <c r="W205" s="23"/>
      <c r="X205" s="78"/>
    </row>
    <row r="206" spans="21:24" ht="18.75" customHeight="1" x14ac:dyDescent="0.2">
      <c r="U206" s="23"/>
      <c r="V206" s="23"/>
      <c r="W206" s="23"/>
      <c r="X206" s="78"/>
    </row>
    <row r="207" spans="21:24" ht="18.75" customHeight="1" x14ac:dyDescent="0.2">
      <c r="U207" s="23"/>
      <c r="V207" s="23"/>
      <c r="W207" s="23"/>
      <c r="X207" s="78"/>
    </row>
    <row r="208" spans="21:24" ht="18.75" customHeight="1" x14ac:dyDescent="0.2">
      <c r="U208" s="23"/>
      <c r="V208" s="23"/>
      <c r="W208" s="23"/>
      <c r="X208" s="78"/>
    </row>
    <row r="209" spans="21:24" ht="18.75" customHeight="1" x14ac:dyDescent="0.2">
      <c r="U209" s="23"/>
      <c r="V209" s="23"/>
      <c r="W209" s="23"/>
      <c r="X209" s="78"/>
    </row>
    <row r="210" spans="21:24" ht="18.75" customHeight="1" x14ac:dyDescent="0.2">
      <c r="U210" s="23"/>
      <c r="V210" s="23"/>
      <c r="W210" s="23"/>
      <c r="X210" s="78"/>
    </row>
    <row r="211" spans="21:24" ht="18.75" customHeight="1" x14ac:dyDescent="0.2">
      <c r="U211" s="23"/>
      <c r="V211" s="23"/>
      <c r="W211" s="23"/>
      <c r="X211" s="78"/>
    </row>
    <row r="212" spans="21:24" ht="18.75" customHeight="1" x14ac:dyDescent="0.2">
      <c r="U212" s="23"/>
      <c r="V212" s="23"/>
      <c r="W212" s="23"/>
      <c r="X212" s="78"/>
    </row>
    <row r="213" spans="21:24" ht="18.75" customHeight="1" x14ac:dyDescent="0.2">
      <c r="U213" s="23"/>
      <c r="V213" s="23"/>
      <c r="W213" s="23"/>
      <c r="X213" s="78"/>
    </row>
    <row r="214" spans="21:24" ht="18.75" customHeight="1" x14ac:dyDescent="0.2">
      <c r="U214" s="23"/>
      <c r="V214" s="23"/>
      <c r="W214" s="23"/>
      <c r="X214" s="78"/>
    </row>
    <row r="215" spans="21:24" ht="18.75" customHeight="1" x14ac:dyDescent="0.2">
      <c r="U215" s="23"/>
      <c r="V215" s="23"/>
      <c r="W215" s="23"/>
      <c r="X215" s="78"/>
    </row>
    <row r="216" spans="21:24" ht="18.75" customHeight="1" x14ac:dyDescent="0.2">
      <c r="U216" s="23"/>
      <c r="V216" s="23"/>
      <c r="W216" s="23"/>
      <c r="X216" s="78"/>
    </row>
    <row r="217" spans="21:24" ht="18.75" customHeight="1" x14ac:dyDescent="0.2">
      <c r="U217" s="23"/>
      <c r="V217" s="23"/>
      <c r="W217" s="23"/>
      <c r="X217" s="78"/>
    </row>
    <row r="218" spans="21:24" ht="18.75" customHeight="1" x14ac:dyDescent="0.2">
      <c r="U218" s="23"/>
      <c r="V218" s="23"/>
      <c r="W218" s="23"/>
      <c r="X218" s="78"/>
    </row>
    <row r="219" spans="21:24" ht="18.75" customHeight="1" x14ac:dyDescent="0.2">
      <c r="U219" s="23"/>
      <c r="V219" s="23"/>
      <c r="W219" s="23"/>
      <c r="X219" s="78"/>
    </row>
    <row r="220" spans="21:24" ht="18.75" customHeight="1" x14ac:dyDescent="0.2">
      <c r="U220" s="23"/>
      <c r="V220" s="23"/>
      <c r="W220" s="23"/>
      <c r="X220" s="78"/>
    </row>
    <row r="221" spans="21:24" ht="18.75" customHeight="1" x14ac:dyDescent="0.2">
      <c r="U221" s="23"/>
      <c r="V221" s="23"/>
      <c r="W221" s="23"/>
      <c r="X221" s="78"/>
    </row>
    <row r="222" spans="21:24" ht="18.75" customHeight="1" x14ac:dyDescent="0.2">
      <c r="U222" s="23"/>
      <c r="V222" s="23"/>
      <c r="W222" s="23"/>
      <c r="X222" s="78"/>
    </row>
    <row r="223" spans="21:24" ht="18.75" customHeight="1" x14ac:dyDescent="0.2">
      <c r="U223" s="23"/>
      <c r="V223" s="23"/>
      <c r="W223" s="23"/>
      <c r="X223" s="78"/>
    </row>
    <row r="224" spans="21:24" ht="18.75" customHeight="1" x14ac:dyDescent="0.2">
      <c r="U224" s="23"/>
      <c r="V224" s="23"/>
      <c r="W224" s="23"/>
      <c r="X224" s="78"/>
    </row>
    <row r="225" spans="21:24" ht="18.75" customHeight="1" x14ac:dyDescent="0.2">
      <c r="U225" s="23"/>
      <c r="V225" s="23"/>
      <c r="W225" s="23"/>
      <c r="X225" s="78"/>
    </row>
    <row r="226" spans="21:24" ht="18.75" customHeight="1" x14ac:dyDescent="0.2">
      <c r="U226" s="23"/>
      <c r="V226" s="23"/>
      <c r="W226" s="23"/>
      <c r="X226" s="78"/>
    </row>
    <row r="227" spans="21:24" ht="18.75" customHeight="1" x14ac:dyDescent="0.2">
      <c r="U227" s="23"/>
      <c r="V227" s="23"/>
      <c r="W227" s="23"/>
      <c r="X227" s="78"/>
    </row>
    <row r="228" spans="21:24" ht="18.75" customHeight="1" x14ac:dyDescent="0.2">
      <c r="U228" s="23"/>
      <c r="V228" s="23"/>
      <c r="W228" s="23"/>
      <c r="X228" s="78"/>
    </row>
    <row r="229" spans="21:24" ht="18.75" customHeight="1" x14ac:dyDescent="0.2">
      <c r="U229" s="23"/>
      <c r="V229" s="23"/>
      <c r="W229" s="23"/>
      <c r="X229" s="78"/>
    </row>
    <row r="230" spans="21:24" ht="18.75" customHeight="1" x14ac:dyDescent="0.2">
      <c r="U230" s="23"/>
      <c r="V230" s="23"/>
      <c r="W230" s="23"/>
      <c r="X230" s="78"/>
    </row>
    <row r="231" spans="21:24" ht="18.75" customHeight="1" x14ac:dyDescent="0.2">
      <c r="U231" s="23"/>
      <c r="V231" s="23"/>
      <c r="W231" s="23"/>
      <c r="X231" s="78"/>
    </row>
    <row r="232" spans="21:24" ht="18.75" customHeight="1" x14ac:dyDescent="0.2">
      <c r="U232" s="23"/>
      <c r="V232" s="23"/>
      <c r="W232" s="23"/>
      <c r="X232" s="78"/>
    </row>
    <row r="233" spans="21:24" ht="18.75" customHeight="1" x14ac:dyDescent="0.2">
      <c r="U233" s="23"/>
      <c r="V233" s="23"/>
      <c r="W233" s="23"/>
      <c r="X233" s="78"/>
    </row>
    <row r="234" spans="21:24" ht="18.75" customHeight="1" x14ac:dyDescent="0.2">
      <c r="U234" s="23"/>
      <c r="V234" s="23"/>
      <c r="W234" s="23"/>
      <c r="X234" s="78"/>
    </row>
    <row r="235" spans="21:24" ht="18.75" customHeight="1" x14ac:dyDescent="0.2">
      <c r="U235" s="23"/>
      <c r="V235" s="23"/>
      <c r="W235" s="23"/>
      <c r="X235" s="78"/>
    </row>
    <row r="236" spans="21:24" ht="18.75" customHeight="1" x14ac:dyDescent="0.2">
      <c r="U236" s="23"/>
      <c r="V236" s="23"/>
      <c r="W236" s="23"/>
      <c r="X236" s="78"/>
    </row>
    <row r="237" spans="21:24" ht="18.75" customHeight="1" x14ac:dyDescent="0.2">
      <c r="U237" s="23"/>
      <c r="V237" s="23"/>
      <c r="W237" s="23"/>
      <c r="X237" s="78"/>
    </row>
    <row r="238" spans="21:24" ht="18.75" customHeight="1" x14ac:dyDescent="0.2">
      <c r="U238" s="23"/>
      <c r="V238" s="23"/>
      <c r="W238" s="23"/>
      <c r="X238" s="78"/>
    </row>
    <row r="239" spans="21:24" ht="18.75" customHeight="1" x14ac:dyDescent="0.2">
      <c r="U239" s="23"/>
      <c r="V239" s="23"/>
      <c r="W239" s="23"/>
      <c r="X239" s="78"/>
    </row>
    <row r="240" spans="21:24" ht="18.75" customHeight="1" x14ac:dyDescent="0.2">
      <c r="U240" s="23"/>
      <c r="V240" s="23"/>
      <c r="W240" s="23"/>
      <c r="X240" s="78"/>
    </row>
    <row r="241" spans="21:24" ht="18.75" customHeight="1" x14ac:dyDescent="0.2">
      <c r="U241" s="23"/>
      <c r="V241" s="23"/>
      <c r="W241" s="23"/>
      <c r="X241" s="78"/>
    </row>
    <row r="242" spans="21:24" ht="18.75" customHeight="1" x14ac:dyDescent="0.2">
      <c r="U242" s="23"/>
      <c r="V242" s="23"/>
      <c r="W242" s="23"/>
      <c r="X242" s="78"/>
    </row>
    <row r="243" spans="21:24" ht="18.75" customHeight="1" x14ac:dyDescent="0.2">
      <c r="U243" s="23"/>
      <c r="V243" s="23"/>
      <c r="W243" s="23"/>
      <c r="X243" s="78"/>
    </row>
    <row r="244" spans="21:24" ht="18.75" customHeight="1" x14ac:dyDescent="0.2">
      <c r="U244" s="23"/>
      <c r="V244" s="23"/>
      <c r="W244" s="23"/>
      <c r="X244" s="78"/>
    </row>
    <row r="245" spans="21:24" ht="18.75" customHeight="1" x14ac:dyDescent="0.2">
      <c r="U245" s="23"/>
      <c r="V245" s="23"/>
      <c r="W245" s="23"/>
      <c r="X245" s="78"/>
    </row>
    <row r="246" spans="21:24" ht="18.75" customHeight="1" x14ac:dyDescent="0.2">
      <c r="U246" s="23"/>
      <c r="V246" s="23"/>
      <c r="W246" s="23"/>
      <c r="X246" s="78"/>
    </row>
    <row r="247" spans="21:24" ht="18.75" customHeight="1" x14ac:dyDescent="0.2">
      <c r="U247" s="23"/>
      <c r="V247" s="23"/>
      <c r="W247" s="23"/>
      <c r="X247" s="78"/>
    </row>
    <row r="248" spans="21:24" ht="18.75" customHeight="1" x14ac:dyDescent="0.2">
      <c r="U248" s="23"/>
      <c r="V248" s="23"/>
      <c r="W248" s="23"/>
      <c r="X248" s="78"/>
    </row>
    <row r="249" spans="21:24" ht="18.75" customHeight="1" x14ac:dyDescent="0.2">
      <c r="U249" s="23"/>
      <c r="V249" s="23"/>
      <c r="W249" s="23"/>
      <c r="X249" s="78"/>
    </row>
    <row r="250" spans="21:24" ht="18.75" customHeight="1" x14ac:dyDescent="0.2">
      <c r="U250" s="23"/>
      <c r="V250" s="23"/>
      <c r="W250" s="23"/>
      <c r="X250" s="78"/>
    </row>
    <row r="251" spans="21:24" ht="18.75" customHeight="1" x14ac:dyDescent="0.2">
      <c r="U251" s="23"/>
      <c r="V251" s="23"/>
      <c r="W251" s="23"/>
      <c r="X251" s="78"/>
    </row>
    <row r="252" spans="21:24" ht="18.75" customHeight="1" x14ac:dyDescent="0.2">
      <c r="U252" s="23"/>
      <c r="V252" s="23"/>
      <c r="W252" s="23"/>
      <c r="X252" s="78"/>
    </row>
    <row r="253" spans="21:24" ht="18.75" customHeight="1" x14ac:dyDescent="0.2">
      <c r="U253" s="23"/>
      <c r="V253" s="23"/>
      <c r="W253" s="23"/>
      <c r="X253" s="78"/>
    </row>
    <row r="254" spans="21:24" ht="18.75" customHeight="1" x14ac:dyDescent="0.2">
      <c r="U254" s="23"/>
      <c r="V254" s="23"/>
      <c r="W254" s="23"/>
      <c r="X254" s="78"/>
    </row>
    <row r="255" spans="21:24" ht="18.75" customHeight="1" x14ac:dyDescent="0.2">
      <c r="U255" s="23"/>
      <c r="V255" s="23"/>
      <c r="W255" s="23"/>
      <c r="X255" s="78"/>
    </row>
    <row r="256" spans="21:24" ht="18.75" customHeight="1" x14ac:dyDescent="0.2">
      <c r="U256" s="23"/>
      <c r="V256" s="23"/>
      <c r="W256" s="23"/>
      <c r="X256" s="78"/>
    </row>
    <row r="257" spans="21:24" ht="18.75" customHeight="1" x14ac:dyDescent="0.2">
      <c r="U257" s="23"/>
      <c r="V257" s="23"/>
      <c r="W257" s="23"/>
      <c r="X257" s="78"/>
    </row>
    <row r="258" spans="21:24" ht="18.75" customHeight="1" x14ac:dyDescent="0.2">
      <c r="U258" s="23"/>
      <c r="V258" s="23"/>
      <c r="W258" s="23"/>
      <c r="X258" s="78"/>
    </row>
    <row r="259" spans="21:24" ht="18.75" customHeight="1" x14ac:dyDescent="0.2">
      <c r="U259" s="23"/>
      <c r="V259" s="23"/>
      <c r="W259" s="23"/>
      <c r="X259" s="78"/>
    </row>
    <row r="260" spans="21:24" ht="18.75" customHeight="1" x14ac:dyDescent="0.2">
      <c r="U260" s="23"/>
      <c r="V260" s="23"/>
      <c r="W260" s="23"/>
      <c r="X260" s="78"/>
    </row>
    <row r="261" spans="21:24" ht="18.75" customHeight="1" x14ac:dyDescent="0.2">
      <c r="U261" s="23"/>
      <c r="V261" s="23"/>
      <c r="W261" s="23"/>
      <c r="X261" s="78"/>
    </row>
    <row r="262" spans="21:24" ht="18.75" customHeight="1" x14ac:dyDescent="0.2">
      <c r="U262" s="23"/>
      <c r="V262" s="23"/>
      <c r="W262" s="23"/>
      <c r="X262" s="78"/>
    </row>
    <row r="263" spans="21:24" ht="18.75" customHeight="1" x14ac:dyDescent="0.2">
      <c r="U263" s="23"/>
      <c r="V263" s="23"/>
      <c r="W263" s="23"/>
      <c r="X263" s="78"/>
    </row>
    <row r="264" spans="21:24" ht="18.75" customHeight="1" x14ac:dyDescent="0.2">
      <c r="U264" s="23"/>
      <c r="V264" s="23"/>
      <c r="W264" s="23"/>
      <c r="X264" s="78"/>
    </row>
    <row r="265" spans="21:24" ht="18.75" customHeight="1" x14ac:dyDescent="0.2">
      <c r="U265" s="23"/>
      <c r="V265" s="23"/>
      <c r="W265" s="23"/>
      <c r="X265" s="78"/>
    </row>
    <row r="266" spans="21:24" ht="18.75" customHeight="1" x14ac:dyDescent="0.2">
      <c r="U266" s="23"/>
      <c r="V266" s="23"/>
      <c r="W266" s="23"/>
      <c r="X266" s="78"/>
    </row>
    <row r="267" spans="21:24" ht="18.75" customHeight="1" x14ac:dyDescent="0.2">
      <c r="U267" s="23"/>
      <c r="V267" s="23"/>
      <c r="W267" s="23"/>
      <c r="X267" s="78"/>
    </row>
    <row r="268" spans="21:24" ht="18.75" customHeight="1" x14ac:dyDescent="0.2">
      <c r="U268" s="23"/>
      <c r="V268" s="23"/>
      <c r="W268" s="23"/>
      <c r="X268" s="78"/>
    </row>
    <row r="269" spans="21:24" ht="18.75" customHeight="1" x14ac:dyDescent="0.2">
      <c r="U269" s="23"/>
      <c r="V269" s="23"/>
      <c r="W269" s="23"/>
      <c r="X269" s="78"/>
    </row>
    <row r="270" spans="21:24" ht="18.75" customHeight="1" x14ac:dyDescent="0.2">
      <c r="U270" s="23"/>
      <c r="V270" s="23"/>
      <c r="W270" s="23"/>
      <c r="X270" s="78"/>
    </row>
    <row r="271" spans="21:24" ht="18.75" customHeight="1" x14ac:dyDescent="0.2">
      <c r="U271" s="23"/>
      <c r="V271" s="23"/>
      <c r="W271" s="23"/>
      <c r="X271" s="78"/>
    </row>
    <row r="272" spans="21:24" ht="18.75" customHeight="1" x14ac:dyDescent="0.2">
      <c r="U272" s="23"/>
      <c r="V272" s="23"/>
      <c r="W272" s="23"/>
      <c r="X272" s="78"/>
    </row>
    <row r="273" spans="21:24" ht="18.75" customHeight="1" x14ac:dyDescent="0.2">
      <c r="U273" s="23"/>
      <c r="V273" s="23"/>
      <c r="W273" s="23"/>
      <c r="X273" s="78"/>
    </row>
    <row r="274" spans="21:24" ht="18.75" customHeight="1" x14ac:dyDescent="0.2">
      <c r="U274" s="23"/>
      <c r="V274" s="23"/>
      <c r="W274" s="23"/>
      <c r="X274" s="78"/>
    </row>
    <row r="275" spans="21:24" ht="18.75" customHeight="1" x14ac:dyDescent="0.2">
      <c r="U275" s="23"/>
      <c r="V275" s="23"/>
      <c r="W275" s="23"/>
      <c r="X275" s="78"/>
    </row>
    <row r="276" spans="21:24" ht="18.75" customHeight="1" x14ac:dyDescent="0.2">
      <c r="U276" s="23"/>
      <c r="V276" s="23"/>
      <c r="W276" s="23"/>
      <c r="X276" s="78"/>
    </row>
    <row r="277" spans="21:24" ht="18.75" customHeight="1" x14ac:dyDescent="0.2">
      <c r="U277" s="23"/>
      <c r="V277" s="23"/>
      <c r="W277" s="23"/>
      <c r="X277" s="78"/>
    </row>
    <row r="278" spans="21:24" ht="18.75" customHeight="1" x14ac:dyDescent="0.2">
      <c r="U278" s="23"/>
      <c r="V278" s="23"/>
      <c r="W278" s="23"/>
      <c r="X278" s="78"/>
    </row>
    <row r="279" spans="21:24" ht="18.75" customHeight="1" x14ac:dyDescent="0.2">
      <c r="U279" s="23"/>
      <c r="V279" s="23"/>
      <c r="W279" s="23"/>
      <c r="X279" s="78"/>
    </row>
    <row r="280" spans="21:24" ht="18.75" customHeight="1" x14ac:dyDescent="0.2">
      <c r="U280" s="23"/>
      <c r="V280" s="23"/>
      <c r="W280" s="23"/>
      <c r="X280" s="78"/>
    </row>
    <row r="281" spans="21:24" ht="18.75" customHeight="1" x14ac:dyDescent="0.2">
      <c r="U281" s="23"/>
      <c r="V281" s="23"/>
      <c r="W281" s="23"/>
      <c r="X281" s="78"/>
    </row>
    <row r="282" spans="21:24" ht="18.75" customHeight="1" x14ac:dyDescent="0.2">
      <c r="U282" s="23"/>
      <c r="V282" s="23"/>
      <c r="W282" s="23"/>
      <c r="X282" s="78"/>
    </row>
    <row r="283" spans="21:24" ht="18.75" customHeight="1" x14ac:dyDescent="0.2">
      <c r="U283" s="23"/>
      <c r="V283" s="23"/>
      <c r="W283" s="23"/>
      <c r="X283" s="78"/>
    </row>
    <row r="284" spans="21:24" ht="18.75" customHeight="1" x14ac:dyDescent="0.2">
      <c r="U284" s="23"/>
      <c r="V284" s="23"/>
      <c r="W284" s="23"/>
      <c r="X284" s="78"/>
    </row>
    <row r="285" spans="21:24" ht="18.75" customHeight="1" x14ac:dyDescent="0.2">
      <c r="U285" s="23"/>
      <c r="V285" s="23"/>
      <c r="W285" s="23"/>
      <c r="X285" s="78"/>
    </row>
    <row r="286" spans="21:24" ht="18.75" customHeight="1" x14ac:dyDescent="0.2">
      <c r="U286" s="23"/>
      <c r="V286" s="23"/>
      <c r="W286" s="23"/>
      <c r="X286" s="78"/>
    </row>
    <row r="287" spans="21:24" ht="18.75" customHeight="1" x14ac:dyDescent="0.2">
      <c r="U287" s="23"/>
      <c r="V287" s="23"/>
      <c r="W287" s="23"/>
      <c r="X287" s="78"/>
    </row>
    <row r="288" spans="21:24" ht="18.75" customHeight="1" x14ac:dyDescent="0.2">
      <c r="U288" s="23"/>
      <c r="V288" s="23"/>
      <c r="W288" s="23"/>
      <c r="X288" s="78"/>
    </row>
    <row r="289" spans="21:24" ht="18.75" customHeight="1" x14ac:dyDescent="0.2">
      <c r="U289" s="23"/>
      <c r="V289" s="23"/>
      <c r="W289" s="23"/>
      <c r="X289" s="78"/>
    </row>
    <row r="290" spans="21:24" ht="18.75" customHeight="1" x14ac:dyDescent="0.2">
      <c r="U290" s="23"/>
      <c r="V290" s="23"/>
      <c r="W290" s="23"/>
      <c r="X290" s="78"/>
    </row>
    <row r="291" spans="21:24" ht="18.75" customHeight="1" x14ac:dyDescent="0.2">
      <c r="U291" s="23"/>
      <c r="V291" s="23"/>
      <c r="W291" s="23"/>
      <c r="X291" s="78"/>
    </row>
    <row r="292" spans="21:24" ht="18.75" customHeight="1" x14ac:dyDescent="0.2">
      <c r="U292" s="23"/>
      <c r="V292" s="23"/>
      <c r="W292" s="23"/>
      <c r="X292" s="78"/>
    </row>
    <row r="293" spans="21:24" ht="18.75" customHeight="1" x14ac:dyDescent="0.2">
      <c r="U293" s="23"/>
      <c r="V293" s="23"/>
      <c r="W293" s="23"/>
      <c r="X293" s="78"/>
    </row>
    <row r="294" spans="21:24" ht="18.75" customHeight="1" x14ac:dyDescent="0.2">
      <c r="U294" s="23"/>
      <c r="V294" s="23"/>
      <c r="W294" s="23"/>
      <c r="X294" s="78"/>
    </row>
    <row r="295" spans="21:24" ht="18.75" customHeight="1" x14ac:dyDescent="0.2">
      <c r="U295" s="23"/>
      <c r="V295" s="23"/>
      <c r="W295" s="23"/>
      <c r="X295" s="78"/>
    </row>
    <row r="296" spans="21:24" ht="18.75" customHeight="1" x14ac:dyDescent="0.2">
      <c r="U296" s="23"/>
      <c r="V296" s="23"/>
      <c r="W296" s="23"/>
      <c r="X296" s="78"/>
    </row>
    <row r="297" spans="21:24" ht="18.75" customHeight="1" x14ac:dyDescent="0.2">
      <c r="U297" s="23"/>
      <c r="V297" s="23"/>
      <c r="W297" s="23"/>
      <c r="X297" s="78"/>
    </row>
    <row r="298" spans="21:24" ht="18.75" customHeight="1" x14ac:dyDescent="0.2">
      <c r="U298" s="23"/>
      <c r="V298" s="23"/>
      <c r="W298" s="23"/>
      <c r="X298" s="78"/>
    </row>
    <row r="299" spans="21:24" ht="18.75" customHeight="1" x14ac:dyDescent="0.2">
      <c r="U299" s="23"/>
      <c r="V299" s="23"/>
      <c r="W299" s="23"/>
      <c r="X299" s="78"/>
    </row>
    <row r="300" spans="21:24" ht="18.75" customHeight="1" x14ac:dyDescent="0.2">
      <c r="U300" s="23"/>
      <c r="V300" s="23"/>
      <c r="W300" s="23"/>
      <c r="X300" s="78"/>
    </row>
    <row r="301" spans="21:24" ht="18.75" customHeight="1" x14ac:dyDescent="0.2">
      <c r="U301" s="23"/>
      <c r="V301" s="23"/>
      <c r="W301" s="23"/>
      <c r="X301" s="78"/>
    </row>
    <row r="302" spans="21:24" ht="18.75" customHeight="1" x14ac:dyDescent="0.2">
      <c r="U302" s="23"/>
      <c r="V302" s="23"/>
      <c r="W302" s="23"/>
      <c r="X302" s="78"/>
    </row>
    <row r="303" spans="21:24" ht="18.75" customHeight="1" x14ac:dyDescent="0.2">
      <c r="U303" s="23"/>
      <c r="V303" s="23"/>
      <c r="W303" s="23"/>
      <c r="X303" s="78"/>
    </row>
    <row r="304" spans="21:24" ht="18.75" customHeight="1" x14ac:dyDescent="0.2">
      <c r="U304" s="23"/>
      <c r="V304" s="23"/>
      <c r="W304" s="23"/>
      <c r="X304" s="78"/>
    </row>
    <row r="305" spans="21:24" ht="18.75" customHeight="1" x14ac:dyDescent="0.2">
      <c r="U305" s="23"/>
      <c r="V305" s="23"/>
      <c r="W305" s="23"/>
      <c r="X305" s="78"/>
    </row>
    <row r="306" spans="21:24" ht="18.75" customHeight="1" x14ac:dyDescent="0.2">
      <c r="U306" s="23"/>
      <c r="V306" s="23"/>
      <c r="W306" s="23"/>
      <c r="X306" s="78"/>
    </row>
    <row r="307" spans="21:24" ht="18.75" customHeight="1" x14ac:dyDescent="0.2">
      <c r="U307" s="23"/>
      <c r="V307" s="23"/>
      <c r="W307" s="23"/>
      <c r="X307" s="78"/>
    </row>
    <row r="308" spans="21:24" ht="18.75" customHeight="1" x14ac:dyDescent="0.2">
      <c r="U308" s="23"/>
      <c r="V308" s="23"/>
      <c r="W308" s="23"/>
      <c r="X308" s="78"/>
    </row>
    <row r="309" spans="21:24" ht="18.75" customHeight="1" x14ac:dyDescent="0.2">
      <c r="U309" s="23"/>
      <c r="V309" s="23"/>
      <c r="W309" s="23"/>
      <c r="X309" s="78"/>
    </row>
    <row r="310" spans="21:24" ht="18.75" customHeight="1" x14ac:dyDescent="0.2">
      <c r="U310" s="23"/>
      <c r="V310" s="23"/>
      <c r="W310" s="23"/>
      <c r="X310" s="78"/>
    </row>
    <row r="311" spans="21:24" ht="18.75" customHeight="1" x14ac:dyDescent="0.2">
      <c r="U311" s="23"/>
      <c r="V311" s="23"/>
      <c r="W311" s="23"/>
      <c r="X311" s="78"/>
    </row>
    <row r="312" spans="21:24" ht="18.75" customHeight="1" x14ac:dyDescent="0.2">
      <c r="U312" s="23"/>
      <c r="V312" s="23"/>
      <c r="W312" s="23"/>
      <c r="X312" s="78"/>
    </row>
    <row r="313" spans="21:24" ht="18.75" customHeight="1" x14ac:dyDescent="0.2">
      <c r="U313" s="23"/>
      <c r="V313" s="23"/>
      <c r="W313" s="23"/>
      <c r="X313" s="78"/>
    </row>
    <row r="314" spans="21:24" ht="18.75" customHeight="1" x14ac:dyDescent="0.2">
      <c r="U314" s="23"/>
      <c r="V314" s="23"/>
      <c r="W314" s="23"/>
      <c r="X314" s="78"/>
    </row>
    <row r="315" spans="21:24" ht="18.75" customHeight="1" x14ac:dyDescent="0.2">
      <c r="U315" s="23"/>
      <c r="V315" s="23"/>
      <c r="W315" s="23"/>
      <c r="X315" s="78"/>
    </row>
    <row r="316" spans="21:24" ht="18.75" customHeight="1" x14ac:dyDescent="0.2">
      <c r="U316" s="23"/>
      <c r="V316" s="23"/>
      <c r="W316" s="23"/>
      <c r="X316" s="78"/>
    </row>
    <row r="317" spans="21:24" ht="18.75" customHeight="1" x14ac:dyDescent="0.2">
      <c r="U317" s="23"/>
      <c r="V317" s="23"/>
      <c r="W317" s="23"/>
      <c r="X317" s="78"/>
    </row>
    <row r="318" spans="21:24" ht="18.75" customHeight="1" x14ac:dyDescent="0.2">
      <c r="U318" s="23"/>
      <c r="V318" s="23"/>
      <c r="W318" s="23"/>
      <c r="X318" s="78"/>
    </row>
    <row r="319" spans="21:24" ht="18.75" customHeight="1" x14ac:dyDescent="0.2">
      <c r="U319" s="23"/>
      <c r="V319" s="23"/>
      <c r="W319" s="23"/>
      <c r="X319" s="78"/>
    </row>
    <row r="320" spans="21:24" ht="18.75" customHeight="1" x14ac:dyDescent="0.2">
      <c r="U320" s="23"/>
      <c r="V320" s="23"/>
      <c r="W320" s="23"/>
      <c r="X320" s="78"/>
    </row>
    <row r="321" spans="21:24" ht="18.75" customHeight="1" x14ac:dyDescent="0.2">
      <c r="U321" s="23"/>
      <c r="V321" s="23"/>
      <c r="W321" s="23"/>
      <c r="X321" s="78"/>
    </row>
    <row r="322" spans="21:24" ht="18.75" customHeight="1" x14ac:dyDescent="0.2">
      <c r="U322" s="23"/>
      <c r="V322" s="23"/>
      <c r="W322" s="23"/>
      <c r="X322" s="78"/>
    </row>
    <row r="323" spans="21:24" ht="18.75" customHeight="1" x14ac:dyDescent="0.2">
      <c r="U323" s="23"/>
      <c r="V323" s="23"/>
      <c r="W323" s="23"/>
      <c r="X323" s="78"/>
    </row>
    <row r="324" spans="21:24" ht="18.75" customHeight="1" x14ac:dyDescent="0.2">
      <c r="U324" s="23"/>
      <c r="V324" s="23"/>
      <c r="W324" s="23"/>
      <c r="X324" s="78"/>
    </row>
    <row r="325" spans="21:24" ht="18.75" customHeight="1" x14ac:dyDescent="0.2">
      <c r="U325" s="23"/>
      <c r="V325" s="23"/>
      <c r="W325" s="23"/>
      <c r="X325" s="78"/>
    </row>
    <row r="326" spans="21:24" ht="18.75" customHeight="1" x14ac:dyDescent="0.2">
      <c r="U326" s="23"/>
      <c r="V326" s="23"/>
      <c r="W326" s="23"/>
      <c r="X326" s="78"/>
    </row>
    <row r="327" spans="21:24" ht="18.75" customHeight="1" x14ac:dyDescent="0.2">
      <c r="U327" s="23"/>
      <c r="V327" s="23"/>
      <c r="W327" s="23"/>
      <c r="X327" s="78"/>
    </row>
    <row r="328" spans="21:24" ht="18.75" customHeight="1" x14ac:dyDescent="0.2">
      <c r="U328" s="23"/>
      <c r="V328" s="23"/>
      <c r="W328" s="23"/>
      <c r="X328" s="78"/>
    </row>
    <row r="329" spans="21:24" ht="18.75" customHeight="1" x14ac:dyDescent="0.2">
      <c r="U329" s="23"/>
      <c r="V329" s="23"/>
      <c r="W329" s="23"/>
      <c r="X329" s="78"/>
    </row>
    <row r="330" spans="21:24" ht="18.75" customHeight="1" x14ac:dyDescent="0.2">
      <c r="U330" s="23"/>
      <c r="V330" s="23"/>
      <c r="W330" s="23"/>
      <c r="X330" s="78"/>
    </row>
    <row r="331" spans="21:24" ht="18.75" customHeight="1" x14ac:dyDescent="0.2">
      <c r="U331" s="23"/>
      <c r="V331" s="23"/>
      <c r="W331" s="23"/>
      <c r="X331" s="78"/>
    </row>
    <row r="332" spans="21:24" ht="18.75" customHeight="1" x14ac:dyDescent="0.2">
      <c r="U332" s="23"/>
      <c r="V332" s="23"/>
      <c r="W332" s="23"/>
      <c r="X332" s="78"/>
    </row>
    <row r="333" spans="21:24" ht="18.75" customHeight="1" x14ac:dyDescent="0.2">
      <c r="U333" s="23"/>
      <c r="V333" s="23"/>
      <c r="W333" s="23"/>
      <c r="X333" s="78"/>
    </row>
    <row r="334" spans="21:24" ht="18.75" customHeight="1" x14ac:dyDescent="0.2">
      <c r="U334" s="23"/>
      <c r="V334" s="23"/>
      <c r="W334" s="23"/>
      <c r="X334" s="78"/>
    </row>
    <row r="335" spans="21:24" ht="18.75" customHeight="1" x14ac:dyDescent="0.2">
      <c r="U335" s="23"/>
      <c r="V335" s="23"/>
      <c r="W335" s="23"/>
      <c r="X335" s="78"/>
    </row>
    <row r="336" spans="21:24" ht="18.75" customHeight="1" x14ac:dyDescent="0.2">
      <c r="U336" s="23"/>
      <c r="V336" s="23"/>
      <c r="W336" s="23"/>
      <c r="X336" s="78"/>
    </row>
    <row r="337" spans="21:24" ht="18.75" customHeight="1" x14ac:dyDescent="0.2">
      <c r="U337" s="23"/>
      <c r="V337" s="23"/>
      <c r="W337" s="23"/>
      <c r="X337" s="78"/>
    </row>
    <row r="338" spans="21:24" ht="18.75" customHeight="1" x14ac:dyDescent="0.2">
      <c r="U338" s="23"/>
      <c r="V338" s="23"/>
      <c r="W338" s="23"/>
      <c r="X338" s="78"/>
    </row>
    <row r="339" spans="21:24" ht="18.75" customHeight="1" x14ac:dyDescent="0.2">
      <c r="U339" s="23"/>
      <c r="V339" s="23"/>
      <c r="W339" s="23"/>
      <c r="X339" s="78"/>
    </row>
    <row r="340" spans="21:24" ht="18.75" customHeight="1" x14ac:dyDescent="0.2">
      <c r="U340" s="23"/>
      <c r="V340" s="23"/>
      <c r="W340" s="23"/>
      <c r="X340" s="78"/>
    </row>
    <row r="341" spans="21:24" ht="18.75" customHeight="1" x14ac:dyDescent="0.2">
      <c r="U341" s="23"/>
      <c r="V341" s="23"/>
      <c r="W341" s="23"/>
      <c r="X341" s="78"/>
    </row>
    <row r="342" spans="21:24" ht="18.75" customHeight="1" x14ac:dyDescent="0.2">
      <c r="U342" s="23"/>
      <c r="V342" s="23"/>
      <c r="W342" s="23"/>
      <c r="X342" s="78"/>
    </row>
    <row r="343" spans="21:24" ht="18.75" customHeight="1" x14ac:dyDescent="0.2">
      <c r="U343" s="23"/>
      <c r="V343" s="23"/>
      <c r="W343" s="23"/>
      <c r="X343" s="78"/>
    </row>
    <row r="344" spans="21:24" ht="18.75" customHeight="1" x14ac:dyDescent="0.2">
      <c r="U344" s="23"/>
      <c r="V344" s="23"/>
      <c r="W344" s="23"/>
      <c r="X344" s="78"/>
    </row>
    <row r="345" spans="21:24" ht="18.75" customHeight="1" x14ac:dyDescent="0.2">
      <c r="U345" s="23"/>
      <c r="V345" s="23"/>
      <c r="W345" s="23"/>
      <c r="X345" s="78"/>
    </row>
    <row r="346" spans="21:24" ht="18.75" customHeight="1" x14ac:dyDescent="0.2">
      <c r="U346" s="23"/>
      <c r="V346" s="23"/>
      <c r="W346" s="23"/>
      <c r="X346" s="78"/>
    </row>
    <row r="347" spans="21:24" ht="18.75" customHeight="1" x14ac:dyDescent="0.2">
      <c r="U347" s="23"/>
      <c r="V347" s="23"/>
      <c r="W347" s="23"/>
      <c r="X347" s="78"/>
    </row>
    <row r="348" spans="21:24" ht="18.75" customHeight="1" x14ac:dyDescent="0.2">
      <c r="U348" s="23"/>
      <c r="V348" s="23"/>
      <c r="W348" s="23"/>
      <c r="X348" s="78"/>
    </row>
    <row r="349" spans="21:24" ht="18.75" customHeight="1" x14ac:dyDescent="0.2">
      <c r="U349" s="23"/>
      <c r="V349" s="23"/>
      <c r="W349" s="23"/>
      <c r="X349" s="78"/>
    </row>
    <row r="350" spans="21:24" ht="18.75" customHeight="1" x14ac:dyDescent="0.2">
      <c r="U350" s="23"/>
      <c r="V350" s="23"/>
      <c r="W350" s="23"/>
      <c r="X350" s="78"/>
    </row>
    <row r="351" spans="21:24" ht="18.75" customHeight="1" x14ac:dyDescent="0.2">
      <c r="U351" s="23"/>
      <c r="V351" s="23"/>
      <c r="W351" s="23"/>
      <c r="X351" s="78"/>
    </row>
    <row r="352" spans="21:24" ht="18.75" customHeight="1" x14ac:dyDescent="0.2">
      <c r="U352" s="23"/>
      <c r="V352" s="23"/>
      <c r="W352" s="23"/>
      <c r="X352" s="78"/>
    </row>
    <row r="353" spans="21:24" ht="18.75" customHeight="1" x14ac:dyDescent="0.2">
      <c r="U353" s="23"/>
      <c r="V353" s="23"/>
      <c r="W353" s="23"/>
      <c r="X353" s="78"/>
    </row>
    <row r="354" spans="21:24" ht="18.75" customHeight="1" x14ac:dyDescent="0.2">
      <c r="U354" s="23"/>
      <c r="V354" s="23"/>
      <c r="W354" s="23"/>
      <c r="X354" s="78"/>
    </row>
    <row r="355" spans="21:24" ht="18.75" customHeight="1" x14ac:dyDescent="0.2">
      <c r="U355" s="23"/>
      <c r="V355" s="23"/>
      <c r="W355" s="23"/>
      <c r="X355" s="78"/>
    </row>
    <row r="356" spans="21:24" ht="18.75" customHeight="1" x14ac:dyDescent="0.2">
      <c r="U356" s="23"/>
      <c r="V356" s="23"/>
      <c r="W356" s="23"/>
      <c r="X356" s="78"/>
    </row>
    <row r="357" spans="21:24" ht="18.75" customHeight="1" x14ac:dyDescent="0.2">
      <c r="U357" s="23"/>
      <c r="V357" s="23"/>
      <c r="W357" s="23"/>
      <c r="X357" s="78"/>
    </row>
    <row r="358" spans="21:24" ht="18.75" customHeight="1" x14ac:dyDescent="0.2">
      <c r="U358" s="23"/>
      <c r="V358" s="23"/>
      <c r="W358" s="23"/>
      <c r="X358" s="78"/>
    </row>
    <row r="359" spans="21:24" ht="18.75" customHeight="1" x14ac:dyDescent="0.2">
      <c r="U359" s="23"/>
      <c r="V359" s="23"/>
      <c r="W359" s="23"/>
      <c r="X359" s="78"/>
    </row>
    <row r="360" spans="21:24" ht="18.75" customHeight="1" x14ac:dyDescent="0.2">
      <c r="U360" s="23"/>
      <c r="V360" s="23"/>
      <c r="W360" s="23"/>
      <c r="X360" s="78"/>
    </row>
    <row r="361" spans="21:24" ht="18.75" customHeight="1" x14ac:dyDescent="0.2">
      <c r="U361" s="23"/>
      <c r="V361" s="23"/>
      <c r="W361" s="23"/>
      <c r="X361" s="78"/>
    </row>
    <row r="362" spans="21:24" ht="18.75" customHeight="1" x14ac:dyDescent="0.2">
      <c r="U362" s="23"/>
      <c r="V362" s="23"/>
      <c r="W362" s="23"/>
      <c r="X362" s="78"/>
    </row>
    <row r="363" spans="21:24" ht="18.75" customHeight="1" x14ac:dyDescent="0.2">
      <c r="U363" s="23"/>
      <c r="V363" s="23"/>
      <c r="W363" s="23"/>
      <c r="X363" s="78"/>
    </row>
    <row r="364" spans="21:24" ht="18.75" customHeight="1" x14ac:dyDescent="0.2">
      <c r="U364" s="23"/>
      <c r="V364" s="23"/>
      <c r="W364" s="23"/>
      <c r="X364" s="78"/>
    </row>
    <row r="365" spans="21:24" ht="18.75" customHeight="1" x14ac:dyDescent="0.2">
      <c r="U365" s="23"/>
      <c r="V365" s="23"/>
      <c r="W365" s="23"/>
      <c r="X365" s="78"/>
    </row>
    <row r="366" spans="21:24" ht="18.75" customHeight="1" x14ac:dyDescent="0.2">
      <c r="U366" s="23"/>
      <c r="V366" s="23"/>
      <c r="W366" s="23"/>
      <c r="X366" s="78"/>
    </row>
    <row r="367" spans="21:24" ht="18.75" customHeight="1" x14ac:dyDescent="0.2">
      <c r="U367" s="23"/>
      <c r="V367" s="23"/>
      <c r="W367" s="23"/>
      <c r="X367" s="78"/>
    </row>
    <row r="368" spans="21:24" ht="18.75" customHeight="1" x14ac:dyDescent="0.2">
      <c r="U368" s="23"/>
      <c r="V368" s="23"/>
      <c r="W368" s="23"/>
      <c r="X368" s="78"/>
    </row>
    <row r="369" spans="21:24" ht="18.75" customHeight="1" x14ac:dyDescent="0.2">
      <c r="U369" s="23"/>
      <c r="V369" s="23"/>
      <c r="W369" s="23"/>
      <c r="X369" s="78"/>
    </row>
    <row r="370" spans="21:24" ht="18.75" customHeight="1" x14ac:dyDescent="0.2">
      <c r="U370" s="23"/>
      <c r="V370" s="23"/>
      <c r="W370" s="23"/>
      <c r="X370" s="78"/>
    </row>
    <row r="371" spans="21:24" ht="18.75" customHeight="1" x14ac:dyDescent="0.2">
      <c r="U371" s="23"/>
      <c r="V371" s="23"/>
      <c r="W371" s="23"/>
      <c r="X371" s="78"/>
    </row>
    <row r="372" spans="21:24" ht="18.75" customHeight="1" x14ac:dyDescent="0.2">
      <c r="U372" s="23"/>
      <c r="V372" s="23"/>
      <c r="W372" s="23"/>
      <c r="X372" s="78"/>
    </row>
    <row r="373" spans="21:24" ht="18.75" customHeight="1" x14ac:dyDescent="0.2">
      <c r="U373" s="23"/>
      <c r="V373" s="23"/>
      <c r="W373" s="23"/>
      <c r="X373" s="78"/>
    </row>
    <row r="374" spans="21:24" ht="18.75" customHeight="1" x14ac:dyDescent="0.2">
      <c r="U374" s="23"/>
      <c r="V374" s="23"/>
      <c r="W374" s="23"/>
      <c r="X374" s="78"/>
    </row>
    <row r="375" spans="21:24" ht="18.75" customHeight="1" x14ac:dyDescent="0.2">
      <c r="U375" s="23"/>
      <c r="V375" s="23"/>
      <c r="W375" s="23"/>
      <c r="X375" s="78"/>
    </row>
    <row r="376" spans="21:24" ht="18.75" customHeight="1" x14ac:dyDescent="0.2">
      <c r="U376" s="23"/>
      <c r="V376" s="23"/>
      <c r="W376" s="23"/>
      <c r="X376" s="78"/>
    </row>
    <row r="377" spans="21:24" ht="18.75" customHeight="1" x14ac:dyDescent="0.2">
      <c r="U377" s="23"/>
      <c r="V377" s="23"/>
      <c r="W377" s="23"/>
      <c r="X377" s="78"/>
    </row>
    <row r="378" spans="21:24" ht="18.75" customHeight="1" x14ac:dyDescent="0.2">
      <c r="U378" s="23"/>
      <c r="V378" s="23"/>
      <c r="W378" s="23"/>
      <c r="X378" s="78"/>
    </row>
    <row r="379" spans="21:24" ht="18.75" customHeight="1" x14ac:dyDescent="0.2">
      <c r="U379" s="23"/>
      <c r="V379" s="23"/>
      <c r="W379" s="23"/>
      <c r="X379" s="78"/>
    </row>
    <row r="380" spans="21:24" ht="18.75" customHeight="1" x14ac:dyDescent="0.2">
      <c r="U380" s="23"/>
      <c r="V380" s="23"/>
      <c r="W380" s="23"/>
      <c r="X380" s="78"/>
    </row>
    <row r="381" spans="21:24" ht="18.75" customHeight="1" x14ac:dyDescent="0.2">
      <c r="U381" s="23"/>
      <c r="V381" s="23"/>
      <c r="W381" s="23"/>
      <c r="X381" s="78"/>
    </row>
    <row r="382" spans="21:24" ht="18.75" customHeight="1" x14ac:dyDescent="0.2">
      <c r="U382" s="23"/>
      <c r="V382" s="23"/>
      <c r="W382" s="23"/>
      <c r="X382" s="78"/>
    </row>
    <row r="383" spans="21:24" ht="18.75" customHeight="1" x14ac:dyDescent="0.2">
      <c r="U383" s="23"/>
      <c r="V383" s="23"/>
      <c r="W383" s="23"/>
      <c r="X383" s="78"/>
    </row>
    <row r="384" spans="21:24" ht="18.75" customHeight="1" x14ac:dyDescent="0.2">
      <c r="U384" s="23"/>
      <c r="V384" s="23"/>
      <c r="W384" s="23"/>
      <c r="X384" s="78"/>
    </row>
    <row r="385" spans="21:24" ht="18.75" customHeight="1" x14ac:dyDescent="0.2">
      <c r="U385" s="23"/>
      <c r="V385" s="23"/>
      <c r="W385" s="23"/>
      <c r="X385" s="78"/>
    </row>
    <row r="386" spans="21:24" ht="18.75" customHeight="1" x14ac:dyDescent="0.2">
      <c r="U386" s="23"/>
      <c r="V386" s="23"/>
      <c r="W386" s="23"/>
      <c r="X386" s="78"/>
    </row>
    <row r="387" spans="21:24" ht="18.75" customHeight="1" x14ac:dyDescent="0.2">
      <c r="U387" s="23"/>
      <c r="V387" s="23"/>
      <c r="W387" s="23"/>
      <c r="X387" s="78"/>
    </row>
    <row r="388" spans="21:24" ht="18.75" customHeight="1" x14ac:dyDescent="0.2">
      <c r="U388" s="23"/>
      <c r="V388" s="23"/>
      <c r="W388" s="23"/>
      <c r="X388" s="78"/>
    </row>
    <row r="389" spans="21:24" ht="18.75" customHeight="1" x14ac:dyDescent="0.2">
      <c r="U389" s="23"/>
      <c r="V389" s="23"/>
      <c r="W389" s="23"/>
      <c r="X389" s="78"/>
    </row>
    <row r="390" spans="21:24" ht="18.75" customHeight="1" x14ac:dyDescent="0.2">
      <c r="U390" s="23"/>
      <c r="V390" s="23"/>
      <c r="W390" s="23"/>
      <c r="X390" s="78"/>
    </row>
    <row r="391" spans="21:24" ht="18.75" customHeight="1" x14ac:dyDescent="0.2">
      <c r="U391" s="23"/>
      <c r="V391" s="23"/>
      <c r="W391" s="23"/>
      <c r="X391" s="78"/>
    </row>
    <row r="392" spans="21:24" ht="18.75" customHeight="1" x14ac:dyDescent="0.2">
      <c r="U392" s="23"/>
      <c r="V392" s="23"/>
      <c r="W392" s="23"/>
      <c r="X392" s="78"/>
    </row>
    <row r="393" spans="21:24" ht="18.75" customHeight="1" x14ac:dyDescent="0.2">
      <c r="U393" s="23"/>
      <c r="V393" s="23"/>
      <c r="W393" s="23"/>
      <c r="X393" s="78"/>
    </row>
    <row r="394" spans="21:24" ht="18.75" customHeight="1" x14ac:dyDescent="0.2">
      <c r="U394" s="23"/>
      <c r="V394" s="23"/>
      <c r="W394" s="23"/>
      <c r="X394" s="78"/>
    </row>
    <row r="395" spans="21:24" ht="18.75" customHeight="1" x14ac:dyDescent="0.2">
      <c r="U395" s="23"/>
      <c r="V395" s="23"/>
      <c r="W395" s="23"/>
      <c r="X395" s="78"/>
    </row>
    <row r="396" spans="21:24" ht="18.75" customHeight="1" x14ac:dyDescent="0.2">
      <c r="U396" s="23"/>
      <c r="V396" s="23"/>
      <c r="W396" s="23"/>
      <c r="X396" s="78"/>
    </row>
    <row r="397" spans="21:24" ht="18.75" customHeight="1" x14ac:dyDescent="0.2">
      <c r="U397" s="23"/>
      <c r="V397" s="23"/>
      <c r="W397" s="23"/>
      <c r="X397" s="78"/>
    </row>
    <row r="398" spans="21:24" ht="18.75" customHeight="1" x14ac:dyDescent="0.2">
      <c r="U398" s="23"/>
      <c r="V398" s="23"/>
      <c r="W398" s="23"/>
      <c r="X398" s="78"/>
    </row>
    <row r="399" spans="21:24" ht="18.75" customHeight="1" x14ac:dyDescent="0.2">
      <c r="U399" s="23"/>
      <c r="V399" s="23"/>
      <c r="W399" s="23"/>
      <c r="X399" s="78"/>
    </row>
    <row r="400" spans="21:24" ht="18.75" customHeight="1" x14ac:dyDescent="0.2">
      <c r="U400" s="23"/>
      <c r="V400" s="23"/>
      <c r="W400" s="23"/>
      <c r="X400" s="78"/>
    </row>
    <row r="401" spans="21:24" ht="18.75" customHeight="1" x14ac:dyDescent="0.2">
      <c r="U401" s="23"/>
      <c r="V401" s="23"/>
      <c r="W401" s="23"/>
      <c r="X401" s="78"/>
    </row>
    <row r="402" spans="21:24" ht="18.75" customHeight="1" x14ac:dyDescent="0.2">
      <c r="U402" s="23"/>
      <c r="V402" s="23"/>
      <c r="W402" s="23"/>
      <c r="X402" s="78"/>
    </row>
    <row r="403" spans="21:24" ht="18.75" customHeight="1" x14ac:dyDescent="0.2">
      <c r="U403" s="23"/>
      <c r="V403" s="23"/>
      <c r="W403" s="23"/>
      <c r="X403" s="78"/>
    </row>
    <row r="404" spans="21:24" ht="18.75" customHeight="1" x14ac:dyDescent="0.2">
      <c r="U404" s="23"/>
      <c r="V404" s="23"/>
      <c r="W404" s="23"/>
      <c r="X404" s="78"/>
    </row>
    <row r="405" spans="21:24" ht="18.75" customHeight="1" x14ac:dyDescent="0.2">
      <c r="U405" s="23"/>
      <c r="V405" s="23"/>
      <c r="W405" s="23"/>
      <c r="X405" s="78"/>
    </row>
    <row r="406" spans="21:24" ht="18.75" customHeight="1" x14ac:dyDescent="0.2">
      <c r="U406" s="23"/>
      <c r="V406" s="23"/>
      <c r="W406" s="23"/>
      <c r="X406" s="78"/>
    </row>
    <row r="407" spans="21:24" ht="18.75" customHeight="1" x14ac:dyDescent="0.2">
      <c r="U407" s="23"/>
      <c r="V407" s="23"/>
      <c r="W407" s="23"/>
      <c r="X407" s="78"/>
    </row>
    <row r="408" spans="21:24" ht="18.75" customHeight="1" x14ac:dyDescent="0.2">
      <c r="U408" s="23"/>
      <c r="V408" s="23"/>
      <c r="W408" s="23"/>
      <c r="X408" s="78"/>
    </row>
    <row r="409" spans="21:24" ht="18.75" customHeight="1" x14ac:dyDescent="0.2">
      <c r="U409" s="23"/>
      <c r="V409" s="23"/>
      <c r="W409" s="23"/>
      <c r="X409" s="78"/>
    </row>
    <row r="410" spans="21:24" ht="18.75" customHeight="1" x14ac:dyDescent="0.2">
      <c r="U410" s="23"/>
      <c r="V410" s="23"/>
      <c r="W410" s="23"/>
      <c r="X410" s="78"/>
    </row>
    <row r="411" spans="21:24" ht="18.75" customHeight="1" x14ac:dyDescent="0.2">
      <c r="U411" s="23"/>
      <c r="V411" s="23"/>
      <c r="W411" s="23"/>
      <c r="X411" s="78"/>
    </row>
    <row r="412" spans="21:24" ht="18.75" customHeight="1" x14ac:dyDescent="0.2">
      <c r="U412" s="23"/>
      <c r="V412" s="23"/>
      <c r="W412" s="23"/>
      <c r="X412" s="78"/>
    </row>
    <row r="413" spans="21:24" ht="18.75" customHeight="1" x14ac:dyDescent="0.2">
      <c r="U413" s="23"/>
      <c r="V413" s="23"/>
      <c r="W413" s="23"/>
      <c r="X413" s="78"/>
    </row>
    <row r="414" spans="21:24" ht="18.75" customHeight="1" x14ac:dyDescent="0.2">
      <c r="U414" s="23"/>
      <c r="V414" s="23"/>
      <c r="W414" s="23"/>
      <c r="X414" s="78"/>
    </row>
    <row r="415" spans="21:24" ht="18.75" customHeight="1" x14ac:dyDescent="0.2">
      <c r="U415" s="23"/>
      <c r="V415" s="23"/>
      <c r="W415" s="23"/>
      <c r="X415" s="78"/>
    </row>
    <row r="416" spans="21:24" ht="18.75" customHeight="1" x14ac:dyDescent="0.2">
      <c r="U416" s="23"/>
      <c r="V416" s="23"/>
      <c r="W416" s="23"/>
      <c r="X416" s="78"/>
    </row>
    <row r="417" spans="21:24" ht="18.75" customHeight="1" x14ac:dyDescent="0.2">
      <c r="U417" s="23"/>
      <c r="V417" s="23"/>
      <c r="W417" s="23"/>
      <c r="X417" s="78"/>
    </row>
    <row r="418" spans="21:24" ht="18.75" customHeight="1" x14ac:dyDescent="0.2">
      <c r="U418" s="23"/>
      <c r="V418" s="23"/>
      <c r="W418" s="23"/>
      <c r="X418" s="78"/>
    </row>
    <row r="419" spans="21:24" ht="18.75" customHeight="1" x14ac:dyDescent="0.2">
      <c r="U419" s="23"/>
      <c r="V419" s="23"/>
      <c r="W419" s="23"/>
      <c r="X419" s="78"/>
    </row>
    <row r="420" spans="21:24" ht="18.75" customHeight="1" x14ac:dyDescent="0.2">
      <c r="U420" s="23"/>
      <c r="V420" s="23"/>
      <c r="W420" s="23"/>
      <c r="X420" s="78"/>
    </row>
    <row r="421" spans="21:24" ht="18.75" customHeight="1" x14ac:dyDescent="0.2">
      <c r="U421" s="23"/>
      <c r="V421" s="23"/>
      <c r="W421" s="23"/>
      <c r="X421" s="78"/>
    </row>
    <row r="422" spans="21:24" ht="18.75" customHeight="1" x14ac:dyDescent="0.2">
      <c r="U422" s="23"/>
      <c r="V422" s="23"/>
      <c r="W422" s="23"/>
      <c r="X422" s="78"/>
    </row>
    <row r="423" spans="21:24" ht="18.75" customHeight="1" x14ac:dyDescent="0.2">
      <c r="U423" s="23"/>
      <c r="V423" s="23"/>
      <c r="W423" s="23"/>
      <c r="X423" s="78"/>
    </row>
    <row r="424" spans="21:24" ht="18.75" customHeight="1" x14ac:dyDescent="0.2">
      <c r="U424" s="23"/>
      <c r="V424" s="23"/>
      <c r="W424" s="23"/>
      <c r="X424" s="78"/>
    </row>
    <row r="425" spans="21:24" ht="18.75" customHeight="1" x14ac:dyDescent="0.2">
      <c r="U425" s="23"/>
      <c r="V425" s="23"/>
      <c r="W425" s="23"/>
      <c r="X425" s="78"/>
    </row>
    <row r="426" spans="21:24" ht="18.75" customHeight="1" x14ac:dyDescent="0.2">
      <c r="U426" s="23"/>
      <c r="V426" s="23"/>
      <c r="W426" s="23"/>
      <c r="X426" s="78"/>
    </row>
    <row r="427" spans="21:24" ht="18.75" customHeight="1" x14ac:dyDescent="0.2">
      <c r="U427" s="23"/>
      <c r="V427" s="23"/>
      <c r="W427" s="23"/>
      <c r="X427" s="78"/>
    </row>
    <row r="428" spans="21:24" ht="18.75" customHeight="1" x14ac:dyDescent="0.2">
      <c r="U428" s="23"/>
      <c r="V428" s="23"/>
      <c r="W428" s="23"/>
      <c r="X428" s="78"/>
    </row>
    <row r="429" spans="21:24" ht="18.75" customHeight="1" x14ac:dyDescent="0.2">
      <c r="U429" s="23"/>
      <c r="V429" s="23"/>
      <c r="W429" s="23"/>
      <c r="X429" s="78"/>
    </row>
    <row r="430" spans="21:24" ht="18.75" customHeight="1" x14ac:dyDescent="0.2">
      <c r="U430" s="23"/>
      <c r="V430" s="23"/>
      <c r="W430" s="23"/>
      <c r="X430" s="78"/>
    </row>
    <row r="431" spans="21:24" ht="18.75" customHeight="1" x14ac:dyDescent="0.2">
      <c r="U431" s="23"/>
      <c r="V431" s="23"/>
      <c r="W431" s="23"/>
      <c r="X431" s="78"/>
    </row>
    <row r="432" spans="21:24" ht="18.75" customHeight="1" x14ac:dyDescent="0.2">
      <c r="U432" s="23"/>
      <c r="V432" s="23"/>
      <c r="W432" s="23"/>
      <c r="X432" s="78"/>
    </row>
    <row r="433" spans="21:24" ht="18.75" customHeight="1" x14ac:dyDescent="0.2">
      <c r="U433" s="23"/>
      <c r="V433" s="23"/>
      <c r="W433" s="23"/>
      <c r="X433" s="78"/>
    </row>
    <row r="434" spans="21:24" ht="18.75" customHeight="1" x14ac:dyDescent="0.2">
      <c r="U434" s="23"/>
      <c r="V434" s="23"/>
      <c r="W434" s="23"/>
      <c r="X434" s="78"/>
    </row>
    <row r="435" spans="21:24" ht="18.75" customHeight="1" x14ac:dyDescent="0.2">
      <c r="U435" s="23"/>
      <c r="V435" s="23"/>
      <c r="W435" s="23"/>
      <c r="X435" s="78"/>
    </row>
    <row r="436" spans="21:24" ht="18.75" customHeight="1" x14ac:dyDescent="0.2">
      <c r="U436" s="23"/>
      <c r="V436" s="23"/>
      <c r="W436" s="23"/>
      <c r="X436" s="78"/>
    </row>
    <row r="437" spans="21:24" ht="18.75" customHeight="1" x14ac:dyDescent="0.2">
      <c r="U437" s="23"/>
      <c r="V437" s="23"/>
      <c r="W437" s="23"/>
      <c r="X437" s="78"/>
    </row>
    <row r="438" spans="21:24" ht="18.75" customHeight="1" x14ac:dyDescent="0.2">
      <c r="U438" s="23"/>
      <c r="V438" s="23"/>
      <c r="W438" s="23"/>
      <c r="X438" s="78"/>
    </row>
    <row r="439" spans="21:24" ht="18.75" customHeight="1" x14ac:dyDescent="0.2">
      <c r="U439" s="23"/>
      <c r="V439" s="23"/>
      <c r="W439" s="23"/>
      <c r="X439" s="78"/>
    </row>
    <row r="440" spans="21:24" ht="18.75" customHeight="1" x14ac:dyDescent="0.2">
      <c r="U440" s="23"/>
      <c r="V440" s="23"/>
      <c r="W440" s="23"/>
      <c r="X440" s="78"/>
    </row>
    <row r="441" spans="21:24" ht="18.75" customHeight="1" x14ac:dyDescent="0.2">
      <c r="U441" s="23"/>
      <c r="V441" s="23"/>
      <c r="W441" s="23"/>
      <c r="X441" s="78"/>
    </row>
    <row r="442" spans="21:24" ht="18.75" customHeight="1" x14ac:dyDescent="0.2">
      <c r="U442" s="23"/>
      <c r="V442" s="23"/>
      <c r="W442" s="23"/>
      <c r="X442" s="78"/>
    </row>
    <row r="443" spans="21:24" ht="18.75" customHeight="1" x14ac:dyDescent="0.2">
      <c r="U443" s="23"/>
      <c r="V443" s="23"/>
      <c r="W443" s="23"/>
      <c r="X443" s="78"/>
    </row>
    <row r="444" spans="21:24" ht="18.75" customHeight="1" x14ac:dyDescent="0.2">
      <c r="U444" s="23"/>
      <c r="V444" s="23"/>
      <c r="W444" s="23"/>
      <c r="X444" s="78"/>
    </row>
    <row r="445" spans="21:24" ht="18.75" customHeight="1" x14ac:dyDescent="0.2">
      <c r="U445" s="23"/>
      <c r="V445" s="23"/>
      <c r="W445" s="23"/>
      <c r="X445" s="78"/>
    </row>
    <row r="446" spans="21:24" ht="18.75" customHeight="1" x14ac:dyDescent="0.2">
      <c r="U446" s="23"/>
      <c r="V446" s="23"/>
      <c r="W446" s="23"/>
      <c r="X446" s="78"/>
    </row>
    <row r="447" spans="21:24" ht="18.75" customHeight="1" x14ac:dyDescent="0.2">
      <c r="U447" s="23"/>
      <c r="V447" s="23"/>
      <c r="W447" s="23"/>
      <c r="X447" s="78"/>
    </row>
    <row r="448" spans="21:24" ht="18.75" customHeight="1" x14ac:dyDescent="0.2">
      <c r="U448" s="23"/>
      <c r="V448" s="23"/>
      <c r="W448" s="23"/>
      <c r="X448" s="78"/>
    </row>
    <row r="449" spans="21:24" ht="18.75" customHeight="1" x14ac:dyDescent="0.2">
      <c r="U449" s="23"/>
      <c r="V449" s="23"/>
      <c r="W449" s="23"/>
      <c r="X449" s="78"/>
    </row>
    <row r="450" spans="21:24" ht="18.75" customHeight="1" x14ac:dyDescent="0.2">
      <c r="U450" s="23"/>
      <c r="V450" s="23"/>
      <c r="W450" s="23"/>
      <c r="X450" s="78"/>
    </row>
    <row r="451" spans="21:24" ht="18.75" customHeight="1" x14ac:dyDescent="0.2">
      <c r="U451" s="23"/>
      <c r="V451" s="23"/>
      <c r="W451" s="23"/>
      <c r="X451" s="78"/>
    </row>
    <row r="452" spans="21:24" ht="18.75" customHeight="1" x14ac:dyDescent="0.2">
      <c r="U452" s="23"/>
      <c r="V452" s="23"/>
      <c r="W452" s="23"/>
      <c r="X452" s="78"/>
    </row>
    <row r="453" spans="21:24" ht="18.75" customHeight="1" x14ac:dyDescent="0.2">
      <c r="U453" s="23"/>
      <c r="V453" s="23"/>
      <c r="W453" s="23"/>
      <c r="X453" s="78"/>
    </row>
    <row r="454" spans="21:24" ht="18.75" customHeight="1" x14ac:dyDescent="0.2">
      <c r="U454" s="23"/>
      <c r="V454" s="23"/>
      <c r="W454" s="23"/>
      <c r="X454" s="78"/>
    </row>
    <row r="455" spans="21:24" ht="18.75" customHeight="1" x14ac:dyDescent="0.2">
      <c r="U455" s="23"/>
      <c r="V455" s="23"/>
      <c r="W455" s="23"/>
      <c r="X455" s="78"/>
    </row>
    <row r="456" spans="21:24" ht="18.75" customHeight="1" x14ac:dyDescent="0.2">
      <c r="U456" s="23"/>
      <c r="V456" s="23"/>
      <c r="W456" s="23"/>
      <c r="X456" s="78"/>
    </row>
    <row r="457" spans="21:24" ht="18.75" customHeight="1" x14ac:dyDescent="0.2">
      <c r="U457" s="23"/>
      <c r="V457" s="23"/>
      <c r="W457" s="23"/>
      <c r="X457" s="78"/>
    </row>
    <row r="458" spans="21:24" ht="18.75" customHeight="1" x14ac:dyDescent="0.2">
      <c r="U458" s="23"/>
      <c r="V458" s="23"/>
      <c r="W458" s="23"/>
      <c r="X458" s="78"/>
    </row>
    <row r="459" spans="21:24" ht="18.75" customHeight="1" x14ac:dyDescent="0.2">
      <c r="U459" s="23"/>
      <c r="V459" s="23"/>
      <c r="W459" s="23"/>
      <c r="X459" s="78"/>
    </row>
    <row r="460" spans="21:24" ht="18.75" customHeight="1" x14ac:dyDescent="0.2">
      <c r="U460" s="23"/>
      <c r="V460" s="23"/>
      <c r="W460" s="23"/>
      <c r="X460" s="78"/>
    </row>
    <row r="461" spans="21:24" ht="18.75" customHeight="1" x14ac:dyDescent="0.2">
      <c r="U461" s="23"/>
      <c r="V461" s="23"/>
      <c r="W461" s="23"/>
      <c r="X461" s="78"/>
    </row>
    <row r="462" spans="21:24" ht="18.75" customHeight="1" x14ac:dyDescent="0.2">
      <c r="U462" s="23"/>
      <c r="V462" s="23"/>
      <c r="W462" s="23"/>
      <c r="X462" s="78"/>
    </row>
    <row r="463" spans="21:24" ht="18.75" customHeight="1" x14ac:dyDescent="0.2">
      <c r="U463" s="23"/>
      <c r="V463" s="23"/>
      <c r="W463" s="23"/>
      <c r="X463" s="78"/>
    </row>
    <row r="464" spans="21:24" ht="18.75" customHeight="1" x14ac:dyDescent="0.2">
      <c r="U464" s="23"/>
      <c r="V464" s="23"/>
      <c r="W464" s="23"/>
      <c r="X464" s="78"/>
    </row>
    <row r="465" spans="21:24" ht="18.75" customHeight="1" x14ac:dyDescent="0.2">
      <c r="U465" s="23"/>
      <c r="V465" s="23"/>
      <c r="W465" s="23"/>
      <c r="X465" s="78"/>
    </row>
    <row r="466" spans="21:24" ht="18.75" customHeight="1" x14ac:dyDescent="0.2">
      <c r="U466" s="23"/>
      <c r="V466" s="23"/>
      <c r="W466" s="23"/>
      <c r="X466" s="78"/>
    </row>
    <row r="467" spans="21:24" ht="18.75" customHeight="1" x14ac:dyDescent="0.2">
      <c r="U467" s="23"/>
      <c r="V467" s="23"/>
      <c r="W467" s="23"/>
      <c r="X467" s="78"/>
    </row>
    <row r="468" spans="21:24" ht="18.75" customHeight="1" x14ac:dyDescent="0.2">
      <c r="U468" s="23"/>
      <c r="V468" s="23"/>
      <c r="W468" s="23"/>
      <c r="X468" s="78"/>
    </row>
    <row r="469" spans="21:24" ht="18.75" customHeight="1" x14ac:dyDescent="0.2">
      <c r="U469" s="23"/>
      <c r="V469" s="23"/>
      <c r="W469" s="23"/>
      <c r="X469" s="78"/>
    </row>
    <row r="470" spans="21:24" ht="18.75" customHeight="1" x14ac:dyDescent="0.2">
      <c r="U470" s="23"/>
      <c r="V470" s="23"/>
      <c r="W470" s="23"/>
      <c r="X470" s="78"/>
    </row>
    <row r="471" spans="21:24" ht="18.75" customHeight="1" x14ac:dyDescent="0.2">
      <c r="U471" s="23"/>
      <c r="V471" s="23"/>
      <c r="W471" s="23"/>
      <c r="X471" s="78"/>
    </row>
    <row r="472" spans="21:24" ht="18.75" customHeight="1" x14ac:dyDescent="0.2">
      <c r="U472" s="23"/>
      <c r="V472" s="23"/>
      <c r="W472" s="23"/>
      <c r="X472" s="78"/>
    </row>
    <row r="473" spans="21:24" ht="18.75" customHeight="1" x14ac:dyDescent="0.2">
      <c r="U473" s="23"/>
      <c r="V473" s="23"/>
      <c r="W473" s="23"/>
      <c r="X473" s="78"/>
    </row>
    <row r="474" spans="21:24" ht="18.75" customHeight="1" x14ac:dyDescent="0.2">
      <c r="U474" s="23"/>
      <c r="V474" s="23"/>
      <c r="W474" s="23"/>
      <c r="X474" s="78"/>
    </row>
    <row r="475" spans="21:24" ht="18.75" customHeight="1" x14ac:dyDescent="0.2">
      <c r="U475" s="23"/>
      <c r="V475" s="23"/>
      <c r="W475" s="23"/>
      <c r="X475" s="78"/>
    </row>
    <row r="476" spans="21:24" ht="18.75" customHeight="1" x14ac:dyDescent="0.2">
      <c r="U476" s="23"/>
      <c r="V476" s="23"/>
      <c r="W476" s="23"/>
      <c r="X476" s="78"/>
    </row>
    <row r="477" spans="21:24" ht="18.75" customHeight="1" x14ac:dyDescent="0.2">
      <c r="U477" s="23"/>
      <c r="V477" s="23"/>
      <c r="W477" s="23"/>
      <c r="X477" s="78"/>
    </row>
    <row r="478" spans="21:24" ht="18.75" customHeight="1" x14ac:dyDescent="0.2">
      <c r="U478" s="23"/>
      <c r="V478" s="23"/>
      <c r="W478" s="23"/>
      <c r="X478" s="78"/>
    </row>
    <row r="479" spans="21:24" ht="18.75" customHeight="1" x14ac:dyDescent="0.2">
      <c r="U479" s="23"/>
      <c r="V479" s="23"/>
      <c r="W479" s="23"/>
      <c r="X479" s="78"/>
    </row>
    <row r="480" spans="21:24" ht="18.75" customHeight="1" x14ac:dyDescent="0.2">
      <c r="U480" s="23"/>
      <c r="V480" s="23"/>
      <c r="W480" s="23"/>
      <c r="X480" s="78"/>
    </row>
    <row r="481" spans="21:24" ht="18.75" customHeight="1" x14ac:dyDescent="0.2">
      <c r="U481" s="23"/>
      <c r="V481" s="23"/>
      <c r="W481" s="23"/>
      <c r="X481" s="78"/>
    </row>
    <row r="482" spans="21:24" ht="18.75" customHeight="1" x14ac:dyDescent="0.2">
      <c r="U482" s="23"/>
      <c r="V482" s="23"/>
      <c r="W482" s="23"/>
      <c r="X482" s="78"/>
    </row>
    <row r="483" spans="21:24" ht="18.75" customHeight="1" x14ac:dyDescent="0.2">
      <c r="U483" s="23"/>
      <c r="V483" s="23"/>
      <c r="W483" s="23"/>
      <c r="X483" s="78"/>
    </row>
    <row r="484" spans="21:24" ht="18.75" customHeight="1" x14ac:dyDescent="0.2">
      <c r="U484" s="23"/>
      <c r="V484" s="23"/>
      <c r="W484" s="23"/>
      <c r="X484" s="78"/>
    </row>
    <row r="485" spans="21:24" ht="18.75" customHeight="1" x14ac:dyDescent="0.2">
      <c r="U485" s="23"/>
      <c r="V485" s="23"/>
      <c r="W485" s="23"/>
      <c r="X485" s="78"/>
    </row>
    <row r="486" spans="21:24" ht="18.75" customHeight="1" x14ac:dyDescent="0.2">
      <c r="U486" s="23"/>
      <c r="V486" s="23"/>
      <c r="W486" s="23"/>
      <c r="X486" s="78"/>
    </row>
    <row r="487" spans="21:24" ht="18.75" customHeight="1" x14ac:dyDescent="0.2">
      <c r="U487" s="23"/>
      <c r="V487" s="23"/>
      <c r="W487" s="23"/>
      <c r="X487" s="78"/>
    </row>
    <row r="488" spans="21:24" ht="18.75" customHeight="1" x14ac:dyDescent="0.2">
      <c r="U488" s="23"/>
      <c r="V488" s="23"/>
      <c r="W488" s="23"/>
      <c r="X488" s="78"/>
    </row>
    <row r="489" spans="21:24" ht="18.75" customHeight="1" x14ac:dyDescent="0.2">
      <c r="U489" s="23"/>
      <c r="V489" s="23"/>
      <c r="W489" s="23"/>
      <c r="X489" s="78"/>
    </row>
    <row r="490" spans="21:24" ht="18.75" customHeight="1" x14ac:dyDescent="0.2">
      <c r="U490" s="23"/>
      <c r="V490" s="23"/>
      <c r="W490" s="23"/>
      <c r="X490" s="78"/>
    </row>
    <row r="491" spans="21:24" ht="18.75" customHeight="1" x14ac:dyDescent="0.2">
      <c r="U491" s="23"/>
      <c r="V491" s="23"/>
      <c r="W491" s="23"/>
      <c r="X491" s="78"/>
    </row>
    <row r="492" spans="21:24" ht="18.75" customHeight="1" x14ac:dyDescent="0.2">
      <c r="U492" s="23"/>
      <c r="V492" s="23"/>
      <c r="W492" s="23"/>
      <c r="X492" s="78"/>
    </row>
    <row r="493" spans="21:24" ht="18.75" customHeight="1" x14ac:dyDescent="0.2">
      <c r="U493" s="23"/>
      <c r="V493" s="23"/>
      <c r="W493" s="23"/>
      <c r="X493" s="78"/>
    </row>
    <row r="494" spans="21:24" ht="18.75" customHeight="1" x14ac:dyDescent="0.2">
      <c r="U494" s="23"/>
      <c r="V494" s="23"/>
      <c r="W494" s="23"/>
      <c r="X494" s="78"/>
    </row>
    <row r="495" spans="21:24" ht="18.75" customHeight="1" x14ac:dyDescent="0.2">
      <c r="U495" s="23"/>
      <c r="V495" s="23"/>
      <c r="W495" s="23"/>
      <c r="X495" s="78"/>
    </row>
    <row r="496" spans="21:24" ht="18.75" customHeight="1" x14ac:dyDescent="0.2">
      <c r="U496" s="23"/>
      <c r="V496" s="23"/>
      <c r="W496" s="23"/>
      <c r="X496" s="78"/>
    </row>
    <row r="497" spans="21:24" ht="18.75" customHeight="1" x14ac:dyDescent="0.2">
      <c r="U497" s="23"/>
      <c r="V497" s="23"/>
      <c r="W497" s="23"/>
      <c r="X497" s="78"/>
    </row>
    <row r="498" spans="21:24" ht="18.75" customHeight="1" x14ac:dyDescent="0.2">
      <c r="U498" s="23"/>
      <c r="V498" s="23"/>
      <c r="W498" s="23"/>
      <c r="X498" s="78"/>
    </row>
    <row r="499" spans="21:24" ht="18.75" customHeight="1" x14ac:dyDescent="0.2">
      <c r="U499" s="23"/>
      <c r="V499" s="23"/>
      <c r="W499" s="23"/>
      <c r="X499" s="78"/>
    </row>
    <row r="500" spans="21:24" ht="18.75" customHeight="1" x14ac:dyDescent="0.2">
      <c r="U500" s="23"/>
      <c r="V500" s="23"/>
      <c r="W500" s="23"/>
      <c r="X500" s="78"/>
    </row>
    <row r="501" spans="21:24" ht="18.75" customHeight="1" x14ac:dyDescent="0.2">
      <c r="U501" s="23"/>
      <c r="V501" s="23"/>
      <c r="W501" s="23"/>
      <c r="X501" s="78"/>
    </row>
    <row r="502" spans="21:24" ht="18.75" customHeight="1" x14ac:dyDescent="0.2">
      <c r="U502" s="23"/>
      <c r="V502" s="23"/>
      <c r="W502" s="23"/>
      <c r="X502" s="78"/>
    </row>
    <row r="503" spans="21:24" ht="18.75" customHeight="1" x14ac:dyDescent="0.2">
      <c r="U503" s="23"/>
      <c r="V503" s="23"/>
      <c r="W503" s="23"/>
      <c r="X503" s="78"/>
    </row>
    <row r="504" spans="21:24" ht="18.75" customHeight="1" x14ac:dyDescent="0.2">
      <c r="U504" s="23"/>
      <c r="V504" s="23"/>
      <c r="W504" s="23"/>
      <c r="X504" s="78"/>
    </row>
    <row r="505" spans="21:24" ht="18.75" customHeight="1" x14ac:dyDescent="0.2">
      <c r="U505" s="23"/>
      <c r="V505" s="23"/>
      <c r="W505" s="23"/>
      <c r="X505" s="78"/>
    </row>
    <row r="506" spans="21:24" ht="18.75" customHeight="1" x14ac:dyDescent="0.2">
      <c r="U506" s="23"/>
      <c r="V506" s="23"/>
      <c r="W506" s="23"/>
      <c r="X506" s="78"/>
    </row>
    <row r="507" spans="21:24" ht="18.75" customHeight="1" x14ac:dyDescent="0.2">
      <c r="U507" s="23"/>
      <c r="V507" s="23"/>
      <c r="W507" s="23"/>
      <c r="X507" s="78"/>
    </row>
    <row r="508" spans="21:24" ht="18.75" customHeight="1" x14ac:dyDescent="0.2">
      <c r="U508" s="23"/>
      <c r="V508" s="23"/>
      <c r="W508" s="23"/>
      <c r="X508" s="78"/>
    </row>
    <row r="509" spans="21:24" ht="18.75" customHeight="1" x14ac:dyDescent="0.2">
      <c r="U509" s="23"/>
      <c r="V509" s="23"/>
      <c r="W509" s="23"/>
      <c r="X509" s="78"/>
    </row>
    <row r="510" spans="21:24" ht="18.75" customHeight="1" x14ac:dyDescent="0.2">
      <c r="U510" s="23"/>
      <c r="V510" s="23"/>
      <c r="W510" s="23"/>
      <c r="X510" s="78"/>
    </row>
    <row r="511" spans="21:24" ht="18.75" customHeight="1" x14ac:dyDescent="0.2">
      <c r="U511" s="23"/>
      <c r="V511" s="23"/>
      <c r="W511" s="23"/>
      <c r="X511" s="78"/>
    </row>
    <row r="512" spans="21:24" ht="18.75" customHeight="1" x14ac:dyDescent="0.2">
      <c r="U512" s="23"/>
      <c r="V512" s="23"/>
      <c r="W512" s="23"/>
      <c r="X512" s="78"/>
    </row>
    <row r="513" spans="21:24" ht="18.75" customHeight="1" x14ac:dyDescent="0.2">
      <c r="U513" s="23"/>
      <c r="V513" s="23"/>
      <c r="W513" s="23"/>
      <c r="X513" s="78"/>
    </row>
    <row r="514" spans="21:24" ht="18.75" customHeight="1" x14ac:dyDescent="0.2">
      <c r="U514" s="23"/>
      <c r="V514" s="23"/>
      <c r="W514" s="23"/>
      <c r="X514" s="78"/>
    </row>
    <row r="515" spans="21:24" ht="18.75" customHeight="1" x14ac:dyDescent="0.2">
      <c r="U515" s="23"/>
      <c r="V515" s="23"/>
      <c r="W515" s="23"/>
      <c r="X515" s="78"/>
    </row>
    <row r="516" spans="21:24" ht="18.75" customHeight="1" x14ac:dyDescent="0.2">
      <c r="U516" s="23"/>
      <c r="V516" s="23"/>
      <c r="W516" s="23"/>
      <c r="X516" s="78"/>
    </row>
    <row r="517" spans="21:24" ht="18.75" customHeight="1" x14ac:dyDescent="0.2">
      <c r="U517" s="23"/>
      <c r="V517" s="23"/>
      <c r="W517" s="23"/>
      <c r="X517" s="78"/>
    </row>
    <row r="518" spans="21:24" ht="18.75" customHeight="1" x14ac:dyDescent="0.2">
      <c r="U518" s="23"/>
      <c r="V518" s="23"/>
      <c r="W518" s="23"/>
      <c r="X518" s="78"/>
    </row>
    <row r="519" spans="21:24" ht="18.75" customHeight="1" x14ac:dyDescent="0.2">
      <c r="U519" s="23"/>
      <c r="V519" s="23"/>
      <c r="W519" s="23"/>
      <c r="X519" s="78"/>
    </row>
    <row r="520" spans="21:24" ht="18.75" customHeight="1" x14ac:dyDescent="0.2">
      <c r="U520" s="23"/>
      <c r="V520" s="23"/>
      <c r="W520" s="23"/>
      <c r="X520" s="78"/>
    </row>
    <row r="521" spans="21:24" ht="18.75" customHeight="1" x14ac:dyDescent="0.2">
      <c r="U521" s="23"/>
      <c r="V521" s="23"/>
      <c r="W521" s="23"/>
      <c r="X521" s="78"/>
    </row>
    <row r="522" spans="21:24" ht="18.75" customHeight="1" x14ac:dyDescent="0.2">
      <c r="U522" s="23"/>
      <c r="V522" s="23"/>
      <c r="W522" s="23"/>
      <c r="X522" s="78"/>
    </row>
    <row r="523" spans="21:24" ht="18.75" customHeight="1" x14ac:dyDescent="0.2">
      <c r="U523" s="23"/>
      <c r="V523" s="23"/>
      <c r="W523" s="23"/>
      <c r="X523" s="78"/>
    </row>
    <row r="524" spans="21:24" ht="18.75" customHeight="1" x14ac:dyDescent="0.2">
      <c r="U524" s="23"/>
      <c r="V524" s="23"/>
      <c r="W524" s="23"/>
      <c r="X524" s="78"/>
    </row>
    <row r="525" spans="21:24" ht="18.75" customHeight="1" x14ac:dyDescent="0.2">
      <c r="U525" s="23"/>
      <c r="V525" s="23"/>
      <c r="W525" s="23"/>
      <c r="X525" s="78"/>
    </row>
    <row r="526" spans="21:24" ht="18.75" customHeight="1" x14ac:dyDescent="0.2">
      <c r="U526" s="23"/>
      <c r="V526" s="23"/>
      <c r="W526" s="23"/>
      <c r="X526" s="78"/>
    </row>
    <row r="527" spans="21:24" ht="18.75" customHeight="1" x14ac:dyDescent="0.2">
      <c r="U527" s="23"/>
      <c r="V527" s="23"/>
      <c r="W527" s="23"/>
      <c r="X527" s="78"/>
    </row>
    <row r="528" spans="21:24" ht="18.75" customHeight="1" x14ac:dyDescent="0.2">
      <c r="U528" s="23"/>
      <c r="V528" s="23"/>
      <c r="W528" s="23"/>
      <c r="X528" s="78"/>
    </row>
    <row r="529" spans="21:24" ht="18.75" customHeight="1" x14ac:dyDescent="0.2">
      <c r="U529" s="23"/>
      <c r="V529" s="23"/>
      <c r="W529" s="23"/>
      <c r="X529" s="78"/>
    </row>
    <row r="530" spans="21:24" ht="18.75" customHeight="1" x14ac:dyDescent="0.2">
      <c r="U530" s="23"/>
      <c r="V530" s="23"/>
      <c r="W530" s="23"/>
      <c r="X530" s="78"/>
    </row>
    <row r="531" spans="21:24" ht="18.75" customHeight="1" x14ac:dyDescent="0.2">
      <c r="U531" s="23"/>
      <c r="V531" s="23"/>
      <c r="W531" s="23"/>
      <c r="X531" s="78"/>
    </row>
    <row r="532" spans="21:24" ht="18.75" customHeight="1" x14ac:dyDescent="0.2">
      <c r="U532" s="23"/>
      <c r="V532" s="23"/>
      <c r="W532" s="23"/>
      <c r="X532" s="78"/>
    </row>
    <row r="533" spans="21:24" ht="18.75" customHeight="1" x14ac:dyDescent="0.2">
      <c r="U533" s="23"/>
      <c r="V533" s="23"/>
      <c r="W533" s="23"/>
      <c r="X533" s="78"/>
    </row>
    <row r="534" spans="21:24" ht="18.75" customHeight="1" x14ac:dyDescent="0.2">
      <c r="U534" s="23"/>
      <c r="V534" s="23"/>
      <c r="W534" s="23"/>
      <c r="X534" s="78"/>
    </row>
    <row r="535" spans="21:24" ht="18.75" customHeight="1" x14ac:dyDescent="0.2">
      <c r="U535" s="23"/>
      <c r="V535" s="23"/>
      <c r="W535" s="23"/>
      <c r="X535" s="78"/>
    </row>
    <row r="536" spans="21:24" ht="18.75" customHeight="1" x14ac:dyDescent="0.2">
      <c r="U536" s="23"/>
      <c r="V536" s="23"/>
      <c r="W536" s="23"/>
      <c r="X536" s="78"/>
    </row>
    <row r="537" spans="21:24" ht="18.75" customHeight="1" x14ac:dyDescent="0.2">
      <c r="U537" s="23"/>
      <c r="V537" s="23"/>
      <c r="W537" s="23"/>
      <c r="X537" s="78"/>
    </row>
    <row r="538" spans="21:24" ht="18.75" customHeight="1" x14ac:dyDescent="0.2">
      <c r="U538" s="23"/>
      <c r="V538" s="23"/>
      <c r="W538" s="23"/>
      <c r="X538" s="78"/>
    </row>
    <row r="539" spans="21:24" ht="18.75" customHeight="1" x14ac:dyDescent="0.2">
      <c r="U539" s="23"/>
      <c r="V539" s="23"/>
      <c r="W539" s="23"/>
      <c r="X539" s="78"/>
    </row>
    <row r="540" spans="21:24" ht="18.75" customHeight="1" x14ac:dyDescent="0.2">
      <c r="U540" s="23"/>
      <c r="V540" s="23"/>
      <c r="W540" s="23"/>
      <c r="X540" s="78"/>
    </row>
    <row r="541" spans="21:24" ht="18.75" customHeight="1" x14ac:dyDescent="0.2">
      <c r="U541" s="23"/>
      <c r="V541" s="23"/>
      <c r="W541" s="23"/>
      <c r="X541" s="78"/>
    </row>
    <row r="542" spans="21:24" ht="18.75" customHeight="1" x14ac:dyDescent="0.2">
      <c r="U542" s="23"/>
      <c r="V542" s="23"/>
      <c r="W542" s="23"/>
      <c r="X542" s="78"/>
    </row>
    <row r="543" spans="21:24" ht="18.75" customHeight="1" x14ac:dyDescent="0.2">
      <c r="U543" s="23"/>
      <c r="V543" s="23"/>
      <c r="W543" s="23"/>
      <c r="X543" s="78"/>
    </row>
    <row r="544" spans="21:24" ht="18.75" customHeight="1" x14ac:dyDescent="0.2">
      <c r="U544" s="23"/>
      <c r="V544" s="23"/>
      <c r="W544" s="23"/>
      <c r="X544" s="78"/>
    </row>
    <row r="545" spans="21:24" ht="18.75" customHeight="1" x14ac:dyDescent="0.2">
      <c r="U545" s="23"/>
      <c r="V545" s="23"/>
      <c r="W545" s="23"/>
      <c r="X545" s="78"/>
    </row>
    <row r="546" spans="21:24" ht="18.75" customHeight="1" x14ac:dyDescent="0.2">
      <c r="U546" s="23"/>
      <c r="V546" s="23"/>
      <c r="W546" s="23"/>
      <c r="X546" s="78"/>
    </row>
    <row r="547" spans="21:24" ht="18.75" customHeight="1" x14ac:dyDescent="0.2">
      <c r="U547" s="23"/>
      <c r="V547" s="23"/>
      <c r="W547" s="23"/>
      <c r="X547" s="78"/>
    </row>
    <row r="548" spans="21:24" ht="18.75" customHeight="1" x14ac:dyDescent="0.2">
      <c r="U548" s="23"/>
      <c r="V548" s="23"/>
      <c r="W548" s="23"/>
      <c r="X548" s="78"/>
    </row>
    <row r="549" spans="21:24" ht="18.75" customHeight="1" x14ac:dyDescent="0.2">
      <c r="U549" s="23"/>
      <c r="V549" s="23"/>
      <c r="W549" s="23"/>
      <c r="X549" s="78"/>
    </row>
    <row r="550" spans="21:24" ht="18.75" customHeight="1" x14ac:dyDescent="0.2">
      <c r="U550" s="23"/>
      <c r="V550" s="23"/>
      <c r="W550" s="23"/>
      <c r="X550" s="78"/>
    </row>
    <row r="551" spans="21:24" ht="18.75" customHeight="1" x14ac:dyDescent="0.2">
      <c r="U551" s="23"/>
      <c r="V551" s="23"/>
      <c r="W551" s="23"/>
      <c r="X551" s="78"/>
    </row>
    <row r="552" spans="21:24" ht="18.75" customHeight="1" x14ac:dyDescent="0.2">
      <c r="U552" s="23"/>
      <c r="V552" s="23"/>
      <c r="W552" s="23"/>
      <c r="X552" s="78"/>
    </row>
    <row r="553" spans="21:24" ht="18.75" customHeight="1" x14ac:dyDescent="0.2">
      <c r="U553" s="23"/>
      <c r="V553" s="23"/>
      <c r="W553" s="23"/>
      <c r="X553" s="78"/>
    </row>
    <row r="554" spans="21:24" ht="18.75" customHeight="1" x14ac:dyDescent="0.2">
      <c r="U554" s="23"/>
      <c r="V554" s="23"/>
      <c r="W554" s="23"/>
      <c r="X554" s="78"/>
    </row>
    <row r="555" spans="21:24" ht="18.75" customHeight="1" x14ac:dyDescent="0.2">
      <c r="U555" s="23"/>
      <c r="V555" s="23"/>
      <c r="W555" s="23"/>
      <c r="X555" s="78"/>
    </row>
    <row r="556" spans="21:24" ht="18.75" customHeight="1" x14ac:dyDescent="0.2">
      <c r="U556" s="23"/>
      <c r="V556" s="23"/>
      <c r="W556" s="23"/>
      <c r="X556" s="78"/>
    </row>
    <row r="557" spans="21:24" ht="18.75" customHeight="1" x14ac:dyDescent="0.2">
      <c r="U557" s="23"/>
      <c r="V557" s="23"/>
      <c r="W557" s="23"/>
      <c r="X557" s="78"/>
    </row>
    <row r="558" spans="21:24" ht="18.75" customHeight="1" x14ac:dyDescent="0.2">
      <c r="U558" s="23"/>
      <c r="V558" s="23"/>
      <c r="W558" s="23"/>
      <c r="X558" s="78"/>
    </row>
    <row r="559" spans="21:24" ht="18.75" customHeight="1" x14ac:dyDescent="0.2">
      <c r="U559" s="23"/>
      <c r="V559" s="23"/>
      <c r="W559" s="23"/>
      <c r="X559" s="78"/>
    </row>
    <row r="560" spans="21:24" ht="18.75" customHeight="1" x14ac:dyDescent="0.2">
      <c r="U560" s="23"/>
      <c r="V560" s="23"/>
      <c r="W560" s="23"/>
      <c r="X560" s="78"/>
    </row>
    <row r="561" spans="21:24" ht="18.75" customHeight="1" x14ac:dyDescent="0.2">
      <c r="U561" s="23"/>
      <c r="V561" s="23"/>
      <c r="W561" s="23"/>
      <c r="X561" s="78"/>
    </row>
    <row r="562" spans="21:24" ht="18.75" customHeight="1" x14ac:dyDescent="0.2">
      <c r="U562" s="23"/>
      <c r="V562" s="23"/>
      <c r="W562" s="23"/>
      <c r="X562" s="78"/>
    </row>
    <row r="563" spans="21:24" ht="18.75" customHeight="1" x14ac:dyDescent="0.2">
      <c r="U563" s="23"/>
      <c r="V563" s="23"/>
      <c r="W563" s="23"/>
      <c r="X563" s="78"/>
    </row>
    <row r="564" spans="21:24" ht="18.75" customHeight="1" x14ac:dyDescent="0.2">
      <c r="U564" s="23"/>
      <c r="V564" s="23"/>
      <c r="W564" s="23"/>
      <c r="X564" s="78"/>
    </row>
    <row r="565" spans="21:24" ht="18.75" customHeight="1" x14ac:dyDescent="0.2">
      <c r="U565" s="23"/>
      <c r="V565" s="23"/>
      <c r="W565" s="23"/>
      <c r="X565" s="78"/>
    </row>
    <row r="566" spans="21:24" ht="18.75" customHeight="1" x14ac:dyDescent="0.2">
      <c r="U566" s="23"/>
      <c r="V566" s="23"/>
      <c r="W566" s="23"/>
      <c r="X566" s="78"/>
    </row>
    <row r="567" spans="21:24" ht="18.75" customHeight="1" x14ac:dyDescent="0.2">
      <c r="U567" s="23"/>
      <c r="V567" s="23"/>
      <c r="W567" s="23"/>
      <c r="X567" s="78"/>
    </row>
    <row r="568" spans="21:24" ht="18.75" customHeight="1" x14ac:dyDescent="0.2">
      <c r="U568" s="23"/>
      <c r="V568" s="23"/>
      <c r="W568" s="23"/>
      <c r="X568" s="78"/>
    </row>
    <row r="569" spans="21:24" ht="18.75" customHeight="1" x14ac:dyDescent="0.2">
      <c r="U569" s="23"/>
      <c r="V569" s="23"/>
      <c r="W569" s="23"/>
      <c r="X569" s="78"/>
    </row>
    <row r="570" spans="21:24" ht="18.75" customHeight="1" x14ac:dyDescent="0.2">
      <c r="U570" s="23"/>
      <c r="V570" s="23"/>
      <c r="W570" s="23"/>
      <c r="X570" s="78"/>
    </row>
    <row r="571" spans="21:24" ht="18.75" customHeight="1" x14ac:dyDescent="0.2">
      <c r="U571" s="23"/>
      <c r="V571" s="23"/>
      <c r="W571" s="23"/>
      <c r="X571" s="78"/>
    </row>
    <row r="572" spans="21:24" ht="18.75" customHeight="1" x14ac:dyDescent="0.2">
      <c r="U572" s="23"/>
      <c r="V572" s="23"/>
      <c r="W572" s="23"/>
      <c r="X572" s="78"/>
    </row>
    <row r="573" spans="21:24" ht="18.75" customHeight="1" x14ac:dyDescent="0.2">
      <c r="U573" s="23"/>
      <c r="V573" s="23"/>
      <c r="W573" s="23"/>
      <c r="X573" s="78"/>
    </row>
    <row r="574" spans="21:24" ht="18.75" customHeight="1" x14ac:dyDescent="0.2">
      <c r="U574" s="23"/>
      <c r="V574" s="23"/>
      <c r="W574" s="23"/>
      <c r="X574" s="78"/>
    </row>
    <row r="575" spans="21:24" ht="18.75" customHeight="1" x14ac:dyDescent="0.2">
      <c r="U575" s="23"/>
      <c r="V575" s="23"/>
      <c r="W575" s="23"/>
      <c r="X575" s="78"/>
    </row>
    <row r="576" spans="21:24" ht="18.75" customHeight="1" x14ac:dyDescent="0.2">
      <c r="U576" s="23"/>
      <c r="V576" s="23"/>
      <c r="W576" s="23"/>
      <c r="X576" s="78"/>
    </row>
    <row r="577" spans="21:24" ht="18.75" customHeight="1" x14ac:dyDescent="0.2">
      <c r="U577" s="23"/>
      <c r="V577" s="23"/>
      <c r="W577" s="23"/>
      <c r="X577" s="78"/>
    </row>
    <row r="578" spans="21:24" ht="18.75" customHeight="1" x14ac:dyDescent="0.2">
      <c r="U578" s="23"/>
      <c r="V578" s="23"/>
      <c r="W578" s="23"/>
      <c r="X578" s="78"/>
    </row>
    <row r="579" spans="21:24" ht="18.75" customHeight="1" x14ac:dyDescent="0.2">
      <c r="U579" s="23"/>
      <c r="V579" s="23"/>
      <c r="W579" s="23"/>
      <c r="X579" s="78"/>
    </row>
    <row r="580" spans="21:24" ht="18.75" customHeight="1" x14ac:dyDescent="0.2">
      <c r="U580" s="23"/>
      <c r="V580" s="23"/>
      <c r="W580" s="23"/>
      <c r="X580" s="78"/>
    </row>
    <row r="581" spans="21:24" ht="18.75" customHeight="1" x14ac:dyDescent="0.2">
      <c r="U581" s="23"/>
      <c r="V581" s="23"/>
      <c r="W581" s="23"/>
      <c r="X581" s="78"/>
    </row>
    <row r="582" spans="21:24" ht="18.75" customHeight="1" x14ac:dyDescent="0.2">
      <c r="U582" s="23"/>
      <c r="V582" s="23"/>
      <c r="W582" s="23"/>
      <c r="X582" s="78"/>
    </row>
    <row r="583" spans="21:24" ht="18.75" customHeight="1" x14ac:dyDescent="0.2">
      <c r="U583" s="23"/>
      <c r="V583" s="23"/>
      <c r="W583" s="23"/>
      <c r="X583" s="78"/>
    </row>
    <row r="584" spans="21:24" ht="18.75" customHeight="1" x14ac:dyDescent="0.2">
      <c r="U584" s="23"/>
      <c r="V584" s="23"/>
      <c r="W584" s="23"/>
      <c r="X584" s="78"/>
    </row>
    <row r="585" spans="21:24" ht="18.75" customHeight="1" x14ac:dyDescent="0.2">
      <c r="U585" s="23"/>
      <c r="V585" s="23"/>
      <c r="W585" s="23"/>
      <c r="X585" s="78"/>
    </row>
    <row r="586" spans="21:24" ht="18.75" customHeight="1" x14ac:dyDescent="0.2">
      <c r="U586" s="23"/>
      <c r="V586" s="23"/>
      <c r="W586" s="23"/>
      <c r="X586" s="78"/>
    </row>
    <row r="587" spans="21:24" ht="18.75" customHeight="1" x14ac:dyDescent="0.2">
      <c r="U587" s="23"/>
      <c r="V587" s="23"/>
      <c r="W587" s="23"/>
      <c r="X587" s="78"/>
    </row>
    <row r="588" spans="21:24" ht="18.75" customHeight="1" x14ac:dyDescent="0.2">
      <c r="U588" s="23"/>
      <c r="V588" s="23"/>
      <c r="W588" s="23"/>
      <c r="X588" s="78"/>
    </row>
    <row r="589" spans="21:24" ht="18.75" customHeight="1" x14ac:dyDescent="0.2">
      <c r="U589" s="23"/>
      <c r="V589" s="23"/>
      <c r="W589" s="23"/>
      <c r="X589" s="78"/>
    </row>
    <row r="590" spans="21:24" ht="18.75" customHeight="1" x14ac:dyDescent="0.2">
      <c r="U590" s="23"/>
      <c r="V590" s="23"/>
      <c r="W590" s="23"/>
      <c r="X590" s="78"/>
    </row>
    <row r="591" spans="21:24" ht="18.75" customHeight="1" x14ac:dyDescent="0.2">
      <c r="U591" s="23"/>
      <c r="V591" s="23"/>
      <c r="W591" s="23"/>
      <c r="X591" s="78"/>
    </row>
    <row r="592" spans="21:24" ht="18.75" customHeight="1" x14ac:dyDescent="0.2">
      <c r="U592" s="23"/>
      <c r="V592" s="23"/>
      <c r="W592" s="23"/>
      <c r="X592" s="78"/>
    </row>
    <row r="593" spans="21:24" ht="18.75" customHeight="1" x14ac:dyDescent="0.2">
      <c r="U593" s="23"/>
      <c r="V593" s="23"/>
      <c r="W593" s="23"/>
      <c r="X593" s="78"/>
    </row>
    <row r="594" spans="21:24" ht="18.75" customHeight="1" x14ac:dyDescent="0.2">
      <c r="U594" s="23"/>
      <c r="V594" s="23"/>
      <c r="W594" s="23"/>
      <c r="X594" s="78"/>
    </row>
    <row r="595" spans="21:24" ht="18.75" customHeight="1" x14ac:dyDescent="0.2">
      <c r="U595" s="23"/>
      <c r="V595" s="23"/>
      <c r="W595" s="23"/>
      <c r="X595" s="78"/>
    </row>
    <row r="596" spans="21:24" ht="18.75" customHeight="1" x14ac:dyDescent="0.2">
      <c r="U596" s="23"/>
      <c r="V596" s="23"/>
      <c r="W596" s="23"/>
      <c r="X596" s="78"/>
    </row>
    <row r="597" spans="21:24" ht="18.75" customHeight="1" x14ac:dyDescent="0.2">
      <c r="U597" s="23"/>
      <c r="V597" s="23"/>
      <c r="W597" s="23"/>
      <c r="X597" s="78"/>
    </row>
    <row r="598" spans="21:24" ht="18.75" customHeight="1" x14ac:dyDescent="0.2">
      <c r="U598" s="23"/>
      <c r="V598" s="23"/>
      <c r="W598" s="23"/>
      <c r="X598" s="78"/>
    </row>
    <row r="599" spans="21:24" ht="18.75" customHeight="1" x14ac:dyDescent="0.2">
      <c r="U599" s="23"/>
      <c r="V599" s="23"/>
      <c r="W599" s="23"/>
      <c r="X599" s="78"/>
    </row>
    <row r="600" spans="21:24" ht="18.75" customHeight="1" x14ac:dyDescent="0.2">
      <c r="U600" s="23"/>
      <c r="V600" s="23"/>
      <c r="W600" s="23"/>
      <c r="X600" s="78"/>
    </row>
    <row r="601" spans="21:24" ht="18.75" customHeight="1" x14ac:dyDescent="0.2">
      <c r="U601" s="23"/>
      <c r="V601" s="23"/>
      <c r="W601" s="23"/>
      <c r="X601" s="78"/>
    </row>
    <row r="602" spans="21:24" ht="18.75" customHeight="1" x14ac:dyDescent="0.2">
      <c r="U602" s="23"/>
      <c r="V602" s="23"/>
      <c r="W602" s="23"/>
      <c r="X602" s="78"/>
    </row>
    <row r="603" spans="21:24" ht="18.75" customHeight="1" x14ac:dyDescent="0.2">
      <c r="U603" s="23"/>
      <c r="V603" s="23"/>
      <c r="W603" s="23"/>
      <c r="X603" s="78"/>
    </row>
    <row r="604" spans="21:24" ht="18.75" customHeight="1" x14ac:dyDescent="0.2">
      <c r="U604" s="23"/>
      <c r="V604" s="23"/>
      <c r="W604" s="23"/>
      <c r="X604" s="78"/>
    </row>
    <row r="605" spans="21:24" ht="18.75" customHeight="1" x14ac:dyDescent="0.2">
      <c r="U605" s="23"/>
      <c r="V605" s="23"/>
      <c r="W605" s="23"/>
      <c r="X605" s="78"/>
    </row>
    <row r="606" spans="21:24" ht="18.75" customHeight="1" x14ac:dyDescent="0.2">
      <c r="U606" s="23"/>
      <c r="V606" s="23"/>
      <c r="W606" s="23"/>
      <c r="X606" s="78"/>
    </row>
    <row r="607" spans="21:24" ht="18.75" customHeight="1" x14ac:dyDescent="0.2">
      <c r="U607" s="23"/>
      <c r="V607" s="23"/>
      <c r="W607" s="23"/>
      <c r="X607" s="78"/>
    </row>
    <row r="608" spans="21:24" ht="18.75" customHeight="1" x14ac:dyDescent="0.2">
      <c r="U608" s="23"/>
      <c r="V608" s="23"/>
      <c r="W608" s="23"/>
      <c r="X608" s="78"/>
    </row>
    <row r="609" spans="21:24" ht="18.75" customHeight="1" x14ac:dyDescent="0.2">
      <c r="U609" s="23"/>
      <c r="V609" s="23"/>
      <c r="W609" s="23"/>
      <c r="X609" s="78"/>
    </row>
    <row r="610" spans="21:24" ht="18.75" customHeight="1" x14ac:dyDescent="0.2">
      <c r="U610" s="23"/>
      <c r="V610" s="23"/>
      <c r="W610" s="23"/>
      <c r="X610" s="78"/>
    </row>
    <row r="611" spans="21:24" ht="18.75" customHeight="1" x14ac:dyDescent="0.2">
      <c r="U611" s="23"/>
      <c r="V611" s="23"/>
      <c r="W611" s="23"/>
      <c r="X611" s="78"/>
    </row>
    <row r="612" spans="21:24" ht="18.75" customHeight="1" x14ac:dyDescent="0.2">
      <c r="U612" s="23"/>
      <c r="V612" s="23"/>
      <c r="W612" s="23"/>
      <c r="X612" s="78"/>
    </row>
    <row r="613" spans="21:24" ht="18.75" customHeight="1" x14ac:dyDescent="0.2">
      <c r="U613" s="23"/>
      <c r="V613" s="23"/>
      <c r="W613" s="23"/>
      <c r="X613" s="78"/>
    </row>
    <row r="614" spans="21:24" ht="18.75" customHeight="1" x14ac:dyDescent="0.2">
      <c r="U614" s="23"/>
      <c r="V614" s="23"/>
      <c r="W614" s="23"/>
      <c r="X614" s="78"/>
    </row>
    <row r="615" spans="21:24" ht="18.75" customHeight="1" x14ac:dyDescent="0.2">
      <c r="U615" s="23"/>
      <c r="V615" s="23"/>
      <c r="W615" s="23"/>
      <c r="X615" s="78"/>
    </row>
    <row r="616" spans="21:24" ht="18.75" customHeight="1" x14ac:dyDescent="0.2">
      <c r="U616" s="23"/>
      <c r="V616" s="23"/>
      <c r="W616" s="23"/>
      <c r="X616" s="78"/>
    </row>
    <row r="617" spans="21:24" ht="18.75" customHeight="1" x14ac:dyDescent="0.2">
      <c r="U617" s="23"/>
      <c r="V617" s="23"/>
      <c r="W617" s="23"/>
      <c r="X617" s="78"/>
    </row>
    <row r="618" spans="21:24" ht="18.75" customHeight="1" x14ac:dyDescent="0.2">
      <c r="U618" s="23"/>
      <c r="V618" s="23"/>
      <c r="W618" s="23"/>
      <c r="X618" s="78"/>
    </row>
    <row r="619" spans="21:24" ht="18.75" customHeight="1" x14ac:dyDescent="0.2">
      <c r="U619" s="23"/>
      <c r="V619" s="23"/>
      <c r="W619" s="23"/>
      <c r="X619" s="78"/>
    </row>
    <row r="620" spans="21:24" ht="18.75" customHeight="1" x14ac:dyDescent="0.2">
      <c r="U620" s="23"/>
      <c r="V620" s="23"/>
      <c r="W620" s="23"/>
      <c r="X620" s="78"/>
    </row>
    <row r="621" spans="21:24" ht="18.75" customHeight="1" x14ac:dyDescent="0.2">
      <c r="U621" s="23"/>
      <c r="V621" s="23"/>
      <c r="W621" s="23"/>
      <c r="X621" s="78"/>
    </row>
    <row r="622" spans="21:24" ht="18.75" customHeight="1" x14ac:dyDescent="0.2">
      <c r="U622" s="23"/>
      <c r="V622" s="23"/>
      <c r="W622" s="23"/>
      <c r="X622" s="78"/>
    </row>
    <row r="623" spans="21:24" ht="18.75" customHeight="1" x14ac:dyDescent="0.2">
      <c r="U623" s="23"/>
      <c r="V623" s="23"/>
      <c r="W623" s="23"/>
      <c r="X623" s="78"/>
    </row>
    <row r="624" spans="21:24" ht="18.75" customHeight="1" x14ac:dyDescent="0.2">
      <c r="U624" s="23"/>
      <c r="V624" s="23"/>
      <c r="W624" s="23"/>
      <c r="X624" s="78"/>
    </row>
    <row r="625" spans="21:24" ht="18.75" customHeight="1" x14ac:dyDescent="0.2">
      <c r="U625" s="23"/>
      <c r="V625" s="23"/>
      <c r="W625" s="23"/>
      <c r="X625" s="78"/>
    </row>
    <row r="626" spans="21:24" ht="18.75" customHeight="1" x14ac:dyDescent="0.2">
      <c r="U626" s="23"/>
      <c r="V626" s="23"/>
      <c r="W626" s="23"/>
      <c r="X626" s="78"/>
    </row>
    <row r="627" spans="21:24" ht="18.75" customHeight="1" x14ac:dyDescent="0.2">
      <c r="U627" s="23"/>
      <c r="V627" s="23"/>
      <c r="W627" s="23"/>
      <c r="X627" s="78"/>
    </row>
    <row r="628" spans="21:24" ht="18.75" customHeight="1" x14ac:dyDescent="0.2">
      <c r="U628" s="23"/>
      <c r="V628" s="23"/>
      <c r="W628" s="23"/>
      <c r="X628" s="78"/>
    </row>
    <row r="629" spans="21:24" ht="18.75" customHeight="1" x14ac:dyDescent="0.2">
      <c r="U629" s="23"/>
      <c r="V629" s="23"/>
      <c r="W629" s="23"/>
      <c r="X629" s="78"/>
    </row>
    <row r="630" spans="21:24" ht="18.75" customHeight="1" x14ac:dyDescent="0.2">
      <c r="U630" s="23"/>
      <c r="V630" s="23"/>
      <c r="W630" s="23"/>
      <c r="X630" s="78"/>
    </row>
    <row r="631" spans="21:24" ht="18.75" customHeight="1" x14ac:dyDescent="0.2">
      <c r="U631" s="23"/>
      <c r="V631" s="23"/>
      <c r="W631" s="23"/>
      <c r="X631" s="78"/>
    </row>
    <row r="632" spans="21:24" ht="18.75" customHeight="1" x14ac:dyDescent="0.2">
      <c r="U632" s="23"/>
      <c r="V632" s="23"/>
      <c r="W632" s="23"/>
      <c r="X632" s="78"/>
    </row>
    <row r="633" spans="21:24" ht="18.75" customHeight="1" x14ac:dyDescent="0.2">
      <c r="U633" s="23"/>
      <c r="V633" s="23"/>
      <c r="W633" s="23"/>
      <c r="X633" s="78"/>
    </row>
    <row r="634" spans="21:24" ht="18.75" customHeight="1" x14ac:dyDescent="0.2">
      <c r="U634" s="23"/>
      <c r="V634" s="23"/>
      <c r="W634" s="23"/>
      <c r="X634" s="78"/>
    </row>
    <row r="635" spans="21:24" ht="18.75" customHeight="1" x14ac:dyDescent="0.2">
      <c r="U635" s="23"/>
      <c r="V635" s="23"/>
      <c r="W635" s="23"/>
      <c r="X635" s="78"/>
    </row>
    <row r="636" spans="21:24" ht="18.75" customHeight="1" x14ac:dyDescent="0.2">
      <c r="U636" s="23"/>
      <c r="V636" s="23"/>
      <c r="W636" s="23"/>
      <c r="X636" s="78"/>
    </row>
    <row r="637" spans="21:24" ht="18.75" customHeight="1" x14ac:dyDescent="0.2">
      <c r="U637" s="23"/>
      <c r="V637" s="23"/>
      <c r="W637" s="23"/>
      <c r="X637" s="78"/>
    </row>
    <row r="638" spans="21:24" ht="18.75" customHeight="1" x14ac:dyDescent="0.2">
      <c r="U638" s="23"/>
      <c r="V638" s="23"/>
      <c r="W638" s="23"/>
      <c r="X638" s="78"/>
    </row>
    <row r="639" spans="21:24" ht="18.75" customHeight="1" x14ac:dyDescent="0.2">
      <c r="U639" s="23"/>
      <c r="V639" s="23"/>
      <c r="W639" s="23"/>
      <c r="X639" s="78"/>
    </row>
    <row r="640" spans="21:24" ht="18.75" customHeight="1" x14ac:dyDescent="0.2">
      <c r="U640" s="23"/>
      <c r="V640" s="23"/>
      <c r="W640" s="23"/>
      <c r="X640" s="78"/>
    </row>
    <row r="641" spans="21:24" ht="18.75" customHeight="1" x14ac:dyDescent="0.2">
      <c r="U641" s="23"/>
      <c r="V641" s="23"/>
      <c r="W641" s="23"/>
      <c r="X641" s="78"/>
    </row>
    <row r="642" spans="21:24" ht="18.75" customHeight="1" x14ac:dyDescent="0.2">
      <c r="U642" s="23"/>
      <c r="V642" s="23"/>
      <c r="W642" s="23"/>
      <c r="X642" s="78"/>
    </row>
    <row r="643" spans="21:24" ht="18.75" customHeight="1" x14ac:dyDescent="0.2">
      <c r="U643" s="23"/>
      <c r="V643" s="23"/>
      <c r="W643" s="23"/>
      <c r="X643" s="78"/>
    </row>
    <row r="644" spans="21:24" ht="18.75" customHeight="1" x14ac:dyDescent="0.2">
      <c r="U644" s="23"/>
      <c r="V644" s="23"/>
      <c r="W644" s="23"/>
      <c r="X644" s="78"/>
    </row>
    <row r="645" spans="21:24" ht="18.75" customHeight="1" x14ac:dyDescent="0.2">
      <c r="U645" s="23"/>
      <c r="V645" s="23"/>
      <c r="W645" s="23"/>
      <c r="X645" s="78"/>
    </row>
    <row r="646" spans="21:24" ht="18.75" customHeight="1" x14ac:dyDescent="0.2">
      <c r="U646" s="23"/>
      <c r="V646" s="23"/>
      <c r="W646" s="23"/>
      <c r="X646" s="78"/>
    </row>
    <row r="647" spans="21:24" ht="18.75" customHeight="1" x14ac:dyDescent="0.2">
      <c r="U647" s="23"/>
      <c r="V647" s="23"/>
      <c r="W647" s="23"/>
      <c r="X647" s="78"/>
    </row>
    <row r="648" spans="21:24" ht="18.75" customHeight="1" x14ac:dyDescent="0.2">
      <c r="U648" s="23"/>
      <c r="V648" s="23"/>
      <c r="W648" s="23"/>
      <c r="X648" s="78"/>
    </row>
    <row r="649" spans="21:24" ht="18.75" customHeight="1" x14ac:dyDescent="0.2">
      <c r="U649" s="23"/>
      <c r="V649" s="23"/>
      <c r="W649" s="23"/>
      <c r="X649" s="78"/>
    </row>
    <row r="650" spans="21:24" ht="18.75" customHeight="1" x14ac:dyDescent="0.2">
      <c r="U650" s="23"/>
      <c r="V650" s="23"/>
      <c r="W650" s="23"/>
      <c r="X650" s="78"/>
    </row>
    <row r="651" spans="21:24" ht="18.75" customHeight="1" x14ac:dyDescent="0.2">
      <c r="U651" s="23"/>
      <c r="V651" s="23"/>
      <c r="W651" s="23"/>
      <c r="X651" s="78"/>
    </row>
    <row r="652" spans="21:24" ht="18.75" customHeight="1" x14ac:dyDescent="0.2">
      <c r="U652" s="23"/>
      <c r="V652" s="23"/>
      <c r="W652" s="23"/>
      <c r="X652" s="78"/>
    </row>
    <row r="653" spans="21:24" ht="18.75" customHeight="1" x14ac:dyDescent="0.2">
      <c r="U653" s="23"/>
      <c r="V653" s="23"/>
      <c r="W653" s="23"/>
      <c r="X653" s="78"/>
    </row>
    <row r="654" spans="21:24" ht="18.75" customHeight="1" x14ac:dyDescent="0.2">
      <c r="U654" s="23"/>
      <c r="V654" s="23"/>
      <c r="W654" s="23"/>
      <c r="X654" s="78"/>
    </row>
    <row r="655" spans="21:24" ht="18.75" customHeight="1" x14ac:dyDescent="0.2">
      <c r="U655" s="23"/>
      <c r="V655" s="23"/>
      <c r="W655" s="23"/>
      <c r="X655" s="78"/>
    </row>
    <row r="656" spans="21:24" ht="18.75" customHeight="1" x14ac:dyDescent="0.2">
      <c r="U656" s="23"/>
      <c r="V656" s="23"/>
      <c r="W656" s="23"/>
      <c r="X656" s="78"/>
    </row>
    <row r="657" spans="21:24" ht="18.75" customHeight="1" x14ac:dyDescent="0.2">
      <c r="U657" s="23"/>
      <c r="V657" s="23"/>
      <c r="W657" s="23"/>
      <c r="X657" s="78"/>
    </row>
    <row r="658" spans="21:24" ht="18.75" customHeight="1" x14ac:dyDescent="0.2">
      <c r="U658" s="23"/>
      <c r="V658" s="23"/>
      <c r="W658" s="23"/>
      <c r="X658" s="78"/>
    </row>
    <row r="659" spans="21:24" ht="18.75" customHeight="1" x14ac:dyDescent="0.2">
      <c r="U659" s="23"/>
      <c r="V659" s="23"/>
      <c r="W659" s="23"/>
      <c r="X659" s="78"/>
    </row>
    <row r="660" spans="21:24" ht="18.75" customHeight="1" x14ac:dyDescent="0.2">
      <c r="U660" s="23"/>
      <c r="V660" s="23"/>
      <c r="W660" s="23"/>
      <c r="X660" s="78"/>
    </row>
    <row r="661" spans="21:24" ht="18.75" customHeight="1" x14ac:dyDescent="0.2">
      <c r="U661" s="23"/>
      <c r="V661" s="23"/>
      <c r="W661" s="23"/>
      <c r="X661" s="78"/>
    </row>
    <row r="662" spans="21:24" ht="18.75" customHeight="1" x14ac:dyDescent="0.2">
      <c r="U662" s="23"/>
      <c r="V662" s="23"/>
      <c r="W662" s="23"/>
      <c r="X662" s="78"/>
    </row>
    <row r="663" spans="21:24" ht="18.75" customHeight="1" x14ac:dyDescent="0.2">
      <c r="U663" s="23"/>
      <c r="V663" s="23"/>
      <c r="W663" s="23"/>
      <c r="X663" s="78"/>
    </row>
    <row r="664" spans="21:24" ht="18.75" customHeight="1" x14ac:dyDescent="0.2">
      <c r="U664" s="23"/>
      <c r="V664" s="23"/>
      <c r="W664" s="23"/>
      <c r="X664" s="78"/>
    </row>
    <row r="665" spans="21:24" ht="18.75" customHeight="1" x14ac:dyDescent="0.2">
      <c r="U665" s="23"/>
      <c r="V665" s="23"/>
      <c r="W665" s="23"/>
      <c r="X665" s="78"/>
    </row>
    <row r="666" spans="21:24" ht="18.75" customHeight="1" x14ac:dyDescent="0.2">
      <c r="U666" s="23"/>
      <c r="V666" s="23"/>
      <c r="W666" s="23"/>
      <c r="X666" s="78"/>
    </row>
    <row r="667" spans="21:24" ht="18.75" customHeight="1" x14ac:dyDescent="0.2">
      <c r="U667" s="23"/>
      <c r="V667" s="23"/>
      <c r="W667" s="23"/>
      <c r="X667" s="78"/>
    </row>
    <row r="668" spans="21:24" ht="18.75" customHeight="1" x14ac:dyDescent="0.2">
      <c r="U668" s="23"/>
      <c r="V668" s="23"/>
      <c r="W668" s="23"/>
      <c r="X668" s="78"/>
    </row>
    <row r="669" spans="21:24" ht="18.75" customHeight="1" x14ac:dyDescent="0.2">
      <c r="U669" s="23"/>
      <c r="V669" s="23"/>
      <c r="W669" s="23"/>
      <c r="X669" s="78"/>
    </row>
    <row r="670" spans="21:24" ht="18.75" customHeight="1" x14ac:dyDescent="0.2">
      <c r="U670" s="23"/>
      <c r="V670" s="23"/>
      <c r="W670" s="23"/>
      <c r="X670" s="78"/>
    </row>
    <row r="671" spans="21:24" ht="18.75" customHeight="1" x14ac:dyDescent="0.2">
      <c r="U671" s="23"/>
      <c r="V671" s="23"/>
      <c r="W671" s="23"/>
      <c r="X671" s="78"/>
    </row>
    <row r="672" spans="21:24" ht="18.75" customHeight="1" x14ac:dyDescent="0.2">
      <c r="U672" s="23"/>
      <c r="V672" s="23"/>
      <c r="W672" s="23"/>
      <c r="X672" s="78"/>
    </row>
    <row r="673" spans="21:24" ht="18.75" customHeight="1" x14ac:dyDescent="0.2">
      <c r="U673" s="23"/>
      <c r="V673" s="23"/>
      <c r="W673" s="23"/>
      <c r="X673" s="78"/>
    </row>
    <row r="674" spans="21:24" ht="18.75" customHeight="1" x14ac:dyDescent="0.2">
      <c r="U674" s="23"/>
      <c r="V674" s="23"/>
      <c r="W674" s="23"/>
      <c r="X674" s="78"/>
    </row>
    <row r="675" spans="21:24" ht="18.75" customHeight="1" x14ac:dyDescent="0.2">
      <c r="U675" s="23"/>
      <c r="V675" s="23"/>
      <c r="W675" s="23"/>
      <c r="X675" s="78"/>
    </row>
    <row r="676" spans="21:24" ht="18.75" customHeight="1" x14ac:dyDescent="0.2">
      <c r="U676" s="23"/>
      <c r="V676" s="23"/>
      <c r="W676" s="23"/>
      <c r="X676" s="78"/>
    </row>
    <row r="677" spans="21:24" ht="18.75" customHeight="1" x14ac:dyDescent="0.2">
      <c r="U677" s="23"/>
      <c r="V677" s="23"/>
      <c r="W677" s="23"/>
      <c r="X677" s="78"/>
    </row>
    <row r="678" spans="21:24" ht="18.75" customHeight="1" x14ac:dyDescent="0.2">
      <c r="U678" s="23"/>
      <c r="V678" s="23"/>
      <c r="W678" s="23"/>
      <c r="X678" s="78"/>
    </row>
    <row r="679" spans="21:24" ht="18.75" customHeight="1" x14ac:dyDescent="0.2">
      <c r="U679" s="23"/>
      <c r="V679" s="23"/>
      <c r="W679" s="23"/>
      <c r="X679" s="78"/>
    </row>
    <row r="680" spans="21:24" ht="18.75" customHeight="1" x14ac:dyDescent="0.2">
      <c r="U680" s="23"/>
      <c r="V680" s="23"/>
      <c r="W680" s="23"/>
      <c r="X680" s="78"/>
    </row>
    <row r="681" spans="21:24" ht="18.75" customHeight="1" x14ac:dyDescent="0.2">
      <c r="U681" s="23"/>
      <c r="V681" s="23"/>
      <c r="W681" s="23"/>
      <c r="X681" s="78"/>
    </row>
    <row r="682" spans="21:24" ht="18.75" customHeight="1" x14ac:dyDescent="0.2">
      <c r="U682" s="23"/>
      <c r="V682" s="23"/>
      <c r="W682" s="23"/>
      <c r="X682" s="78"/>
    </row>
    <row r="683" spans="21:24" ht="18.75" customHeight="1" x14ac:dyDescent="0.2">
      <c r="U683" s="23"/>
      <c r="V683" s="23"/>
      <c r="W683" s="23"/>
      <c r="X683" s="78"/>
    </row>
    <row r="684" spans="21:24" ht="18.75" customHeight="1" x14ac:dyDescent="0.2">
      <c r="U684" s="23"/>
      <c r="V684" s="23"/>
      <c r="W684" s="23"/>
      <c r="X684" s="78"/>
    </row>
    <row r="685" spans="21:24" ht="18.75" customHeight="1" x14ac:dyDescent="0.2">
      <c r="U685" s="23"/>
      <c r="V685" s="23"/>
      <c r="W685" s="23"/>
      <c r="X685" s="78"/>
    </row>
    <row r="686" spans="21:24" ht="18.75" customHeight="1" x14ac:dyDescent="0.2">
      <c r="U686" s="23"/>
      <c r="V686" s="23"/>
      <c r="W686" s="23"/>
      <c r="X686" s="78"/>
    </row>
    <row r="687" spans="21:24" ht="18.75" customHeight="1" x14ac:dyDescent="0.2">
      <c r="U687" s="23"/>
      <c r="V687" s="23"/>
      <c r="W687" s="23"/>
      <c r="X687" s="78"/>
    </row>
    <row r="688" spans="21:24" ht="18.75" customHeight="1" x14ac:dyDescent="0.2">
      <c r="U688" s="23"/>
      <c r="V688" s="23"/>
      <c r="W688" s="23"/>
      <c r="X688" s="78"/>
    </row>
    <row r="689" spans="21:24" ht="18.75" customHeight="1" x14ac:dyDescent="0.2">
      <c r="U689" s="23"/>
      <c r="V689" s="23"/>
      <c r="W689" s="23"/>
      <c r="X689" s="78"/>
    </row>
    <row r="690" spans="21:24" ht="18.75" customHeight="1" x14ac:dyDescent="0.2">
      <c r="U690" s="23"/>
      <c r="V690" s="23"/>
      <c r="W690" s="23"/>
      <c r="X690" s="78"/>
    </row>
    <row r="691" spans="21:24" ht="18.75" customHeight="1" x14ac:dyDescent="0.2">
      <c r="U691" s="23"/>
      <c r="V691" s="23"/>
      <c r="W691" s="23"/>
      <c r="X691" s="78"/>
    </row>
    <row r="692" spans="21:24" ht="18.75" customHeight="1" x14ac:dyDescent="0.2">
      <c r="U692" s="23"/>
      <c r="V692" s="23"/>
      <c r="W692" s="23"/>
      <c r="X692" s="78"/>
    </row>
    <row r="693" spans="21:24" ht="18.75" customHeight="1" x14ac:dyDescent="0.2">
      <c r="U693" s="23"/>
      <c r="V693" s="23"/>
      <c r="W693" s="23"/>
      <c r="X693" s="78"/>
    </row>
    <row r="694" spans="21:24" ht="18.75" customHeight="1" x14ac:dyDescent="0.2">
      <c r="U694" s="23"/>
      <c r="V694" s="23"/>
      <c r="W694" s="23"/>
      <c r="X694" s="78"/>
    </row>
    <row r="695" spans="21:24" ht="18.75" customHeight="1" x14ac:dyDescent="0.2">
      <c r="U695" s="23"/>
      <c r="V695" s="23"/>
      <c r="W695" s="23"/>
      <c r="X695" s="78"/>
    </row>
    <row r="696" spans="21:24" ht="18.75" customHeight="1" x14ac:dyDescent="0.2">
      <c r="U696" s="23"/>
      <c r="V696" s="23"/>
      <c r="W696" s="23"/>
      <c r="X696" s="78"/>
    </row>
    <row r="697" spans="21:24" ht="18.75" customHeight="1" x14ac:dyDescent="0.2">
      <c r="U697" s="23"/>
      <c r="V697" s="23"/>
      <c r="W697" s="23"/>
      <c r="X697" s="78"/>
    </row>
    <row r="698" spans="21:24" ht="18.75" customHeight="1" x14ac:dyDescent="0.2">
      <c r="U698" s="23"/>
      <c r="V698" s="23"/>
      <c r="W698" s="23"/>
      <c r="X698" s="78"/>
    </row>
    <row r="699" spans="21:24" ht="18.75" customHeight="1" x14ac:dyDescent="0.2">
      <c r="U699" s="23"/>
      <c r="V699" s="23"/>
      <c r="W699" s="23"/>
      <c r="X699" s="78"/>
    </row>
    <row r="700" spans="21:24" ht="18.75" customHeight="1" x14ac:dyDescent="0.2">
      <c r="U700" s="23"/>
      <c r="V700" s="23"/>
      <c r="W700" s="23"/>
      <c r="X700" s="78"/>
    </row>
    <row r="701" spans="21:24" ht="18.75" customHeight="1" x14ac:dyDescent="0.2">
      <c r="U701" s="23"/>
      <c r="V701" s="23"/>
      <c r="W701" s="23"/>
      <c r="X701" s="78"/>
    </row>
    <row r="702" spans="21:24" ht="18.75" customHeight="1" x14ac:dyDescent="0.2">
      <c r="U702" s="23"/>
      <c r="V702" s="23"/>
      <c r="W702" s="23"/>
      <c r="X702" s="78"/>
    </row>
    <row r="703" spans="21:24" ht="18.75" customHeight="1" x14ac:dyDescent="0.2">
      <c r="U703" s="23"/>
      <c r="V703" s="23"/>
      <c r="W703" s="23"/>
      <c r="X703" s="78"/>
    </row>
    <row r="704" spans="21:24" ht="18.75" customHeight="1" x14ac:dyDescent="0.2">
      <c r="U704" s="23"/>
      <c r="V704" s="23"/>
      <c r="W704" s="23"/>
      <c r="X704" s="78"/>
    </row>
    <row r="705" spans="21:24" ht="18.75" customHeight="1" x14ac:dyDescent="0.2">
      <c r="U705" s="23"/>
      <c r="V705" s="23"/>
      <c r="W705" s="23"/>
      <c r="X705" s="78"/>
    </row>
    <row r="706" spans="21:24" ht="18.75" customHeight="1" x14ac:dyDescent="0.2">
      <c r="U706" s="23"/>
      <c r="V706" s="23"/>
      <c r="W706" s="23"/>
      <c r="X706" s="78"/>
    </row>
    <row r="707" spans="21:24" ht="18.75" customHeight="1" x14ac:dyDescent="0.2">
      <c r="U707" s="23"/>
      <c r="V707" s="23"/>
      <c r="W707" s="23"/>
      <c r="X707" s="78"/>
    </row>
    <row r="708" spans="21:24" ht="18.75" customHeight="1" x14ac:dyDescent="0.2">
      <c r="U708" s="23"/>
      <c r="V708" s="23"/>
      <c r="W708" s="23"/>
      <c r="X708" s="78"/>
    </row>
    <row r="709" spans="21:24" ht="18.75" customHeight="1" x14ac:dyDescent="0.2">
      <c r="U709" s="23"/>
      <c r="V709" s="23"/>
      <c r="W709" s="23"/>
      <c r="X709" s="78"/>
    </row>
    <row r="710" spans="21:24" ht="18.75" customHeight="1" x14ac:dyDescent="0.2">
      <c r="U710" s="23"/>
      <c r="V710" s="23"/>
      <c r="W710" s="23"/>
      <c r="X710" s="78"/>
    </row>
    <row r="711" spans="21:24" ht="18.75" customHeight="1" x14ac:dyDescent="0.2">
      <c r="U711" s="23"/>
      <c r="V711" s="23"/>
      <c r="W711" s="23"/>
      <c r="X711" s="78"/>
    </row>
    <row r="712" spans="21:24" ht="18.75" customHeight="1" x14ac:dyDescent="0.2">
      <c r="U712" s="23"/>
      <c r="V712" s="23"/>
      <c r="W712" s="23"/>
      <c r="X712" s="78"/>
    </row>
    <row r="713" spans="21:24" ht="18.75" customHeight="1" x14ac:dyDescent="0.2">
      <c r="U713" s="23"/>
      <c r="V713" s="23"/>
      <c r="W713" s="23"/>
      <c r="X713" s="78"/>
    </row>
    <row r="714" spans="21:24" ht="18.75" customHeight="1" x14ac:dyDescent="0.2">
      <c r="U714" s="23"/>
      <c r="V714" s="23"/>
      <c r="W714" s="23"/>
      <c r="X714" s="78"/>
    </row>
    <row r="715" spans="21:24" ht="18.75" customHeight="1" x14ac:dyDescent="0.2">
      <c r="U715" s="23"/>
      <c r="V715" s="23"/>
      <c r="W715" s="23"/>
      <c r="X715" s="78"/>
    </row>
    <row r="716" spans="21:24" ht="18.75" customHeight="1" x14ac:dyDescent="0.2">
      <c r="U716" s="23"/>
      <c r="V716" s="23"/>
      <c r="W716" s="23"/>
      <c r="X716" s="78"/>
    </row>
    <row r="717" spans="21:24" ht="18.75" customHeight="1" x14ac:dyDescent="0.2">
      <c r="U717" s="23"/>
      <c r="V717" s="23"/>
      <c r="W717" s="23"/>
      <c r="X717" s="78"/>
    </row>
    <row r="718" spans="21:24" ht="18.75" customHeight="1" x14ac:dyDescent="0.2">
      <c r="U718" s="23"/>
      <c r="V718" s="23"/>
      <c r="W718" s="23"/>
      <c r="X718" s="78"/>
    </row>
    <row r="719" spans="21:24" ht="18.75" customHeight="1" x14ac:dyDescent="0.2">
      <c r="U719" s="23"/>
      <c r="V719" s="23"/>
      <c r="W719" s="23"/>
      <c r="X719" s="78"/>
    </row>
    <row r="720" spans="21:24" ht="18.75" customHeight="1" x14ac:dyDescent="0.2">
      <c r="U720" s="23"/>
      <c r="V720" s="23"/>
      <c r="W720" s="23"/>
      <c r="X720" s="78"/>
    </row>
    <row r="721" spans="21:24" ht="18.75" customHeight="1" x14ac:dyDescent="0.2">
      <c r="U721" s="23"/>
      <c r="V721" s="23"/>
      <c r="W721" s="23"/>
      <c r="X721" s="78"/>
    </row>
    <row r="722" spans="21:24" ht="18.75" customHeight="1" x14ac:dyDescent="0.2">
      <c r="U722" s="23"/>
      <c r="V722" s="23"/>
      <c r="W722" s="23"/>
      <c r="X722" s="78"/>
    </row>
    <row r="723" spans="21:24" ht="18.75" customHeight="1" x14ac:dyDescent="0.2">
      <c r="U723" s="23"/>
      <c r="V723" s="23"/>
      <c r="W723" s="23"/>
      <c r="X723" s="78"/>
    </row>
    <row r="724" spans="21:24" ht="18.75" customHeight="1" x14ac:dyDescent="0.2">
      <c r="U724" s="23"/>
      <c r="V724" s="23"/>
      <c r="W724" s="23"/>
      <c r="X724" s="78"/>
    </row>
    <row r="725" spans="21:24" ht="18.75" customHeight="1" x14ac:dyDescent="0.2">
      <c r="U725" s="23"/>
      <c r="V725" s="23"/>
      <c r="W725" s="23"/>
      <c r="X725" s="78"/>
    </row>
    <row r="726" spans="21:24" ht="18.75" customHeight="1" x14ac:dyDescent="0.2">
      <c r="U726" s="23"/>
      <c r="V726" s="23"/>
      <c r="W726" s="23"/>
      <c r="X726" s="78"/>
    </row>
    <row r="727" spans="21:24" ht="18.75" customHeight="1" x14ac:dyDescent="0.2">
      <c r="U727" s="23"/>
      <c r="V727" s="23"/>
      <c r="W727" s="23"/>
      <c r="X727" s="78"/>
    </row>
    <row r="728" spans="21:24" ht="18.75" customHeight="1" x14ac:dyDescent="0.2">
      <c r="U728" s="23"/>
      <c r="V728" s="23"/>
      <c r="W728" s="23"/>
      <c r="X728" s="78"/>
    </row>
    <row r="729" spans="21:24" ht="18.75" customHeight="1" x14ac:dyDescent="0.2">
      <c r="U729" s="23"/>
      <c r="V729" s="23"/>
      <c r="W729" s="23"/>
      <c r="X729" s="78"/>
    </row>
    <row r="730" spans="21:24" ht="18.75" customHeight="1" x14ac:dyDescent="0.2">
      <c r="U730" s="23"/>
      <c r="V730" s="23"/>
      <c r="W730" s="23"/>
      <c r="X730" s="78"/>
    </row>
    <row r="731" spans="21:24" ht="18.75" customHeight="1" x14ac:dyDescent="0.2">
      <c r="U731" s="23"/>
      <c r="V731" s="23"/>
      <c r="W731" s="23"/>
      <c r="X731" s="78"/>
    </row>
    <row r="732" spans="21:24" ht="18.75" customHeight="1" x14ac:dyDescent="0.2">
      <c r="U732" s="23"/>
      <c r="V732" s="23"/>
      <c r="W732" s="23"/>
      <c r="X732" s="78"/>
    </row>
    <row r="733" spans="21:24" ht="18.75" customHeight="1" x14ac:dyDescent="0.2">
      <c r="U733" s="23"/>
      <c r="V733" s="23"/>
      <c r="W733" s="23"/>
      <c r="X733" s="78"/>
    </row>
    <row r="734" spans="21:24" ht="18.75" customHeight="1" x14ac:dyDescent="0.2">
      <c r="U734" s="23"/>
      <c r="V734" s="23"/>
      <c r="W734" s="23"/>
      <c r="X734" s="78"/>
    </row>
    <row r="735" spans="21:24" ht="18.75" customHeight="1" x14ac:dyDescent="0.2">
      <c r="U735" s="23"/>
      <c r="V735" s="23"/>
      <c r="W735" s="23"/>
      <c r="X735" s="78"/>
    </row>
    <row r="736" spans="21:24" ht="18.75" customHeight="1" x14ac:dyDescent="0.2">
      <c r="U736" s="23"/>
      <c r="V736" s="23"/>
      <c r="W736" s="23"/>
      <c r="X736" s="78"/>
    </row>
    <row r="737" spans="21:24" ht="18.75" customHeight="1" x14ac:dyDescent="0.2">
      <c r="U737" s="23"/>
      <c r="V737" s="23"/>
      <c r="W737" s="23"/>
      <c r="X737" s="78"/>
    </row>
    <row r="738" spans="21:24" ht="18.75" customHeight="1" x14ac:dyDescent="0.2">
      <c r="U738" s="23"/>
      <c r="V738" s="23"/>
      <c r="W738" s="23"/>
      <c r="X738" s="78"/>
    </row>
    <row r="739" spans="21:24" ht="18.75" customHeight="1" x14ac:dyDescent="0.2">
      <c r="U739" s="23"/>
      <c r="V739" s="23"/>
      <c r="W739" s="23"/>
      <c r="X739" s="78"/>
    </row>
    <row r="740" spans="21:24" ht="18.75" customHeight="1" x14ac:dyDescent="0.2">
      <c r="U740" s="23"/>
      <c r="V740" s="23"/>
      <c r="W740" s="23"/>
      <c r="X740" s="78"/>
    </row>
    <row r="741" spans="21:24" ht="18.75" customHeight="1" x14ac:dyDescent="0.2">
      <c r="U741" s="23"/>
      <c r="V741" s="23"/>
      <c r="W741" s="23"/>
      <c r="X741" s="78"/>
    </row>
    <row r="742" spans="21:24" ht="18.75" customHeight="1" x14ac:dyDescent="0.2">
      <c r="U742" s="23"/>
      <c r="V742" s="23"/>
      <c r="W742" s="23"/>
      <c r="X742" s="78"/>
    </row>
    <row r="743" spans="21:24" ht="18.75" customHeight="1" x14ac:dyDescent="0.2">
      <c r="U743" s="23"/>
      <c r="V743" s="23"/>
      <c r="W743" s="23"/>
      <c r="X743" s="78"/>
    </row>
    <row r="744" spans="21:24" ht="18.75" customHeight="1" x14ac:dyDescent="0.2">
      <c r="U744" s="23"/>
      <c r="V744" s="23"/>
      <c r="W744" s="23"/>
      <c r="X744" s="78"/>
    </row>
    <row r="745" spans="21:24" ht="18.75" customHeight="1" x14ac:dyDescent="0.2">
      <c r="U745" s="23"/>
      <c r="V745" s="23"/>
      <c r="W745" s="23"/>
      <c r="X745" s="78"/>
    </row>
    <row r="746" spans="21:24" ht="18.75" customHeight="1" x14ac:dyDescent="0.2">
      <c r="U746" s="23"/>
      <c r="V746" s="23"/>
      <c r="W746" s="23"/>
      <c r="X746" s="78"/>
    </row>
    <row r="747" spans="21:24" ht="18.75" customHeight="1" x14ac:dyDescent="0.2">
      <c r="U747" s="23"/>
      <c r="V747" s="23"/>
      <c r="W747" s="23"/>
      <c r="X747" s="78"/>
    </row>
    <row r="748" spans="21:24" ht="18.75" customHeight="1" x14ac:dyDescent="0.2">
      <c r="U748" s="23"/>
      <c r="V748" s="23"/>
      <c r="W748" s="23"/>
      <c r="X748" s="78"/>
    </row>
    <row r="749" spans="21:24" ht="18.75" customHeight="1" x14ac:dyDescent="0.2">
      <c r="U749" s="23"/>
      <c r="V749" s="23"/>
      <c r="W749" s="23"/>
      <c r="X749" s="78"/>
    </row>
    <row r="750" spans="21:24" ht="18.75" customHeight="1" x14ac:dyDescent="0.2">
      <c r="U750" s="23"/>
      <c r="V750" s="23"/>
      <c r="W750" s="23"/>
      <c r="X750" s="78"/>
    </row>
    <row r="751" spans="21:24" ht="18.75" customHeight="1" x14ac:dyDescent="0.2">
      <c r="U751" s="23"/>
      <c r="V751" s="23"/>
      <c r="W751" s="23"/>
      <c r="X751" s="78"/>
    </row>
    <row r="752" spans="21:24" ht="18.75" customHeight="1" x14ac:dyDescent="0.2">
      <c r="U752" s="23"/>
      <c r="V752" s="23"/>
      <c r="W752" s="23"/>
      <c r="X752" s="78"/>
    </row>
    <row r="753" spans="21:24" ht="18.75" customHeight="1" x14ac:dyDescent="0.2">
      <c r="U753" s="23"/>
      <c r="V753" s="23"/>
      <c r="W753" s="23"/>
      <c r="X753" s="78"/>
    </row>
    <row r="754" spans="21:24" ht="18.75" customHeight="1" x14ac:dyDescent="0.2">
      <c r="U754" s="23"/>
      <c r="V754" s="23"/>
      <c r="W754" s="23"/>
      <c r="X754" s="78"/>
    </row>
    <row r="755" spans="21:24" ht="18.75" customHeight="1" x14ac:dyDescent="0.2">
      <c r="U755" s="23"/>
      <c r="V755" s="23"/>
      <c r="W755" s="23"/>
      <c r="X755" s="78"/>
    </row>
    <row r="756" spans="21:24" ht="18.75" customHeight="1" x14ac:dyDescent="0.2">
      <c r="U756" s="23"/>
      <c r="V756" s="23"/>
      <c r="W756" s="23"/>
      <c r="X756" s="78"/>
    </row>
    <row r="757" spans="21:24" ht="18.75" customHeight="1" x14ac:dyDescent="0.2">
      <c r="U757" s="23"/>
      <c r="V757" s="23"/>
      <c r="W757" s="23"/>
      <c r="X757" s="78"/>
    </row>
    <row r="758" spans="21:24" ht="18.75" customHeight="1" x14ac:dyDescent="0.2">
      <c r="U758" s="23"/>
      <c r="V758" s="23"/>
      <c r="W758" s="23"/>
      <c r="X758" s="78"/>
    </row>
    <row r="759" spans="21:24" ht="18.75" customHeight="1" x14ac:dyDescent="0.2">
      <c r="U759" s="23"/>
      <c r="V759" s="23"/>
      <c r="W759" s="23"/>
      <c r="X759" s="78"/>
    </row>
    <row r="760" spans="21:24" ht="18.75" customHeight="1" x14ac:dyDescent="0.2">
      <c r="U760" s="23"/>
      <c r="V760" s="23"/>
      <c r="W760" s="23"/>
      <c r="X760" s="78"/>
    </row>
    <row r="761" spans="21:24" ht="18.75" customHeight="1" x14ac:dyDescent="0.2">
      <c r="U761" s="23"/>
      <c r="V761" s="23"/>
      <c r="W761" s="23"/>
      <c r="X761" s="78"/>
    </row>
    <row r="762" spans="21:24" ht="18.75" customHeight="1" x14ac:dyDescent="0.2">
      <c r="U762" s="23"/>
      <c r="V762" s="23"/>
      <c r="W762" s="23"/>
      <c r="X762" s="78"/>
    </row>
    <row r="763" spans="21:24" ht="18.75" customHeight="1" x14ac:dyDescent="0.2">
      <c r="U763" s="23"/>
      <c r="V763" s="23"/>
      <c r="W763" s="23"/>
      <c r="X763" s="78"/>
    </row>
    <row r="764" spans="21:24" ht="18.75" customHeight="1" x14ac:dyDescent="0.2">
      <c r="U764" s="23"/>
      <c r="V764" s="23"/>
      <c r="W764" s="23"/>
      <c r="X764" s="78"/>
    </row>
    <row r="765" spans="21:24" ht="18.75" customHeight="1" x14ac:dyDescent="0.2">
      <c r="U765" s="23"/>
      <c r="V765" s="23"/>
      <c r="W765" s="23"/>
      <c r="X765" s="78"/>
    </row>
    <row r="766" spans="21:24" ht="18.75" customHeight="1" x14ac:dyDescent="0.2">
      <c r="U766" s="23"/>
      <c r="V766" s="23"/>
      <c r="W766" s="23"/>
      <c r="X766" s="78"/>
    </row>
    <row r="767" spans="21:24" ht="18.75" customHeight="1" x14ac:dyDescent="0.2">
      <c r="U767" s="23"/>
      <c r="V767" s="23"/>
      <c r="W767" s="23"/>
      <c r="X767" s="78"/>
    </row>
    <row r="768" spans="21:24" ht="18.75" customHeight="1" x14ac:dyDescent="0.2">
      <c r="U768" s="23"/>
      <c r="V768" s="23"/>
      <c r="W768" s="23"/>
      <c r="X768" s="78"/>
    </row>
    <row r="769" spans="21:24" ht="18.75" customHeight="1" x14ac:dyDescent="0.2">
      <c r="U769" s="23"/>
      <c r="V769" s="23"/>
      <c r="W769" s="23"/>
      <c r="X769" s="78"/>
    </row>
    <row r="770" spans="21:24" ht="18.75" customHeight="1" x14ac:dyDescent="0.2">
      <c r="U770" s="23"/>
      <c r="V770" s="23"/>
      <c r="W770" s="23"/>
      <c r="X770" s="78"/>
    </row>
    <row r="771" spans="21:24" ht="18.75" customHeight="1" x14ac:dyDescent="0.2">
      <c r="U771" s="23"/>
      <c r="V771" s="23"/>
      <c r="W771" s="23"/>
      <c r="X771" s="78"/>
    </row>
    <row r="772" spans="21:24" ht="18.75" customHeight="1" x14ac:dyDescent="0.2">
      <c r="U772" s="23"/>
      <c r="V772" s="23"/>
      <c r="W772" s="23"/>
      <c r="X772" s="78"/>
    </row>
    <row r="773" spans="21:24" ht="18.75" customHeight="1" x14ac:dyDescent="0.2">
      <c r="U773" s="23"/>
      <c r="V773" s="23"/>
      <c r="W773" s="23"/>
      <c r="X773" s="78"/>
    </row>
    <row r="774" spans="21:24" ht="18.75" customHeight="1" x14ac:dyDescent="0.2">
      <c r="U774" s="23"/>
      <c r="V774" s="23"/>
      <c r="W774" s="23"/>
      <c r="X774" s="78"/>
    </row>
    <row r="775" spans="21:24" ht="18.75" customHeight="1" x14ac:dyDescent="0.2">
      <c r="U775" s="23"/>
      <c r="V775" s="23"/>
      <c r="W775" s="23"/>
      <c r="X775" s="78"/>
    </row>
    <row r="776" spans="21:24" ht="18.75" customHeight="1" x14ac:dyDescent="0.2">
      <c r="U776" s="23"/>
      <c r="V776" s="23"/>
      <c r="W776" s="23"/>
      <c r="X776" s="78"/>
    </row>
    <row r="777" spans="21:24" ht="18.75" customHeight="1" x14ac:dyDescent="0.2">
      <c r="U777" s="23"/>
      <c r="V777" s="23"/>
      <c r="W777" s="23"/>
      <c r="X777" s="78"/>
    </row>
    <row r="778" spans="21:24" ht="18.75" customHeight="1" x14ac:dyDescent="0.2">
      <c r="U778" s="23"/>
      <c r="V778" s="23"/>
      <c r="W778" s="23"/>
      <c r="X778" s="78"/>
    </row>
    <row r="779" spans="21:24" ht="18.75" customHeight="1" x14ac:dyDescent="0.2">
      <c r="U779" s="23"/>
      <c r="V779" s="23"/>
      <c r="W779" s="23"/>
      <c r="X779" s="78"/>
    </row>
    <row r="780" spans="21:24" ht="18.75" customHeight="1" x14ac:dyDescent="0.2">
      <c r="U780" s="23"/>
      <c r="V780" s="23"/>
      <c r="W780" s="23"/>
      <c r="X780" s="78"/>
    </row>
    <row r="781" spans="21:24" ht="18.75" customHeight="1" x14ac:dyDescent="0.2">
      <c r="U781" s="23"/>
      <c r="V781" s="23"/>
      <c r="W781" s="23"/>
      <c r="X781" s="78"/>
    </row>
    <row r="782" spans="21:24" ht="18.75" customHeight="1" x14ac:dyDescent="0.2">
      <c r="U782" s="23"/>
      <c r="V782" s="23"/>
      <c r="W782" s="23"/>
      <c r="X782" s="78"/>
    </row>
    <row r="783" spans="21:24" ht="18.75" customHeight="1" x14ac:dyDescent="0.2">
      <c r="U783" s="23"/>
      <c r="V783" s="23"/>
      <c r="W783" s="23"/>
      <c r="X783" s="78"/>
    </row>
    <row r="784" spans="21:24" ht="18.75" customHeight="1" x14ac:dyDescent="0.2">
      <c r="U784" s="23"/>
      <c r="V784" s="23"/>
      <c r="W784" s="23"/>
      <c r="X784" s="78"/>
    </row>
    <row r="785" spans="21:24" ht="18.75" customHeight="1" x14ac:dyDescent="0.2">
      <c r="U785" s="23"/>
      <c r="V785" s="23"/>
      <c r="W785" s="23"/>
      <c r="X785" s="78"/>
    </row>
    <row r="786" spans="21:24" ht="18.75" customHeight="1" x14ac:dyDescent="0.2">
      <c r="U786" s="23"/>
      <c r="V786" s="23"/>
      <c r="W786" s="23"/>
      <c r="X786" s="78"/>
    </row>
    <row r="787" spans="21:24" ht="18.75" customHeight="1" x14ac:dyDescent="0.2">
      <c r="U787" s="23"/>
      <c r="V787" s="23"/>
      <c r="W787" s="23"/>
      <c r="X787" s="78"/>
    </row>
    <row r="788" spans="21:24" ht="18.75" customHeight="1" x14ac:dyDescent="0.2">
      <c r="U788" s="23"/>
      <c r="V788" s="23"/>
      <c r="W788" s="23"/>
      <c r="X788" s="78"/>
    </row>
    <row r="789" spans="21:24" ht="18.75" customHeight="1" x14ac:dyDescent="0.2">
      <c r="U789" s="23"/>
      <c r="V789" s="23"/>
      <c r="W789" s="23"/>
      <c r="X789" s="78"/>
    </row>
    <row r="790" spans="21:24" ht="18.75" customHeight="1" x14ac:dyDescent="0.2">
      <c r="U790" s="23"/>
      <c r="V790" s="23"/>
      <c r="W790" s="23"/>
      <c r="X790" s="78"/>
    </row>
    <row r="791" spans="21:24" ht="18.75" customHeight="1" x14ac:dyDescent="0.2">
      <c r="U791" s="23"/>
      <c r="V791" s="23"/>
      <c r="W791" s="23"/>
      <c r="X791" s="78"/>
    </row>
    <row r="792" spans="21:24" ht="18.75" customHeight="1" x14ac:dyDescent="0.2">
      <c r="U792" s="23"/>
      <c r="V792" s="23"/>
      <c r="W792" s="23"/>
      <c r="X792" s="78"/>
    </row>
    <row r="793" spans="21:24" ht="18.75" customHeight="1" x14ac:dyDescent="0.2">
      <c r="U793" s="23"/>
      <c r="V793" s="23"/>
      <c r="W793" s="23"/>
      <c r="X793" s="78"/>
    </row>
    <row r="794" spans="21:24" ht="18.75" customHeight="1" x14ac:dyDescent="0.2">
      <c r="U794" s="23"/>
      <c r="V794" s="23"/>
      <c r="W794" s="23"/>
      <c r="X794" s="78"/>
    </row>
    <row r="795" spans="21:24" ht="18.75" customHeight="1" x14ac:dyDescent="0.2">
      <c r="U795" s="23"/>
      <c r="V795" s="23"/>
      <c r="W795" s="23"/>
      <c r="X795" s="78"/>
    </row>
    <row r="796" spans="21:24" ht="18.75" customHeight="1" x14ac:dyDescent="0.2">
      <c r="U796" s="23"/>
      <c r="V796" s="23"/>
      <c r="W796" s="23"/>
      <c r="X796" s="78"/>
    </row>
    <row r="797" spans="21:24" ht="18.75" customHeight="1" x14ac:dyDescent="0.2">
      <c r="U797" s="23"/>
      <c r="V797" s="23"/>
      <c r="W797" s="23"/>
      <c r="X797" s="78"/>
    </row>
    <row r="798" spans="21:24" ht="18.75" customHeight="1" x14ac:dyDescent="0.2">
      <c r="U798" s="23"/>
      <c r="V798" s="23"/>
      <c r="W798" s="23"/>
      <c r="X798" s="78"/>
    </row>
    <row r="799" spans="21:24" ht="18.75" customHeight="1" x14ac:dyDescent="0.2">
      <c r="U799" s="23"/>
      <c r="V799" s="23"/>
      <c r="W799" s="23"/>
      <c r="X799" s="78"/>
    </row>
    <row r="800" spans="21:24" ht="18.75" customHeight="1" x14ac:dyDescent="0.2">
      <c r="U800" s="23"/>
      <c r="V800" s="23"/>
      <c r="W800" s="23"/>
      <c r="X800" s="78"/>
    </row>
    <row r="801" spans="21:24" ht="18.75" customHeight="1" x14ac:dyDescent="0.2">
      <c r="U801" s="23"/>
      <c r="V801" s="23"/>
      <c r="W801" s="23"/>
      <c r="X801" s="78"/>
    </row>
    <row r="802" spans="21:24" ht="18.75" customHeight="1" x14ac:dyDescent="0.2">
      <c r="U802" s="23"/>
      <c r="V802" s="23"/>
      <c r="W802" s="23"/>
      <c r="X802" s="78"/>
    </row>
    <row r="803" spans="21:24" ht="18.75" customHeight="1" x14ac:dyDescent="0.2">
      <c r="U803" s="23"/>
      <c r="V803" s="23"/>
      <c r="W803" s="23"/>
      <c r="X803" s="78"/>
    </row>
    <row r="804" spans="21:24" ht="18.75" customHeight="1" x14ac:dyDescent="0.2">
      <c r="U804" s="23"/>
      <c r="V804" s="23"/>
      <c r="W804" s="23"/>
      <c r="X804" s="78"/>
    </row>
    <row r="805" spans="21:24" ht="18.75" customHeight="1" x14ac:dyDescent="0.2">
      <c r="U805" s="23"/>
      <c r="V805" s="23"/>
      <c r="W805" s="23"/>
      <c r="X805" s="78"/>
    </row>
    <row r="806" spans="21:24" ht="18.75" customHeight="1" x14ac:dyDescent="0.2">
      <c r="U806" s="23"/>
      <c r="V806" s="23"/>
      <c r="W806" s="23"/>
      <c r="X806" s="78"/>
    </row>
    <row r="807" spans="21:24" ht="18.75" customHeight="1" x14ac:dyDescent="0.2">
      <c r="U807" s="23"/>
      <c r="V807" s="23"/>
      <c r="W807" s="23"/>
      <c r="X807" s="78"/>
    </row>
    <row r="808" spans="21:24" ht="18.75" customHeight="1" x14ac:dyDescent="0.2">
      <c r="U808" s="23"/>
      <c r="V808" s="23"/>
      <c r="W808" s="23"/>
      <c r="X808" s="78"/>
    </row>
    <row r="809" spans="21:24" ht="18.75" customHeight="1" x14ac:dyDescent="0.2">
      <c r="U809" s="23"/>
      <c r="V809" s="23"/>
      <c r="W809" s="23"/>
      <c r="X809" s="78"/>
    </row>
    <row r="810" spans="21:24" ht="18.75" customHeight="1" x14ac:dyDescent="0.2">
      <c r="U810" s="23"/>
      <c r="V810" s="23"/>
      <c r="W810" s="23"/>
      <c r="X810" s="78"/>
    </row>
    <row r="811" spans="21:24" ht="18.75" customHeight="1" x14ac:dyDescent="0.2">
      <c r="U811" s="23"/>
      <c r="V811" s="23"/>
      <c r="W811" s="23"/>
      <c r="X811" s="78"/>
    </row>
    <row r="812" spans="21:24" ht="18.75" customHeight="1" x14ac:dyDescent="0.2">
      <c r="U812" s="23"/>
      <c r="V812" s="23"/>
      <c r="W812" s="23"/>
      <c r="X812" s="78"/>
    </row>
    <row r="813" spans="21:24" ht="18.75" customHeight="1" x14ac:dyDescent="0.2">
      <c r="U813" s="23"/>
      <c r="V813" s="23"/>
      <c r="W813" s="23"/>
      <c r="X813" s="78"/>
    </row>
    <row r="814" spans="21:24" ht="18.75" customHeight="1" x14ac:dyDescent="0.2">
      <c r="U814" s="23"/>
      <c r="V814" s="23"/>
      <c r="W814" s="23"/>
      <c r="X814" s="78"/>
    </row>
    <row r="815" spans="21:24" ht="18.75" customHeight="1" x14ac:dyDescent="0.2">
      <c r="U815" s="23"/>
      <c r="V815" s="23"/>
      <c r="W815" s="23"/>
      <c r="X815" s="78"/>
    </row>
    <row r="816" spans="21:24" ht="18.75" customHeight="1" x14ac:dyDescent="0.2">
      <c r="U816" s="23"/>
      <c r="V816" s="23"/>
      <c r="W816" s="23"/>
      <c r="X816" s="78"/>
    </row>
    <row r="817" spans="21:24" ht="18.75" customHeight="1" x14ac:dyDescent="0.2">
      <c r="U817" s="23"/>
      <c r="V817" s="23"/>
      <c r="W817" s="23"/>
      <c r="X817" s="78"/>
    </row>
    <row r="818" spans="21:24" ht="18.75" customHeight="1" x14ac:dyDescent="0.2">
      <c r="U818" s="23"/>
      <c r="V818" s="23"/>
      <c r="W818" s="23"/>
      <c r="X818" s="78"/>
    </row>
    <row r="819" spans="21:24" ht="18.75" customHeight="1" x14ac:dyDescent="0.2">
      <c r="U819" s="23"/>
      <c r="V819" s="23"/>
      <c r="W819" s="23"/>
      <c r="X819" s="78"/>
    </row>
    <row r="820" spans="21:24" ht="18.75" customHeight="1" x14ac:dyDescent="0.2">
      <c r="U820" s="23"/>
      <c r="V820" s="23"/>
      <c r="W820" s="23"/>
      <c r="X820" s="78"/>
    </row>
    <row r="821" spans="21:24" ht="18.75" customHeight="1" x14ac:dyDescent="0.2">
      <c r="U821" s="23"/>
      <c r="V821" s="23"/>
      <c r="W821" s="23"/>
      <c r="X821" s="78"/>
    </row>
    <row r="822" spans="21:24" ht="18.75" customHeight="1" x14ac:dyDescent="0.2">
      <c r="U822" s="23"/>
      <c r="V822" s="23"/>
      <c r="W822" s="23"/>
      <c r="X822" s="78"/>
    </row>
    <row r="823" spans="21:24" ht="18.75" customHeight="1" x14ac:dyDescent="0.2">
      <c r="U823" s="23"/>
      <c r="V823" s="23"/>
      <c r="W823" s="23"/>
      <c r="X823" s="78"/>
    </row>
    <row r="824" spans="21:24" ht="18.75" customHeight="1" x14ac:dyDescent="0.2">
      <c r="U824" s="23"/>
      <c r="V824" s="23"/>
      <c r="W824" s="23"/>
      <c r="X824" s="78"/>
    </row>
    <row r="825" spans="21:24" ht="18.75" customHeight="1" x14ac:dyDescent="0.2">
      <c r="U825" s="23"/>
      <c r="V825" s="23"/>
      <c r="W825" s="23"/>
      <c r="X825" s="78"/>
    </row>
    <row r="826" spans="21:24" ht="18.75" customHeight="1" x14ac:dyDescent="0.2">
      <c r="U826" s="23"/>
      <c r="V826" s="23"/>
      <c r="W826" s="23"/>
      <c r="X826" s="78"/>
    </row>
    <row r="827" spans="21:24" ht="18.75" customHeight="1" x14ac:dyDescent="0.2">
      <c r="U827" s="23"/>
      <c r="V827" s="23"/>
      <c r="W827" s="23"/>
      <c r="X827" s="78"/>
    </row>
    <row r="828" spans="21:24" ht="18.75" customHeight="1" x14ac:dyDescent="0.2">
      <c r="U828" s="23"/>
      <c r="V828" s="23"/>
      <c r="W828" s="23"/>
      <c r="X828" s="78"/>
    </row>
    <row r="829" spans="21:24" ht="18.75" customHeight="1" x14ac:dyDescent="0.2">
      <c r="U829" s="23"/>
      <c r="V829" s="23"/>
      <c r="W829" s="23"/>
      <c r="X829" s="78"/>
    </row>
    <row r="830" spans="21:24" ht="18.75" customHeight="1" x14ac:dyDescent="0.2">
      <c r="U830" s="23"/>
      <c r="V830" s="23"/>
      <c r="W830" s="23"/>
      <c r="X830" s="78"/>
    </row>
    <row r="831" spans="21:24" ht="18.75" customHeight="1" x14ac:dyDescent="0.2">
      <c r="U831" s="23"/>
      <c r="V831" s="23"/>
      <c r="W831" s="23"/>
      <c r="X831" s="78"/>
    </row>
    <row r="832" spans="21:24" ht="18.75" customHeight="1" x14ac:dyDescent="0.2">
      <c r="U832" s="23"/>
      <c r="V832" s="23"/>
      <c r="W832" s="23"/>
      <c r="X832" s="78"/>
    </row>
    <row r="833" spans="21:24" ht="18.75" customHeight="1" x14ac:dyDescent="0.2">
      <c r="U833" s="23"/>
      <c r="V833" s="23"/>
      <c r="W833" s="23"/>
      <c r="X833" s="78"/>
    </row>
    <row r="834" spans="21:24" ht="18.75" customHeight="1" x14ac:dyDescent="0.2">
      <c r="U834" s="23"/>
      <c r="V834" s="23"/>
      <c r="W834" s="23"/>
      <c r="X834" s="78"/>
    </row>
    <row r="835" spans="21:24" ht="18.75" customHeight="1" x14ac:dyDescent="0.2">
      <c r="U835" s="23"/>
      <c r="V835" s="23"/>
      <c r="W835" s="23"/>
      <c r="X835" s="78"/>
    </row>
    <row r="836" spans="21:24" ht="18.75" customHeight="1" x14ac:dyDescent="0.2">
      <c r="U836" s="23"/>
      <c r="V836" s="23"/>
      <c r="W836" s="23"/>
      <c r="X836" s="78"/>
    </row>
    <row r="837" spans="21:24" ht="18.75" customHeight="1" x14ac:dyDescent="0.2">
      <c r="U837" s="23"/>
      <c r="V837" s="23"/>
      <c r="W837" s="23"/>
      <c r="X837" s="78"/>
    </row>
    <row r="838" spans="21:24" ht="18.75" customHeight="1" x14ac:dyDescent="0.2">
      <c r="U838" s="23"/>
      <c r="V838" s="23"/>
      <c r="W838" s="23"/>
      <c r="X838" s="78"/>
    </row>
    <row r="839" spans="21:24" ht="18.75" customHeight="1" x14ac:dyDescent="0.2">
      <c r="U839" s="23"/>
      <c r="V839" s="23"/>
      <c r="W839" s="23"/>
      <c r="X839" s="78"/>
    </row>
    <row r="840" spans="21:24" ht="18.75" customHeight="1" x14ac:dyDescent="0.2">
      <c r="U840" s="23"/>
      <c r="V840" s="23"/>
      <c r="W840" s="23"/>
      <c r="X840" s="78"/>
    </row>
    <row r="841" spans="21:24" ht="18.75" customHeight="1" x14ac:dyDescent="0.2">
      <c r="U841" s="23"/>
      <c r="V841" s="23"/>
      <c r="W841" s="23"/>
      <c r="X841" s="78"/>
    </row>
    <row r="842" spans="21:24" ht="18.75" customHeight="1" x14ac:dyDescent="0.2">
      <c r="U842" s="23"/>
      <c r="V842" s="23"/>
      <c r="W842" s="23"/>
      <c r="X842" s="78"/>
    </row>
    <row r="843" spans="21:24" ht="18.75" customHeight="1" x14ac:dyDescent="0.2">
      <c r="U843" s="23"/>
      <c r="V843" s="23"/>
      <c r="W843" s="23"/>
      <c r="X843" s="78"/>
    </row>
    <row r="844" spans="21:24" ht="18.75" customHeight="1" x14ac:dyDescent="0.2">
      <c r="U844" s="23"/>
      <c r="V844" s="23"/>
      <c r="W844" s="23"/>
      <c r="X844" s="78"/>
    </row>
    <row r="845" spans="21:24" ht="18.75" customHeight="1" x14ac:dyDescent="0.2">
      <c r="U845" s="23"/>
      <c r="V845" s="23"/>
      <c r="W845" s="23"/>
      <c r="X845" s="78"/>
    </row>
    <row r="846" spans="21:24" ht="18.75" customHeight="1" x14ac:dyDescent="0.2">
      <c r="U846" s="23"/>
      <c r="V846" s="23"/>
      <c r="W846" s="23"/>
      <c r="X846" s="78"/>
    </row>
    <row r="847" spans="21:24" ht="18.75" customHeight="1" x14ac:dyDescent="0.2">
      <c r="U847" s="23"/>
      <c r="V847" s="23"/>
      <c r="W847" s="23"/>
      <c r="X847" s="78"/>
    </row>
    <row r="848" spans="21:24" ht="18.75" customHeight="1" x14ac:dyDescent="0.2">
      <c r="U848" s="23"/>
      <c r="V848" s="23"/>
      <c r="W848" s="23"/>
      <c r="X848" s="78"/>
    </row>
    <row r="849" spans="21:24" ht="18.75" customHeight="1" x14ac:dyDescent="0.2">
      <c r="U849" s="23"/>
      <c r="V849" s="23"/>
      <c r="W849" s="23"/>
      <c r="X849" s="78"/>
    </row>
    <row r="850" spans="21:24" ht="18.75" customHeight="1" x14ac:dyDescent="0.2">
      <c r="U850" s="23"/>
      <c r="V850" s="23"/>
      <c r="W850" s="23"/>
      <c r="X850" s="78"/>
    </row>
    <row r="851" spans="21:24" ht="18.75" customHeight="1" x14ac:dyDescent="0.2">
      <c r="U851" s="23"/>
      <c r="V851" s="23"/>
      <c r="W851" s="23"/>
      <c r="X851" s="78"/>
    </row>
    <row r="852" spans="21:24" ht="18.75" customHeight="1" x14ac:dyDescent="0.2">
      <c r="U852" s="23"/>
      <c r="V852" s="23"/>
      <c r="W852" s="23"/>
      <c r="X852" s="78"/>
    </row>
    <row r="853" spans="21:24" ht="18.75" customHeight="1" x14ac:dyDescent="0.2">
      <c r="U853" s="23"/>
      <c r="V853" s="23"/>
      <c r="W853" s="23"/>
      <c r="X853" s="78"/>
    </row>
    <row r="854" spans="21:24" ht="18.75" customHeight="1" x14ac:dyDescent="0.2">
      <c r="U854" s="23"/>
      <c r="V854" s="23"/>
      <c r="W854" s="23"/>
      <c r="X854" s="78"/>
    </row>
    <row r="855" spans="21:24" ht="18.75" customHeight="1" x14ac:dyDescent="0.2">
      <c r="U855" s="23"/>
      <c r="V855" s="23"/>
      <c r="W855" s="23"/>
      <c r="X855" s="78"/>
    </row>
    <row r="856" spans="21:24" ht="18.75" customHeight="1" x14ac:dyDescent="0.2">
      <c r="U856" s="23"/>
      <c r="V856" s="23"/>
      <c r="W856" s="23"/>
      <c r="X856" s="78"/>
    </row>
    <row r="857" spans="21:24" ht="18.75" customHeight="1" x14ac:dyDescent="0.2">
      <c r="U857" s="23"/>
      <c r="V857" s="23"/>
      <c r="W857" s="23"/>
      <c r="X857" s="78"/>
    </row>
    <row r="858" spans="21:24" ht="18.75" customHeight="1" x14ac:dyDescent="0.2">
      <c r="U858" s="23"/>
      <c r="V858" s="23"/>
      <c r="W858" s="23"/>
      <c r="X858" s="78"/>
    </row>
    <row r="859" spans="21:24" ht="18.75" customHeight="1" x14ac:dyDescent="0.2">
      <c r="U859" s="23"/>
      <c r="V859" s="23"/>
      <c r="W859" s="23"/>
      <c r="X859" s="78"/>
    </row>
    <row r="860" spans="21:24" ht="18.75" customHeight="1" x14ac:dyDescent="0.2">
      <c r="U860" s="23"/>
      <c r="V860" s="23"/>
      <c r="W860" s="23"/>
      <c r="X860" s="78"/>
    </row>
    <row r="861" spans="21:24" ht="18.75" customHeight="1" x14ac:dyDescent="0.2">
      <c r="U861" s="23"/>
      <c r="V861" s="23"/>
      <c r="W861" s="23"/>
      <c r="X861" s="78"/>
    </row>
    <row r="862" spans="21:24" ht="18.75" customHeight="1" x14ac:dyDescent="0.2">
      <c r="U862" s="23"/>
      <c r="V862" s="23"/>
      <c r="W862" s="23"/>
      <c r="X862" s="78"/>
    </row>
    <row r="863" spans="21:24" ht="18.75" customHeight="1" x14ac:dyDescent="0.2">
      <c r="U863" s="23"/>
      <c r="V863" s="23"/>
      <c r="W863" s="23"/>
      <c r="X863" s="78"/>
    </row>
    <row r="864" spans="21:24" ht="18.75" customHeight="1" x14ac:dyDescent="0.2">
      <c r="U864" s="23"/>
      <c r="V864" s="23"/>
      <c r="W864" s="23"/>
      <c r="X864" s="78"/>
    </row>
    <row r="865" spans="21:24" ht="18.75" customHeight="1" x14ac:dyDescent="0.2">
      <c r="U865" s="23"/>
      <c r="V865" s="23"/>
      <c r="W865" s="23"/>
      <c r="X865" s="78"/>
    </row>
    <row r="866" spans="21:24" ht="18.75" customHeight="1" x14ac:dyDescent="0.2">
      <c r="U866" s="23"/>
      <c r="V866" s="23"/>
      <c r="W866" s="23"/>
      <c r="X866" s="78"/>
    </row>
    <row r="867" spans="21:24" ht="18.75" customHeight="1" x14ac:dyDescent="0.2">
      <c r="U867" s="23"/>
      <c r="V867" s="23"/>
      <c r="W867" s="23"/>
      <c r="X867" s="78"/>
    </row>
    <row r="868" spans="21:24" ht="18.75" customHeight="1" x14ac:dyDescent="0.2">
      <c r="U868" s="23"/>
      <c r="V868" s="23"/>
      <c r="W868" s="23"/>
      <c r="X868" s="78"/>
    </row>
    <row r="869" spans="21:24" ht="18.75" customHeight="1" x14ac:dyDescent="0.2">
      <c r="U869" s="23"/>
      <c r="V869" s="23"/>
      <c r="W869" s="23"/>
      <c r="X869" s="78"/>
    </row>
    <row r="870" spans="21:24" ht="18.75" customHeight="1" x14ac:dyDescent="0.2">
      <c r="U870" s="23"/>
      <c r="V870" s="23"/>
      <c r="W870" s="23"/>
      <c r="X870" s="78"/>
    </row>
    <row r="871" spans="21:24" ht="18.75" customHeight="1" x14ac:dyDescent="0.2">
      <c r="U871" s="23"/>
      <c r="V871" s="23"/>
      <c r="W871" s="23"/>
      <c r="X871" s="78"/>
    </row>
    <row r="872" spans="21:24" ht="18.75" customHeight="1" x14ac:dyDescent="0.2">
      <c r="U872" s="23"/>
      <c r="V872" s="23"/>
      <c r="W872" s="23"/>
      <c r="X872" s="78"/>
    </row>
    <row r="873" spans="21:24" ht="18.75" customHeight="1" x14ac:dyDescent="0.2">
      <c r="U873" s="23"/>
      <c r="V873" s="23"/>
      <c r="W873" s="23"/>
      <c r="X873" s="78"/>
    </row>
    <row r="874" spans="21:24" ht="18.75" customHeight="1" x14ac:dyDescent="0.2">
      <c r="U874" s="23"/>
      <c r="V874" s="23"/>
      <c r="W874" s="23"/>
      <c r="X874" s="78"/>
    </row>
    <row r="875" spans="21:24" ht="18.75" customHeight="1" x14ac:dyDescent="0.2">
      <c r="U875" s="23"/>
      <c r="V875" s="23"/>
      <c r="W875" s="23"/>
      <c r="X875" s="78"/>
    </row>
    <row r="876" spans="21:24" ht="18.75" customHeight="1" x14ac:dyDescent="0.2">
      <c r="U876" s="23"/>
      <c r="V876" s="23"/>
      <c r="W876" s="23"/>
      <c r="X876" s="78"/>
    </row>
    <row r="877" spans="21:24" ht="18.75" customHeight="1" x14ac:dyDescent="0.2">
      <c r="U877" s="23"/>
      <c r="V877" s="23"/>
      <c r="W877" s="23"/>
      <c r="X877" s="78"/>
    </row>
    <row r="878" spans="21:24" ht="18.75" customHeight="1" x14ac:dyDescent="0.2">
      <c r="U878" s="23"/>
      <c r="V878" s="23"/>
      <c r="W878" s="23"/>
      <c r="X878" s="78"/>
    </row>
    <row r="879" spans="21:24" ht="18.75" customHeight="1" x14ac:dyDescent="0.2">
      <c r="U879" s="23"/>
      <c r="V879" s="23"/>
      <c r="W879" s="23"/>
      <c r="X879" s="78"/>
    </row>
    <row r="880" spans="21:24" ht="18.75" customHeight="1" x14ac:dyDescent="0.2">
      <c r="U880" s="23"/>
      <c r="V880" s="23"/>
      <c r="W880" s="23"/>
      <c r="X880" s="78"/>
    </row>
    <row r="881" spans="21:24" ht="18.75" customHeight="1" x14ac:dyDescent="0.2">
      <c r="U881" s="23"/>
      <c r="V881" s="23"/>
      <c r="W881" s="23"/>
      <c r="X881" s="78"/>
    </row>
    <row r="882" spans="21:24" ht="18.75" customHeight="1" x14ac:dyDescent="0.2">
      <c r="U882" s="23"/>
      <c r="V882" s="23"/>
      <c r="W882" s="23"/>
      <c r="X882" s="78"/>
    </row>
    <row r="883" spans="21:24" ht="18.75" customHeight="1" x14ac:dyDescent="0.2">
      <c r="U883" s="23"/>
      <c r="V883" s="23"/>
      <c r="W883" s="23"/>
      <c r="X883" s="78"/>
    </row>
    <row r="884" spans="21:24" ht="18.75" customHeight="1" x14ac:dyDescent="0.2">
      <c r="U884" s="23"/>
      <c r="V884" s="23"/>
      <c r="W884" s="23"/>
      <c r="X884" s="78"/>
    </row>
    <row r="885" spans="21:24" ht="18.75" customHeight="1" x14ac:dyDescent="0.2">
      <c r="U885" s="23"/>
      <c r="V885" s="23"/>
      <c r="W885" s="23"/>
      <c r="X885" s="78"/>
    </row>
    <row r="886" spans="21:24" ht="18.75" customHeight="1" x14ac:dyDescent="0.2">
      <c r="U886" s="23"/>
      <c r="V886" s="23"/>
      <c r="W886" s="23"/>
      <c r="X886" s="78"/>
    </row>
    <row r="887" spans="21:24" ht="18.75" customHeight="1" x14ac:dyDescent="0.2">
      <c r="U887" s="23"/>
      <c r="V887" s="23"/>
      <c r="W887" s="23"/>
      <c r="X887" s="78"/>
    </row>
    <row r="888" spans="21:24" ht="18.75" customHeight="1" x14ac:dyDescent="0.2">
      <c r="U888" s="23"/>
      <c r="V888" s="23"/>
      <c r="W888" s="23"/>
      <c r="X888" s="78"/>
    </row>
    <row r="889" spans="21:24" ht="18.75" customHeight="1" x14ac:dyDescent="0.2">
      <c r="U889" s="23"/>
      <c r="V889" s="23"/>
      <c r="W889" s="23"/>
      <c r="X889" s="78"/>
    </row>
    <row r="890" spans="21:24" ht="18.75" customHeight="1" x14ac:dyDescent="0.2">
      <c r="U890" s="23"/>
      <c r="V890" s="23"/>
      <c r="W890" s="23"/>
      <c r="X890" s="78"/>
    </row>
    <row r="891" spans="21:24" ht="18.75" customHeight="1" x14ac:dyDescent="0.2">
      <c r="U891" s="23"/>
      <c r="V891" s="23"/>
      <c r="W891" s="23"/>
      <c r="X891" s="78"/>
    </row>
    <row r="892" spans="21:24" ht="18.75" customHeight="1" x14ac:dyDescent="0.2">
      <c r="U892" s="23"/>
      <c r="V892" s="23"/>
      <c r="W892" s="23"/>
      <c r="X892" s="78"/>
    </row>
    <row r="893" spans="21:24" ht="18.75" customHeight="1" x14ac:dyDescent="0.2">
      <c r="U893" s="23"/>
      <c r="V893" s="23"/>
      <c r="W893" s="23"/>
      <c r="X893" s="78"/>
    </row>
    <row r="894" spans="21:24" ht="18.75" customHeight="1" x14ac:dyDescent="0.2">
      <c r="U894" s="23"/>
      <c r="V894" s="23"/>
      <c r="W894" s="23"/>
      <c r="X894" s="78"/>
    </row>
    <row r="895" spans="21:24" ht="18.75" customHeight="1" x14ac:dyDescent="0.2">
      <c r="U895" s="23"/>
      <c r="V895" s="23"/>
      <c r="W895" s="23"/>
      <c r="X895" s="78"/>
    </row>
    <row r="896" spans="21:24" ht="18.75" customHeight="1" x14ac:dyDescent="0.2">
      <c r="U896" s="23"/>
      <c r="V896" s="23"/>
      <c r="W896" s="23"/>
      <c r="X896" s="78"/>
    </row>
    <row r="897" spans="21:24" ht="18.75" customHeight="1" x14ac:dyDescent="0.2">
      <c r="U897" s="23"/>
      <c r="V897" s="23"/>
      <c r="W897" s="23"/>
      <c r="X897" s="78"/>
    </row>
    <row r="898" spans="21:24" ht="18.75" customHeight="1" x14ac:dyDescent="0.2">
      <c r="U898" s="23"/>
      <c r="V898" s="23"/>
      <c r="W898" s="23"/>
      <c r="X898" s="78"/>
    </row>
    <row r="899" spans="21:24" ht="18.75" customHeight="1" x14ac:dyDescent="0.2">
      <c r="U899" s="23"/>
      <c r="V899" s="23"/>
      <c r="W899" s="23"/>
      <c r="X899" s="78"/>
    </row>
    <row r="900" spans="21:24" ht="18.75" customHeight="1" x14ac:dyDescent="0.2">
      <c r="U900" s="23"/>
      <c r="V900" s="23"/>
      <c r="W900" s="23"/>
      <c r="X900" s="78"/>
    </row>
    <row r="901" spans="21:24" ht="18.75" customHeight="1" x14ac:dyDescent="0.2">
      <c r="U901" s="23"/>
      <c r="V901" s="23"/>
      <c r="W901" s="23"/>
      <c r="X901" s="78"/>
    </row>
    <row r="902" spans="21:24" ht="18.75" customHeight="1" x14ac:dyDescent="0.2">
      <c r="U902" s="23"/>
      <c r="V902" s="23"/>
      <c r="W902" s="23"/>
      <c r="X902" s="78"/>
    </row>
    <row r="903" spans="21:24" ht="18.75" customHeight="1" x14ac:dyDescent="0.2">
      <c r="U903" s="23"/>
      <c r="V903" s="23"/>
      <c r="W903" s="23"/>
      <c r="X903" s="78"/>
    </row>
    <row r="904" spans="21:24" ht="18.75" customHeight="1" x14ac:dyDescent="0.2">
      <c r="U904" s="23"/>
      <c r="V904" s="23"/>
      <c r="W904" s="23"/>
      <c r="X904" s="78"/>
    </row>
    <row r="905" spans="21:24" ht="18.75" customHeight="1" x14ac:dyDescent="0.2">
      <c r="U905" s="23"/>
      <c r="V905" s="23"/>
      <c r="W905" s="23"/>
      <c r="X905" s="78"/>
    </row>
    <row r="906" spans="21:24" ht="18.75" customHeight="1" x14ac:dyDescent="0.2">
      <c r="U906" s="23"/>
      <c r="V906" s="23"/>
      <c r="W906" s="23"/>
      <c r="X906" s="78"/>
    </row>
    <row r="907" spans="21:24" ht="18.75" customHeight="1" x14ac:dyDescent="0.2">
      <c r="U907" s="23"/>
      <c r="V907" s="23"/>
      <c r="W907" s="23"/>
      <c r="X907" s="78"/>
    </row>
    <row r="908" spans="21:24" ht="18.75" customHeight="1" x14ac:dyDescent="0.2">
      <c r="U908" s="23"/>
      <c r="V908" s="23"/>
      <c r="W908" s="23"/>
      <c r="X908" s="78"/>
    </row>
    <row r="909" spans="21:24" ht="18.75" customHeight="1" x14ac:dyDescent="0.2">
      <c r="U909" s="23"/>
      <c r="V909" s="23"/>
      <c r="W909" s="23"/>
      <c r="X909" s="78"/>
    </row>
    <row r="910" spans="21:24" ht="18.75" customHeight="1" x14ac:dyDescent="0.2">
      <c r="U910" s="23"/>
      <c r="V910" s="23"/>
      <c r="W910" s="23"/>
      <c r="X910" s="78"/>
    </row>
    <row r="911" spans="21:24" ht="18.75" customHeight="1" x14ac:dyDescent="0.2">
      <c r="U911" s="23"/>
      <c r="V911" s="23"/>
      <c r="W911" s="23"/>
      <c r="X911" s="78"/>
    </row>
    <row r="912" spans="21:24" ht="18.75" customHeight="1" x14ac:dyDescent="0.2">
      <c r="U912" s="23"/>
      <c r="V912" s="23"/>
      <c r="W912" s="23"/>
      <c r="X912" s="78"/>
    </row>
    <row r="913" spans="21:24" ht="18.75" customHeight="1" x14ac:dyDescent="0.2">
      <c r="U913" s="23"/>
      <c r="V913" s="23"/>
      <c r="W913" s="23"/>
      <c r="X913" s="78"/>
    </row>
    <row r="914" spans="21:24" ht="18.75" customHeight="1" x14ac:dyDescent="0.2">
      <c r="U914" s="23"/>
      <c r="V914" s="23"/>
      <c r="W914" s="23"/>
      <c r="X914" s="78"/>
    </row>
    <row r="915" spans="21:24" ht="18.75" customHeight="1" x14ac:dyDescent="0.2">
      <c r="U915" s="23"/>
      <c r="V915" s="23"/>
      <c r="W915" s="23"/>
      <c r="X915" s="78"/>
    </row>
    <row r="916" spans="21:24" ht="18.75" customHeight="1" x14ac:dyDescent="0.2">
      <c r="U916" s="23"/>
      <c r="V916" s="23"/>
      <c r="W916" s="23"/>
      <c r="X916" s="78"/>
    </row>
    <row r="917" spans="21:24" ht="18.75" customHeight="1" x14ac:dyDescent="0.2">
      <c r="U917" s="23"/>
      <c r="V917" s="23"/>
      <c r="W917" s="23"/>
      <c r="X917" s="78"/>
    </row>
    <row r="918" spans="21:24" ht="18.75" customHeight="1" x14ac:dyDescent="0.2">
      <c r="U918" s="23"/>
      <c r="V918" s="23"/>
      <c r="W918" s="23"/>
      <c r="X918" s="78"/>
    </row>
    <row r="919" spans="21:24" ht="18.75" customHeight="1" x14ac:dyDescent="0.2">
      <c r="U919" s="23"/>
      <c r="V919" s="23"/>
      <c r="W919" s="23"/>
      <c r="X919" s="78"/>
    </row>
    <row r="920" spans="21:24" ht="18.75" customHeight="1" x14ac:dyDescent="0.2">
      <c r="U920" s="23"/>
      <c r="V920" s="23"/>
      <c r="W920" s="23"/>
      <c r="X920" s="78"/>
    </row>
    <row r="921" spans="21:24" ht="18.75" customHeight="1" x14ac:dyDescent="0.2">
      <c r="U921" s="23"/>
      <c r="V921" s="23"/>
      <c r="W921" s="23"/>
      <c r="X921" s="78"/>
    </row>
    <row r="922" spans="21:24" ht="18.75" customHeight="1" x14ac:dyDescent="0.2">
      <c r="U922" s="23"/>
      <c r="V922" s="23"/>
      <c r="W922" s="23"/>
      <c r="X922" s="78"/>
    </row>
    <row r="923" spans="21:24" ht="18.75" customHeight="1" x14ac:dyDescent="0.2">
      <c r="U923" s="23"/>
      <c r="V923" s="23"/>
      <c r="W923" s="23"/>
      <c r="X923" s="78"/>
    </row>
    <row r="924" spans="21:24" ht="18.75" customHeight="1" x14ac:dyDescent="0.2">
      <c r="U924" s="23"/>
      <c r="V924" s="23"/>
      <c r="W924" s="23"/>
      <c r="X924" s="78"/>
    </row>
    <row r="925" spans="21:24" ht="18.75" customHeight="1" x14ac:dyDescent="0.2">
      <c r="U925" s="23"/>
      <c r="V925" s="23"/>
      <c r="W925" s="23"/>
      <c r="X925" s="78"/>
    </row>
    <row r="926" spans="21:24" ht="18.75" customHeight="1" x14ac:dyDescent="0.2">
      <c r="U926" s="23"/>
      <c r="V926" s="23"/>
      <c r="W926" s="23"/>
      <c r="X926" s="78"/>
    </row>
    <row r="927" spans="21:24" ht="18.75" customHeight="1" x14ac:dyDescent="0.2">
      <c r="U927" s="23"/>
      <c r="V927" s="23"/>
      <c r="W927" s="23"/>
      <c r="X927" s="78"/>
    </row>
    <row r="928" spans="21:24" ht="18.75" customHeight="1" x14ac:dyDescent="0.2">
      <c r="U928" s="23"/>
      <c r="V928" s="23"/>
      <c r="W928" s="23"/>
      <c r="X928" s="78"/>
    </row>
    <row r="929" spans="21:24" ht="18.75" customHeight="1" x14ac:dyDescent="0.2">
      <c r="U929" s="23"/>
      <c r="V929" s="23"/>
      <c r="W929" s="23"/>
      <c r="X929" s="78"/>
    </row>
    <row r="930" spans="21:24" ht="18.75" customHeight="1" x14ac:dyDescent="0.2">
      <c r="U930" s="23"/>
      <c r="V930" s="23"/>
      <c r="W930" s="23"/>
      <c r="X930" s="78"/>
    </row>
    <row r="931" spans="21:24" ht="18.75" customHeight="1" x14ac:dyDescent="0.2">
      <c r="U931" s="23"/>
      <c r="V931" s="23"/>
      <c r="W931" s="23"/>
      <c r="X931" s="78"/>
    </row>
    <row r="932" spans="21:24" ht="18.75" customHeight="1" x14ac:dyDescent="0.2">
      <c r="U932" s="23"/>
      <c r="V932" s="23"/>
      <c r="W932" s="23"/>
      <c r="X932" s="78"/>
    </row>
    <row r="933" spans="21:24" ht="18.75" customHeight="1" x14ac:dyDescent="0.2">
      <c r="U933" s="23"/>
      <c r="V933" s="23"/>
      <c r="W933" s="23"/>
      <c r="X933" s="78"/>
    </row>
    <row r="934" spans="21:24" ht="18.75" customHeight="1" x14ac:dyDescent="0.2">
      <c r="U934" s="23"/>
      <c r="V934" s="23"/>
      <c r="W934" s="23"/>
      <c r="X934" s="78"/>
    </row>
    <row r="935" spans="21:24" ht="18.75" customHeight="1" x14ac:dyDescent="0.2">
      <c r="U935" s="23"/>
      <c r="V935" s="23"/>
      <c r="W935" s="23"/>
      <c r="X935" s="78"/>
    </row>
    <row r="936" spans="21:24" ht="18.75" customHeight="1" x14ac:dyDescent="0.2">
      <c r="U936" s="23"/>
      <c r="V936" s="23"/>
      <c r="W936" s="23"/>
      <c r="X936" s="78"/>
    </row>
    <row r="937" spans="21:24" ht="18.75" customHeight="1" x14ac:dyDescent="0.2">
      <c r="U937" s="23"/>
      <c r="V937" s="23"/>
      <c r="W937" s="23"/>
      <c r="X937" s="78"/>
    </row>
    <row r="938" spans="21:24" ht="18.75" customHeight="1" x14ac:dyDescent="0.2">
      <c r="U938" s="23"/>
      <c r="V938" s="23"/>
      <c r="W938" s="23"/>
      <c r="X938" s="78"/>
    </row>
    <row r="939" spans="21:24" ht="18.75" customHeight="1" x14ac:dyDescent="0.2">
      <c r="U939" s="23"/>
      <c r="V939" s="23"/>
      <c r="W939" s="23"/>
      <c r="X939" s="78"/>
    </row>
    <row r="940" spans="21:24" ht="18.75" customHeight="1" x14ac:dyDescent="0.2">
      <c r="U940" s="23"/>
      <c r="V940" s="23"/>
      <c r="W940" s="23"/>
      <c r="X940" s="78"/>
    </row>
    <row r="941" spans="21:24" ht="18.75" customHeight="1" x14ac:dyDescent="0.2">
      <c r="U941" s="23"/>
      <c r="V941" s="23"/>
      <c r="W941" s="23"/>
      <c r="X941" s="78"/>
    </row>
    <row r="942" spans="21:24" ht="18.75" customHeight="1" x14ac:dyDescent="0.2">
      <c r="U942" s="23"/>
      <c r="V942" s="23"/>
      <c r="W942" s="23"/>
      <c r="X942" s="78"/>
    </row>
    <row r="943" spans="21:24" ht="18.75" customHeight="1" x14ac:dyDescent="0.2">
      <c r="U943" s="23"/>
      <c r="V943" s="23"/>
      <c r="W943" s="23"/>
      <c r="X943" s="78"/>
    </row>
    <row r="944" spans="21:24" ht="18.75" customHeight="1" x14ac:dyDescent="0.2">
      <c r="U944" s="23"/>
      <c r="V944" s="23"/>
      <c r="W944" s="23"/>
      <c r="X944" s="78"/>
    </row>
    <row r="945" spans="21:24" ht="18.75" customHeight="1" x14ac:dyDescent="0.2">
      <c r="U945" s="23"/>
      <c r="V945" s="23"/>
      <c r="W945" s="23"/>
      <c r="X945" s="78"/>
    </row>
    <row r="946" spans="21:24" ht="18.75" customHeight="1" x14ac:dyDescent="0.2">
      <c r="U946" s="23"/>
      <c r="V946" s="23"/>
      <c r="W946" s="23"/>
      <c r="X946" s="78"/>
    </row>
    <row r="947" spans="21:24" ht="18.75" customHeight="1" x14ac:dyDescent="0.2">
      <c r="U947" s="23"/>
      <c r="V947" s="23"/>
      <c r="W947" s="23"/>
      <c r="X947" s="78"/>
    </row>
    <row r="948" spans="21:24" ht="18.75" customHeight="1" x14ac:dyDescent="0.2">
      <c r="U948" s="23"/>
      <c r="V948" s="23"/>
      <c r="W948" s="23"/>
      <c r="X948" s="78"/>
    </row>
    <row r="949" spans="21:24" ht="18.75" customHeight="1" x14ac:dyDescent="0.2">
      <c r="U949" s="23"/>
      <c r="V949" s="23"/>
      <c r="W949" s="23"/>
      <c r="X949" s="78"/>
    </row>
    <row r="950" spans="21:24" ht="18.75" customHeight="1" x14ac:dyDescent="0.2">
      <c r="U950" s="23"/>
      <c r="V950" s="23"/>
      <c r="W950" s="23"/>
      <c r="X950" s="78"/>
    </row>
    <row r="951" spans="21:24" ht="18.75" customHeight="1" x14ac:dyDescent="0.2">
      <c r="U951" s="23"/>
      <c r="V951" s="23"/>
      <c r="W951" s="23"/>
      <c r="X951" s="78"/>
    </row>
    <row r="952" spans="21:24" ht="18.75" customHeight="1" x14ac:dyDescent="0.2">
      <c r="U952" s="23"/>
      <c r="V952" s="23"/>
      <c r="W952" s="23"/>
      <c r="X952" s="78"/>
    </row>
    <row r="953" spans="21:24" ht="18.75" customHeight="1" x14ac:dyDescent="0.2">
      <c r="U953" s="23"/>
      <c r="V953" s="23"/>
      <c r="W953" s="23"/>
      <c r="X953" s="78"/>
    </row>
    <row r="954" spans="21:24" ht="15" customHeight="1" x14ac:dyDescent="0.2">
      <c r="U954" s="23"/>
      <c r="V954" s="23"/>
      <c r="W954" s="23"/>
      <c r="X954" s="78"/>
    </row>
    <row r="955" spans="21:24" ht="15" customHeight="1" x14ac:dyDescent="0.2">
      <c r="U955" s="23"/>
      <c r="V955" s="23"/>
      <c r="W955" s="23"/>
      <c r="X955" s="78"/>
    </row>
    <row r="956" spans="21:24" ht="15" customHeight="1" x14ac:dyDescent="0.2">
      <c r="U956" s="23"/>
      <c r="V956" s="23"/>
      <c r="W956" s="23"/>
      <c r="X956" s="78"/>
    </row>
    <row r="957" spans="21:24" ht="15" customHeight="1" x14ac:dyDescent="0.2">
      <c r="U957" s="23"/>
      <c r="V957" s="23"/>
      <c r="W957" s="23"/>
      <c r="X957" s="78"/>
    </row>
    <row r="958" spans="21:24" ht="15" customHeight="1" x14ac:dyDescent="0.2">
      <c r="U958" s="23"/>
      <c r="V958" s="23"/>
      <c r="W958" s="23"/>
      <c r="X958" s="78"/>
    </row>
    <row r="959" spans="21:24" ht="15" customHeight="1" x14ac:dyDescent="0.2">
      <c r="U959" s="23"/>
      <c r="V959" s="23"/>
      <c r="W959" s="23"/>
      <c r="X959" s="78"/>
    </row>
  </sheetData>
  <sheetProtection algorithmName="SHA-512" hashValue="o35l5EpBJa5vzGnPcWJxndWtSxm7ncfq1xlf/d2lAVbOUrQlbysNbSpDRF+cYACWdizfNf56868B1FN8xxzE7Q==" saltValue="hKSBQG46X1CPYt1MFPy7Hg==" spinCount="100000" sheet="1" objects="1" scenarios="1" selectLockedCells="1"/>
  <mergeCells count="89">
    <mergeCell ref="I63:J63"/>
    <mergeCell ref="Q29:Q30"/>
    <mergeCell ref="R29:R30"/>
    <mergeCell ref="S29:S30"/>
    <mergeCell ref="U29:U30"/>
    <mergeCell ref="V29:V30"/>
    <mergeCell ref="W29:W30"/>
    <mergeCell ref="D29:D30"/>
    <mergeCell ref="E29:E30"/>
    <mergeCell ref="F29:F30"/>
    <mergeCell ref="K29:K30"/>
    <mergeCell ref="L29:L30"/>
    <mergeCell ref="M29:M30"/>
    <mergeCell ref="P27:R28"/>
    <mergeCell ref="S27:T27"/>
    <mergeCell ref="U27:W27"/>
    <mergeCell ref="C28:F28"/>
    <mergeCell ref="H28:I28"/>
    <mergeCell ref="L28:M28"/>
    <mergeCell ref="H23:I23"/>
    <mergeCell ref="J23:L23"/>
    <mergeCell ref="C27:F27"/>
    <mergeCell ref="H27:J27"/>
    <mergeCell ref="K27:M27"/>
    <mergeCell ref="T20:W22"/>
    <mergeCell ref="H21:I21"/>
    <mergeCell ref="N21:P22"/>
    <mergeCell ref="Q21:Q22"/>
    <mergeCell ref="R21:R22"/>
    <mergeCell ref="H22:I22"/>
    <mergeCell ref="J22:L22"/>
    <mergeCell ref="N19:P20"/>
    <mergeCell ref="Q19:Q20"/>
    <mergeCell ref="R19:R20"/>
    <mergeCell ref="H20:I20"/>
    <mergeCell ref="C18:D19"/>
    <mergeCell ref="E18:F19"/>
    <mergeCell ref="H18:I18"/>
    <mergeCell ref="J18:L18"/>
    <mergeCell ref="H19:I19"/>
    <mergeCell ref="K19:K21"/>
    <mergeCell ref="C16:D16"/>
    <mergeCell ref="E16:F16"/>
    <mergeCell ref="Q16:R16"/>
    <mergeCell ref="C15:D15"/>
    <mergeCell ref="E15:F15"/>
    <mergeCell ref="I15:I16"/>
    <mergeCell ref="N15:O16"/>
    <mergeCell ref="Q15:R15"/>
    <mergeCell ref="H13:H16"/>
    <mergeCell ref="I13:I14"/>
    <mergeCell ref="J13:L14"/>
    <mergeCell ref="C14:D14"/>
    <mergeCell ref="E14:F14"/>
    <mergeCell ref="H12:I12"/>
    <mergeCell ref="J12:L12"/>
    <mergeCell ref="T12:W12"/>
    <mergeCell ref="T15:U16"/>
    <mergeCell ref="V15:V16"/>
    <mergeCell ref="W15:W16"/>
    <mergeCell ref="Q7:R10"/>
    <mergeCell ref="T7:U8"/>
    <mergeCell ref="V7:W8"/>
    <mergeCell ref="J10:L10"/>
    <mergeCell ref="AA10:AA14"/>
    <mergeCell ref="J9:L9"/>
    <mergeCell ref="T13:W13"/>
    <mergeCell ref="N14:P14"/>
    <mergeCell ref="Q14:R14"/>
    <mergeCell ref="Q11:R12"/>
    <mergeCell ref="N11:P12"/>
    <mergeCell ref="T10:W11"/>
    <mergeCell ref="S11:S12"/>
    <mergeCell ref="AS1:AT1"/>
    <mergeCell ref="B2:D2"/>
    <mergeCell ref="E2:F2"/>
    <mergeCell ref="T6:W6"/>
    <mergeCell ref="C7:D8"/>
    <mergeCell ref="E7:E8"/>
    <mergeCell ref="F7:F8"/>
    <mergeCell ref="H7:H10"/>
    <mergeCell ref="I7:I8"/>
    <mergeCell ref="C9:D9"/>
    <mergeCell ref="E9:F9"/>
    <mergeCell ref="C10:D10"/>
    <mergeCell ref="E10:F10"/>
    <mergeCell ref="J7:L8"/>
    <mergeCell ref="N7:P10"/>
    <mergeCell ref="AK1:AM1"/>
  </mergeCells>
  <phoneticPr fontId="3"/>
  <conditionalFormatting sqref="C27:F27">
    <cfRule type="expression" dxfId="19" priority="15">
      <formula>$C$27&lt;&gt;""</formula>
    </cfRule>
  </conditionalFormatting>
  <conditionalFormatting sqref="C28:F28">
    <cfRule type="expression" dxfId="18" priority="4">
      <formula>$C$28&lt;&gt;""</formula>
    </cfRule>
  </conditionalFormatting>
  <conditionalFormatting sqref="C27:M63">
    <cfRule type="expression" dxfId="17" priority="3">
      <formula>$J$12=$AN$3</formula>
    </cfRule>
  </conditionalFormatting>
  <conditionalFormatting sqref="H28:I62">
    <cfRule type="expression" dxfId="16" priority="17">
      <formula>$J$13=$AP$2</formula>
    </cfRule>
    <cfRule type="expression" dxfId="15" priority="18">
      <formula>$J$13=$AP$3</formula>
    </cfRule>
    <cfRule type="expression" dxfId="14" priority="19">
      <formula>AND($E$16&lt;&gt;"",$AJ$2&lt;&gt;"電気")</formula>
    </cfRule>
  </conditionalFormatting>
  <conditionalFormatting sqref="H13:L16">
    <cfRule type="expression" dxfId="13" priority="9">
      <formula>$J$12=$AN$3</formula>
    </cfRule>
    <cfRule type="expression" dxfId="12" priority="13">
      <formula>$AJ$2="電気以外"</formula>
    </cfRule>
  </conditionalFormatting>
  <conditionalFormatting sqref="I9:L10">
    <cfRule type="expression" dxfId="11" priority="6">
      <formula>$J$7=$AK$3</formula>
    </cfRule>
  </conditionalFormatting>
  <conditionalFormatting sqref="I15:L16">
    <cfRule type="expression" dxfId="10" priority="10">
      <formula>$J$13=$AP$2</formula>
    </cfRule>
  </conditionalFormatting>
  <conditionalFormatting sqref="J20:J21 L20:L21">
    <cfRule type="expression" dxfId="9" priority="7">
      <formula>IF($J$12=$AN$2,OR(AND($D$31="",$Q$31=""),$D$31=""),OR(AND($D$31="",$Q$31=""),$Q$31=""))</formula>
    </cfRule>
  </conditionalFormatting>
  <conditionalFormatting sqref="J28:J62">
    <cfRule type="expression" dxfId="8" priority="16">
      <formula>$J$13=$AP$4</formula>
    </cfRule>
  </conditionalFormatting>
  <conditionalFormatting sqref="K28:K63 U28:U63">
    <cfRule type="expression" dxfId="7" priority="21">
      <formula>$E$18=$AI$3</formula>
    </cfRule>
  </conditionalFormatting>
  <conditionalFormatting sqref="L28:M63 V28:W63">
    <cfRule type="expression" dxfId="6" priority="20">
      <formula>$E$18=$AI$2</formula>
    </cfRule>
  </conditionalFormatting>
  <conditionalFormatting sqref="P27:R28">
    <cfRule type="expression" dxfId="5" priority="14">
      <formula>$P$27&lt;&gt;""</formula>
    </cfRule>
  </conditionalFormatting>
  <conditionalFormatting sqref="P27:W63">
    <cfRule type="expression" dxfId="4" priority="2">
      <formula>$J$12=$AN$2</formula>
    </cfRule>
  </conditionalFormatting>
  <conditionalFormatting sqref="Q16:R16">
    <cfRule type="expression" dxfId="3" priority="8">
      <formula>$Q$16&lt;=0</formula>
    </cfRule>
  </conditionalFormatting>
  <conditionalFormatting sqref="S10:S11 S15:S16">
    <cfRule type="expression" dxfId="2" priority="5">
      <formula>$E$18=$AI$2</formula>
    </cfRule>
  </conditionalFormatting>
  <conditionalFormatting sqref="T6:W16">
    <cfRule type="expression" dxfId="1" priority="11">
      <formula>$E$16&lt;&gt;"液化石油ガス（LPG）"</formula>
    </cfRule>
  </conditionalFormatting>
  <conditionalFormatting sqref="V15">
    <cfRule type="expression" dxfId="0" priority="12">
      <formula>$V$7=""</formula>
    </cfRule>
  </conditionalFormatting>
  <dataValidations count="14">
    <dataValidation type="list" allowBlank="1" showInputMessage="1" showErrorMessage="1" sqref="AP48:AP68" xr:uid="{75032B8E-0940-416A-A592-325D2889ECCC}">
      <formula1>#REF!</formula1>
    </dataValidation>
    <dataValidation type="list" allowBlank="1" showInputMessage="1" showErrorMessage="1" sqref="J7" xr:uid="{032F182C-440F-4C60-9054-6B0B64DA4390}">
      <formula1>$AK$2:$AK$4</formula1>
    </dataValidation>
    <dataValidation type="list" allowBlank="1" showInputMessage="1" showErrorMessage="1" sqref="J13" xr:uid="{27B208B3-9628-4CF0-9309-6B81CD13C7E7}">
      <formula1>$AP$2:$AP$4</formula1>
    </dataValidation>
    <dataValidation type="list" allowBlank="1" showInputMessage="1" showErrorMessage="1" sqref="J16" xr:uid="{FDBC0DE7-D1B5-404F-BA3B-7C0E0B15A5E4}">
      <formula1>$AO$2:$AO$3</formula1>
    </dataValidation>
    <dataValidation type="list" allowBlank="1" showInputMessage="1" showErrorMessage="1" sqref="E18" xr:uid="{C804C7ED-6F75-4FB1-B5A7-119D9AAD6916}">
      <formula1>$AI$2:$AI$3</formula1>
    </dataValidation>
    <dataValidation type="list" allowBlank="1" showInputMessage="1" showErrorMessage="1" sqref="J12:L12" xr:uid="{A7701565-0F18-4253-9203-3607108CDF66}">
      <formula1>$AN$2:$AN$3</formula1>
    </dataValidation>
    <dataValidation type="decimal" allowBlank="1" showInputMessage="1" showErrorMessage="1" errorTitle="入力エラー" error="入力した数値がマイナスまたは１より大きくなっています。_x000a_0～1の値を入力してください。" sqref="L16 K31:K62 U32:U62" xr:uid="{5D05175C-F288-41E6-ADA0-998870A8AE65}">
      <formula1>0</formula1>
      <formula2>1</formula2>
    </dataValidation>
    <dataValidation type="decimal" allowBlank="1" showInputMessage="1" showErrorMessage="1" errorTitle="入力エラー" error="時刻を正しく入力してください。" sqref="E31:F62 R31:R62" xr:uid="{045E1646-EE7A-4F31-9D4B-B5E597DC374D}">
      <formula1>0</formula1>
      <formula2>1</formula2>
    </dataValidation>
    <dataValidation type="whole" operator="greaterThanOrEqual" allowBlank="1" showInputMessage="1" showErrorMessage="1" errorTitle="入力エラー" error="日付を正しく入力してください。" sqref="Q31:Q62 D31:D62" xr:uid="{B18D8A34-FC50-4A22-9C5F-E9E48C4CCC63}">
      <formula1>0</formula1>
    </dataValidation>
    <dataValidation type="decimal" operator="greaterThanOrEqual" allowBlank="1" showInputMessage="1" showErrorMessage="1" errorTitle="入力エラー" error="入力した数値がマイナスになっています。_x000a_正しい値を入力してください。" sqref="V31:V62 L31:L62 S31:S62 J31:J62" xr:uid="{E306CAB1-55C7-4B1A-BEC3-D74A8D540BF4}">
      <formula1>0</formula1>
    </dataValidation>
    <dataValidation type="decimal" operator="greaterThanOrEqual" allowBlank="1" showInputMessage="1" showErrorMessage="1" sqref="AN48:AN68 K16 V7" xr:uid="{CB3F2632-7680-4E15-A7E7-E8AE03A615CF}">
      <formula1>0</formula1>
    </dataValidation>
    <dataValidation operator="greaterThanOrEqual" allowBlank="1" showInputMessage="1" showErrorMessage="1" sqref="R19" xr:uid="{7212D8F5-1BAD-4D3A-B761-888054F090D9}"/>
    <dataValidation type="decimal" operator="greaterThanOrEqual" allowBlank="1" showInputMessage="1" showErrorMessage="1" error="数値を入力してください" sqref="Q19" xr:uid="{6B3FBC6E-E823-422F-BE14-C455C6316A26}">
      <formula1>0</formula1>
    </dataValidation>
    <dataValidation operator="greaterThanOrEqual" allowBlank="1" showInputMessage="1" showErrorMessage="1" error="数値を入力してください" sqref="N19:P22" xr:uid="{89B8EC73-3F94-4112-B2D2-E84C9F293FB2}"/>
  </dataValidations>
  <printOptions horizontalCentered="1"/>
  <pageMargins left="0" right="0" top="0" bottom="0" header="0" footer="1.1417322834645669"/>
  <pageSetup paperSize="8" scale="53" orientation="landscape" r:id="rId1"/>
  <rowBreaks count="1" manualBreakCount="1">
    <brk id="6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DF5676-D9B4-429D-84C3-08D25F8105BB}">
          <x14:formula1>
            <xm:f>プルダウンリスト!$G$2:$G$13</xm:f>
          </x14:formula1>
          <xm:sqref>J18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16</vt:i4>
      </vt:variant>
    </vt:vector>
  </HeadingPairs>
  <TitlesOfParts>
    <vt:vector size="35" baseType="lpstr">
      <vt:lpstr>プルダウンリスト</vt:lpstr>
      <vt:lpstr>書類一覧</vt:lpstr>
      <vt:lpstr>(作成例)ロガー形式</vt:lpstr>
      <vt:lpstr>ロガー形式作成例用</vt:lpstr>
      <vt:lpstr>(作成例)積算形式</vt:lpstr>
      <vt:lpstr>積算形式作成例用</vt:lpstr>
      <vt:lpstr>提出様式</vt:lpstr>
      <vt:lpstr>入力様式【No.1】</vt:lpstr>
      <vt:lpstr>入力様式【No.2】</vt:lpstr>
      <vt:lpstr>入力様式【No.3】</vt:lpstr>
      <vt:lpstr>入力様式【No.4】</vt:lpstr>
      <vt:lpstr>入力様式【No.5】</vt:lpstr>
      <vt:lpstr>入力様式【No.6】</vt:lpstr>
      <vt:lpstr>入力様式【No.7】</vt:lpstr>
      <vt:lpstr>入力様式【No.8】</vt:lpstr>
      <vt:lpstr>入力様式【No.9】</vt:lpstr>
      <vt:lpstr>入力様式【No.10】</vt:lpstr>
      <vt:lpstr>入力様式【No.11】</vt:lpstr>
      <vt:lpstr>入力様式【No.12】</vt:lpstr>
      <vt:lpstr>'(作成例)ロガー形式'!Print_Area</vt:lpstr>
      <vt:lpstr>'(作成例)積算形式'!Print_Area</vt:lpstr>
      <vt:lpstr>書類一覧!Print_Area</vt:lpstr>
      <vt:lpstr>提出様式!Print_Area</vt:lpstr>
      <vt:lpstr>入力様式【No.1】!Print_Area</vt:lpstr>
      <vt:lpstr>入力様式【No.10】!Print_Area</vt:lpstr>
      <vt:lpstr>入力様式【No.11】!Print_Area</vt:lpstr>
      <vt:lpstr>入力様式【No.12】!Print_Area</vt:lpstr>
      <vt:lpstr>入力様式【No.2】!Print_Area</vt:lpstr>
      <vt:lpstr>入力様式【No.3】!Print_Area</vt:lpstr>
      <vt:lpstr>入力様式【No.4】!Print_Area</vt:lpstr>
      <vt:lpstr>入力様式【No.5】!Print_Area</vt:lpstr>
      <vt:lpstr>入力様式【No.6】!Print_Area</vt:lpstr>
      <vt:lpstr>入力様式【No.7】!Print_Area</vt:lpstr>
      <vt:lpstr>入力様式【No.8】!Print_Area</vt:lpstr>
      <vt:lpstr>入力様式【No.9】!Print_Area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2023-12-21T02:58:00Z</cp:lastPrinted>
  <dcterms:created xsi:type="dcterms:W3CDTF">2022-12-15T05:41:41Z</dcterms:created>
  <dcterms:modified xsi:type="dcterms:W3CDTF">2023-12-21T02:58:02Z</dcterms:modified>
</cp:coreProperties>
</file>