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xr:revisionPtr revIDLastSave="0" documentId="13_ncr:1_{C701A752-6D40-4AA2-B1EB-DB549BA658F8}" xr6:coauthVersionLast="47" xr6:coauthVersionMax="47" xr10:uidLastSave="{00000000-0000-0000-0000-000000000000}"/>
  <workbookProtection workbookAlgorithmName="SHA-512" workbookHashValue="2pmL0FwEGnqDP0msHgFwtgkCuo2SfI46SNdn9fDAdxmSEzHFvJoweUY2eDyR2gQT1ziSmI9MV5CjShBoIjVfwQ==" workbookSaltValue="w5Yg1giSCLhx9UxfM5bwLA==" workbookSpinCount="100000" lockStructure="1"/>
  <bookViews>
    <workbookView xWindow="-120" yWindow="-16320" windowWidth="29040" windowHeight="1584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導入予定設備!$A$1:$AK$43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000-000001000000}">
      <text>
        <r>
          <rPr>
            <b/>
            <sz val="9"/>
            <color indexed="81"/>
            <rFont val="ＭＳ Ｐゴシック"/>
            <family val="3"/>
            <charset val="128"/>
          </rPr>
          <t>※燃焼式…定格給湯熱効率を入力
※電気式…ヒートポンプ式の場合は、中間期COP、又は年間加熱効率を入力。電気ヒーター式の場合は、「1」を入力</t>
        </r>
      </text>
    </commen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100-000001000000}">
      <text>
        <r>
          <rPr>
            <b/>
            <sz val="9"/>
            <color indexed="81"/>
            <rFont val="ＭＳ Ｐゴシック"/>
            <family val="3"/>
            <charset val="128"/>
          </rPr>
          <t>※業務用ヒートポンプ給湯器…年間加熱効率を入力
※潜熱回収型給湯器…定格給湯熱効率入力</t>
        </r>
      </text>
    </commen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<sst xmlns="http://schemas.openxmlformats.org/spreadsheetml/2006/main" count="266" uniqueCount="146">
  <si>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</si>
  <si>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</si>
  <si>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</si>
  <si>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</si>
  <si>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</si>
  <si>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</si>
  <si>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</si>
  <si>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</si>
  <si>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</si>
  <si>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</si>
  <si>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</si>
  <si>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</si>
  <si>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</si>
  <si>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</si>
  <si>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</si>
  <si>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</si>
  <si>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</si>
  <si>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</si>
  <si>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</si>
  <si>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</si>
  <si>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</si>
  <si>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</si>
  <si>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</si>
  <si>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</si>
  <si>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</si>
  <si>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</si>
  <si>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</si>
  <si>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</si>
  <si>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</si>
  <si>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</si>
  <si>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</si>
  <si>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</si>
  <si>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</si>
  <si>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</si>
  <si>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</si>
  <si>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</si>
  <si>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</si>
  <si>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</si>
  <si>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</si>
  <si>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</si>
  <si>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</si>
  <si>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</si>
  <si>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</si>
  <si>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</si>
  <si>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</si>
  <si>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</si>
  <si>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</si>
  <si>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</si>
  <si>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</si>
  <si>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</si>
  <si>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</si>
  <si>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</si>
  <si>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</si>
  <si>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</si>
  <si>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</si>
  <si>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</si>
  <si>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</si>
  <si>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</si>
  <si>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</si>
  <si>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</si>
  <si>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</si>
  <si>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</si>
  <si>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</si>
  <si>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</si>
  <si>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</si>
  <si>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</si>
  <si>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</si>
  <si>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</si>
  <si>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</si>
  <si>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</si>
  <si>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</si>
  <si>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</si>
  <si>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</si>
  <si>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</si>
  <si>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</si>
  <si>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</si>
  <si>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</si>
  <si>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</si>
  <si>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</si>
  <si>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</si>
  <si>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</si>
  <si>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</si>
  <si>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</si>
  <si>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</si>
  <si>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</si>
  <si>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</si>
  <si>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</si>
  <si>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</si>
  <si>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</si>
  <si>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</si>
  <si>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</si>
  <si>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</si>
  <si>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</si>
  <si>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</si>
  <si>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</si>
  <si>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</si>
  <si>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</si>
  <si>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</si>
  <si>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</si>
  <si>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</si>
  <si>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</si>
  <si>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</si>
  <si>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</si>
  <si>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</si>
  <si>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</si>
  <si>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</si>
  <si>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</si>
  <si>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</si>
  <si>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</si>
  <si>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</si>
  <si>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</si>
  <si>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</si>
  <si>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</si>
  <si>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</si>
  <si>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</si>
  <si>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</si>
  <si>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</si>
  <si>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</si>
  <si>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</si>
  <si>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</si>
  <si>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</si>
  <si>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</si>
  <si>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</si>
  <si>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</si>
  <si>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</si>
  <si>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</si>
  <si>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</si>
  <si>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</si>
  <si>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←製品カタログ、仕様書に記載の値を入力
※燃焼式…定格給湯熱効率を入力
※電気式…ヒートポンプ式の場合は、中間期COP、又は年間加熱効率を入力。電気ヒーター式の場合は、「1」を入力</t>
    <rPh sb="15" eb="16">
      <t>アタイ</t>
    </rPh>
    <rPh sb="17" eb="19">
      <t>ニュウリョク</t>
    </rPh>
    <phoneticPr fontId="8"/>
  </si>
  <si>
    <t>←製品カタログ、仕様書に記載の定格給湯熱効率を入力
※業務用ヒートポンプ給湯器…年間加熱効率を入力
※潜熱回収型給湯器…定格給湯熱効率入力</t>
    <rPh sb="23" eb="25">
      <t>ニュウリョク</t>
    </rPh>
    <rPh sb="47" eb="49">
      <t>ニュウリョク</t>
    </rPh>
    <rPh sb="67" eb="69">
      <t>ニュウリョク</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</si>
  <si>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</si>
  <si>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</si>
  <si>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</si>
  <si>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</si>
  <si>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</si>
  <si>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</si>
  <si>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</si>
  <si>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</si>
  <si>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</si>
  <si>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</si>
  <si>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</si>
  <si>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</si>
  <si>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</si>
  <si>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</si>
  <si>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</si>
  <si>
    <t>NO.</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</si>
</sst>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0.0"/>
    <numFmt numFmtId="181" formatCode="General&quot;台&quot;"/>
    <numFmt numFmtId="182" formatCode="&quot;(&quot;@&quot;)&quot;"/>
    <numFmt numFmtId="183" formatCode="#,##0.0&quot;℃&quot;"/>
    <numFmt numFmtId="184" formatCode="#,##0.0;[Red]\-#,##0.0"/>
    <numFmt numFmtId="185" formatCode="#,##0.00_ ;[Red]\-#,##0.00\ "/>
    <numFmt numFmtId="186" formatCode="0.000&quot; kl&quot;"/>
    <numFmt numFmtId="187" formatCode="#,##0.000_ "/>
    <numFmt numFmtId="188" formatCode="#,##0.0_ "/>
    <numFmt numFmtId="189" formatCode="#,##0_ "/>
    <numFmt numFmtId="190" formatCode="#,##0.0_);[Red]\(#,##0.0\)"/>
    <numFmt numFmtId="191" formatCode="#,##0.000_);[Red]\(#,##0.000\)"/>
    <numFmt numFmtId="192"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8"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3">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7"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4"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4"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4"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5" fontId="27" fillId="0" borderId="4" xfId="21" applyNumberFormat="1" applyFont="1" applyFill="1" applyBorder="1" applyAlignment="1">
      <alignment horizontal="left" vertical="center" shrinkToFit="1"/>
    </xf>
    <xf numFmtId="185"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5" fontId="27" fillId="0" borderId="23" xfId="21" applyNumberFormat="1" applyFont="1" applyFill="1" applyBorder="1" applyAlignment="1">
      <alignment horizontal="left" vertical="center" shrinkToFit="1"/>
    </xf>
    <xf numFmtId="185"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7"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6"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6"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4"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7"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9" fontId="9" fillId="4" borderId="3" xfId="19" applyNumberFormat="1" applyFont="1" applyFill="1" applyBorder="1" applyAlignment="1" applyProtection="1">
      <alignment vertical="center" shrinkToFit="1"/>
      <protection hidden="1"/>
    </xf>
    <xf numFmtId="189" fontId="9" fillId="4" borderId="2" xfId="19" applyNumberFormat="1" applyFont="1" applyFill="1" applyBorder="1" applyAlignment="1" applyProtection="1">
      <alignment vertical="center" shrinkToFit="1"/>
      <protection hidden="1"/>
    </xf>
    <xf numFmtId="0" fontId="9" fillId="2" borderId="4" xfId="17" applyFont="1" applyFill="1" applyBorder="1" applyAlignment="1" applyProtection="1">
      <alignment horizontal="center" vertical="center"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188" fontId="9" fillId="0" borderId="36" xfId="17" applyNumberFormat="1" applyFont="1" applyBorder="1" applyAlignment="1" applyProtection="1">
      <alignment horizontal="right" vertical="center" shrinkToFit="1"/>
      <protection hidden="1"/>
    </xf>
    <xf numFmtId="188" fontId="9" fillId="0" borderId="37" xfId="17" applyNumberFormat="1" applyFont="1" applyBorder="1" applyAlignment="1" applyProtection="1">
      <alignment horizontal="right" vertical="center" shrinkToFit="1"/>
      <protection hidden="1"/>
    </xf>
    <xf numFmtId="188"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1" fontId="9" fillId="0" borderId="4" xfId="17" applyNumberFormat="1" applyFont="1" applyBorder="1" applyAlignment="1" applyProtection="1">
      <alignment horizontal="center"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2" fontId="9" fillId="0" borderId="8" xfId="17" applyNumberFormat="1" applyFont="1" applyBorder="1" applyAlignment="1" applyProtection="1">
      <alignment horizontal="center" vertical="center" shrinkToFit="1"/>
      <protection hidden="1"/>
    </xf>
    <xf numFmtId="182" fontId="9" fillId="0" borderId="0" xfId="17" applyNumberFormat="1" applyFont="1" applyAlignment="1" applyProtection="1">
      <alignment horizontal="center" vertical="center" shrinkToFit="1"/>
      <protection hidden="1"/>
    </xf>
    <xf numFmtId="0" fontId="9" fillId="2" borderId="10" xfId="17" applyFont="1" applyFill="1" applyBorder="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182" fontId="9" fillId="2" borderId="10" xfId="17" applyNumberFormat="1" applyFont="1" applyFill="1" applyBorder="1" applyAlignment="1" applyProtection="1">
      <alignment horizontal="center" vertical="center" shrinkToFit="1"/>
      <protection hidden="1"/>
    </xf>
    <xf numFmtId="182" fontId="9" fillId="2" borderId="12" xfId="17" applyNumberFormat="1" applyFont="1" applyFill="1" applyBorder="1" applyAlignment="1" applyProtection="1">
      <alignment horizontal="center" vertical="center" shrinkToFit="1"/>
      <protection hidden="1"/>
    </xf>
    <xf numFmtId="182" fontId="9" fillId="2" borderId="11" xfId="17" applyNumberFormat="1" applyFont="1" applyFill="1" applyBorder="1" applyAlignment="1" applyProtection="1">
      <alignment horizontal="center" vertical="center" shrinkToFit="1"/>
      <protection hidden="1"/>
    </xf>
    <xf numFmtId="182" fontId="9" fillId="2" borderId="8" xfId="17" applyNumberFormat="1" applyFont="1" applyFill="1" applyBorder="1" applyAlignment="1" applyProtection="1">
      <alignment horizontal="center" vertical="center" shrinkToFit="1"/>
      <protection hidden="1"/>
    </xf>
    <xf numFmtId="182" fontId="9" fillId="2" borderId="0" xfId="17" applyNumberFormat="1" applyFont="1" applyFill="1" applyAlignment="1" applyProtection="1">
      <alignment horizontal="center" vertical="center" shrinkToFit="1"/>
      <protection hidden="1"/>
    </xf>
    <xf numFmtId="182" fontId="9" fillId="2" borderId="9" xfId="17" applyNumberFormat="1" applyFont="1" applyFill="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190" fontId="9" fillId="3" borderId="4" xfId="17" applyNumberFormat="1" applyFont="1" applyFill="1" applyBorder="1" applyAlignment="1" applyProtection="1">
      <alignment vertical="center" shrinkToFit="1"/>
      <protection locked="0" hidden="1"/>
    </xf>
    <xf numFmtId="190" fontId="9" fillId="3" borderId="1" xfId="17" applyNumberFormat="1" applyFont="1" applyFill="1" applyBorder="1" applyAlignment="1" applyProtection="1">
      <alignment vertical="center" shrinkToFit="1"/>
      <protection locked="0" hidden="1"/>
    </xf>
    <xf numFmtId="191" fontId="38" fillId="0" borderId="44" xfId="17" applyNumberFormat="1" applyFont="1" applyBorder="1" applyAlignment="1" applyProtection="1">
      <alignment horizontal="left" vertical="top" wrapText="1" shrinkToFit="1"/>
      <protection hidden="1"/>
    </xf>
    <xf numFmtId="191" fontId="9" fillId="0" borderId="0" xfId="17" applyNumberFormat="1" applyFont="1" applyAlignment="1" applyProtection="1">
      <alignment horizontal="left" vertical="top" wrapText="1" shrinkToFit="1"/>
      <protection hidden="1"/>
    </xf>
    <xf numFmtId="191"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8" fontId="9" fillId="0" borderId="39" xfId="17" applyNumberFormat="1" applyFont="1" applyBorder="1" applyAlignment="1" applyProtection="1">
      <alignment horizontal="right" vertical="center" shrinkToFit="1"/>
      <protection hidden="1"/>
    </xf>
    <xf numFmtId="188" fontId="9" fillId="0" borderId="4" xfId="17" applyNumberFormat="1" applyFont="1" applyBorder="1" applyAlignment="1" applyProtection="1">
      <alignment horizontal="right" vertical="center" shrinkToFit="1"/>
      <protection hidden="1"/>
    </xf>
    <xf numFmtId="188" fontId="9" fillId="0" borderId="40" xfId="17" applyNumberFormat="1" applyFont="1" applyBorder="1" applyAlignment="1" applyProtection="1">
      <alignment horizontal="right" vertical="center" shrinkToFit="1"/>
      <protection hidden="1"/>
    </xf>
    <xf numFmtId="179" fontId="9" fillId="2" borderId="4" xfId="17" applyNumberFormat="1" applyFont="1" applyFill="1" applyBorder="1" applyAlignment="1" applyProtection="1">
      <alignment horizontal="center" vertical="center" shrinkToFit="1"/>
      <protection hidden="1"/>
    </xf>
    <xf numFmtId="190" fontId="9" fillId="0" borderId="1" xfId="0" applyNumberFormat="1" applyFont="1" applyBorder="1" applyAlignment="1" applyProtection="1">
      <alignment vertical="center" shrinkToFit="1"/>
      <protection hidden="1"/>
    </xf>
    <xf numFmtId="190" fontId="9" fillId="0" borderId="3" xfId="0" applyNumberFormat="1" applyFont="1" applyBorder="1" applyAlignment="1" applyProtection="1">
      <alignment vertical="center" shrinkToFit="1"/>
      <protection hidden="1"/>
    </xf>
    <xf numFmtId="190" fontId="9" fillId="3" borderId="4" xfId="20" applyNumberFormat="1" applyFont="1" applyFill="1" applyBorder="1" applyAlignment="1" applyProtection="1">
      <alignment vertical="center" shrinkToFit="1"/>
      <protection locked="0" hidden="1"/>
    </xf>
    <xf numFmtId="0" fontId="9" fillId="2" borderId="23" xfId="17" applyFont="1" applyFill="1" applyBorder="1" applyAlignment="1" applyProtection="1">
      <alignment horizontal="center" vertical="center" shrinkToFit="1"/>
      <protection hidden="1"/>
    </xf>
    <xf numFmtId="188" fontId="9" fillId="3" borderId="1" xfId="17" applyNumberFormat="1" applyFont="1" applyFill="1" applyBorder="1" applyAlignment="1" applyProtection="1">
      <alignment horizontal="center" vertical="center" shrinkToFit="1"/>
      <protection locked="0" hidden="1"/>
    </xf>
    <xf numFmtId="188" fontId="9" fillId="3" borderId="3" xfId="17" applyNumberFormat="1" applyFont="1" applyFill="1" applyBorder="1" applyAlignment="1" applyProtection="1">
      <alignment horizontal="center" vertical="center" shrinkToFit="1"/>
      <protection locked="0" hidden="1"/>
    </xf>
    <xf numFmtId="183" fontId="9" fillId="0" borderId="1" xfId="17" applyNumberFormat="1" applyFont="1" applyBorder="1" applyAlignment="1" applyProtection="1">
      <alignment horizontal="center" vertical="center" shrinkToFit="1"/>
      <protection hidden="1"/>
    </xf>
    <xf numFmtId="183" fontId="9" fillId="0" borderId="3" xfId="17" applyNumberFormat="1" applyFont="1" applyBorder="1" applyAlignment="1" applyProtection="1">
      <alignment horizontal="center" vertical="center" shrinkToFit="1"/>
      <protection hidden="1"/>
    </xf>
    <xf numFmtId="183" fontId="9" fillId="0" borderId="2" xfId="17" applyNumberFormat="1" applyFont="1" applyBorder="1" applyAlignment="1" applyProtection="1">
      <alignment horizontal="center" vertical="center" shrinkToFit="1"/>
      <protection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90" fontId="9" fillId="0" borderId="19" xfId="17" applyNumberFormat="1" applyFont="1" applyBorder="1" applyAlignment="1" applyProtection="1">
      <alignment vertical="center" shrinkToFit="1"/>
      <protection hidden="1"/>
    </xf>
    <xf numFmtId="190" fontId="9" fillId="0" borderId="10" xfId="17" applyNumberFormat="1" applyFont="1" applyBorder="1" applyAlignment="1" applyProtection="1">
      <alignment vertical="center" shrinkToFit="1"/>
      <protection hidden="1"/>
    </xf>
    <xf numFmtId="190" fontId="9" fillId="0" borderId="12" xfId="17" applyNumberFormat="1" applyFont="1" applyBorder="1" applyAlignment="1" applyProtection="1">
      <alignment vertical="center" shrinkToFit="1"/>
      <protection hidden="1"/>
    </xf>
    <xf numFmtId="190"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2" borderId="18" xfId="17" applyNumberFormat="1" applyFont="1" applyFill="1" applyBorder="1" applyAlignment="1" applyProtection="1">
      <alignment horizontal="center" vertical="center" shrinkToFit="1"/>
      <protection hidden="1"/>
    </xf>
    <xf numFmtId="190" fontId="9" fillId="0" borderId="13" xfId="0" applyNumberFormat="1" applyFont="1" applyBorder="1" applyAlignment="1" applyProtection="1">
      <alignment vertical="center" shrinkToFit="1"/>
      <protection hidden="1"/>
    </xf>
    <xf numFmtId="190" fontId="9" fillId="0" borderId="14" xfId="0" applyNumberFormat="1" applyFont="1" applyBorder="1" applyAlignment="1" applyProtection="1">
      <alignment vertical="center" shrinkToFit="1"/>
      <protection hidden="1"/>
    </xf>
    <xf numFmtId="190" fontId="9" fillId="3" borderId="18" xfId="17" applyNumberFormat="1" applyFont="1" applyFill="1" applyBorder="1" applyAlignment="1" applyProtection="1">
      <alignment vertical="center" shrinkToFit="1"/>
      <protection locked="0" hidden="1"/>
    </xf>
    <xf numFmtId="190" fontId="9" fillId="3" borderId="13" xfId="17" applyNumberFormat="1" applyFont="1" applyFill="1" applyBorder="1" applyAlignment="1" applyProtection="1">
      <alignment vertical="center" shrinkToFit="1"/>
      <protection locked="0" hidden="1"/>
    </xf>
    <xf numFmtId="190"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23" xfId="17" applyFont="1" applyFill="1" applyBorder="1" applyAlignment="1" applyProtection="1">
      <alignment horizontal="center" vertical="center" wrapText="1" shrinkToFit="1"/>
      <protection hidden="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88" fontId="9" fillId="0" borderId="41" xfId="17" applyNumberFormat="1" applyFont="1" applyBorder="1" applyAlignment="1" applyProtection="1">
      <alignment horizontal="right" vertical="center" shrinkToFit="1"/>
      <protection hidden="1"/>
    </xf>
    <xf numFmtId="188" fontId="9" fillId="0" borderId="42" xfId="17" applyNumberFormat="1" applyFont="1" applyBorder="1" applyAlignment="1" applyProtection="1">
      <alignment horizontal="right" vertical="center" shrinkToFit="1"/>
      <protection hidden="1"/>
    </xf>
    <xf numFmtId="188" fontId="9" fillId="0" borderId="43" xfId="17" applyNumberFormat="1" applyFont="1" applyBorder="1" applyAlignment="1" applyProtection="1">
      <alignment horizontal="right" vertical="center" shrinkToFit="1"/>
      <protection hidden="1"/>
    </xf>
    <xf numFmtId="180" fontId="9" fillId="0" borderId="10" xfId="17" applyNumberFormat="1" applyFont="1" applyBorder="1" applyAlignment="1" applyProtection="1">
      <alignment vertical="center" shrinkToFit="1"/>
      <protection hidden="1"/>
    </xf>
    <xf numFmtId="180" fontId="9" fillId="0" borderId="12" xfId="17" applyNumberFormat="1" applyFont="1" applyBorder="1" applyAlignment="1" applyProtection="1">
      <alignment vertical="center" shrinkToFit="1"/>
      <protection hidden="1"/>
    </xf>
    <xf numFmtId="180" fontId="9" fillId="0" borderId="11" xfId="17" applyNumberFormat="1" applyFont="1" applyBorder="1" applyAlignment="1" applyProtection="1">
      <alignment vertical="center" shrinkToFit="1"/>
      <protection hidden="1"/>
    </xf>
    <xf numFmtId="189" fontId="9" fillId="4" borderId="20" xfId="19" applyNumberFormat="1" applyFont="1" applyFill="1" applyBorder="1" applyAlignment="1" applyProtection="1">
      <alignment vertical="center" shrinkToFit="1"/>
      <protection hidden="1"/>
    </xf>
    <xf numFmtId="189" fontId="9" fillId="4" borderId="21" xfId="19" applyNumberFormat="1" applyFont="1" applyFill="1" applyBorder="1" applyAlignment="1" applyProtection="1">
      <alignment vertical="center" shrinkToFit="1"/>
      <protection hidden="1"/>
    </xf>
    <xf numFmtId="189" fontId="9" fillId="4" borderId="22" xfId="19" applyNumberFormat="1" applyFont="1" applyFill="1" applyBorder="1" applyAlignment="1" applyProtection="1">
      <alignment vertical="center" shrinkToFit="1"/>
      <protection hidden="1"/>
    </xf>
    <xf numFmtId="182" fontId="9" fillId="2" borderId="26" xfId="17" applyNumberFormat="1" applyFont="1" applyFill="1" applyBorder="1" applyAlignment="1" applyProtection="1">
      <alignment horizontal="center" vertical="center" shrinkToFit="1"/>
      <protection hidden="1"/>
    </xf>
    <xf numFmtId="192" fontId="9" fillId="3" borderId="1" xfId="17" applyNumberFormat="1" applyFont="1" applyFill="1" applyBorder="1" applyAlignment="1" applyProtection="1">
      <alignment horizontal="center" vertical="center" shrinkToFit="1"/>
      <protection locked="0" hidden="1"/>
    </xf>
    <xf numFmtId="192" fontId="9" fillId="3" borderId="3" xfId="17" applyNumberFormat="1" applyFont="1" applyFill="1" applyBorder="1" applyAlignment="1" applyProtection="1">
      <alignment horizontal="center" vertical="center" shrinkToFit="1"/>
      <protection locked="0" hidden="1"/>
    </xf>
    <xf numFmtId="0" fontId="34" fillId="3" borderId="4" xfId="17" applyFont="1" applyFill="1" applyBorder="1" applyAlignment="1" applyProtection="1">
      <alignment horizontal="left" vertical="center" shrinkToFit="1"/>
      <protection locked="0" hidden="1"/>
    </xf>
    <xf numFmtId="0" fontId="9" fillId="0" borderId="4" xfId="17" applyFont="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188" fontId="9" fillId="0" borderId="28" xfId="17" applyNumberFormat="1" applyFont="1" applyBorder="1" applyAlignment="1" applyProtection="1">
      <alignment horizontal="right" vertical="center" shrinkToFit="1"/>
      <protection hidden="1"/>
    </xf>
    <xf numFmtId="188" fontId="9" fillId="0" borderId="29" xfId="17" applyNumberFormat="1" applyFont="1" applyBorder="1" applyAlignment="1" applyProtection="1">
      <alignment horizontal="right" vertical="center" shrinkToFit="1"/>
      <protection hidden="1"/>
    </xf>
    <xf numFmtId="188"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3" fontId="9" fillId="3" borderId="4" xfId="20" applyNumberFormat="1" applyFont="1" applyFill="1" applyBorder="1" applyAlignment="1" applyProtection="1">
      <alignment horizontal="right" vertical="center" shrinkToFit="1"/>
      <protection locked="0" hidden="1"/>
    </xf>
    <xf numFmtId="2" fontId="9" fillId="0" borderId="3"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188" fontId="9" fillId="0" borderId="31" xfId="17" applyNumberFormat="1" applyFont="1" applyBorder="1" applyAlignment="1" applyProtection="1">
      <alignment horizontal="right" vertical="center" shrinkToFit="1"/>
      <protection hidden="1"/>
    </xf>
    <xf numFmtId="188" fontId="9" fillId="0" borderId="3" xfId="17" applyNumberFormat="1" applyFont="1" applyBorder="1" applyAlignment="1" applyProtection="1">
      <alignment horizontal="right" vertical="center" shrinkToFit="1"/>
      <protection hidden="1"/>
    </xf>
    <xf numFmtId="188" fontId="9" fillId="0" borderId="32" xfId="17"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8" fontId="9" fillId="0" borderId="33" xfId="17" applyNumberFormat="1" applyFont="1" applyBorder="1" applyAlignment="1" applyProtection="1">
      <alignment horizontal="right" vertical="center" shrinkToFit="1"/>
      <protection hidden="1"/>
    </xf>
    <xf numFmtId="188" fontId="9" fillId="0" borderId="34" xfId="17" applyNumberFormat="1" applyFont="1" applyBorder="1" applyAlignment="1" applyProtection="1">
      <alignment horizontal="right" vertical="center" shrinkToFit="1"/>
      <protection hidden="1"/>
    </xf>
    <xf numFmtId="188" fontId="9" fillId="0" borderId="35" xfId="17" applyNumberFormat="1" applyFont="1" applyBorder="1" applyAlignment="1" applyProtection="1">
      <alignment horizontal="right" vertical="center" shrinkToFit="1"/>
      <protection hidden="1"/>
    </xf>
    <xf numFmtId="3" fontId="9" fillId="3" borderId="18" xfId="20" applyNumberFormat="1" applyFont="1" applyFill="1" applyBorder="1" applyAlignment="1" applyProtection="1">
      <alignment horizontal="right" vertical="center" shrinkToFit="1"/>
      <protection locked="0"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80"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3174</xdr:colOff>
      <xdr:row>0</xdr:row>
      <xdr:rowOff>95249</xdr:rowOff>
    </xdr:from>
    <xdr:to>
      <xdr:col>30</xdr:col>
      <xdr:colOff>130974</xdr:colOff>
      <xdr:row>1</xdr:row>
      <xdr:rowOff>17099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403724" y="95249"/>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63500</xdr:colOff>
      <xdr:row>1</xdr:row>
      <xdr:rowOff>65626</xdr:rowOff>
    </xdr:from>
    <xdr:ext cx="6440807" cy="115200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3500" y="503776"/>
          <a:ext cx="6440807" cy="115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82550</xdr:colOff>
      <xdr:row>0</xdr:row>
      <xdr:rowOff>152400</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083300" y="1524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12699</xdr:colOff>
      <xdr:row>0</xdr:row>
      <xdr:rowOff>98424</xdr:rowOff>
    </xdr:from>
    <xdr:to>
      <xdr:col>30</xdr:col>
      <xdr:colOff>140499</xdr:colOff>
      <xdr:row>1</xdr:row>
      <xdr:rowOff>20274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13249" y="98424"/>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30</xdr:col>
      <xdr:colOff>92075</xdr:colOff>
      <xdr:row>0</xdr:row>
      <xdr:rowOff>149225</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092825" y="1492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oneCellAnchor>
    <xdr:from>
      <xdr:col>0</xdr:col>
      <xdr:colOff>66675</xdr:colOff>
      <xdr:row>1</xdr:row>
      <xdr:rowOff>63500</xdr:rowOff>
    </xdr:from>
    <xdr:ext cx="6440807" cy="1152000"/>
    <xdr:sp macro="" textlink="">
      <xdr:nvSpPr>
        <xdr:cNvPr id="2" name="テキスト ボックス 1">
          <a:extLst>
            <a:ext uri="{FF2B5EF4-FFF2-40B4-BE49-F238E27FC236}">
              <a16:creationId xmlns:a16="http://schemas.microsoft.com/office/drawing/2014/main" id="{25CE6E1F-C345-45E4-8759-A06109F53C89}"/>
            </a:ext>
          </a:extLst>
        </xdr:cNvPr>
        <xdr:cNvSpPr txBox="1"/>
      </xdr:nvSpPr>
      <xdr:spPr>
        <a:xfrm>
          <a:off x="66675" y="501650"/>
          <a:ext cx="6440807" cy="115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180" t="s">
        <v>135</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c r="AD1" s="180"/>
      <c r="AE1" s="180"/>
      <c r="AF1" s="35"/>
      <c r="AG1" s="35"/>
      <c r="AH1" s="35"/>
      <c r="AI1" s="36"/>
      <c r="AJ1" s="36"/>
      <c r="AK1" s="36"/>
      <c r="AL1" s="36"/>
      <c r="AM1" s="36"/>
      <c r="AN1" s="36"/>
      <c r="AO1" s="36"/>
      <c r="AP1" s="36"/>
      <c r="AQ1" s="36"/>
      <c r="AR1" s="36"/>
      <c r="AS1" s="36"/>
      <c r="AT1" s="36"/>
    </row>
    <row r="2" spans="1:46" ht="34.5" customHeight="1"/>
    <row r="3" spans="1:46" ht="77.5" customHeight="1">
      <c r="AI3" s="38" t="s">
        <v>103</v>
      </c>
      <c r="AJ3" s="38"/>
      <c r="AK3" s="38"/>
    </row>
    <row r="4" spans="1:46" ht="15" customHeight="1">
      <c r="B4" s="181"/>
      <c r="C4" s="182"/>
      <c r="D4" s="182"/>
      <c r="E4" s="183"/>
      <c r="F4" s="184" t="s">
        <v>131</v>
      </c>
      <c r="G4" s="185"/>
      <c r="H4" s="185"/>
      <c r="I4" s="185"/>
      <c r="J4" s="185"/>
      <c r="K4" s="185"/>
      <c r="AI4" s="38"/>
      <c r="AJ4" s="38"/>
      <c r="AK4" s="38"/>
    </row>
    <row r="5" spans="1:46" ht="15" customHeight="1">
      <c r="A5" s="37" t="s">
        <v>79</v>
      </c>
      <c r="AI5" s="38"/>
      <c r="AJ5" s="38"/>
      <c r="AK5" s="38"/>
    </row>
    <row r="6" spans="1:46" s="39" customFormat="1" ht="15" customHeight="1">
      <c r="A6" s="37"/>
      <c r="B6" s="121" t="s">
        <v>81</v>
      </c>
      <c r="C6" s="122"/>
      <c r="D6" s="122"/>
      <c r="E6" s="122"/>
      <c r="F6" s="122"/>
      <c r="G6" s="122"/>
      <c r="H6" s="123"/>
      <c r="I6" s="126" t="s">
        <v>85</v>
      </c>
      <c r="J6" s="127"/>
      <c r="K6" s="127"/>
      <c r="L6" s="127"/>
      <c r="M6" s="127"/>
      <c r="N6" s="127"/>
      <c r="O6" s="127"/>
      <c r="P6" s="127"/>
      <c r="Q6" s="127"/>
      <c r="R6" s="128"/>
      <c r="S6" s="124"/>
      <c r="T6" s="125"/>
      <c r="U6" s="125"/>
      <c r="V6" s="125"/>
      <c r="AG6" s="37"/>
      <c r="AI6" s="38"/>
      <c r="AJ6" s="40"/>
      <c r="AK6" s="40"/>
    </row>
    <row r="7" spans="1:46" s="39" customFormat="1" ht="15" customHeight="1">
      <c r="A7" s="37"/>
      <c r="B7" s="186" t="s">
        <v>145</v>
      </c>
      <c r="C7" s="187"/>
      <c r="D7" s="187"/>
      <c r="E7" s="187"/>
      <c r="F7" s="187"/>
      <c r="G7" s="187"/>
      <c r="H7" s="188"/>
      <c r="I7" s="79"/>
      <c r="J7" s="80"/>
      <c r="K7" s="80"/>
      <c r="L7" s="80"/>
      <c r="M7" s="80"/>
      <c r="N7" s="80"/>
      <c r="O7" s="80"/>
      <c r="P7" s="80"/>
      <c r="Q7" s="80"/>
      <c r="R7" s="81"/>
      <c r="T7" s="114" t="s">
        <v>116</v>
      </c>
      <c r="U7" s="114"/>
      <c r="V7" s="114"/>
      <c r="W7" s="114"/>
      <c r="X7" s="114"/>
      <c r="Y7" s="114"/>
      <c r="Z7" s="114"/>
      <c r="AA7" s="114"/>
      <c r="AB7" s="114"/>
      <c r="AC7" s="114"/>
      <c r="AD7" s="114"/>
      <c r="AE7" s="114"/>
      <c r="AF7" s="114"/>
      <c r="AG7" s="114"/>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86" t="s">
        <v>133</v>
      </c>
      <c r="C10" s="86"/>
      <c r="D10" s="86"/>
      <c r="E10" s="86"/>
      <c r="F10" s="86"/>
      <c r="G10" s="86"/>
      <c r="H10" s="86"/>
      <c r="I10" s="79" t="s">
        <v>8</v>
      </c>
      <c r="J10" s="80"/>
      <c r="K10" s="80"/>
      <c r="L10" s="80"/>
      <c r="M10" s="80"/>
      <c r="N10" s="80"/>
      <c r="O10" s="80"/>
      <c r="P10" s="80"/>
      <c r="Q10" s="80"/>
      <c r="R10" s="81"/>
      <c r="S10" s="43"/>
      <c r="T10" s="114" t="s">
        <v>134</v>
      </c>
      <c r="U10" s="114"/>
      <c r="V10" s="114"/>
      <c r="W10" s="114"/>
      <c r="X10" s="114"/>
      <c r="Y10" s="114"/>
      <c r="Z10" s="114"/>
      <c r="AA10" s="114"/>
      <c r="AB10" s="114"/>
      <c r="AC10" s="114"/>
      <c r="AD10" s="114"/>
      <c r="AE10" s="114"/>
      <c r="AF10" s="114"/>
      <c r="AG10" s="114"/>
      <c r="AI10" s="40" t="s">
        <v>19</v>
      </c>
      <c r="AJ10" s="40"/>
      <c r="AK10" s="40"/>
    </row>
    <row r="11" spans="1:46" s="39" customFormat="1" ht="30" customHeight="1">
      <c r="A11" s="37"/>
      <c r="B11" s="86" t="s">
        <v>1</v>
      </c>
      <c r="C11" s="86"/>
      <c r="D11" s="86"/>
      <c r="E11" s="86"/>
      <c r="F11" s="86"/>
      <c r="G11" s="86"/>
      <c r="H11" s="86"/>
      <c r="I11" s="79" t="s">
        <v>99</v>
      </c>
      <c r="J11" s="80"/>
      <c r="K11" s="80"/>
      <c r="L11" s="80"/>
      <c r="M11" s="80"/>
      <c r="N11" s="80"/>
      <c r="O11" s="80"/>
      <c r="P11" s="80"/>
      <c r="Q11" s="80"/>
      <c r="R11" s="81"/>
      <c r="S11" s="44"/>
      <c r="T11" s="114" t="s">
        <v>117</v>
      </c>
      <c r="U11" s="114"/>
      <c r="V11" s="114"/>
      <c r="W11" s="114"/>
      <c r="X11" s="114"/>
      <c r="Y11" s="114"/>
      <c r="Z11" s="114"/>
      <c r="AA11" s="114"/>
      <c r="AB11" s="114"/>
      <c r="AC11" s="114"/>
      <c r="AD11" s="114"/>
      <c r="AE11" s="114"/>
      <c r="AF11" s="114"/>
      <c r="AG11" s="114"/>
      <c r="AI11" s="40" t="s">
        <v>15</v>
      </c>
      <c r="AJ11" s="40"/>
      <c r="AK11" s="40"/>
    </row>
    <row r="12" spans="1:46" s="39" customFormat="1" ht="15" customHeight="1">
      <c r="A12" s="37"/>
      <c r="B12" s="86" t="s">
        <v>80</v>
      </c>
      <c r="C12" s="86"/>
      <c r="D12" s="86"/>
      <c r="E12" s="86"/>
      <c r="F12" s="86"/>
      <c r="G12" s="86"/>
      <c r="H12" s="86"/>
      <c r="I12" s="79" t="s">
        <v>98</v>
      </c>
      <c r="J12" s="80"/>
      <c r="K12" s="80"/>
      <c r="L12" s="80"/>
      <c r="M12" s="80"/>
      <c r="N12" s="80"/>
      <c r="O12" s="80"/>
      <c r="P12" s="80"/>
      <c r="Q12" s="80"/>
      <c r="R12" s="81"/>
      <c r="S12" s="44"/>
      <c r="T12" s="114" t="s">
        <v>118</v>
      </c>
      <c r="U12" s="114"/>
      <c r="V12" s="114"/>
      <c r="W12" s="114"/>
      <c r="X12" s="114"/>
      <c r="Y12" s="114"/>
      <c r="Z12" s="114"/>
      <c r="AA12" s="114"/>
      <c r="AB12" s="114"/>
      <c r="AC12" s="114"/>
      <c r="AD12" s="114"/>
      <c r="AE12" s="114"/>
      <c r="AF12" s="114"/>
      <c r="AG12" s="114"/>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30" t="s">
        <v>124</v>
      </c>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86" t="s">
        <v>83</v>
      </c>
      <c r="C16" s="86"/>
      <c r="D16" s="86"/>
      <c r="E16" s="86"/>
      <c r="F16" s="86"/>
      <c r="G16" s="86"/>
      <c r="H16" s="86"/>
      <c r="I16" s="129" t="s">
        <v>111</v>
      </c>
      <c r="J16" s="129"/>
      <c r="K16" s="129"/>
      <c r="L16" s="129"/>
      <c r="M16" s="129"/>
      <c r="N16" s="129"/>
      <c r="O16" s="129"/>
      <c r="P16" s="129"/>
      <c r="Q16" s="129"/>
      <c r="R16" s="129"/>
      <c r="S16" s="42"/>
      <c r="T16" s="114" t="s">
        <v>119</v>
      </c>
      <c r="U16" s="114"/>
      <c r="V16" s="114"/>
      <c r="W16" s="114"/>
      <c r="X16" s="114"/>
      <c r="Y16" s="114"/>
      <c r="Z16" s="114"/>
      <c r="AA16" s="114"/>
      <c r="AB16" s="114"/>
      <c r="AC16" s="114"/>
      <c r="AD16" s="114"/>
      <c r="AE16" s="114"/>
      <c r="AF16" s="114"/>
      <c r="AG16" s="114"/>
      <c r="AH16" s="50"/>
    </row>
    <row r="17" spans="1:37" s="39" customFormat="1" ht="17.25" customHeight="1">
      <c r="A17" s="37"/>
      <c r="B17" s="147" t="s">
        <v>106</v>
      </c>
      <c r="C17" s="86"/>
      <c r="D17" s="86"/>
      <c r="E17" s="86"/>
      <c r="F17" s="86"/>
      <c r="G17" s="86"/>
      <c r="H17" s="86"/>
      <c r="I17" s="129" t="s">
        <v>46</v>
      </c>
      <c r="J17" s="129"/>
      <c r="K17" s="129"/>
      <c r="L17" s="129"/>
      <c r="M17" s="129"/>
      <c r="N17" s="129"/>
      <c r="O17" s="129"/>
      <c r="P17" s="129"/>
      <c r="Q17" s="129"/>
      <c r="R17" s="129"/>
      <c r="S17" s="43"/>
      <c r="T17" s="114" t="s">
        <v>120</v>
      </c>
      <c r="U17" s="114"/>
      <c r="V17" s="114"/>
      <c r="W17" s="114"/>
      <c r="X17" s="114"/>
      <c r="Y17" s="114"/>
      <c r="Z17" s="114"/>
      <c r="AA17" s="114"/>
      <c r="AB17" s="114"/>
      <c r="AC17" s="114"/>
      <c r="AD17" s="114"/>
      <c r="AE17" s="114"/>
      <c r="AF17" s="114"/>
      <c r="AG17" s="114"/>
    </row>
    <row r="18" spans="1:37" s="39" customFormat="1" ht="27" customHeight="1">
      <c r="A18" s="37"/>
      <c r="B18" s="51"/>
      <c r="C18" s="134" t="s">
        <v>107</v>
      </c>
      <c r="D18" s="135"/>
      <c r="E18" s="135"/>
      <c r="F18" s="135"/>
      <c r="G18" s="135"/>
      <c r="H18" s="136"/>
      <c r="I18" s="137">
        <f>VLOOKUP($I$17,'&lt;給湯器&gt;マスタ'!$B$6:$F$24,2,FALSE)</f>
        <v>8.64</v>
      </c>
      <c r="J18" s="138"/>
      <c r="K18" s="138"/>
      <c r="L18" s="138"/>
      <c r="M18" s="138"/>
      <c r="N18" s="138"/>
      <c r="O18" s="139"/>
      <c r="P18" s="131" t="str">
        <f>VLOOKUP($I$17,'&lt;給湯器&gt;マスタ'!$B$6:$F$24,3,FALSE)</f>
        <v>MJ/kWh</v>
      </c>
      <c r="Q18" s="132"/>
      <c r="R18" s="133"/>
      <c r="S18" s="43"/>
      <c r="T18" s="115" t="s">
        <v>138</v>
      </c>
      <c r="U18" s="114"/>
      <c r="V18" s="114"/>
      <c r="W18" s="114"/>
      <c r="X18" s="114"/>
      <c r="Y18" s="114"/>
      <c r="Z18" s="114"/>
      <c r="AA18" s="114"/>
      <c r="AB18" s="114"/>
      <c r="AC18" s="114"/>
      <c r="AD18" s="114"/>
      <c r="AE18" s="114"/>
      <c r="AF18" s="114"/>
      <c r="AG18" s="114"/>
    </row>
    <row r="19" spans="1:37" s="39" customFormat="1" ht="57" customHeight="1">
      <c r="A19" s="37"/>
      <c r="B19" s="87" t="str">
        <f>VLOOKUP($I$17,'&lt;給湯器&gt;マスタ'!B6:H24,6,0)</f>
        <v>年間加熱効率</v>
      </c>
      <c r="C19" s="88"/>
      <c r="D19" s="88"/>
      <c r="E19" s="88"/>
      <c r="F19" s="88"/>
      <c r="G19" s="88"/>
      <c r="H19" s="89"/>
      <c r="I19" s="97">
        <v>3</v>
      </c>
      <c r="J19" s="98"/>
      <c r="K19" s="98"/>
      <c r="L19" s="98"/>
      <c r="M19" s="98"/>
      <c r="N19" s="98"/>
      <c r="O19" s="99"/>
      <c r="P19" s="100" t="str">
        <f>VLOOKUP($I$17,'&lt;給湯器&gt;マスタ'!B6:H24,7,0)</f>
        <v xml:space="preserve"> </v>
      </c>
      <c r="Q19" s="100"/>
      <c r="R19" s="100"/>
      <c r="S19" s="52"/>
      <c r="T19" s="115" t="s">
        <v>128</v>
      </c>
      <c r="U19" s="114"/>
      <c r="V19" s="114"/>
      <c r="W19" s="114"/>
      <c r="X19" s="114"/>
      <c r="Y19" s="114"/>
      <c r="Z19" s="114"/>
      <c r="AA19" s="114"/>
      <c r="AB19" s="114"/>
      <c r="AC19" s="114"/>
      <c r="AD19" s="114"/>
      <c r="AE19" s="114"/>
      <c r="AF19" s="114"/>
      <c r="AG19" s="114"/>
      <c r="AH19" s="50"/>
    </row>
    <row r="20" spans="1:37" s="39" customFormat="1" ht="3" customHeight="1">
      <c r="A20" s="37"/>
      <c r="B20" s="72"/>
      <c r="C20" s="72"/>
      <c r="D20" s="72"/>
      <c r="E20" s="101"/>
      <c r="F20" s="101"/>
      <c r="G20" s="101"/>
      <c r="H20" s="101"/>
      <c r="I20" s="102"/>
      <c r="J20" s="102"/>
      <c r="K20" s="102"/>
      <c r="L20" s="102"/>
      <c r="M20" s="102"/>
      <c r="N20" s="102"/>
      <c r="O20" s="102"/>
      <c r="P20" s="102"/>
      <c r="Q20" s="102"/>
      <c r="R20" s="102"/>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86" t="s">
        <v>87</v>
      </c>
      <c r="C22" s="86"/>
      <c r="D22" s="86"/>
      <c r="E22" s="86"/>
      <c r="F22" s="86"/>
      <c r="G22" s="86"/>
      <c r="H22" s="86"/>
      <c r="I22" s="129" t="s">
        <v>137</v>
      </c>
      <c r="J22" s="129"/>
      <c r="K22" s="129"/>
      <c r="L22" s="129"/>
      <c r="M22" s="129"/>
      <c r="N22" s="129"/>
      <c r="O22" s="129"/>
      <c r="P22" s="129"/>
      <c r="Q22" s="129"/>
      <c r="R22" s="129"/>
      <c r="T22" s="115" t="s">
        <v>139</v>
      </c>
      <c r="U22" s="114"/>
      <c r="V22" s="114"/>
      <c r="W22" s="114"/>
      <c r="X22" s="114"/>
      <c r="Y22" s="114"/>
      <c r="Z22" s="114"/>
      <c r="AA22" s="114"/>
      <c r="AB22" s="114"/>
      <c r="AC22" s="114"/>
      <c r="AD22" s="114"/>
      <c r="AE22" s="114"/>
      <c r="AF22" s="114"/>
      <c r="AG22" s="114"/>
      <c r="AH22" s="54"/>
      <c r="AI22" s="55" t="s">
        <v>18</v>
      </c>
      <c r="AJ22" s="56">
        <f>IF(I22="有り",0.9,1)</f>
        <v>0.9</v>
      </c>
    </row>
    <row r="23" spans="1:37" s="39" customFormat="1" ht="31.5" customHeight="1">
      <c r="A23" s="37"/>
      <c r="B23" s="86" t="s">
        <v>25</v>
      </c>
      <c r="C23" s="86"/>
      <c r="D23" s="86"/>
      <c r="E23" s="86"/>
      <c r="F23" s="86"/>
      <c r="G23" s="86"/>
      <c r="H23" s="86"/>
      <c r="I23" s="148">
        <v>65</v>
      </c>
      <c r="J23" s="149"/>
      <c r="K23" s="149"/>
      <c r="L23" s="149"/>
      <c r="M23" s="149"/>
      <c r="N23" s="149"/>
      <c r="O23" s="149"/>
      <c r="P23" s="150" t="s">
        <v>132</v>
      </c>
      <c r="Q23" s="151"/>
      <c r="R23" s="152"/>
      <c r="S23" s="57" t="s">
        <v>122</v>
      </c>
      <c r="T23" s="93" t="s">
        <v>130</v>
      </c>
      <c r="U23" s="93"/>
      <c r="V23" s="93"/>
      <c r="W23" s="93"/>
      <c r="X23" s="93"/>
      <c r="Y23" s="93"/>
      <c r="Z23" s="93"/>
      <c r="AA23" s="93"/>
      <c r="AB23" s="93"/>
      <c r="AC23" s="93"/>
      <c r="AD23" s="93"/>
      <c r="AE23" s="93"/>
      <c r="AF23" s="93"/>
      <c r="AG23" s="58"/>
      <c r="AH23" s="58"/>
    </row>
    <row r="24" spans="1:37" s="39" customFormat="1" ht="15" customHeight="1">
      <c r="A24" s="37"/>
      <c r="B24" s="86" t="s">
        <v>82</v>
      </c>
      <c r="C24" s="86"/>
      <c r="D24" s="86"/>
      <c r="E24" s="86"/>
      <c r="F24" s="86"/>
      <c r="G24" s="86"/>
      <c r="H24" s="86"/>
      <c r="I24" s="94">
        <v>1</v>
      </c>
      <c r="J24" s="95"/>
      <c r="K24" s="95"/>
      <c r="L24" s="95"/>
      <c r="M24" s="95"/>
      <c r="N24" s="95"/>
      <c r="O24" s="95"/>
      <c r="P24" s="96" t="s">
        <v>125</v>
      </c>
      <c r="Q24" s="96"/>
      <c r="R24" s="96"/>
      <c r="T24" s="114" t="s">
        <v>123</v>
      </c>
      <c r="U24" s="114"/>
      <c r="V24" s="114"/>
      <c r="W24" s="114"/>
      <c r="X24" s="114"/>
      <c r="Y24" s="114"/>
      <c r="Z24" s="114"/>
      <c r="AA24" s="114"/>
      <c r="AB24" s="114"/>
      <c r="AC24" s="114"/>
      <c r="AD24" s="114"/>
      <c r="AE24" s="114"/>
      <c r="AF24" s="114"/>
      <c r="AG24" s="114"/>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70" t="str">
        <f>VLOOKUP($I$17,'&lt;給湯器&gt;マスタ'!$B$6:$F$24,5,FALSE)</f>
        <v>電気</v>
      </c>
      <c r="C29" s="171"/>
      <c r="D29" s="172"/>
      <c r="E29" s="87" t="s">
        <v>4</v>
      </c>
      <c r="F29" s="89"/>
      <c r="G29" s="147" t="s">
        <v>10</v>
      </c>
      <c r="H29" s="147"/>
      <c r="I29" s="147"/>
      <c r="J29" s="147" t="s">
        <v>11</v>
      </c>
      <c r="K29" s="147"/>
      <c r="L29" s="147"/>
      <c r="M29" s="147" t="s">
        <v>12</v>
      </c>
      <c r="N29" s="147"/>
      <c r="O29" s="147"/>
      <c r="P29" s="147"/>
      <c r="Q29" s="179" t="s">
        <v>84</v>
      </c>
      <c r="R29" s="147"/>
      <c r="S29" s="147"/>
      <c r="T29" s="87" t="s">
        <v>7</v>
      </c>
      <c r="U29" s="88"/>
      <c r="V29" s="89"/>
      <c r="W29" s="147" t="s">
        <v>24</v>
      </c>
      <c r="X29" s="147"/>
      <c r="Y29" s="147"/>
      <c r="Z29" s="147"/>
      <c r="AA29" s="147"/>
      <c r="AB29" s="124"/>
      <c r="AC29" s="125"/>
      <c r="AD29" s="125"/>
      <c r="AE29" s="125"/>
      <c r="AF29" s="125"/>
    </row>
    <row r="30" spans="1:37" ht="30" customHeight="1" thickBot="1">
      <c r="B30" s="173"/>
      <c r="C30" s="174"/>
      <c r="D30" s="175"/>
      <c r="E30" s="105"/>
      <c r="F30" s="107"/>
      <c r="G30" s="108" t="s">
        <v>23</v>
      </c>
      <c r="H30" s="109"/>
      <c r="I30" s="110"/>
      <c r="J30" s="111" t="s">
        <v>23</v>
      </c>
      <c r="K30" s="112"/>
      <c r="L30" s="113"/>
      <c r="M30" s="111" t="s">
        <v>22</v>
      </c>
      <c r="N30" s="112"/>
      <c r="O30" s="112"/>
      <c r="P30" s="113"/>
      <c r="Q30" s="108" t="s">
        <v>14</v>
      </c>
      <c r="R30" s="109"/>
      <c r="S30" s="110"/>
      <c r="T30" s="105" t="str">
        <f>IF(P19=" ","","("&amp;P19&amp;")")</f>
        <v/>
      </c>
      <c r="U30" s="106"/>
      <c r="V30" s="107"/>
      <c r="W30" s="198" t="str">
        <f>VLOOKUP($I$17,'&lt;給湯器&gt;マスタ'!$B$6:$I$24,4,FALSE)</f>
        <v>kWh</v>
      </c>
      <c r="X30" s="198"/>
      <c r="Y30" s="198"/>
      <c r="Z30" s="198"/>
      <c r="AA30" s="198"/>
      <c r="AB30" s="103"/>
      <c r="AC30" s="104"/>
      <c r="AD30" s="104"/>
      <c r="AE30" s="104"/>
      <c r="AF30" s="104"/>
      <c r="AI30" s="61" t="s">
        <v>102</v>
      </c>
    </row>
    <row r="31" spans="1:37" ht="15" customHeight="1" thickTop="1">
      <c r="B31" s="173"/>
      <c r="C31" s="174"/>
      <c r="D31" s="175"/>
      <c r="E31" s="143">
        <v>4</v>
      </c>
      <c r="F31" s="143"/>
      <c r="G31" s="144">
        <f t="shared" ref="G31:G42" si="0">$I$23</f>
        <v>65</v>
      </c>
      <c r="H31" s="145"/>
      <c r="I31" s="145"/>
      <c r="J31" s="116">
        <v>15</v>
      </c>
      <c r="K31" s="116"/>
      <c r="L31" s="117"/>
      <c r="M31" s="146">
        <v>69</v>
      </c>
      <c r="N31" s="146"/>
      <c r="O31" s="146"/>
      <c r="P31" s="146"/>
      <c r="Q31" s="84">
        <f>ROUNDDOWN(($G31-$J31)*$M31*1000*'&lt;給湯器&gt;マスタ'!$T$11/1000,0)</f>
        <v>14455</v>
      </c>
      <c r="R31" s="84"/>
      <c r="S31" s="85"/>
      <c r="T31" s="82">
        <f t="shared" ref="T31:T42" si="1">$I$19</f>
        <v>3</v>
      </c>
      <c r="U31" s="83"/>
      <c r="V31" s="83"/>
      <c r="W31" s="90">
        <f>ROUNDDOWN(IF($B$29="電気",AI31/T31/$AJ$22,AI31/(T31/100)/$AJ$22),1)</f>
        <v>1487.1</v>
      </c>
      <c r="X31" s="91"/>
      <c r="Y31" s="91"/>
      <c r="Z31" s="91"/>
      <c r="AA31" s="92"/>
      <c r="AB31" s="118" t="s">
        <v>143</v>
      </c>
      <c r="AC31" s="119"/>
      <c r="AD31" s="119"/>
      <c r="AE31" s="119"/>
      <c r="AF31" s="119"/>
      <c r="AG31" s="119"/>
      <c r="AH31" s="119"/>
      <c r="AI31" s="78">
        <f>ROUNDDOWN(IF($B$29="電気",$Q31/'&lt;給湯器&gt;マスタ'!$T$5,$Q31/$I$18),1)</f>
        <v>4015.2</v>
      </c>
    </row>
    <row r="32" spans="1:37" ht="15" customHeight="1">
      <c r="B32" s="173"/>
      <c r="C32" s="174"/>
      <c r="D32" s="175"/>
      <c r="E32" s="143">
        <v>5</v>
      </c>
      <c r="F32" s="143"/>
      <c r="G32" s="144">
        <f t="shared" si="0"/>
        <v>65</v>
      </c>
      <c r="H32" s="145"/>
      <c r="I32" s="145"/>
      <c r="J32" s="116">
        <v>15</v>
      </c>
      <c r="K32" s="116"/>
      <c r="L32" s="117"/>
      <c r="M32" s="146">
        <v>69</v>
      </c>
      <c r="N32" s="146"/>
      <c r="O32" s="146"/>
      <c r="P32" s="146"/>
      <c r="Q32" s="84">
        <f>ROUNDDOWN(($G32-$J32)*$M32*1000*'&lt;給湯器&gt;マスタ'!$T$11/1000,0)</f>
        <v>14455</v>
      </c>
      <c r="R32" s="84"/>
      <c r="S32" s="85"/>
      <c r="T32" s="82">
        <f t="shared" si="1"/>
        <v>3</v>
      </c>
      <c r="U32" s="83"/>
      <c r="V32" s="83"/>
      <c r="W32" s="140">
        <f t="shared" ref="W32:W42" si="2">ROUNDDOWN(IF($B$29="電気",AI32/T32/$AJ$22,AI32/(T32/100)/$AJ$22),1)</f>
        <v>1487.1</v>
      </c>
      <c r="X32" s="141"/>
      <c r="Y32" s="141"/>
      <c r="Z32" s="141"/>
      <c r="AA32" s="142"/>
      <c r="AB32" s="120"/>
      <c r="AC32" s="119"/>
      <c r="AD32" s="119"/>
      <c r="AE32" s="119"/>
      <c r="AF32" s="119"/>
      <c r="AG32" s="119"/>
      <c r="AH32" s="119"/>
      <c r="AI32" s="78">
        <f>ROUNDDOWN(IF($B$29="電気",$Q32/'&lt;給湯器&gt;マスタ'!$T$5,$Q32/$I$18),1)</f>
        <v>4015.2</v>
      </c>
    </row>
    <row r="33" spans="2:35" ht="15" customHeight="1">
      <c r="B33" s="173"/>
      <c r="C33" s="174"/>
      <c r="D33" s="175"/>
      <c r="E33" s="143">
        <v>6</v>
      </c>
      <c r="F33" s="143"/>
      <c r="G33" s="144">
        <f t="shared" si="0"/>
        <v>65</v>
      </c>
      <c r="H33" s="145"/>
      <c r="I33" s="145"/>
      <c r="J33" s="116">
        <v>15</v>
      </c>
      <c r="K33" s="116"/>
      <c r="L33" s="117"/>
      <c r="M33" s="146">
        <v>69</v>
      </c>
      <c r="N33" s="146"/>
      <c r="O33" s="146"/>
      <c r="P33" s="146"/>
      <c r="Q33" s="84">
        <f>ROUNDDOWN(($G33-$J33)*$M33*1000*'&lt;給湯器&gt;マスタ'!$T$11/1000,0)</f>
        <v>14455</v>
      </c>
      <c r="R33" s="84"/>
      <c r="S33" s="85"/>
      <c r="T33" s="82">
        <f t="shared" si="1"/>
        <v>3</v>
      </c>
      <c r="U33" s="83"/>
      <c r="V33" s="83"/>
      <c r="W33" s="140">
        <f t="shared" si="2"/>
        <v>1487.1</v>
      </c>
      <c r="X33" s="141"/>
      <c r="Y33" s="141"/>
      <c r="Z33" s="141"/>
      <c r="AA33" s="142"/>
      <c r="AB33" s="120"/>
      <c r="AC33" s="119"/>
      <c r="AD33" s="119"/>
      <c r="AE33" s="119"/>
      <c r="AF33" s="119"/>
      <c r="AG33" s="119"/>
      <c r="AH33" s="119"/>
      <c r="AI33" s="78">
        <f>ROUNDDOWN(IF($B$29="電気",$Q33/'&lt;給湯器&gt;マスタ'!$T$5,$Q33/$I$18),1)</f>
        <v>4015.2</v>
      </c>
    </row>
    <row r="34" spans="2:35" ht="15" customHeight="1">
      <c r="B34" s="173"/>
      <c r="C34" s="174"/>
      <c r="D34" s="175"/>
      <c r="E34" s="143">
        <v>7</v>
      </c>
      <c r="F34" s="143"/>
      <c r="G34" s="144">
        <f t="shared" si="0"/>
        <v>65</v>
      </c>
      <c r="H34" s="145"/>
      <c r="I34" s="145"/>
      <c r="J34" s="116">
        <v>15</v>
      </c>
      <c r="K34" s="116"/>
      <c r="L34" s="117"/>
      <c r="M34" s="146">
        <v>69</v>
      </c>
      <c r="N34" s="146"/>
      <c r="O34" s="146"/>
      <c r="P34" s="146"/>
      <c r="Q34" s="84">
        <f>ROUNDDOWN(($G34-$J34)*$M34*1000*'&lt;給湯器&gt;マスタ'!$T$11/1000,0)</f>
        <v>14455</v>
      </c>
      <c r="R34" s="84"/>
      <c r="S34" s="85"/>
      <c r="T34" s="82">
        <f t="shared" si="1"/>
        <v>3</v>
      </c>
      <c r="U34" s="83"/>
      <c r="V34" s="83"/>
      <c r="W34" s="140">
        <f t="shared" si="2"/>
        <v>1487.1</v>
      </c>
      <c r="X34" s="141"/>
      <c r="Y34" s="141"/>
      <c r="Z34" s="141"/>
      <c r="AA34" s="142"/>
      <c r="AB34" s="120"/>
      <c r="AC34" s="119"/>
      <c r="AD34" s="119"/>
      <c r="AE34" s="119"/>
      <c r="AF34" s="119"/>
      <c r="AG34" s="119"/>
      <c r="AH34" s="119"/>
      <c r="AI34" s="78">
        <f>ROUNDDOWN(IF($B$29="電気",$Q34/'&lt;給湯器&gt;マスタ'!$T$5,$Q34/$I$18),1)</f>
        <v>4015.2</v>
      </c>
    </row>
    <row r="35" spans="2:35" ht="15" customHeight="1">
      <c r="B35" s="173"/>
      <c r="C35" s="174"/>
      <c r="D35" s="175"/>
      <c r="E35" s="143">
        <v>8</v>
      </c>
      <c r="F35" s="143"/>
      <c r="G35" s="144">
        <f t="shared" si="0"/>
        <v>65</v>
      </c>
      <c r="H35" s="145"/>
      <c r="I35" s="145"/>
      <c r="J35" s="116">
        <v>15</v>
      </c>
      <c r="K35" s="116"/>
      <c r="L35" s="117"/>
      <c r="M35" s="146">
        <v>69</v>
      </c>
      <c r="N35" s="146"/>
      <c r="O35" s="146"/>
      <c r="P35" s="146"/>
      <c r="Q35" s="84">
        <f>ROUNDDOWN(($G35-$J35)*$M35*1000*'&lt;給湯器&gt;マスタ'!$T$11/1000,0)</f>
        <v>14455</v>
      </c>
      <c r="R35" s="84"/>
      <c r="S35" s="85"/>
      <c r="T35" s="82">
        <f t="shared" si="1"/>
        <v>3</v>
      </c>
      <c r="U35" s="83"/>
      <c r="V35" s="83"/>
      <c r="W35" s="140">
        <f t="shared" si="2"/>
        <v>1487.1</v>
      </c>
      <c r="X35" s="141"/>
      <c r="Y35" s="141"/>
      <c r="Z35" s="141"/>
      <c r="AA35" s="142"/>
      <c r="AB35" s="120"/>
      <c r="AC35" s="119"/>
      <c r="AD35" s="119"/>
      <c r="AE35" s="119"/>
      <c r="AF35" s="119"/>
      <c r="AG35" s="119"/>
      <c r="AH35" s="119"/>
      <c r="AI35" s="78">
        <f>ROUNDDOWN(IF($B$29="電気",$Q35/'&lt;給湯器&gt;マスタ'!$T$5,$Q35/$I$18),1)</f>
        <v>4015.2</v>
      </c>
    </row>
    <row r="36" spans="2:35" ht="15" customHeight="1">
      <c r="B36" s="173"/>
      <c r="C36" s="174"/>
      <c r="D36" s="175"/>
      <c r="E36" s="143">
        <v>9</v>
      </c>
      <c r="F36" s="143"/>
      <c r="G36" s="144">
        <f t="shared" si="0"/>
        <v>65</v>
      </c>
      <c r="H36" s="145"/>
      <c r="I36" s="145"/>
      <c r="J36" s="116">
        <v>15</v>
      </c>
      <c r="K36" s="116"/>
      <c r="L36" s="117"/>
      <c r="M36" s="146">
        <v>69</v>
      </c>
      <c r="N36" s="146"/>
      <c r="O36" s="146"/>
      <c r="P36" s="146"/>
      <c r="Q36" s="84">
        <f>ROUNDDOWN(($G36-$J36)*$M36*1000*'&lt;給湯器&gt;マスタ'!$T$11/1000,0)</f>
        <v>14455</v>
      </c>
      <c r="R36" s="84"/>
      <c r="S36" s="85"/>
      <c r="T36" s="82">
        <f t="shared" si="1"/>
        <v>3</v>
      </c>
      <c r="U36" s="83"/>
      <c r="V36" s="83"/>
      <c r="W36" s="140">
        <f t="shared" si="2"/>
        <v>1487.1</v>
      </c>
      <c r="X36" s="141"/>
      <c r="Y36" s="141"/>
      <c r="Z36" s="141"/>
      <c r="AA36" s="142"/>
      <c r="AB36" s="120"/>
      <c r="AC36" s="119"/>
      <c r="AD36" s="119"/>
      <c r="AE36" s="119"/>
      <c r="AF36" s="119"/>
      <c r="AG36" s="119"/>
      <c r="AH36" s="119"/>
      <c r="AI36" s="78">
        <f>ROUNDDOWN(IF($B$29="電気",$Q36/'&lt;給湯器&gt;マスタ'!$T$5,$Q36/$I$18),1)</f>
        <v>4015.2</v>
      </c>
    </row>
    <row r="37" spans="2:35" ht="15" customHeight="1">
      <c r="B37" s="173"/>
      <c r="C37" s="174"/>
      <c r="D37" s="175"/>
      <c r="E37" s="143">
        <v>10</v>
      </c>
      <c r="F37" s="143"/>
      <c r="G37" s="144">
        <f t="shared" si="0"/>
        <v>65</v>
      </c>
      <c r="H37" s="145"/>
      <c r="I37" s="145"/>
      <c r="J37" s="116">
        <v>15</v>
      </c>
      <c r="K37" s="116"/>
      <c r="L37" s="117"/>
      <c r="M37" s="146">
        <v>69</v>
      </c>
      <c r="N37" s="146"/>
      <c r="O37" s="146"/>
      <c r="P37" s="146"/>
      <c r="Q37" s="84">
        <f>ROUNDDOWN(($G37-$J37)*$M37*1000*'&lt;給湯器&gt;マスタ'!$T$11/1000,0)</f>
        <v>14455</v>
      </c>
      <c r="R37" s="84"/>
      <c r="S37" s="85"/>
      <c r="T37" s="82">
        <f t="shared" si="1"/>
        <v>3</v>
      </c>
      <c r="U37" s="83"/>
      <c r="V37" s="83"/>
      <c r="W37" s="140">
        <f t="shared" si="2"/>
        <v>1487.1</v>
      </c>
      <c r="X37" s="141"/>
      <c r="Y37" s="141"/>
      <c r="Z37" s="141"/>
      <c r="AA37" s="142"/>
      <c r="AB37" s="120"/>
      <c r="AC37" s="119"/>
      <c r="AD37" s="119"/>
      <c r="AE37" s="119"/>
      <c r="AF37" s="119"/>
      <c r="AG37" s="119"/>
      <c r="AH37" s="119"/>
      <c r="AI37" s="78">
        <f>ROUNDDOWN(IF($B$29="電気",$Q37/'&lt;給湯器&gt;マスタ'!$T$5,$Q37/$I$18),1)</f>
        <v>4015.2</v>
      </c>
    </row>
    <row r="38" spans="2:35" ht="15" customHeight="1">
      <c r="B38" s="173"/>
      <c r="C38" s="174"/>
      <c r="D38" s="175"/>
      <c r="E38" s="143">
        <v>11</v>
      </c>
      <c r="F38" s="143"/>
      <c r="G38" s="144">
        <f t="shared" si="0"/>
        <v>65</v>
      </c>
      <c r="H38" s="145"/>
      <c r="I38" s="145"/>
      <c r="J38" s="116">
        <v>15</v>
      </c>
      <c r="K38" s="116"/>
      <c r="L38" s="117"/>
      <c r="M38" s="146">
        <v>69</v>
      </c>
      <c r="N38" s="146"/>
      <c r="O38" s="146"/>
      <c r="P38" s="146"/>
      <c r="Q38" s="84">
        <f>ROUNDDOWN(($G38-$J38)*$M38*1000*'&lt;給湯器&gt;マスタ'!$T$11/1000,0)</f>
        <v>14455</v>
      </c>
      <c r="R38" s="84"/>
      <c r="S38" s="85"/>
      <c r="T38" s="82">
        <f t="shared" si="1"/>
        <v>3</v>
      </c>
      <c r="U38" s="83"/>
      <c r="V38" s="83"/>
      <c r="W38" s="140">
        <f t="shared" si="2"/>
        <v>1487.1</v>
      </c>
      <c r="X38" s="141"/>
      <c r="Y38" s="141"/>
      <c r="Z38" s="141"/>
      <c r="AA38" s="142"/>
      <c r="AB38" s="120"/>
      <c r="AC38" s="119"/>
      <c r="AD38" s="119"/>
      <c r="AE38" s="119"/>
      <c r="AF38" s="119"/>
      <c r="AG38" s="119"/>
      <c r="AH38" s="119"/>
      <c r="AI38" s="78">
        <f>ROUNDDOWN(IF($B$29="電気",$Q38/'&lt;給湯器&gt;マスタ'!$T$5,$Q38/$I$18),1)</f>
        <v>4015.2</v>
      </c>
    </row>
    <row r="39" spans="2:35" ht="15" customHeight="1">
      <c r="B39" s="173"/>
      <c r="C39" s="174"/>
      <c r="D39" s="175"/>
      <c r="E39" s="143">
        <v>12</v>
      </c>
      <c r="F39" s="143"/>
      <c r="G39" s="144">
        <f t="shared" si="0"/>
        <v>65</v>
      </c>
      <c r="H39" s="145"/>
      <c r="I39" s="145"/>
      <c r="J39" s="116">
        <v>15</v>
      </c>
      <c r="K39" s="116"/>
      <c r="L39" s="117"/>
      <c r="M39" s="146">
        <v>69</v>
      </c>
      <c r="N39" s="146"/>
      <c r="O39" s="146"/>
      <c r="P39" s="146"/>
      <c r="Q39" s="84">
        <f>ROUNDDOWN(($G39-$J39)*$M39*1000*'&lt;給湯器&gt;マスタ'!$T$11/1000,0)</f>
        <v>14455</v>
      </c>
      <c r="R39" s="84"/>
      <c r="S39" s="85"/>
      <c r="T39" s="82">
        <f t="shared" si="1"/>
        <v>3</v>
      </c>
      <c r="U39" s="83"/>
      <c r="V39" s="83"/>
      <c r="W39" s="140">
        <f t="shared" si="2"/>
        <v>1487.1</v>
      </c>
      <c r="X39" s="141"/>
      <c r="Y39" s="141"/>
      <c r="Z39" s="141"/>
      <c r="AA39" s="142"/>
      <c r="AB39" s="120"/>
      <c r="AC39" s="119"/>
      <c r="AD39" s="119"/>
      <c r="AE39" s="119"/>
      <c r="AF39" s="119"/>
      <c r="AG39" s="119"/>
      <c r="AH39" s="119"/>
      <c r="AI39" s="78">
        <f>ROUNDDOWN(IF($B$29="電気",$Q39/'&lt;給湯器&gt;マスタ'!$T$5,$Q39/$I$18),1)</f>
        <v>4015.2</v>
      </c>
    </row>
    <row r="40" spans="2:35" ht="15" customHeight="1">
      <c r="B40" s="173"/>
      <c r="C40" s="174"/>
      <c r="D40" s="175"/>
      <c r="E40" s="143">
        <v>1</v>
      </c>
      <c r="F40" s="143"/>
      <c r="G40" s="144">
        <f t="shared" si="0"/>
        <v>65</v>
      </c>
      <c r="H40" s="145"/>
      <c r="I40" s="145"/>
      <c r="J40" s="116">
        <v>15</v>
      </c>
      <c r="K40" s="116"/>
      <c r="L40" s="117"/>
      <c r="M40" s="146">
        <v>69</v>
      </c>
      <c r="N40" s="146"/>
      <c r="O40" s="146"/>
      <c r="P40" s="146"/>
      <c r="Q40" s="84">
        <f>ROUNDDOWN(($G40-$J40)*$M40*1000*'&lt;給湯器&gt;マスタ'!$T$11/1000,0)</f>
        <v>14455</v>
      </c>
      <c r="R40" s="84"/>
      <c r="S40" s="85"/>
      <c r="T40" s="82">
        <f t="shared" si="1"/>
        <v>3</v>
      </c>
      <c r="U40" s="83"/>
      <c r="V40" s="83"/>
      <c r="W40" s="140">
        <f t="shared" si="2"/>
        <v>1487.1</v>
      </c>
      <c r="X40" s="141"/>
      <c r="Y40" s="141"/>
      <c r="Z40" s="141"/>
      <c r="AA40" s="142"/>
      <c r="AB40" s="120"/>
      <c r="AC40" s="119"/>
      <c r="AD40" s="119"/>
      <c r="AE40" s="119"/>
      <c r="AF40" s="119"/>
      <c r="AG40" s="119"/>
      <c r="AH40" s="119"/>
      <c r="AI40" s="78">
        <f>ROUNDDOWN(IF($B$29="電気",$Q40/'&lt;給湯器&gt;マスタ'!$T$5,$Q40/$I$18),1)</f>
        <v>4015.2</v>
      </c>
    </row>
    <row r="41" spans="2:35" ht="15" customHeight="1">
      <c r="B41" s="173"/>
      <c r="C41" s="174"/>
      <c r="D41" s="175"/>
      <c r="E41" s="143">
        <v>2</v>
      </c>
      <c r="F41" s="143"/>
      <c r="G41" s="144">
        <f t="shared" si="0"/>
        <v>65</v>
      </c>
      <c r="H41" s="145"/>
      <c r="I41" s="145"/>
      <c r="J41" s="116">
        <v>15</v>
      </c>
      <c r="K41" s="116"/>
      <c r="L41" s="117"/>
      <c r="M41" s="146">
        <v>69</v>
      </c>
      <c r="N41" s="146"/>
      <c r="O41" s="146"/>
      <c r="P41" s="146"/>
      <c r="Q41" s="84">
        <f>ROUNDDOWN(($G41-$J41)*$M41*1000*'&lt;給湯器&gt;マスタ'!$T$11/1000,0)</f>
        <v>14455</v>
      </c>
      <c r="R41" s="84"/>
      <c r="S41" s="85"/>
      <c r="T41" s="82">
        <f t="shared" si="1"/>
        <v>3</v>
      </c>
      <c r="U41" s="83"/>
      <c r="V41" s="83"/>
      <c r="W41" s="140">
        <f t="shared" si="2"/>
        <v>1487.1</v>
      </c>
      <c r="X41" s="141"/>
      <c r="Y41" s="141"/>
      <c r="Z41" s="141"/>
      <c r="AA41" s="142"/>
      <c r="AB41" s="120"/>
      <c r="AC41" s="119"/>
      <c r="AD41" s="119"/>
      <c r="AE41" s="119"/>
      <c r="AF41" s="119"/>
      <c r="AG41" s="119"/>
      <c r="AH41" s="119"/>
      <c r="AI41" s="78">
        <f>ROUNDDOWN(IF($B$29="電気",$Q41/'&lt;給湯器&gt;マスタ'!$T$5,$Q41/$I$18),1)</f>
        <v>4015.2</v>
      </c>
    </row>
    <row r="42" spans="2:35" ht="15" customHeight="1" thickBot="1">
      <c r="B42" s="173"/>
      <c r="C42" s="174"/>
      <c r="D42" s="175"/>
      <c r="E42" s="162">
        <v>3</v>
      </c>
      <c r="F42" s="162"/>
      <c r="G42" s="163">
        <f t="shared" si="0"/>
        <v>65</v>
      </c>
      <c r="H42" s="164"/>
      <c r="I42" s="164"/>
      <c r="J42" s="165">
        <v>15</v>
      </c>
      <c r="K42" s="165"/>
      <c r="L42" s="166"/>
      <c r="M42" s="167">
        <v>69</v>
      </c>
      <c r="N42" s="167"/>
      <c r="O42" s="167"/>
      <c r="P42" s="167"/>
      <c r="Q42" s="84">
        <f>ROUNDDOWN(($G42-$J42)*$M42*1000*'&lt;給湯器&gt;マスタ'!$T$11/1000,0)</f>
        <v>14455</v>
      </c>
      <c r="R42" s="84"/>
      <c r="S42" s="85"/>
      <c r="T42" s="168">
        <f t="shared" si="1"/>
        <v>3</v>
      </c>
      <c r="U42" s="169"/>
      <c r="V42" s="169"/>
      <c r="W42" s="189">
        <f t="shared" si="2"/>
        <v>1487.1</v>
      </c>
      <c r="X42" s="190"/>
      <c r="Y42" s="190"/>
      <c r="Z42" s="190"/>
      <c r="AA42" s="191"/>
      <c r="AB42" s="120"/>
      <c r="AC42" s="119"/>
      <c r="AD42" s="119"/>
      <c r="AE42" s="119"/>
      <c r="AF42" s="119"/>
      <c r="AG42" s="119"/>
      <c r="AH42" s="119"/>
      <c r="AI42" s="78">
        <f>ROUNDDOWN(IF($B$29="電気",$Q42/'&lt;給湯器&gt;マスタ'!$T$5,$Q42/$I$18),1)</f>
        <v>4015.2</v>
      </c>
    </row>
    <row r="43" spans="2:35" ht="15" customHeight="1" thickTop="1">
      <c r="B43" s="176"/>
      <c r="C43" s="177"/>
      <c r="D43" s="178"/>
      <c r="E43" s="154" t="s">
        <v>0</v>
      </c>
      <c r="F43" s="154"/>
      <c r="G43" s="155"/>
      <c r="H43" s="155"/>
      <c r="I43" s="155"/>
      <c r="J43" s="155"/>
      <c r="K43" s="155"/>
      <c r="L43" s="155"/>
      <c r="M43" s="156">
        <f>SUM(M31:P42)</f>
        <v>828</v>
      </c>
      <c r="N43" s="157"/>
      <c r="O43" s="157"/>
      <c r="P43" s="158"/>
      <c r="Q43" s="195">
        <f>SUM(Q31:S42)</f>
        <v>173460</v>
      </c>
      <c r="R43" s="196"/>
      <c r="S43" s="197"/>
      <c r="T43" s="159"/>
      <c r="U43" s="160"/>
      <c r="V43" s="161"/>
      <c r="W43" s="192">
        <f>SUM(W31:AA42)</f>
        <v>17845.2</v>
      </c>
      <c r="X43" s="193"/>
      <c r="Y43" s="193"/>
      <c r="Z43" s="193"/>
      <c r="AA43" s="194"/>
      <c r="AB43" s="77"/>
      <c r="AC43" s="77"/>
      <c r="AD43" s="77"/>
      <c r="AE43" s="77"/>
      <c r="AF43" s="77"/>
      <c r="AG43" s="77"/>
      <c r="AH43" s="77"/>
    </row>
    <row r="44" spans="2:35" ht="15" customHeight="1">
      <c r="B44" s="62"/>
      <c r="C44" s="62"/>
      <c r="D44" s="62"/>
    </row>
    <row r="45" spans="2:35" ht="15" customHeight="1">
      <c r="B45" s="153"/>
      <c r="C45" s="153"/>
      <c r="S45" s="63"/>
      <c r="T45" s="63"/>
      <c r="U45" s="63"/>
      <c r="V45" s="63"/>
      <c r="W45" s="63"/>
      <c r="X45" s="63"/>
      <c r="Y45" s="63"/>
      <c r="Z45" s="64"/>
      <c r="AA45" s="64"/>
      <c r="AB45" s="64"/>
      <c r="AC45" s="64"/>
      <c r="AD45" s="64"/>
      <c r="AE45" s="64"/>
      <c r="AF45" s="64"/>
    </row>
    <row r="46" spans="2:35" ht="38.25" customHeight="1">
      <c r="AI46" s="65"/>
    </row>
  </sheetData>
  <sheetProtection algorithmName="SHA-512" hashValue="INYpRWn7Dtc/RAIiKi89guTSWzSjTHGAMSjvh/hSAlbOBolu8v7rSuy1Tsq5nmb5fbnEwqzI53J6+3sr8vXyNg==" saltValue="Go38T3NDweV81SeJ8Qv1IQ==" spinCount="100000" sheet="1" objects="1" scenarios="1" selectLockedCells="1"/>
  <mergeCells count="155">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W41:AA41"/>
    <mergeCell ref="M40:P40"/>
    <mergeCell ref="T40:V40"/>
    <mergeCell ref="J41:L41"/>
    <mergeCell ref="M41:P41"/>
    <mergeCell ref="T41:V41"/>
    <mergeCell ref="E39:F39"/>
    <mergeCell ref="G39:I39"/>
    <mergeCell ref="J39:L39"/>
    <mergeCell ref="M39:P39"/>
    <mergeCell ref="T39:V39"/>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s>
  <phoneticPr fontId="8"/>
  <conditionalFormatting sqref="I18:O18">
    <cfRule type="expression" dxfId="2" priority="1">
      <formula>$I$18="手入力"</formula>
    </cfRule>
  </conditionalFormatting>
  <conditionalFormatting sqref="Q31:Q42">
    <cfRule type="expression" dxfId="1" priority="3">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'&lt;給湯器&gt;マスタ'!$V$5:$V$8</xm:f>
          </x14:formula1>
          <xm:sqref>I16:R16</xm:sqref>
        </x14:dataValidation>
        <x14:dataValidation type="list" allowBlank="1" showInputMessage="1" showErrorMessage="1" xr:uid="{00000000-0002-0000-0000-000001000000}">
          <x14:formula1>
            <xm:f>'&lt;給湯器&gt;マスタ'!$B$6:$B$24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180" t="s">
        <v>135</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c r="AD1" s="180"/>
      <c r="AE1" s="180"/>
      <c r="AF1" s="35"/>
      <c r="AG1" s="35"/>
      <c r="AH1" s="35"/>
      <c r="AI1" s="36"/>
      <c r="AJ1" s="36"/>
      <c r="AK1" s="36"/>
      <c r="AL1" s="36"/>
      <c r="AM1" s="36"/>
      <c r="AN1" s="36"/>
      <c r="AO1" s="36"/>
      <c r="AP1" s="36"/>
      <c r="AQ1" s="36"/>
      <c r="AR1" s="36"/>
      <c r="AS1" s="36"/>
      <c r="AT1" s="36"/>
    </row>
    <row r="2" spans="1:46" ht="34.5" customHeight="1">
      <c r="AI2" s="38"/>
      <c r="AJ2" s="38"/>
      <c r="AK2" s="38"/>
      <c r="AL2" s="38"/>
    </row>
    <row r="3" spans="1:46" ht="77.5" customHeight="1">
      <c r="AH3" s="66"/>
      <c r="AI3" s="38" t="s">
        <v>104</v>
      </c>
      <c r="AJ3" s="38"/>
      <c r="AK3" s="38"/>
      <c r="AL3" s="38"/>
    </row>
    <row r="4" spans="1:46" ht="15" customHeight="1">
      <c r="B4" s="181"/>
      <c r="C4" s="182"/>
      <c r="D4" s="182"/>
      <c r="E4" s="183"/>
      <c r="F4" s="184" t="s">
        <v>131</v>
      </c>
      <c r="G4" s="185"/>
      <c r="H4" s="185"/>
      <c r="I4" s="185"/>
      <c r="J4" s="185"/>
      <c r="K4" s="185"/>
      <c r="AH4" s="66"/>
      <c r="AI4" s="38"/>
      <c r="AJ4" s="38"/>
      <c r="AK4" s="38"/>
      <c r="AL4" s="38"/>
    </row>
    <row r="5" spans="1:46" ht="15" customHeight="1">
      <c r="A5" s="37" t="s">
        <v>79</v>
      </c>
      <c r="AH5" s="66"/>
      <c r="AI5" s="38"/>
      <c r="AJ5" s="38"/>
      <c r="AK5" s="38"/>
      <c r="AL5" s="38"/>
    </row>
    <row r="6" spans="1:46" s="39" customFormat="1" ht="15" customHeight="1">
      <c r="A6" s="37"/>
      <c r="B6" s="121" t="s">
        <v>81</v>
      </c>
      <c r="C6" s="122"/>
      <c r="D6" s="122"/>
      <c r="E6" s="122"/>
      <c r="F6" s="122"/>
      <c r="G6" s="122"/>
      <c r="H6" s="123"/>
      <c r="I6" s="126" t="s">
        <v>86</v>
      </c>
      <c r="J6" s="127"/>
      <c r="K6" s="127"/>
      <c r="L6" s="127"/>
      <c r="M6" s="127"/>
      <c r="N6" s="127"/>
      <c r="O6" s="127"/>
      <c r="P6" s="127"/>
      <c r="Q6" s="127"/>
      <c r="R6" s="128"/>
      <c r="S6" s="124"/>
      <c r="T6" s="125"/>
      <c r="U6" s="125"/>
      <c r="V6" s="125"/>
      <c r="AG6" s="37"/>
      <c r="AI6" s="40" t="s">
        <v>20</v>
      </c>
      <c r="AJ6" s="40"/>
      <c r="AK6" s="40"/>
      <c r="AL6" s="40"/>
    </row>
    <row r="7" spans="1:46" s="39" customFormat="1" ht="15" customHeight="1">
      <c r="A7" s="37"/>
      <c r="B7" s="186" t="s">
        <v>145</v>
      </c>
      <c r="C7" s="187"/>
      <c r="D7" s="187"/>
      <c r="E7" s="187"/>
      <c r="F7" s="187"/>
      <c r="G7" s="187"/>
      <c r="H7" s="188"/>
      <c r="I7" s="79"/>
      <c r="J7" s="80"/>
      <c r="K7" s="80"/>
      <c r="L7" s="80"/>
      <c r="M7" s="80"/>
      <c r="N7" s="80"/>
      <c r="O7" s="80"/>
      <c r="P7" s="80"/>
      <c r="Q7" s="80"/>
      <c r="R7" s="81"/>
      <c r="S7" s="43"/>
      <c r="T7" s="114" t="s">
        <v>116</v>
      </c>
      <c r="U7" s="114"/>
      <c r="V7" s="114"/>
      <c r="W7" s="114"/>
      <c r="X7" s="114"/>
      <c r="Y7" s="114"/>
      <c r="Z7" s="114"/>
      <c r="AA7" s="114"/>
      <c r="AB7" s="114"/>
      <c r="AC7" s="114"/>
      <c r="AD7" s="114"/>
      <c r="AE7" s="114"/>
      <c r="AF7" s="114"/>
      <c r="AG7" s="114"/>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86" t="s">
        <v>133</v>
      </c>
      <c r="C10" s="86"/>
      <c r="D10" s="86"/>
      <c r="E10" s="86"/>
      <c r="F10" s="86"/>
      <c r="G10" s="86"/>
      <c r="H10" s="86"/>
      <c r="I10" s="79" t="s">
        <v>13</v>
      </c>
      <c r="J10" s="80"/>
      <c r="K10" s="80"/>
      <c r="L10" s="80"/>
      <c r="M10" s="80"/>
      <c r="N10" s="80"/>
      <c r="O10" s="80"/>
      <c r="P10" s="80"/>
      <c r="Q10" s="80"/>
      <c r="R10" s="80"/>
      <c r="S10" s="43"/>
      <c r="T10" s="114" t="s">
        <v>134</v>
      </c>
      <c r="U10" s="114"/>
      <c r="V10" s="114"/>
      <c r="W10" s="114"/>
      <c r="X10" s="114"/>
      <c r="Y10" s="114"/>
      <c r="Z10" s="114"/>
      <c r="AA10" s="114"/>
      <c r="AB10" s="114"/>
      <c r="AC10" s="114"/>
      <c r="AD10" s="114"/>
      <c r="AE10" s="114"/>
      <c r="AF10" s="114"/>
      <c r="AG10" s="114"/>
      <c r="AI10" s="40" t="s">
        <v>28</v>
      </c>
      <c r="AJ10" s="40"/>
      <c r="AK10" s="40"/>
      <c r="AL10" s="40"/>
    </row>
    <row r="11" spans="1:46" s="39" customFormat="1" ht="30" customHeight="1">
      <c r="A11" s="37"/>
      <c r="B11" s="86" t="s">
        <v>1</v>
      </c>
      <c r="C11" s="86"/>
      <c r="D11" s="86"/>
      <c r="E11" s="86"/>
      <c r="F11" s="86"/>
      <c r="G11" s="86"/>
      <c r="H11" s="86"/>
      <c r="I11" s="79" t="s">
        <v>42</v>
      </c>
      <c r="J11" s="80"/>
      <c r="K11" s="80"/>
      <c r="L11" s="80"/>
      <c r="M11" s="80"/>
      <c r="N11" s="80"/>
      <c r="O11" s="80"/>
      <c r="P11" s="80"/>
      <c r="Q11" s="80"/>
      <c r="R11" s="80"/>
      <c r="S11" s="44"/>
      <c r="T11" s="114" t="s">
        <v>117</v>
      </c>
      <c r="U11" s="114"/>
      <c r="V11" s="114"/>
      <c r="W11" s="114"/>
      <c r="X11" s="114"/>
      <c r="Y11" s="114"/>
      <c r="Z11" s="114"/>
      <c r="AA11" s="114"/>
      <c r="AB11" s="114"/>
      <c r="AC11" s="114"/>
      <c r="AD11" s="114"/>
      <c r="AE11" s="114"/>
      <c r="AF11" s="114"/>
      <c r="AG11" s="114"/>
      <c r="AI11" s="40" t="s">
        <v>27</v>
      </c>
      <c r="AJ11" s="40"/>
      <c r="AK11" s="40"/>
      <c r="AL11" s="40"/>
    </row>
    <row r="12" spans="1:46" s="39" customFormat="1" ht="15" customHeight="1">
      <c r="A12" s="37"/>
      <c r="B12" s="86" t="s">
        <v>80</v>
      </c>
      <c r="C12" s="86"/>
      <c r="D12" s="86"/>
      <c r="E12" s="86"/>
      <c r="F12" s="86"/>
      <c r="G12" s="86"/>
      <c r="H12" s="86"/>
      <c r="I12" s="79" t="s">
        <v>43</v>
      </c>
      <c r="J12" s="80"/>
      <c r="K12" s="80"/>
      <c r="L12" s="80"/>
      <c r="M12" s="80"/>
      <c r="N12" s="80"/>
      <c r="O12" s="80"/>
      <c r="P12" s="80"/>
      <c r="Q12" s="80"/>
      <c r="R12" s="80"/>
      <c r="S12" s="44"/>
      <c r="T12" s="114" t="s">
        <v>118</v>
      </c>
      <c r="U12" s="114"/>
      <c r="V12" s="114"/>
      <c r="W12" s="114"/>
      <c r="X12" s="114"/>
      <c r="Y12" s="114"/>
      <c r="Z12" s="114"/>
      <c r="AA12" s="114"/>
      <c r="AB12" s="114"/>
      <c r="AC12" s="114"/>
      <c r="AD12" s="114"/>
      <c r="AE12" s="114"/>
      <c r="AF12" s="114"/>
      <c r="AG12" s="114"/>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30" t="s">
        <v>124</v>
      </c>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03" t="s">
        <v>110</v>
      </c>
      <c r="C16" s="203"/>
      <c r="D16" s="203"/>
      <c r="E16" s="203"/>
      <c r="F16" s="203"/>
      <c r="G16" s="203"/>
      <c r="H16" s="203"/>
      <c r="I16" s="201" t="s">
        <v>112</v>
      </c>
      <c r="J16" s="201"/>
      <c r="K16" s="201"/>
      <c r="L16" s="201"/>
      <c r="M16" s="201"/>
      <c r="N16" s="201"/>
      <c r="O16" s="201"/>
      <c r="P16" s="201"/>
      <c r="Q16" s="201"/>
      <c r="R16" s="201"/>
      <c r="S16" s="42"/>
      <c r="T16" s="114" t="s">
        <v>119</v>
      </c>
      <c r="U16" s="114"/>
      <c r="V16" s="114"/>
      <c r="W16" s="114"/>
      <c r="X16" s="114"/>
      <c r="Y16" s="114"/>
      <c r="Z16" s="114"/>
      <c r="AA16" s="114"/>
      <c r="AB16" s="114"/>
      <c r="AC16" s="114"/>
      <c r="AD16" s="114"/>
      <c r="AE16" s="114"/>
      <c r="AF16" s="114"/>
      <c r="AG16" s="114"/>
      <c r="AH16" s="46"/>
      <c r="AI16" s="40" t="s">
        <v>33</v>
      </c>
      <c r="AJ16" s="48"/>
      <c r="AK16" s="48"/>
      <c r="AL16" s="48"/>
      <c r="AM16" s="46"/>
      <c r="AN16" s="46"/>
      <c r="AO16" s="46"/>
      <c r="AP16" s="46"/>
      <c r="AQ16" s="46"/>
      <c r="AR16" s="46"/>
      <c r="AS16" s="46"/>
      <c r="AT16" s="46"/>
    </row>
    <row r="17" spans="1:46" s="39" customFormat="1" ht="17.25" customHeight="1">
      <c r="A17" s="49"/>
      <c r="B17" s="87" t="s">
        <v>106</v>
      </c>
      <c r="C17" s="122"/>
      <c r="D17" s="122"/>
      <c r="E17" s="122"/>
      <c r="F17" s="122"/>
      <c r="G17" s="122"/>
      <c r="H17" s="123"/>
      <c r="I17" s="81" t="s">
        <v>46</v>
      </c>
      <c r="J17" s="129"/>
      <c r="K17" s="129"/>
      <c r="L17" s="129"/>
      <c r="M17" s="129"/>
      <c r="N17" s="129"/>
      <c r="O17" s="129"/>
      <c r="P17" s="129"/>
      <c r="Q17" s="129"/>
      <c r="R17" s="129"/>
      <c r="S17" s="43"/>
      <c r="T17" s="114" t="s">
        <v>120</v>
      </c>
      <c r="U17" s="114"/>
      <c r="V17" s="114"/>
      <c r="W17" s="114"/>
      <c r="X17" s="114"/>
      <c r="Y17" s="114"/>
      <c r="Z17" s="114"/>
      <c r="AA17" s="114"/>
      <c r="AB17" s="114"/>
      <c r="AC17" s="114"/>
      <c r="AD17" s="114"/>
      <c r="AE17" s="114"/>
      <c r="AF17" s="114"/>
      <c r="AG17" s="114"/>
      <c r="AH17" s="46"/>
      <c r="AI17" s="40"/>
      <c r="AJ17" s="48"/>
      <c r="AK17" s="48"/>
      <c r="AL17" s="48"/>
      <c r="AM17" s="46"/>
      <c r="AN17" s="46"/>
      <c r="AO17" s="46"/>
      <c r="AP17" s="46"/>
      <c r="AQ17" s="46"/>
      <c r="AR17" s="46"/>
      <c r="AS17" s="46"/>
      <c r="AT17" s="46"/>
    </row>
    <row r="18" spans="1:46" s="39" customFormat="1" ht="27" customHeight="1">
      <c r="A18" s="37"/>
      <c r="B18" s="51"/>
      <c r="C18" s="134" t="s">
        <v>107</v>
      </c>
      <c r="D18" s="135"/>
      <c r="E18" s="135"/>
      <c r="F18" s="135"/>
      <c r="G18" s="135"/>
      <c r="H18" s="136"/>
      <c r="I18" s="137">
        <f>VLOOKUP($I$17,'&lt;給湯器&gt;マスタ'!$B$6:$F$24,2,FALSE)</f>
        <v>8.64</v>
      </c>
      <c r="J18" s="138"/>
      <c r="K18" s="138"/>
      <c r="L18" s="138"/>
      <c r="M18" s="138"/>
      <c r="N18" s="138"/>
      <c r="O18" s="139"/>
      <c r="P18" s="131" t="str">
        <f>VLOOKUP($I$17,'&lt;給湯器&gt;マスタ'!$B$6:$F$24,3,FALSE)</f>
        <v>MJ/kWh</v>
      </c>
      <c r="Q18" s="132"/>
      <c r="R18" s="133"/>
      <c r="S18" s="43"/>
      <c r="T18" s="115" t="s">
        <v>140</v>
      </c>
      <c r="U18" s="114"/>
      <c r="V18" s="114"/>
      <c r="W18" s="114"/>
      <c r="X18" s="114"/>
      <c r="Y18" s="114"/>
      <c r="Z18" s="114"/>
      <c r="AA18" s="114"/>
      <c r="AB18" s="114"/>
      <c r="AC18" s="114"/>
      <c r="AD18" s="114"/>
      <c r="AE18" s="114"/>
      <c r="AF18" s="114"/>
      <c r="AG18" s="114"/>
      <c r="AI18" s="40"/>
      <c r="AJ18" s="40"/>
      <c r="AK18" s="40"/>
      <c r="AL18" s="40"/>
    </row>
    <row r="19" spans="1:46" s="39" customFormat="1" ht="57" customHeight="1">
      <c r="A19" s="37"/>
      <c r="B19" s="86" t="str">
        <f>VLOOKUP($I$17,'&lt;給湯器&gt;マスタ'!B6:H24,6,0)</f>
        <v>年間加熱効率</v>
      </c>
      <c r="C19" s="86"/>
      <c r="D19" s="86"/>
      <c r="E19" s="86"/>
      <c r="F19" s="86"/>
      <c r="G19" s="86"/>
      <c r="H19" s="86"/>
      <c r="I19" s="97">
        <v>4</v>
      </c>
      <c r="J19" s="98"/>
      <c r="K19" s="98"/>
      <c r="L19" s="98"/>
      <c r="M19" s="98"/>
      <c r="N19" s="98"/>
      <c r="O19" s="99"/>
      <c r="P19" s="202" t="str">
        <f>VLOOKUP($I$17,'&lt;給湯器&gt;マスタ'!B6:H24,7,0)</f>
        <v xml:space="preserve"> </v>
      </c>
      <c r="Q19" s="202"/>
      <c r="R19" s="202"/>
      <c r="S19" s="52"/>
      <c r="T19" s="115" t="s">
        <v>129</v>
      </c>
      <c r="U19" s="114"/>
      <c r="V19" s="114"/>
      <c r="W19" s="114"/>
      <c r="X19" s="114"/>
      <c r="Y19" s="114"/>
      <c r="Z19" s="114"/>
      <c r="AA19" s="114"/>
      <c r="AB19" s="114"/>
      <c r="AC19" s="114"/>
      <c r="AD19" s="114"/>
      <c r="AE19" s="114"/>
      <c r="AF19" s="114"/>
      <c r="AG19" s="114"/>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86" t="s">
        <v>87</v>
      </c>
      <c r="C22" s="86"/>
      <c r="D22" s="86"/>
      <c r="E22" s="86"/>
      <c r="F22" s="86"/>
      <c r="G22" s="86"/>
      <c r="H22" s="86"/>
      <c r="I22" s="79" t="s">
        <v>9</v>
      </c>
      <c r="J22" s="80"/>
      <c r="K22" s="80"/>
      <c r="L22" s="80"/>
      <c r="M22" s="80"/>
      <c r="N22" s="80"/>
      <c r="O22" s="80"/>
      <c r="P22" s="80"/>
      <c r="Q22" s="80"/>
      <c r="R22" s="81"/>
      <c r="T22" s="115" t="s">
        <v>139</v>
      </c>
      <c r="U22" s="114"/>
      <c r="V22" s="114"/>
      <c r="W22" s="114"/>
      <c r="X22" s="114"/>
      <c r="Y22" s="114"/>
      <c r="Z22" s="114"/>
      <c r="AA22" s="114"/>
      <c r="AB22" s="114"/>
      <c r="AC22" s="114"/>
      <c r="AD22" s="114"/>
      <c r="AE22" s="114"/>
      <c r="AF22" s="114"/>
      <c r="AG22" s="114"/>
      <c r="AI22" s="69" t="s">
        <v>18</v>
      </c>
      <c r="AJ22" s="56">
        <f>IF(I22="有り",0.9,1)</f>
        <v>1</v>
      </c>
    </row>
    <row r="23" spans="1:46" s="39" customFormat="1" ht="15" customHeight="1">
      <c r="A23" s="37"/>
      <c r="B23" s="86" t="s">
        <v>82</v>
      </c>
      <c r="C23" s="86"/>
      <c r="D23" s="86"/>
      <c r="E23" s="86"/>
      <c r="F23" s="86"/>
      <c r="G23" s="86"/>
      <c r="H23" s="86"/>
      <c r="I23" s="199">
        <v>1</v>
      </c>
      <c r="J23" s="200"/>
      <c r="K23" s="200"/>
      <c r="L23" s="200"/>
      <c r="M23" s="200"/>
      <c r="N23" s="200"/>
      <c r="O23" s="200"/>
      <c r="P23" s="96" t="s">
        <v>125</v>
      </c>
      <c r="Q23" s="96"/>
      <c r="R23" s="96"/>
      <c r="T23" s="114" t="s">
        <v>121</v>
      </c>
      <c r="U23" s="114"/>
      <c r="V23" s="114"/>
      <c r="W23" s="114"/>
      <c r="X23" s="114"/>
      <c r="Y23" s="114"/>
      <c r="Z23" s="114"/>
      <c r="AA23" s="114"/>
      <c r="AB23" s="114"/>
      <c r="AC23" s="114"/>
      <c r="AD23" s="114"/>
      <c r="AE23" s="114"/>
      <c r="AF23" s="114"/>
      <c r="AG23" s="114"/>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70" t="str">
        <f>VLOOKUP($I$17,'&lt;給湯器&gt;マスタ'!$B$6:$F$24,5,FALSE)</f>
        <v>電気</v>
      </c>
      <c r="C26" s="171"/>
      <c r="D26" s="172"/>
      <c r="E26" s="87" t="s">
        <v>4</v>
      </c>
      <c r="F26" s="89"/>
      <c r="G26" s="87" t="s">
        <v>84</v>
      </c>
      <c r="H26" s="88"/>
      <c r="I26" s="88"/>
      <c r="J26" s="88"/>
      <c r="K26" s="88"/>
      <c r="L26" s="207" t="s">
        <v>88</v>
      </c>
      <c r="M26" s="208"/>
      <c r="N26" s="208"/>
      <c r="O26" s="208"/>
      <c r="P26" s="209"/>
      <c r="Q26" s="87" t="s">
        <v>7</v>
      </c>
      <c r="R26" s="88"/>
      <c r="S26" s="88"/>
      <c r="T26" s="88"/>
      <c r="U26" s="88"/>
      <c r="V26" s="89"/>
      <c r="W26" s="87" t="s">
        <v>3</v>
      </c>
      <c r="X26" s="88"/>
      <c r="Y26" s="88"/>
      <c r="Z26" s="88"/>
      <c r="AA26" s="89"/>
      <c r="AB26" s="124"/>
      <c r="AC26" s="125"/>
      <c r="AD26" s="125"/>
      <c r="AE26" s="125"/>
      <c r="AF26" s="125"/>
      <c r="AG26" s="37"/>
      <c r="AH26" s="37"/>
    </row>
    <row r="27" spans="1:46" s="39" customFormat="1" ht="14.25" customHeight="1" thickBot="1">
      <c r="A27" s="37"/>
      <c r="B27" s="173"/>
      <c r="C27" s="174"/>
      <c r="D27" s="175"/>
      <c r="E27" s="105"/>
      <c r="F27" s="107"/>
      <c r="G27" s="108" t="s">
        <v>14</v>
      </c>
      <c r="H27" s="109"/>
      <c r="I27" s="109"/>
      <c r="J27" s="109"/>
      <c r="K27" s="109"/>
      <c r="L27" s="111" t="s">
        <v>29</v>
      </c>
      <c r="M27" s="112"/>
      <c r="N27" s="112"/>
      <c r="O27" s="112"/>
      <c r="P27" s="113"/>
      <c r="Q27" s="105" t="str">
        <f>IF(P19=" ","","("&amp;P19&amp;")")</f>
        <v/>
      </c>
      <c r="R27" s="106"/>
      <c r="S27" s="106"/>
      <c r="T27" s="106"/>
      <c r="U27" s="106"/>
      <c r="V27" s="107"/>
      <c r="W27" s="111" t="str">
        <f>VLOOKUP($I$17,'&lt;給湯器&gt;マスタ'!$B$6:$I$24,4,FALSE)</f>
        <v>kWh</v>
      </c>
      <c r="X27" s="112"/>
      <c r="Y27" s="112"/>
      <c r="Z27" s="112"/>
      <c r="AA27" s="113"/>
      <c r="AB27" s="103"/>
      <c r="AC27" s="104"/>
      <c r="AD27" s="104"/>
      <c r="AE27" s="104"/>
      <c r="AF27" s="104"/>
      <c r="AG27" s="37"/>
      <c r="AH27" s="37"/>
      <c r="AI27" s="61" t="s">
        <v>102</v>
      </c>
    </row>
    <row r="28" spans="1:46" s="39" customFormat="1" ht="15" customHeight="1" thickTop="1">
      <c r="A28" s="37"/>
      <c r="B28" s="173"/>
      <c r="C28" s="174"/>
      <c r="D28" s="175"/>
      <c r="E28" s="143">
        <v>4</v>
      </c>
      <c r="F28" s="143"/>
      <c r="G28" s="212">
        <f>既存設備!Q31</f>
        <v>14455</v>
      </c>
      <c r="H28" s="213"/>
      <c r="I28" s="213"/>
      <c r="J28" s="213"/>
      <c r="K28" s="213"/>
      <c r="L28" s="210">
        <v>14455</v>
      </c>
      <c r="M28" s="210"/>
      <c r="N28" s="210"/>
      <c r="O28" s="210"/>
      <c r="P28" s="210"/>
      <c r="Q28" s="211">
        <f t="shared" ref="Q28:Q33" si="0">$I$19</f>
        <v>4</v>
      </c>
      <c r="R28" s="211"/>
      <c r="S28" s="211"/>
      <c r="T28" s="211"/>
      <c r="U28" s="211"/>
      <c r="V28" s="211"/>
      <c r="W28" s="204">
        <f t="shared" ref="W28:W33" si="1">ROUNDDOWN(IF($B$26="電気",AI28/Q28/$AJ$22,AI28/(Q28/100)/$AJ$22),1)</f>
        <v>1003.8</v>
      </c>
      <c r="X28" s="205"/>
      <c r="Y28" s="205"/>
      <c r="Z28" s="205"/>
      <c r="AA28" s="206"/>
      <c r="AB28" s="118" t="s">
        <v>143</v>
      </c>
      <c r="AC28" s="119"/>
      <c r="AD28" s="119"/>
      <c r="AE28" s="119"/>
      <c r="AF28" s="119"/>
      <c r="AG28" s="119"/>
      <c r="AH28" s="119"/>
      <c r="AI28" s="78">
        <f>ROUNDDOWN(IF($B$26="電気",L28/'&lt;給湯器&gt;マスタ'!$T$5,L28/$I$18),1)</f>
        <v>4015.2</v>
      </c>
    </row>
    <row r="29" spans="1:46" s="39" customFormat="1" ht="15" customHeight="1">
      <c r="A29" s="37"/>
      <c r="B29" s="173"/>
      <c r="C29" s="174"/>
      <c r="D29" s="175"/>
      <c r="E29" s="143">
        <v>5</v>
      </c>
      <c r="F29" s="143"/>
      <c r="G29" s="212">
        <f>既存設備!Q32</f>
        <v>14455</v>
      </c>
      <c r="H29" s="213"/>
      <c r="I29" s="213"/>
      <c r="J29" s="213"/>
      <c r="K29" s="213"/>
      <c r="L29" s="210">
        <v>14455</v>
      </c>
      <c r="M29" s="210"/>
      <c r="N29" s="210"/>
      <c r="O29" s="210"/>
      <c r="P29" s="210"/>
      <c r="Q29" s="211">
        <f t="shared" si="0"/>
        <v>4</v>
      </c>
      <c r="R29" s="211"/>
      <c r="S29" s="211"/>
      <c r="T29" s="211"/>
      <c r="U29" s="211"/>
      <c r="V29" s="211"/>
      <c r="W29" s="214">
        <f t="shared" si="1"/>
        <v>1003.8</v>
      </c>
      <c r="X29" s="215"/>
      <c r="Y29" s="215"/>
      <c r="Z29" s="215"/>
      <c r="AA29" s="216"/>
      <c r="AB29" s="120"/>
      <c r="AC29" s="119"/>
      <c r="AD29" s="119"/>
      <c r="AE29" s="119"/>
      <c r="AF29" s="119"/>
      <c r="AG29" s="119"/>
      <c r="AH29" s="119"/>
      <c r="AI29" s="78">
        <f>ROUNDDOWN(IF($B$26="電気",L29/'&lt;給湯器&gt;マスタ'!$T$5,L29/$I$18),1)</f>
        <v>4015.2</v>
      </c>
    </row>
    <row r="30" spans="1:46" s="39" customFormat="1" ht="15" customHeight="1">
      <c r="A30" s="37"/>
      <c r="B30" s="173"/>
      <c r="C30" s="174"/>
      <c r="D30" s="175"/>
      <c r="E30" s="143">
        <v>6</v>
      </c>
      <c r="F30" s="143"/>
      <c r="G30" s="212">
        <f>既存設備!Q33</f>
        <v>14455</v>
      </c>
      <c r="H30" s="213"/>
      <c r="I30" s="213"/>
      <c r="J30" s="213"/>
      <c r="K30" s="213"/>
      <c r="L30" s="210">
        <v>14455</v>
      </c>
      <c r="M30" s="210"/>
      <c r="N30" s="210"/>
      <c r="O30" s="210"/>
      <c r="P30" s="210"/>
      <c r="Q30" s="211">
        <f t="shared" si="0"/>
        <v>4</v>
      </c>
      <c r="R30" s="211"/>
      <c r="S30" s="211"/>
      <c r="T30" s="211"/>
      <c r="U30" s="211"/>
      <c r="V30" s="211"/>
      <c r="W30" s="214">
        <f t="shared" si="1"/>
        <v>1003.8</v>
      </c>
      <c r="X30" s="215"/>
      <c r="Y30" s="215"/>
      <c r="Z30" s="215"/>
      <c r="AA30" s="216"/>
      <c r="AB30" s="120"/>
      <c r="AC30" s="119"/>
      <c r="AD30" s="119"/>
      <c r="AE30" s="119"/>
      <c r="AF30" s="119"/>
      <c r="AG30" s="119"/>
      <c r="AH30" s="119"/>
      <c r="AI30" s="78">
        <f>ROUNDDOWN(IF($B$26="電気",L30/'&lt;給湯器&gt;マスタ'!$T$5,L30/$I$18),1)</f>
        <v>4015.2</v>
      </c>
    </row>
    <row r="31" spans="1:46" s="39" customFormat="1" ht="15" customHeight="1">
      <c r="A31" s="37"/>
      <c r="B31" s="173"/>
      <c r="C31" s="174"/>
      <c r="D31" s="175"/>
      <c r="E31" s="143">
        <v>7</v>
      </c>
      <c r="F31" s="143"/>
      <c r="G31" s="212">
        <f>既存設備!Q34</f>
        <v>14455</v>
      </c>
      <c r="H31" s="213"/>
      <c r="I31" s="213"/>
      <c r="J31" s="213"/>
      <c r="K31" s="213"/>
      <c r="L31" s="210">
        <v>14455</v>
      </c>
      <c r="M31" s="210"/>
      <c r="N31" s="210"/>
      <c r="O31" s="210"/>
      <c r="P31" s="210"/>
      <c r="Q31" s="211">
        <f t="shared" si="0"/>
        <v>4</v>
      </c>
      <c r="R31" s="211"/>
      <c r="S31" s="211"/>
      <c r="T31" s="211"/>
      <c r="U31" s="211"/>
      <c r="V31" s="211"/>
      <c r="W31" s="214">
        <f t="shared" si="1"/>
        <v>1003.8</v>
      </c>
      <c r="X31" s="215"/>
      <c r="Y31" s="215"/>
      <c r="Z31" s="215"/>
      <c r="AA31" s="216"/>
      <c r="AB31" s="120"/>
      <c r="AC31" s="119"/>
      <c r="AD31" s="119"/>
      <c r="AE31" s="119"/>
      <c r="AF31" s="119"/>
      <c r="AG31" s="119"/>
      <c r="AH31" s="119"/>
      <c r="AI31" s="78">
        <f>ROUNDDOWN(IF($B$26="電気",L31/'&lt;給湯器&gt;マスタ'!$T$5,L31/$I$18),1)</f>
        <v>4015.2</v>
      </c>
    </row>
    <row r="32" spans="1:46" ht="15.75" customHeight="1">
      <c r="B32" s="173"/>
      <c r="C32" s="174"/>
      <c r="D32" s="175"/>
      <c r="E32" s="143">
        <v>8</v>
      </c>
      <c r="F32" s="143"/>
      <c r="G32" s="212">
        <f>既存設備!Q35</f>
        <v>14455</v>
      </c>
      <c r="H32" s="213"/>
      <c r="I32" s="213"/>
      <c r="J32" s="213"/>
      <c r="K32" s="213"/>
      <c r="L32" s="210">
        <v>14455</v>
      </c>
      <c r="M32" s="210"/>
      <c r="N32" s="210"/>
      <c r="O32" s="210"/>
      <c r="P32" s="210"/>
      <c r="Q32" s="211">
        <f t="shared" si="0"/>
        <v>4</v>
      </c>
      <c r="R32" s="211"/>
      <c r="S32" s="211"/>
      <c r="T32" s="211"/>
      <c r="U32" s="211"/>
      <c r="V32" s="211"/>
      <c r="W32" s="214">
        <f t="shared" si="1"/>
        <v>1003.8</v>
      </c>
      <c r="X32" s="215"/>
      <c r="Y32" s="215"/>
      <c r="Z32" s="215"/>
      <c r="AA32" s="216"/>
      <c r="AB32" s="120"/>
      <c r="AC32" s="119"/>
      <c r="AD32" s="119"/>
      <c r="AE32" s="119"/>
      <c r="AF32" s="119"/>
      <c r="AG32" s="119"/>
      <c r="AH32" s="119"/>
      <c r="AI32" s="78">
        <f>ROUNDDOWN(IF($B$26="電気",L32/'&lt;給湯器&gt;マスタ'!$T$5,L32/$I$18),1)</f>
        <v>4015.2</v>
      </c>
    </row>
    <row r="33" spans="2:35" ht="15" customHeight="1">
      <c r="B33" s="173"/>
      <c r="C33" s="174"/>
      <c r="D33" s="175"/>
      <c r="E33" s="143">
        <v>9</v>
      </c>
      <c r="F33" s="143"/>
      <c r="G33" s="212">
        <f>既存設備!Q36</f>
        <v>14455</v>
      </c>
      <c r="H33" s="213"/>
      <c r="I33" s="213"/>
      <c r="J33" s="213"/>
      <c r="K33" s="213"/>
      <c r="L33" s="210">
        <v>14455</v>
      </c>
      <c r="M33" s="210"/>
      <c r="N33" s="210"/>
      <c r="O33" s="210"/>
      <c r="P33" s="210"/>
      <c r="Q33" s="211">
        <f t="shared" si="0"/>
        <v>4</v>
      </c>
      <c r="R33" s="211"/>
      <c r="S33" s="211"/>
      <c r="T33" s="211"/>
      <c r="U33" s="211"/>
      <c r="V33" s="211"/>
      <c r="W33" s="214">
        <f t="shared" si="1"/>
        <v>1003.8</v>
      </c>
      <c r="X33" s="215"/>
      <c r="Y33" s="215"/>
      <c r="Z33" s="215"/>
      <c r="AA33" s="216"/>
      <c r="AB33" s="120"/>
      <c r="AC33" s="119"/>
      <c r="AD33" s="119"/>
      <c r="AE33" s="119"/>
      <c r="AF33" s="119"/>
      <c r="AG33" s="119"/>
      <c r="AH33" s="119"/>
      <c r="AI33" s="78">
        <f>ROUNDDOWN(IF($B$26="電気",L33/'&lt;給湯器&gt;マスタ'!$T$5,L33/$I$18),1)</f>
        <v>4015.2</v>
      </c>
    </row>
    <row r="34" spans="2:35" ht="15" customHeight="1">
      <c r="B34" s="173"/>
      <c r="C34" s="174"/>
      <c r="D34" s="175"/>
      <c r="E34" s="143">
        <v>10</v>
      </c>
      <c r="F34" s="143"/>
      <c r="G34" s="212">
        <f>既存設備!Q37</f>
        <v>14455</v>
      </c>
      <c r="H34" s="213"/>
      <c r="I34" s="213"/>
      <c r="J34" s="213"/>
      <c r="K34" s="213"/>
      <c r="L34" s="210">
        <v>14455</v>
      </c>
      <c r="M34" s="210"/>
      <c r="N34" s="210"/>
      <c r="O34" s="210"/>
      <c r="P34" s="210"/>
      <c r="Q34" s="211">
        <f t="shared" ref="Q34:Q39" si="2">$I$19</f>
        <v>4</v>
      </c>
      <c r="R34" s="211"/>
      <c r="S34" s="211"/>
      <c r="T34" s="211"/>
      <c r="U34" s="211"/>
      <c r="V34" s="211"/>
      <c r="W34" s="214">
        <f t="shared" ref="W34:W39" si="3">ROUNDDOWN(IF($B$26="電気",AI34/Q34/$AJ$22,AI34/(Q34/100)/$AJ$22),1)</f>
        <v>1003.8</v>
      </c>
      <c r="X34" s="215"/>
      <c r="Y34" s="215"/>
      <c r="Z34" s="215"/>
      <c r="AA34" s="216"/>
      <c r="AB34" s="120"/>
      <c r="AC34" s="119"/>
      <c r="AD34" s="119"/>
      <c r="AE34" s="119"/>
      <c r="AF34" s="119"/>
      <c r="AG34" s="119"/>
      <c r="AH34" s="119"/>
      <c r="AI34" s="78">
        <f>ROUNDDOWN(IF($B$26="電気",L34/'&lt;給湯器&gt;マスタ'!$T$5,L34/$I$18),1)</f>
        <v>4015.2</v>
      </c>
    </row>
    <row r="35" spans="2:35" ht="15" customHeight="1">
      <c r="B35" s="173"/>
      <c r="C35" s="174"/>
      <c r="D35" s="175"/>
      <c r="E35" s="143">
        <v>11</v>
      </c>
      <c r="F35" s="143"/>
      <c r="G35" s="212">
        <f>既存設備!Q38</f>
        <v>14455</v>
      </c>
      <c r="H35" s="213"/>
      <c r="I35" s="213"/>
      <c r="J35" s="213"/>
      <c r="K35" s="213"/>
      <c r="L35" s="210">
        <v>14455</v>
      </c>
      <c r="M35" s="210"/>
      <c r="N35" s="210"/>
      <c r="O35" s="210"/>
      <c r="P35" s="210"/>
      <c r="Q35" s="211">
        <f t="shared" si="2"/>
        <v>4</v>
      </c>
      <c r="R35" s="211"/>
      <c r="S35" s="211"/>
      <c r="T35" s="211"/>
      <c r="U35" s="211"/>
      <c r="V35" s="211"/>
      <c r="W35" s="214">
        <f t="shared" si="3"/>
        <v>1003.8</v>
      </c>
      <c r="X35" s="215"/>
      <c r="Y35" s="215"/>
      <c r="Z35" s="215"/>
      <c r="AA35" s="216"/>
      <c r="AB35" s="120"/>
      <c r="AC35" s="119"/>
      <c r="AD35" s="119"/>
      <c r="AE35" s="119"/>
      <c r="AF35" s="119"/>
      <c r="AG35" s="119"/>
      <c r="AH35" s="119"/>
      <c r="AI35" s="78">
        <f>ROUNDDOWN(IF($B$26="電気",L35/'&lt;給湯器&gt;マスタ'!$T$5,L35/$I$18),1)</f>
        <v>4015.2</v>
      </c>
    </row>
    <row r="36" spans="2:35" ht="15" customHeight="1">
      <c r="B36" s="173"/>
      <c r="C36" s="174"/>
      <c r="D36" s="175"/>
      <c r="E36" s="143">
        <v>12</v>
      </c>
      <c r="F36" s="143"/>
      <c r="G36" s="212">
        <f>既存設備!Q39</f>
        <v>14455</v>
      </c>
      <c r="H36" s="213"/>
      <c r="I36" s="213"/>
      <c r="J36" s="213"/>
      <c r="K36" s="213"/>
      <c r="L36" s="210">
        <v>14455</v>
      </c>
      <c r="M36" s="210"/>
      <c r="N36" s="210"/>
      <c r="O36" s="210"/>
      <c r="P36" s="210"/>
      <c r="Q36" s="211">
        <f t="shared" si="2"/>
        <v>4</v>
      </c>
      <c r="R36" s="211"/>
      <c r="S36" s="211"/>
      <c r="T36" s="211"/>
      <c r="U36" s="211"/>
      <c r="V36" s="211"/>
      <c r="W36" s="214">
        <f t="shared" si="3"/>
        <v>1003.8</v>
      </c>
      <c r="X36" s="215"/>
      <c r="Y36" s="215"/>
      <c r="Z36" s="215"/>
      <c r="AA36" s="216"/>
      <c r="AB36" s="120"/>
      <c r="AC36" s="119"/>
      <c r="AD36" s="119"/>
      <c r="AE36" s="119"/>
      <c r="AF36" s="119"/>
      <c r="AG36" s="119"/>
      <c r="AH36" s="119"/>
      <c r="AI36" s="78">
        <f>ROUNDDOWN(IF($B$26="電気",L36/'&lt;給湯器&gt;マスタ'!$T$5,L36/$I$18),1)</f>
        <v>4015.2</v>
      </c>
    </row>
    <row r="37" spans="2:35" ht="15" customHeight="1">
      <c r="B37" s="173"/>
      <c r="C37" s="174"/>
      <c r="D37" s="175"/>
      <c r="E37" s="143">
        <v>1</v>
      </c>
      <c r="F37" s="143"/>
      <c r="G37" s="212">
        <f>既存設備!Q40</f>
        <v>14455</v>
      </c>
      <c r="H37" s="213"/>
      <c r="I37" s="213"/>
      <c r="J37" s="213"/>
      <c r="K37" s="213"/>
      <c r="L37" s="210">
        <v>14455</v>
      </c>
      <c r="M37" s="210"/>
      <c r="N37" s="210"/>
      <c r="O37" s="210"/>
      <c r="P37" s="210"/>
      <c r="Q37" s="211">
        <f t="shared" si="2"/>
        <v>4</v>
      </c>
      <c r="R37" s="211"/>
      <c r="S37" s="211"/>
      <c r="T37" s="211"/>
      <c r="U37" s="211"/>
      <c r="V37" s="211"/>
      <c r="W37" s="214">
        <f t="shared" si="3"/>
        <v>1003.8</v>
      </c>
      <c r="X37" s="215"/>
      <c r="Y37" s="215"/>
      <c r="Z37" s="215"/>
      <c r="AA37" s="216"/>
      <c r="AB37" s="120"/>
      <c r="AC37" s="119"/>
      <c r="AD37" s="119"/>
      <c r="AE37" s="119"/>
      <c r="AF37" s="119"/>
      <c r="AG37" s="119"/>
      <c r="AH37" s="119"/>
      <c r="AI37" s="78">
        <f>ROUNDDOWN(IF($B$26="電気",L37/'&lt;給湯器&gt;マスタ'!$T$5,L37/$I$18),1)</f>
        <v>4015.2</v>
      </c>
    </row>
    <row r="38" spans="2:35" ht="15" customHeight="1">
      <c r="B38" s="173"/>
      <c r="C38" s="174"/>
      <c r="D38" s="175"/>
      <c r="E38" s="143">
        <v>2</v>
      </c>
      <c r="F38" s="143"/>
      <c r="G38" s="212">
        <f>既存設備!Q41</f>
        <v>14455</v>
      </c>
      <c r="H38" s="213"/>
      <c r="I38" s="213"/>
      <c r="J38" s="213"/>
      <c r="K38" s="213"/>
      <c r="L38" s="210">
        <v>14455</v>
      </c>
      <c r="M38" s="210"/>
      <c r="N38" s="210"/>
      <c r="O38" s="210"/>
      <c r="P38" s="210"/>
      <c r="Q38" s="211">
        <f t="shared" si="2"/>
        <v>4</v>
      </c>
      <c r="R38" s="211"/>
      <c r="S38" s="211"/>
      <c r="T38" s="211"/>
      <c r="U38" s="211"/>
      <c r="V38" s="211"/>
      <c r="W38" s="214">
        <f t="shared" si="3"/>
        <v>1003.8</v>
      </c>
      <c r="X38" s="215"/>
      <c r="Y38" s="215"/>
      <c r="Z38" s="215"/>
      <c r="AA38" s="216"/>
      <c r="AB38" s="120"/>
      <c r="AC38" s="119"/>
      <c r="AD38" s="119"/>
      <c r="AE38" s="119"/>
      <c r="AF38" s="119"/>
      <c r="AG38" s="119"/>
      <c r="AH38" s="119"/>
      <c r="AI38" s="78">
        <f>ROUNDDOWN(IF($B$26="電気",L38/'&lt;給湯器&gt;マスタ'!$T$5,L38/$I$18),1)</f>
        <v>4015.2</v>
      </c>
    </row>
    <row r="39" spans="2:35" ht="15" customHeight="1" thickBot="1">
      <c r="B39" s="173"/>
      <c r="C39" s="174"/>
      <c r="D39" s="175"/>
      <c r="E39" s="162">
        <v>3</v>
      </c>
      <c r="F39" s="162"/>
      <c r="G39" s="212">
        <f>既存設備!Q42</f>
        <v>14455</v>
      </c>
      <c r="H39" s="213"/>
      <c r="I39" s="213"/>
      <c r="J39" s="213"/>
      <c r="K39" s="213"/>
      <c r="L39" s="221">
        <v>14455</v>
      </c>
      <c r="M39" s="221"/>
      <c r="N39" s="221"/>
      <c r="O39" s="221"/>
      <c r="P39" s="221"/>
      <c r="Q39" s="217">
        <f t="shared" si="2"/>
        <v>4</v>
      </c>
      <c r="R39" s="217"/>
      <c r="S39" s="217"/>
      <c r="T39" s="217"/>
      <c r="U39" s="217"/>
      <c r="V39" s="217"/>
      <c r="W39" s="218">
        <f t="shared" si="3"/>
        <v>1003.8</v>
      </c>
      <c r="X39" s="219"/>
      <c r="Y39" s="219"/>
      <c r="Z39" s="219"/>
      <c r="AA39" s="220"/>
      <c r="AB39" s="120"/>
      <c r="AC39" s="119"/>
      <c r="AD39" s="119"/>
      <c r="AE39" s="119"/>
      <c r="AF39" s="119"/>
      <c r="AG39" s="119"/>
      <c r="AH39" s="119"/>
      <c r="AI39" s="78">
        <f>ROUNDDOWN(IF($B$26="電気",L39/'&lt;給湯器&gt;マスタ'!$T$5,L39/$I$18),1)</f>
        <v>4015.2</v>
      </c>
    </row>
    <row r="40" spans="2:35" ht="15" customHeight="1" thickTop="1">
      <c r="B40" s="176"/>
      <c r="C40" s="177"/>
      <c r="D40" s="178"/>
      <c r="E40" s="154" t="s">
        <v>0</v>
      </c>
      <c r="F40" s="154"/>
      <c r="G40" s="231">
        <f>SUM(G28:J39)</f>
        <v>173460</v>
      </c>
      <c r="H40" s="232"/>
      <c r="I40" s="232"/>
      <c r="J40" s="232"/>
      <c r="K40" s="232"/>
      <c r="L40" s="222">
        <f>SUM(L28:P39)</f>
        <v>173460</v>
      </c>
      <c r="M40" s="223"/>
      <c r="N40" s="223"/>
      <c r="O40" s="223"/>
      <c r="P40" s="224"/>
      <c r="Q40" s="228"/>
      <c r="R40" s="229"/>
      <c r="S40" s="229"/>
      <c r="T40" s="229"/>
      <c r="U40" s="229"/>
      <c r="V40" s="230"/>
      <c r="W40" s="227">
        <f>SUM(W28:AA39)</f>
        <v>12045.599999999999</v>
      </c>
      <c r="X40" s="227"/>
      <c r="Y40" s="227"/>
      <c r="Z40" s="227"/>
      <c r="AA40" s="227"/>
      <c r="AB40" s="77"/>
      <c r="AC40" s="77"/>
      <c r="AD40" s="77"/>
      <c r="AE40" s="77"/>
      <c r="AF40" s="77"/>
      <c r="AG40" s="77"/>
      <c r="AH40" s="77"/>
    </row>
    <row r="41" spans="2:35" ht="15" customHeight="1">
      <c r="B41" s="62"/>
      <c r="C41" s="62"/>
      <c r="D41" s="62"/>
      <c r="G41" s="225" t="s">
        <v>136</v>
      </c>
      <c r="H41" s="225"/>
      <c r="I41" s="225"/>
      <c r="J41" s="225"/>
      <c r="K41" s="225"/>
      <c r="L41" s="225"/>
      <c r="M41" s="225"/>
      <c r="N41" s="225"/>
      <c r="O41" s="225"/>
      <c r="P41" s="225"/>
      <c r="Q41" s="225"/>
      <c r="R41" s="225"/>
      <c r="S41" s="225"/>
      <c r="T41" s="225"/>
      <c r="U41" s="225"/>
      <c r="V41" s="225"/>
      <c r="W41" s="225"/>
      <c r="X41" s="225"/>
      <c r="Y41" s="225"/>
      <c r="Z41" s="225"/>
      <c r="AA41" s="225"/>
    </row>
    <row r="42" spans="2:35" ht="15" customHeight="1">
      <c r="B42" s="153"/>
      <c r="C42" s="153"/>
      <c r="G42" s="226"/>
      <c r="H42" s="226"/>
      <c r="I42" s="226"/>
      <c r="J42" s="226"/>
      <c r="K42" s="226"/>
      <c r="L42" s="226"/>
      <c r="M42" s="226"/>
      <c r="N42" s="226"/>
      <c r="O42" s="226"/>
      <c r="P42" s="226"/>
      <c r="Q42" s="226"/>
      <c r="R42" s="226"/>
      <c r="S42" s="226"/>
      <c r="T42" s="226"/>
      <c r="U42" s="226"/>
      <c r="V42" s="226"/>
      <c r="W42" s="226"/>
      <c r="X42" s="226"/>
      <c r="Y42" s="226"/>
      <c r="Z42" s="226"/>
      <c r="AA42" s="226"/>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u0iPRTE7DlWiK6WBpvf+waAjgmRMjmNCthhaYryf4+W5itgfKaYb/LJgCBbecz2q9cM6LdE6TVuxol5TK98W3Q==" saltValue="1dKEh+8+dXnZG4S6lpolFw==" spinCount="100000" sheet="1" objects="1" scenarios="1" selectLockedCells="1"/>
  <mergeCells count="120">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L39:P39"/>
    <mergeCell ref="E29:F29"/>
    <mergeCell ref="W29:AA29"/>
    <mergeCell ref="W31:AA31"/>
    <mergeCell ref="W38:AA38"/>
    <mergeCell ref="L29:P29"/>
    <mergeCell ref="T22:AG22"/>
    <mergeCell ref="E30:F30"/>
    <mergeCell ref="B26:D40"/>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B6:H6"/>
    <mergeCell ref="S6:V6"/>
    <mergeCell ref="I6:R6"/>
    <mergeCell ref="I7:R7"/>
    <mergeCell ref="B7:H7"/>
    <mergeCell ref="A1:AE1"/>
    <mergeCell ref="B4:E4"/>
    <mergeCell ref="F4:K4"/>
    <mergeCell ref="T7:AG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'&lt;給湯器&gt;マスタ'!$V$5:$V$6</xm:f>
          </x14:formula1>
          <xm:sqref>I16:R16</xm:sqref>
        </x14:dataValidation>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s>
  <sheetData>
    <row r="1" spans="2:22" ht="13.5" thickBot="1"/>
    <row r="2" spans="2:22" ht="14.5" thickBot="1">
      <c r="B2" s="1" t="s">
        <v>5</v>
      </c>
      <c r="C2" s="2"/>
      <c r="D2" s="2"/>
      <c r="E2" s="2"/>
      <c r="F2" s="2"/>
      <c r="G2" s="2"/>
      <c r="H2" s="2"/>
      <c r="I2" s="2"/>
      <c r="J2" s="2"/>
      <c r="K2" s="2"/>
      <c r="L2" s="2"/>
      <c r="M2" s="2"/>
      <c r="N2" s="3"/>
    </row>
    <row r="4" spans="2:22">
      <c r="B4" s="8" t="s">
        <v>44</v>
      </c>
      <c r="C4" s="9"/>
      <c r="D4" s="4"/>
      <c r="E4" s="4"/>
      <c r="F4" s="4"/>
      <c r="G4" s="4"/>
      <c r="H4" s="4"/>
      <c r="J4" s="28" t="s">
        <v>92</v>
      </c>
      <c r="K4" s="31"/>
      <c r="L4" s="28" t="s">
        <v>93</v>
      </c>
      <c r="M4" s="4"/>
      <c r="O4" s="5" t="s">
        <v>39</v>
      </c>
      <c r="P4" s="5"/>
      <c r="Q4" s="5"/>
      <c r="T4" s="4" t="s">
        <v>97</v>
      </c>
      <c r="V4" s="4" t="s">
        <v>115</v>
      </c>
    </row>
    <row r="5" spans="2:22" ht="22">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row>
    <row r="6" spans="2:22">
      <c r="B6" s="12" t="s">
        <v>46</v>
      </c>
      <c r="C6" s="13">
        <v>8.64</v>
      </c>
      <c r="D6" s="23" t="s">
        <v>101</v>
      </c>
      <c r="E6" s="24" t="s">
        <v>66</v>
      </c>
      <c r="F6" s="24" t="s">
        <v>67</v>
      </c>
      <c r="G6" s="23" t="s">
        <v>89</v>
      </c>
      <c r="H6" s="23" t="s">
        <v>144</v>
      </c>
      <c r="J6" s="75">
        <v>1951</v>
      </c>
      <c r="K6" s="32"/>
      <c r="L6" s="75">
        <v>2017</v>
      </c>
      <c r="M6" s="4"/>
      <c r="O6" s="6" t="s">
        <v>35</v>
      </c>
      <c r="P6" s="6" t="s">
        <v>38</v>
      </c>
      <c r="Q6" s="6" t="s">
        <v>100</v>
      </c>
      <c r="R6" s="6" t="s">
        <v>40</v>
      </c>
      <c r="V6" s="34" t="s">
        <v>112</v>
      </c>
    </row>
    <row r="7" spans="2:22">
      <c r="B7" s="12" t="s">
        <v>47</v>
      </c>
      <c r="C7" s="14" t="s">
        <v>48</v>
      </c>
      <c r="D7" s="24" t="s">
        <v>101</v>
      </c>
      <c r="E7" s="24" t="s">
        <v>66</v>
      </c>
      <c r="F7" s="24" t="s">
        <v>67</v>
      </c>
      <c r="G7" s="23" t="s">
        <v>89</v>
      </c>
      <c r="H7" s="23" t="s">
        <v>144</v>
      </c>
      <c r="J7" s="75">
        <v>1952</v>
      </c>
      <c r="K7" s="31"/>
      <c r="L7" s="76">
        <v>2018</v>
      </c>
      <c r="M7" s="4"/>
      <c r="T7" s="4" t="s">
        <v>95</v>
      </c>
      <c r="V7" s="34" t="s">
        <v>113</v>
      </c>
    </row>
    <row r="8" spans="2:22">
      <c r="B8" s="15" t="s">
        <v>49</v>
      </c>
      <c r="C8" s="16">
        <v>45</v>
      </c>
      <c r="D8" s="23" t="s">
        <v>68</v>
      </c>
      <c r="E8" s="23" t="s">
        <v>69</v>
      </c>
      <c r="F8" s="23" t="s">
        <v>70</v>
      </c>
      <c r="G8" s="23" t="s">
        <v>91</v>
      </c>
      <c r="H8" s="23" t="s">
        <v>90</v>
      </c>
      <c r="J8" s="75">
        <v>1953</v>
      </c>
      <c r="K8" s="31"/>
      <c r="L8" s="4"/>
      <c r="M8" s="4"/>
      <c r="T8" s="29">
        <v>2.58E-2</v>
      </c>
      <c r="V8" s="34" t="s">
        <v>114</v>
      </c>
    </row>
    <row r="9" spans="2:22">
      <c r="B9" s="15" t="s">
        <v>50</v>
      </c>
      <c r="C9" s="16">
        <v>46</v>
      </c>
      <c r="D9" s="23" t="s">
        <v>68</v>
      </c>
      <c r="E9" s="23" t="s">
        <v>69</v>
      </c>
      <c r="F9" s="23" t="s">
        <v>70</v>
      </c>
      <c r="G9" s="23" t="s">
        <v>91</v>
      </c>
      <c r="H9" s="23" t="s">
        <v>90</v>
      </c>
      <c r="J9" s="75">
        <v>1954</v>
      </c>
      <c r="K9" s="31"/>
      <c r="L9" s="4"/>
      <c r="M9" s="4"/>
    </row>
    <row r="10" spans="2:22">
      <c r="B10" s="15" t="s">
        <v>51</v>
      </c>
      <c r="C10" s="16">
        <v>50.1</v>
      </c>
      <c r="D10" s="23" t="s">
        <v>71</v>
      </c>
      <c r="E10" s="25" t="s">
        <v>72</v>
      </c>
      <c r="F10" s="23" t="s">
        <v>70</v>
      </c>
      <c r="G10" s="23" t="s">
        <v>91</v>
      </c>
      <c r="H10" s="23" t="s">
        <v>90</v>
      </c>
      <c r="J10" s="75">
        <v>1955</v>
      </c>
      <c r="K10" s="31"/>
      <c r="L10" s="4"/>
      <c r="M10" s="4"/>
      <c r="T10" s="8" t="s">
        <v>96</v>
      </c>
    </row>
    <row r="11" spans="2:22">
      <c r="B11" s="17" t="s">
        <v>52</v>
      </c>
      <c r="C11" s="18">
        <v>54.7</v>
      </c>
      <c r="D11" s="26" t="s">
        <v>71</v>
      </c>
      <c r="E11" s="25" t="s">
        <v>72</v>
      </c>
      <c r="F11" s="23" t="s">
        <v>70</v>
      </c>
      <c r="G11" s="23" t="s">
        <v>91</v>
      </c>
      <c r="H11" s="23" t="s">
        <v>90</v>
      </c>
      <c r="J11" s="75">
        <v>1956</v>
      </c>
      <c r="K11" s="31"/>
      <c r="L11" s="4"/>
      <c r="M11" s="4"/>
      <c r="T11" s="33">
        <v>4.1900000000000004</v>
      </c>
    </row>
    <row r="12" spans="2:22">
      <c r="B12" s="15" t="s">
        <v>53</v>
      </c>
      <c r="C12" s="16">
        <v>38.4</v>
      </c>
      <c r="D12" s="23" t="s">
        <v>68</v>
      </c>
      <c r="E12" s="23" t="s">
        <v>69</v>
      </c>
      <c r="F12" s="23" t="s">
        <v>70</v>
      </c>
      <c r="G12" s="23" t="s">
        <v>91</v>
      </c>
      <c r="H12" s="23" t="s">
        <v>90</v>
      </c>
      <c r="J12" s="75">
        <v>1957</v>
      </c>
      <c r="K12" s="31"/>
      <c r="L12" s="4"/>
      <c r="M12" s="4"/>
    </row>
    <row r="13" spans="2:22">
      <c r="B13" s="19" t="s">
        <v>54</v>
      </c>
      <c r="C13" s="14" t="s">
        <v>48</v>
      </c>
      <c r="D13" s="23" t="s">
        <v>68</v>
      </c>
      <c r="E13" s="23" t="s">
        <v>69</v>
      </c>
      <c r="F13" s="23" t="s">
        <v>70</v>
      </c>
      <c r="G13" s="23" t="s">
        <v>91</v>
      </c>
      <c r="H13" s="23" t="s">
        <v>90</v>
      </c>
      <c r="J13" s="75">
        <v>1958</v>
      </c>
      <c r="K13" s="31"/>
      <c r="L13" s="4"/>
      <c r="M13" s="4"/>
    </row>
    <row r="14" spans="2:22">
      <c r="B14" s="12" t="s">
        <v>54</v>
      </c>
      <c r="C14" s="14" t="s">
        <v>48</v>
      </c>
      <c r="D14" s="23" t="s">
        <v>73</v>
      </c>
      <c r="E14" s="26" t="s">
        <v>72</v>
      </c>
      <c r="F14" s="23" t="s">
        <v>70</v>
      </c>
      <c r="G14" s="23" t="s">
        <v>91</v>
      </c>
      <c r="H14" s="23" t="s">
        <v>90</v>
      </c>
      <c r="J14" s="75">
        <v>1959</v>
      </c>
      <c r="K14" s="31"/>
      <c r="L14" s="4"/>
      <c r="M14" s="4"/>
    </row>
    <row r="15" spans="2:22">
      <c r="B15" s="15" t="s">
        <v>55</v>
      </c>
      <c r="C15" s="14">
        <v>36.5</v>
      </c>
      <c r="D15" s="24" t="s">
        <v>74</v>
      </c>
      <c r="E15" s="23" t="s">
        <v>75</v>
      </c>
      <c r="F15" s="23" t="s">
        <v>76</v>
      </c>
      <c r="G15" s="23" t="s">
        <v>91</v>
      </c>
      <c r="H15" s="23" t="s">
        <v>90</v>
      </c>
      <c r="J15" s="75">
        <v>1960</v>
      </c>
      <c r="K15" s="31"/>
      <c r="L15" s="4"/>
      <c r="M15" s="4"/>
    </row>
    <row r="16" spans="2:22">
      <c r="B16" s="15" t="s">
        <v>56</v>
      </c>
      <c r="C16" s="16">
        <v>38</v>
      </c>
      <c r="D16" s="23" t="s">
        <v>74</v>
      </c>
      <c r="E16" s="23" t="s">
        <v>75</v>
      </c>
      <c r="F16" s="23" t="s">
        <v>76</v>
      </c>
      <c r="G16" s="23" t="s">
        <v>91</v>
      </c>
      <c r="H16" s="23" t="s">
        <v>90</v>
      </c>
      <c r="J16" s="75">
        <v>1961</v>
      </c>
      <c r="K16" s="31"/>
      <c r="L16" s="4"/>
      <c r="M16" s="4"/>
    </row>
    <row r="17" spans="2:13">
      <c r="B17" s="15" t="s">
        <v>57</v>
      </c>
      <c r="C17" s="16">
        <v>38.9</v>
      </c>
      <c r="D17" s="23" t="s">
        <v>74</v>
      </c>
      <c r="E17" s="23" t="s">
        <v>75</v>
      </c>
      <c r="F17" s="23" t="s">
        <v>76</v>
      </c>
      <c r="G17" s="23" t="s">
        <v>91</v>
      </c>
      <c r="H17" s="23" t="s">
        <v>90</v>
      </c>
      <c r="J17" s="75">
        <v>1962</v>
      </c>
      <c r="K17" s="31"/>
      <c r="L17" s="4"/>
      <c r="M17" s="4"/>
    </row>
    <row r="18" spans="2:13">
      <c r="B18" s="15" t="s">
        <v>58</v>
      </c>
      <c r="C18" s="16">
        <v>41.8</v>
      </c>
      <c r="D18" s="23" t="s">
        <v>74</v>
      </c>
      <c r="E18" s="23" t="s">
        <v>75</v>
      </c>
      <c r="F18" s="23" t="s">
        <v>76</v>
      </c>
      <c r="G18" s="23" t="s">
        <v>91</v>
      </c>
      <c r="H18" s="23" t="s">
        <v>90</v>
      </c>
      <c r="J18" s="75">
        <v>1963</v>
      </c>
      <c r="K18" s="31"/>
      <c r="L18" s="4"/>
      <c r="M18" s="4"/>
    </row>
    <row r="19" spans="2:13">
      <c r="B19" s="15" t="s">
        <v>59</v>
      </c>
      <c r="C19" s="16">
        <v>41.8</v>
      </c>
      <c r="D19" s="23" t="s">
        <v>74</v>
      </c>
      <c r="E19" s="23" t="s">
        <v>75</v>
      </c>
      <c r="F19" s="23" t="s">
        <v>76</v>
      </c>
      <c r="G19" s="23" t="s">
        <v>91</v>
      </c>
      <c r="H19" s="23" t="s">
        <v>90</v>
      </c>
      <c r="J19" s="75">
        <v>1964</v>
      </c>
      <c r="K19" s="31"/>
      <c r="L19" s="4"/>
      <c r="M19" s="4"/>
    </row>
    <row r="20" spans="2:13">
      <c r="B20" s="12" t="s">
        <v>60</v>
      </c>
      <c r="C20" s="14" t="s">
        <v>48</v>
      </c>
      <c r="D20" s="27" t="s">
        <v>74</v>
      </c>
      <c r="E20" s="24" t="s">
        <v>75</v>
      </c>
      <c r="F20" s="23" t="s">
        <v>76</v>
      </c>
      <c r="G20" s="23" t="s">
        <v>91</v>
      </c>
      <c r="H20" s="23" t="s">
        <v>90</v>
      </c>
      <c r="J20" s="75">
        <v>1965</v>
      </c>
      <c r="K20" s="31"/>
      <c r="L20" s="4"/>
      <c r="M20" s="4"/>
    </row>
    <row r="21" spans="2:13">
      <c r="B21" s="15" t="s">
        <v>141</v>
      </c>
      <c r="C21" s="16">
        <v>26.1</v>
      </c>
      <c r="D21" s="23" t="s">
        <v>73</v>
      </c>
      <c r="E21" s="23" t="s">
        <v>77</v>
      </c>
      <c r="F21" s="23" t="s">
        <v>78</v>
      </c>
      <c r="G21" s="23" t="s">
        <v>91</v>
      </c>
      <c r="H21" s="23" t="s">
        <v>90</v>
      </c>
      <c r="J21" s="75">
        <v>1966</v>
      </c>
      <c r="K21" s="31"/>
      <c r="L21" s="4"/>
      <c r="M21" s="4"/>
    </row>
    <row r="22" spans="2:13">
      <c r="B22" s="73" t="s">
        <v>142</v>
      </c>
      <c r="C22" s="74">
        <v>24.2</v>
      </c>
      <c r="D22" s="23" t="s">
        <v>73</v>
      </c>
      <c r="E22" s="23" t="s">
        <v>77</v>
      </c>
      <c r="F22" s="23" t="s">
        <v>78</v>
      </c>
      <c r="G22" s="23" t="s">
        <v>91</v>
      </c>
      <c r="H22" s="23" t="s">
        <v>40</v>
      </c>
      <c r="J22" s="75">
        <v>1967</v>
      </c>
      <c r="K22" s="31"/>
      <c r="L22" s="4"/>
      <c r="M22" s="4"/>
    </row>
    <row r="23" spans="2:13">
      <c r="B23" s="15" t="s">
        <v>61</v>
      </c>
      <c r="C23" s="16">
        <v>29</v>
      </c>
      <c r="D23" s="23" t="s">
        <v>73</v>
      </c>
      <c r="E23" s="23" t="s">
        <v>72</v>
      </c>
      <c r="F23" s="23" t="s">
        <v>78</v>
      </c>
      <c r="G23" s="23" t="s">
        <v>91</v>
      </c>
      <c r="H23" s="23" t="s">
        <v>90</v>
      </c>
      <c r="J23" s="75">
        <v>1968</v>
      </c>
      <c r="K23" s="31"/>
      <c r="L23" s="4"/>
      <c r="M23" s="4"/>
    </row>
    <row r="24" spans="2:13">
      <c r="B24" s="15" t="s">
        <v>62</v>
      </c>
      <c r="C24" s="14" t="s">
        <v>48</v>
      </c>
      <c r="D24" s="23" t="s">
        <v>73</v>
      </c>
      <c r="E24" s="23" t="s">
        <v>72</v>
      </c>
      <c r="F24" s="23" t="s">
        <v>78</v>
      </c>
      <c r="G24" s="23" t="s">
        <v>91</v>
      </c>
      <c r="H24" s="23" t="s">
        <v>90</v>
      </c>
      <c r="J24" s="75">
        <v>1969</v>
      </c>
      <c r="K24" s="31"/>
      <c r="L24" s="4"/>
      <c r="M24" s="4"/>
    </row>
    <row r="25" spans="2:13">
      <c r="J25" s="75">
        <v>1970</v>
      </c>
      <c r="K25" s="31"/>
      <c r="L25" s="4"/>
      <c r="M25" s="4"/>
    </row>
    <row r="26" spans="2:13">
      <c r="J26" s="75">
        <v>1971</v>
      </c>
      <c r="K26" s="31"/>
      <c r="L26" s="4"/>
      <c r="M26" s="4"/>
    </row>
    <row r="27" spans="2:13">
      <c r="J27" s="75">
        <v>1972</v>
      </c>
      <c r="K27" s="31"/>
      <c r="L27" s="4"/>
      <c r="M27" s="4"/>
    </row>
    <row r="28" spans="2:13">
      <c r="J28" s="75">
        <v>1973</v>
      </c>
      <c r="K28" s="31"/>
      <c r="L28" s="4"/>
      <c r="M28" s="4"/>
    </row>
    <row r="29" spans="2:13">
      <c r="J29" s="75">
        <v>1974</v>
      </c>
      <c r="K29" s="31"/>
      <c r="L29" s="4"/>
      <c r="M29" s="4"/>
    </row>
    <row r="30" spans="2:13">
      <c r="J30" s="75">
        <v>1975</v>
      </c>
      <c r="K30" s="31"/>
      <c r="L30" s="4"/>
      <c r="M30" s="4"/>
    </row>
    <row r="31" spans="2:13">
      <c r="J31" s="75">
        <v>1976</v>
      </c>
      <c r="K31" s="31"/>
      <c r="L31" s="4"/>
      <c r="M31" s="4"/>
    </row>
    <row r="32" spans="2:13">
      <c r="J32" s="75">
        <v>1977</v>
      </c>
      <c r="K32" s="31"/>
      <c r="L32" s="4"/>
      <c r="M32" s="4"/>
    </row>
    <row r="33" spans="10:13">
      <c r="J33" s="75">
        <v>1978</v>
      </c>
      <c r="K33" s="31"/>
      <c r="L33" s="4"/>
      <c r="M33" s="4"/>
    </row>
    <row r="34" spans="10:13">
      <c r="J34" s="75">
        <v>1979</v>
      </c>
      <c r="K34" s="31"/>
      <c r="L34" s="4"/>
      <c r="M34" s="4"/>
    </row>
    <row r="35" spans="10:13">
      <c r="J35" s="75">
        <v>1980</v>
      </c>
      <c r="K35" s="31"/>
      <c r="L35" s="4"/>
      <c r="M35" s="4"/>
    </row>
    <row r="36" spans="10:13">
      <c r="J36" s="75">
        <v>1981</v>
      </c>
      <c r="K36" s="31"/>
      <c r="L36" s="4"/>
      <c r="M36" s="4"/>
    </row>
    <row r="37" spans="10:13">
      <c r="J37" s="75">
        <v>1982</v>
      </c>
      <c r="K37" s="31"/>
      <c r="L37" s="4"/>
      <c r="M37" s="4"/>
    </row>
    <row r="38" spans="10:13">
      <c r="J38" s="75">
        <v>1983</v>
      </c>
      <c r="K38" s="31"/>
      <c r="L38" s="4"/>
      <c r="M38" s="4"/>
    </row>
    <row r="39" spans="10:13">
      <c r="J39" s="75">
        <v>1984</v>
      </c>
      <c r="K39" s="31"/>
      <c r="L39" s="4"/>
      <c r="M39" s="4"/>
    </row>
    <row r="40" spans="10:13">
      <c r="J40" s="75">
        <v>1985</v>
      </c>
      <c r="K40" s="31"/>
      <c r="L40" s="4"/>
      <c r="M40" s="4"/>
    </row>
    <row r="41" spans="10:13">
      <c r="J41" s="75">
        <v>1986</v>
      </c>
      <c r="K41" s="31"/>
      <c r="L41" s="4"/>
      <c r="M41" s="4"/>
    </row>
    <row r="42" spans="10:13">
      <c r="J42" s="75">
        <v>1987</v>
      </c>
      <c r="K42" s="31"/>
      <c r="M42" s="4"/>
    </row>
    <row r="43" spans="10:13">
      <c r="J43" s="75">
        <v>1988</v>
      </c>
      <c r="K43" s="31"/>
    </row>
    <row r="44" spans="10:13">
      <c r="J44" s="75">
        <v>1989</v>
      </c>
      <c r="K44" s="31"/>
    </row>
    <row r="45" spans="10:13">
      <c r="J45" s="75">
        <v>1990</v>
      </c>
      <c r="K45" s="31"/>
    </row>
    <row r="46" spans="10:13">
      <c r="J46" s="75">
        <v>1991</v>
      </c>
      <c r="K46" s="31"/>
    </row>
    <row r="47" spans="10:13">
      <c r="J47" s="75">
        <v>1992</v>
      </c>
      <c r="K47" s="31"/>
    </row>
    <row r="48" spans="10: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2025-03-28T06:21:21Z</dcterms:modified>
</cp:coreProperties>
</file>