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updateLinks="never" codeName="ThisWorkbook"/>
  <xr:revisionPtr revIDLastSave="0" documentId="13_ncr:1_{2DF8FE21-0661-4CA3-A90B-ABA4DB24523C}" xr6:coauthVersionLast="47" xr6:coauthVersionMax="47" xr10:uidLastSave="{00000000-0000-0000-0000-000000000000}"/>
  <workbookProtection workbookAlgorithmName="SHA-512" workbookHashValue="F3nR4y3RXCvbnmdHGdoKMFjWLEPCf7P1NJ4epX4LPrNL1j8t+zwcRasAF+0Adnk41Y1oCcMO02q9LOf4i9lgBA==" workbookSaltValue="VOkVZ3NIqXlxVbkH9gppmA==" workbookSpinCount="100000" lockStructure="1"/>
  <bookViews>
    <workbookView xWindow="30" yWindow="-16320" windowWidth="29040" windowHeight="15720" tabRatio="659" xr2:uid="{00000000-000D-0000-FFFF-FFFF00000000}"/>
  </bookViews>
  <sheets>
    <sheet name="誓約書" sheetId="145" r:id="rId1"/>
    <sheet name="個人情報の取得と利用について" sheetId="191" r:id="rId2"/>
    <sheet name="委任状" sheetId="194" r:id="rId3"/>
    <sheet name="交付申請書" sheetId="189" r:id="rId4"/>
    <sheet name="明細書【窓・玄関ドア】" sheetId="187" r:id="rId5"/>
    <sheet name="明細書【断熱パネル】" sheetId="91" r:id="rId6"/>
    <sheet name="明細書【潜熱蓄熱建材】" sheetId="92" r:id="rId7"/>
    <sheet name="明細書【断熱材】" sheetId="100" r:id="rId8"/>
    <sheet name="明細書【調湿建材】" sheetId="94" r:id="rId9"/>
    <sheet name="総括表" sheetId="120" r:id="rId10"/>
    <sheet name="日付データ" sheetId="195" state="hidden" r:id="rId11"/>
    <sheet name="製品リスト" sheetId="188"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交付申請書!$A$1:$CN$156</definedName>
    <definedName name="_xlnm.Print_Area" localSheetId="0">誓約書!$A$1:$BB$75</definedName>
    <definedName name="_xlnm.Print_Area" localSheetId="9">総括表!$A$1:$AL$37</definedName>
    <definedName name="_xlnm.Print_Area" localSheetId="6">明細書【潜熱蓄熱建材】!$A$1:$BC$58</definedName>
    <definedName name="_xlnm.Print_Area" localSheetId="4">明細書【窓・玄関ドア】!$A$1:$BC$84</definedName>
    <definedName name="_xlnm.Print_Area" localSheetId="5">明細書【断熱パネル】!$A$1:$BC$63</definedName>
    <definedName name="_xlnm.Print_Area" localSheetId="7">明細書【断熱材】!$A$1:$BC$55</definedName>
    <definedName name="_xlnm.Print_Area" localSheetId="8">明細書【調湿建材】!$A$1:$BC$45</definedName>
    <definedName name="_xlnm.Print_Titles" localSheetId="4">明細書【窓・玄関ドア】!$1:$3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8" l="1"/>
  <c r="K1000" i="188"/>
  <c r="L999" i="188"/>
  <c r="K999" i="188"/>
  <c r="L998" i="188"/>
  <c r="K998" i="188"/>
  <c r="L997" i="188"/>
  <c r="K997" i="188"/>
  <c r="L996" i="188"/>
  <c r="K996" i="188"/>
  <c r="L995" i="188"/>
  <c r="K995" i="188"/>
  <c r="L994" i="188"/>
  <c r="K994" i="188"/>
  <c r="L993" i="188"/>
  <c r="K993" i="188"/>
  <c r="L992" i="188"/>
  <c r="K992" i="188"/>
  <c r="L991" i="188"/>
  <c r="K991" i="188"/>
  <c r="L990" i="188"/>
  <c r="K990" i="188"/>
  <c r="L989" i="188"/>
  <c r="K989" i="188"/>
  <c r="L988" i="188"/>
  <c r="K988" i="188"/>
  <c r="L987" i="188"/>
  <c r="K987" i="188"/>
  <c r="L986" i="188"/>
  <c r="K986" i="188"/>
  <c r="L985" i="188"/>
  <c r="K985" i="188"/>
  <c r="L984" i="188"/>
  <c r="K984" i="188"/>
  <c r="L983" i="188"/>
  <c r="K983" i="188"/>
  <c r="L982" i="188"/>
  <c r="K982" i="188"/>
  <c r="L981" i="188"/>
  <c r="K981" i="188"/>
  <c r="L980" i="188"/>
  <c r="K980" i="188"/>
  <c r="L979" i="188"/>
  <c r="K979" i="188"/>
  <c r="L978" i="188"/>
  <c r="K978" i="188"/>
  <c r="L977" i="188"/>
  <c r="K977" i="188"/>
  <c r="L976" i="188"/>
  <c r="K976" i="188"/>
  <c r="L975" i="188"/>
  <c r="K975" i="188"/>
  <c r="L974" i="188"/>
  <c r="K974" i="188"/>
  <c r="L973" i="188"/>
  <c r="K973" i="188"/>
  <c r="L972" i="188"/>
  <c r="K972" i="188"/>
  <c r="L971" i="188"/>
  <c r="K971" i="188"/>
  <c r="L970" i="188"/>
  <c r="K970" i="188"/>
  <c r="L969" i="188"/>
  <c r="K969" i="188"/>
  <c r="L968" i="188"/>
  <c r="K968" i="188"/>
  <c r="L967" i="188"/>
  <c r="K967" i="188"/>
  <c r="L966" i="188"/>
  <c r="K966" i="188"/>
  <c r="L965" i="188"/>
  <c r="K965" i="188"/>
  <c r="L964" i="188"/>
  <c r="K964" i="188"/>
  <c r="L963" i="188"/>
  <c r="K963" i="188"/>
  <c r="L962" i="188"/>
  <c r="K962" i="188"/>
  <c r="L961" i="188"/>
  <c r="K961" i="188"/>
  <c r="L960" i="188"/>
  <c r="K960" i="188"/>
  <c r="L959" i="188"/>
  <c r="K959" i="188"/>
  <c r="L958" i="188"/>
  <c r="K958" i="188"/>
  <c r="L957" i="188"/>
  <c r="K957" i="188"/>
  <c r="L956" i="188"/>
  <c r="K956" i="188"/>
  <c r="L955" i="188"/>
  <c r="K955" i="188"/>
  <c r="L954" i="188"/>
  <c r="K954" i="188"/>
  <c r="L953" i="188"/>
  <c r="K953" i="188"/>
  <c r="L952" i="188"/>
  <c r="K952" i="188"/>
  <c r="L951" i="188"/>
  <c r="K951" i="188"/>
  <c r="L950" i="188"/>
  <c r="K950" i="188"/>
  <c r="L949" i="188"/>
  <c r="K949" i="188"/>
  <c r="L948" i="188"/>
  <c r="K948" i="188"/>
  <c r="L947" i="188"/>
  <c r="K947" i="188"/>
  <c r="L946" i="188"/>
  <c r="K946" i="188"/>
  <c r="L945" i="188"/>
  <c r="K945" i="188"/>
  <c r="L944" i="188"/>
  <c r="K944" i="188"/>
  <c r="L943" i="188"/>
  <c r="K943" i="188"/>
  <c r="L942" i="188"/>
  <c r="K942" i="188"/>
  <c r="L941" i="188"/>
  <c r="K941" i="188"/>
  <c r="L940" i="188"/>
  <c r="K940" i="188"/>
  <c r="L939" i="188"/>
  <c r="K939" i="188"/>
  <c r="L938" i="188"/>
  <c r="K938" i="188"/>
  <c r="L937" i="188"/>
  <c r="K937" i="188"/>
  <c r="L936" i="188"/>
  <c r="K936" i="188"/>
  <c r="L935" i="188"/>
  <c r="K935" i="188"/>
  <c r="L934" i="188"/>
  <c r="K934" i="188"/>
  <c r="L933" i="188"/>
  <c r="K933" i="188"/>
  <c r="L932" i="188"/>
  <c r="K932" i="188"/>
  <c r="L931" i="188"/>
  <c r="K931" i="188"/>
  <c r="L930" i="188"/>
  <c r="K930" i="188"/>
  <c r="L929" i="188"/>
  <c r="K929" i="188"/>
  <c r="L928" i="188"/>
  <c r="K928" i="188"/>
  <c r="L927" i="188"/>
  <c r="K927" i="188"/>
  <c r="L926" i="188"/>
  <c r="K926" i="188"/>
  <c r="L925" i="188"/>
  <c r="K925" i="188"/>
  <c r="L924" i="188"/>
  <c r="K924" i="188"/>
  <c r="L923" i="188"/>
  <c r="K923" i="188"/>
  <c r="L922" i="188"/>
  <c r="K922" i="188"/>
  <c r="L921" i="188"/>
  <c r="K921" i="188"/>
  <c r="L920" i="188"/>
  <c r="K920" i="188"/>
  <c r="L919" i="188"/>
  <c r="K919" i="188"/>
  <c r="L918" i="188"/>
  <c r="K918" i="188"/>
  <c r="L917" i="188"/>
  <c r="K917" i="188"/>
  <c r="L916" i="188"/>
  <c r="K916" i="188"/>
  <c r="L915" i="188"/>
  <c r="K915" i="188"/>
  <c r="L914" i="188"/>
  <c r="K914" i="188"/>
  <c r="L913" i="188"/>
  <c r="K913" i="188"/>
  <c r="L912" i="188"/>
  <c r="K912" i="188"/>
  <c r="L911" i="188"/>
  <c r="K911" i="188"/>
  <c r="L910" i="188"/>
  <c r="K910" i="188"/>
  <c r="L909" i="188"/>
  <c r="K909" i="188"/>
  <c r="L908" i="188"/>
  <c r="K908" i="188"/>
  <c r="L907" i="188"/>
  <c r="K907" i="188"/>
  <c r="L906" i="188"/>
  <c r="K906" i="188"/>
  <c r="L905" i="188"/>
  <c r="K905" i="188"/>
  <c r="L904" i="188"/>
  <c r="K904" i="188"/>
  <c r="L903" i="188"/>
  <c r="K903" i="188"/>
  <c r="L902" i="188"/>
  <c r="K902" i="188"/>
  <c r="L901" i="188"/>
  <c r="K901" i="188"/>
  <c r="L900" i="188"/>
  <c r="K900" i="188"/>
  <c r="L899" i="188"/>
  <c r="K899" i="188"/>
  <c r="L898" i="188"/>
  <c r="K898" i="188"/>
  <c r="L897" i="188"/>
  <c r="K897" i="188"/>
  <c r="L896" i="188"/>
  <c r="K896" i="188"/>
  <c r="L895" i="188"/>
  <c r="K895" i="188"/>
  <c r="L894" i="188"/>
  <c r="K894" i="188"/>
  <c r="L893" i="188"/>
  <c r="K893" i="188"/>
  <c r="L892" i="188"/>
  <c r="K892" i="188"/>
  <c r="L891" i="188"/>
  <c r="K891" i="188"/>
  <c r="L890" i="188"/>
  <c r="K890" i="188"/>
  <c r="L889" i="188"/>
  <c r="K889" i="188"/>
  <c r="L888" i="188"/>
  <c r="K888" i="188"/>
  <c r="L887" i="188"/>
  <c r="K887" i="188"/>
  <c r="L886" i="188"/>
  <c r="K886" i="188"/>
  <c r="L885" i="188"/>
  <c r="K885" i="188"/>
  <c r="L884" i="188"/>
  <c r="K884" i="188"/>
  <c r="L883" i="188"/>
  <c r="K883" i="188"/>
  <c r="L882" i="188"/>
  <c r="K882" i="188"/>
  <c r="L881" i="188"/>
  <c r="K881" i="188"/>
  <c r="L880" i="188"/>
  <c r="K880" i="188"/>
  <c r="L879" i="188"/>
  <c r="K879" i="188"/>
  <c r="L878" i="188"/>
  <c r="K878" i="188"/>
  <c r="L877" i="188"/>
  <c r="K877" i="188"/>
  <c r="L876" i="188"/>
  <c r="K876" i="188"/>
  <c r="L875" i="188"/>
  <c r="K875" i="188"/>
  <c r="L874" i="188"/>
  <c r="K874" i="188"/>
  <c r="L873" i="188"/>
  <c r="K873" i="188"/>
  <c r="L872" i="188"/>
  <c r="K872" i="188"/>
  <c r="L871" i="188"/>
  <c r="K871" i="188"/>
  <c r="L870" i="188"/>
  <c r="K870" i="188"/>
  <c r="L869" i="188"/>
  <c r="K869" i="188"/>
  <c r="L868" i="188"/>
  <c r="K868" i="188"/>
  <c r="L867" i="188"/>
  <c r="K867" i="188"/>
  <c r="L866" i="188"/>
  <c r="K866" i="188"/>
  <c r="L865" i="188"/>
  <c r="K865" i="188"/>
  <c r="L864" i="188"/>
  <c r="K864" i="188"/>
  <c r="L863" i="188"/>
  <c r="K863" i="188"/>
  <c r="L862" i="188"/>
  <c r="K862" i="188"/>
  <c r="L861" i="188"/>
  <c r="K861" i="188"/>
  <c r="L860" i="188"/>
  <c r="K860" i="188"/>
  <c r="L859" i="188"/>
  <c r="K859" i="188"/>
  <c r="L858" i="188"/>
  <c r="K858" i="188"/>
  <c r="L857" i="188"/>
  <c r="K857" i="188"/>
  <c r="L856" i="188"/>
  <c r="K856" i="188"/>
  <c r="L855" i="188"/>
  <c r="K855" i="188"/>
  <c r="L854" i="188"/>
  <c r="K854" i="188"/>
  <c r="L853" i="188"/>
  <c r="K853" i="188"/>
  <c r="L852" i="188"/>
  <c r="K852" i="188"/>
  <c r="L851" i="188"/>
  <c r="K851" i="188"/>
  <c r="L850" i="188"/>
  <c r="K850" i="188"/>
  <c r="L849" i="188"/>
  <c r="K849" i="188"/>
  <c r="L848" i="188"/>
  <c r="K848" i="188"/>
  <c r="L847" i="188"/>
  <c r="K847" i="188"/>
  <c r="L846" i="188"/>
  <c r="K846" i="188"/>
  <c r="L845" i="188"/>
  <c r="K845" i="188"/>
  <c r="L844" i="188"/>
  <c r="K844" i="188"/>
  <c r="L843" i="188"/>
  <c r="K843" i="188"/>
  <c r="L842" i="188"/>
  <c r="K842" i="188"/>
  <c r="L841" i="188"/>
  <c r="K841" i="188"/>
  <c r="L840" i="188"/>
  <c r="K840" i="188"/>
  <c r="L839" i="188"/>
  <c r="K839" i="188"/>
  <c r="L838" i="188"/>
  <c r="K838" i="188"/>
  <c r="L837" i="188"/>
  <c r="K837" i="188"/>
  <c r="L836" i="188"/>
  <c r="K836" i="188"/>
  <c r="L835" i="188"/>
  <c r="K835" i="188"/>
  <c r="L834" i="188"/>
  <c r="K834" i="188"/>
  <c r="L833" i="188"/>
  <c r="K833" i="188"/>
  <c r="L832" i="188"/>
  <c r="K832" i="188"/>
  <c r="L831" i="188"/>
  <c r="K831" i="188"/>
  <c r="L830" i="188"/>
  <c r="K830" i="188"/>
  <c r="L829" i="188"/>
  <c r="K829" i="188"/>
  <c r="L828" i="188"/>
  <c r="K828" i="188"/>
  <c r="L827" i="188"/>
  <c r="K827" i="188"/>
  <c r="L826" i="188"/>
  <c r="K826" i="188"/>
  <c r="L825" i="188"/>
  <c r="K825" i="188"/>
  <c r="L824" i="188"/>
  <c r="K824" i="188"/>
  <c r="L823" i="188"/>
  <c r="K823" i="188"/>
  <c r="L822" i="188"/>
  <c r="K822" i="188"/>
  <c r="L821" i="188"/>
  <c r="K821" i="188"/>
  <c r="L820" i="188"/>
  <c r="K820" i="188"/>
  <c r="L819" i="188"/>
  <c r="K819" i="188"/>
  <c r="L818" i="188"/>
  <c r="K818" i="188"/>
  <c r="L817" i="188"/>
  <c r="K817" i="188"/>
  <c r="L816" i="188"/>
  <c r="K816" i="188"/>
  <c r="L815" i="188"/>
  <c r="K815" i="188"/>
  <c r="L814" i="188"/>
  <c r="K814" i="188"/>
  <c r="L813" i="188"/>
  <c r="K813" i="188"/>
  <c r="L812" i="188"/>
  <c r="K812" i="188"/>
  <c r="L811" i="188"/>
  <c r="K811" i="188"/>
  <c r="L810" i="188"/>
  <c r="K810" i="188"/>
  <c r="L809" i="188"/>
  <c r="K809" i="188"/>
  <c r="L808" i="188"/>
  <c r="K808" i="188"/>
  <c r="L807" i="188"/>
  <c r="K807" i="188"/>
  <c r="L806" i="188"/>
  <c r="K806" i="188"/>
  <c r="L805" i="188"/>
  <c r="K805" i="188"/>
  <c r="L804" i="188"/>
  <c r="K804" i="188"/>
  <c r="L803" i="188"/>
  <c r="K803" i="188"/>
  <c r="L802" i="188"/>
  <c r="K802" i="188"/>
  <c r="L801" i="188"/>
  <c r="K801" i="188"/>
  <c r="L800" i="188"/>
  <c r="K800" i="188"/>
  <c r="L799" i="188"/>
  <c r="K799" i="188"/>
  <c r="L798" i="188"/>
  <c r="K798" i="188"/>
  <c r="L797" i="188"/>
  <c r="K797" i="188"/>
  <c r="L796" i="188"/>
  <c r="K796" i="188"/>
  <c r="L795" i="188"/>
  <c r="K795" i="188"/>
  <c r="L794" i="188"/>
  <c r="K794" i="188"/>
  <c r="L793" i="188"/>
  <c r="K793" i="188"/>
  <c r="L792" i="188"/>
  <c r="K792" i="188"/>
  <c r="L791" i="188"/>
  <c r="K791" i="188"/>
  <c r="L790" i="188"/>
  <c r="K790" i="188"/>
  <c r="L789" i="188"/>
  <c r="K789" i="188"/>
  <c r="L788" i="188"/>
  <c r="K788" i="188"/>
  <c r="L787" i="188"/>
  <c r="K787" i="188"/>
  <c r="L786" i="188"/>
  <c r="K786" i="188"/>
  <c r="L785" i="188"/>
  <c r="K785" i="188"/>
  <c r="L784" i="188"/>
  <c r="K784" i="188"/>
  <c r="L783" i="188"/>
  <c r="K783" i="188"/>
  <c r="L782" i="188"/>
  <c r="K782" i="188"/>
  <c r="L781" i="188"/>
  <c r="K781" i="188"/>
  <c r="L780" i="188"/>
  <c r="K780" i="188"/>
  <c r="L779" i="188"/>
  <c r="K779" i="188"/>
  <c r="L778" i="188"/>
  <c r="K778" i="188"/>
  <c r="L777" i="188"/>
  <c r="K777" i="188"/>
  <c r="L776" i="188"/>
  <c r="K776" i="188"/>
  <c r="L775" i="188"/>
  <c r="K775" i="188"/>
  <c r="L774" i="188"/>
  <c r="K774" i="188"/>
  <c r="L773" i="188"/>
  <c r="K773" i="188"/>
  <c r="L772" i="188"/>
  <c r="K772" i="188"/>
  <c r="L771" i="188"/>
  <c r="K771" i="188"/>
  <c r="L770" i="188"/>
  <c r="K770" i="188"/>
  <c r="L769" i="188"/>
  <c r="K769" i="188"/>
  <c r="L768" i="188"/>
  <c r="K768" i="188"/>
  <c r="L767" i="188"/>
  <c r="K767" i="188"/>
  <c r="L766" i="188"/>
  <c r="K766" i="188"/>
  <c r="L765" i="188"/>
  <c r="K765" i="188"/>
  <c r="L764" i="188"/>
  <c r="K764" i="188"/>
  <c r="L763" i="188"/>
  <c r="K763" i="188"/>
  <c r="L762" i="188"/>
  <c r="K762" i="188"/>
  <c r="L761" i="188"/>
  <c r="K761" i="188"/>
  <c r="L760" i="188"/>
  <c r="K760" i="188"/>
  <c r="L759" i="188"/>
  <c r="K759" i="188"/>
  <c r="L758" i="188"/>
  <c r="K758" i="188"/>
  <c r="L757" i="188"/>
  <c r="K757" i="188"/>
  <c r="L756" i="188"/>
  <c r="K756" i="188"/>
  <c r="L755" i="188"/>
  <c r="K755" i="188"/>
  <c r="L754" i="188"/>
  <c r="K754" i="188"/>
  <c r="L753" i="188"/>
  <c r="K753" i="188"/>
  <c r="L752" i="188"/>
  <c r="K752" i="188"/>
  <c r="L751" i="188"/>
  <c r="K751" i="188"/>
  <c r="L750" i="188"/>
  <c r="K750" i="188"/>
  <c r="L749" i="188"/>
  <c r="K749" i="188"/>
  <c r="L748" i="188"/>
  <c r="K748" i="188"/>
  <c r="L747" i="188"/>
  <c r="K747" i="188"/>
  <c r="L746" i="188"/>
  <c r="K746" i="188"/>
  <c r="L745" i="188"/>
  <c r="K745" i="188"/>
  <c r="L744" i="188"/>
  <c r="K744" i="188"/>
  <c r="L743" i="188"/>
  <c r="K743" i="188"/>
  <c r="L742" i="188"/>
  <c r="K742" i="188"/>
  <c r="L741" i="188"/>
  <c r="K741" i="188"/>
  <c r="L740" i="188"/>
  <c r="K740" i="188"/>
  <c r="L739" i="188"/>
  <c r="K739" i="188"/>
  <c r="L738" i="188"/>
  <c r="K738" i="188"/>
  <c r="L737" i="188"/>
  <c r="K737" i="188"/>
  <c r="L736" i="188"/>
  <c r="K736" i="188"/>
  <c r="L735" i="188"/>
  <c r="K735" i="188"/>
  <c r="L734" i="188"/>
  <c r="K734" i="188"/>
  <c r="L733" i="188"/>
  <c r="K733" i="188"/>
  <c r="L732" i="188"/>
  <c r="K732" i="188"/>
  <c r="L731" i="188"/>
  <c r="K731" i="188"/>
  <c r="L730" i="188"/>
  <c r="K730" i="188"/>
  <c r="L729" i="188"/>
  <c r="K729" i="188"/>
  <c r="L728" i="188"/>
  <c r="K728" i="188"/>
  <c r="L727" i="188"/>
  <c r="K727" i="188"/>
  <c r="L726" i="188"/>
  <c r="K726" i="188"/>
  <c r="L725" i="188"/>
  <c r="K725" i="188"/>
  <c r="L724" i="188"/>
  <c r="K724" i="188"/>
  <c r="L723" i="188"/>
  <c r="K723" i="188"/>
  <c r="L722" i="188"/>
  <c r="K722" i="188"/>
  <c r="L721" i="188"/>
  <c r="K721" i="188"/>
  <c r="L720" i="188"/>
  <c r="K720" i="188"/>
  <c r="L719" i="188"/>
  <c r="K719" i="188"/>
  <c r="L718" i="188"/>
  <c r="K718" i="188"/>
  <c r="L717" i="188"/>
  <c r="K717" i="188"/>
  <c r="L716" i="188"/>
  <c r="K716" i="188"/>
  <c r="L715" i="188"/>
  <c r="K715" i="188"/>
  <c r="L714" i="188"/>
  <c r="K714" i="188"/>
  <c r="L713" i="188"/>
  <c r="K713" i="188"/>
  <c r="L712" i="188"/>
  <c r="K712" i="188"/>
  <c r="L711" i="188"/>
  <c r="K711" i="188"/>
  <c r="L710" i="188"/>
  <c r="K710" i="188"/>
  <c r="L709" i="188"/>
  <c r="K709" i="188"/>
  <c r="L708" i="188"/>
  <c r="K708" i="188"/>
  <c r="L707" i="188"/>
  <c r="K707" i="188"/>
  <c r="L706" i="188"/>
  <c r="K706" i="188"/>
  <c r="L705" i="188"/>
  <c r="K705" i="188"/>
  <c r="L704" i="188"/>
  <c r="K704" i="188"/>
  <c r="L703" i="188"/>
  <c r="K703" i="188"/>
  <c r="L702" i="188"/>
  <c r="K702" i="188"/>
  <c r="L701" i="188"/>
  <c r="K701" i="188"/>
  <c r="L700" i="188"/>
  <c r="K700" i="188"/>
  <c r="L699" i="188"/>
  <c r="K699" i="188"/>
  <c r="L698" i="188"/>
  <c r="K698" i="188"/>
  <c r="L697" i="188"/>
  <c r="K697" i="188"/>
  <c r="L696" i="188"/>
  <c r="K696" i="188"/>
  <c r="L695" i="188"/>
  <c r="K695" i="188"/>
  <c r="L694" i="188"/>
  <c r="K694" i="188"/>
  <c r="L693" i="188"/>
  <c r="K693" i="188"/>
  <c r="L692" i="188"/>
  <c r="K692" i="188"/>
  <c r="L691" i="188"/>
  <c r="K691" i="188"/>
  <c r="L690" i="188"/>
  <c r="K690" i="188"/>
  <c r="L689" i="188"/>
  <c r="K689" i="188"/>
  <c r="L688" i="188"/>
  <c r="K688" i="188"/>
  <c r="L687" i="188"/>
  <c r="K687" i="188"/>
  <c r="L686" i="188"/>
  <c r="K686" i="188"/>
  <c r="L685" i="188"/>
  <c r="K685" i="188"/>
  <c r="L684" i="188"/>
  <c r="K684" i="188"/>
  <c r="L683" i="188"/>
  <c r="K683" i="188"/>
  <c r="L682" i="188"/>
  <c r="K682" i="188"/>
  <c r="L681" i="188"/>
  <c r="K681" i="188"/>
  <c r="L680" i="188"/>
  <c r="K680" i="188"/>
  <c r="L679" i="188"/>
  <c r="K679" i="188"/>
  <c r="L678" i="188"/>
  <c r="K678" i="188"/>
  <c r="L677" i="188"/>
  <c r="K677" i="188"/>
  <c r="L676" i="188"/>
  <c r="K676" i="188"/>
  <c r="L675" i="188"/>
  <c r="K675" i="188"/>
  <c r="L674" i="188"/>
  <c r="K674" i="188"/>
  <c r="L673" i="188"/>
  <c r="K673" i="188"/>
  <c r="L672" i="188"/>
  <c r="K672" i="188"/>
  <c r="L671" i="188"/>
  <c r="K671" i="188"/>
  <c r="L670" i="188"/>
  <c r="K670" i="188"/>
  <c r="L669" i="188"/>
  <c r="K669" i="188"/>
  <c r="L668" i="188"/>
  <c r="K668" i="188"/>
  <c r="L667" i="188"/>
  <c r="K667" i="188"/>
  <c r="L666" i="188"/>
  <c r="K666" i="188"/>
  <c r="L665" i="188"/>
  <c r="K665" i="188"/>
  <c r="L664" i="188"/>
  <c r="K664" i="188"/>
  <c r="L663" i="188"/>
  <c r="K663" i="188"/>
  <c r="L662" i="188"/>
  <c r="K662" i="188"/>
  <c r="L661" i="188"/>
  <c r="K661" i="188"/>
  <c r="L660" i="188"/>
  <c r="K660" i="188"/>
  <c r="L659" i="188"/>
  <c r="K659" i="188"/>
  <c r="L658" i="188"/>
  <c r="K658" i="188"/>
  <c r="L657" i="188"/>
  <c r="K657" i="188"/>
  <c r="L656" i="188"/>
  <c r="K656" i="188"/>
  <c r="L655" i="188"/>
  <c r="K655" i="188"/>
  <c r="L654" i="188"/>
  <c r="K654" i="188"/>
  <c r="L653" i="188"/>
  <c r="K653" i="188"/>
  <c r="L652" i="188"/>
  <c r="K652" i="188"/>
  <c r="L651" i="188"/>
  <c r="K651" i="188"/>
  <c r="L650" i="188"/>
  <c r="K650" i="188"/>
  <c r="L649" i="188"/>
  <c r="K649" i="188"/>
  <c r="L648" i="188"/>
  <c r="K648" i="188"/>
  <c r="L647" i="188"/>
  <c r="K647" i="188"/>
  <c r="L646" i="188"/>
  <c r="K646" i="188"/>
  <c r="L645" i="188"/>
  <c r="K645" i="188"/>
  <c r="L644" i="188"/>
  <c r="K644" i="188"/>
  <c r="L643" i="188"/>
  <c r="K643" i="188"/>
  <c r="L642" i="188"/>
  <c r="K642" i="188"/>
  <c r="L641" i="188"/>
  <c r="K641" i="188"/>
  <c r="L640" i="188"/>
  <c r="K640" i="188"/>
  <c r="L639" i="188"/>
  <c r="K639" i="188"/>
  <c r="L638" i="188"/>
  <c r="K638" i="188"/>
  <c r="L637" i="188"/>
  <c r="K637" i="188"/>
  <c r="L636" i="188"/>
  <c r="K636" i="188"/>
  <c r="L635" i="188"/>
  <c r="K635" i="188"/>
  <c r="L634" i="188"/>
  <c r="K634" i="188"/>
  <c r="L633" i="188"/>
  <c r="K633" i="188"/>
  <c r="L632" i="188"/>
  <c r="K632" i="188"/>
  <c r="L631" i="188"/>
  <c r="K631" i="188"/>
  <c r="L630" i="188"/>
  <c r="K630" i="188"/>
  <c r="L629" i="188"/>
  <c r="K629" i="188"/>
  <c r="L628" i="188"/>
  <c r="K628" i="188"/>
  <c r="L627" i="188"/>
  <c r="K627" i="188"/>
  <c r="L626" i="188"/>
  <c r="K626" i="188"/>
  <c r="L625" i="188"/>
  <c r="K625" i="188"/>
  <c r="L624" i="188"/>
  <c r="K624" i="188"/>
  <c r="L623" i="188"/>
  <c r="K623" i="188"/>
  <c r="L622" i="188"/>
  <c r="K622" i="188"/>
  <c r="L621" i="188"/>
  <c r="K621" i="188"/>
  <c r="L620" i="188"/>
  <c r="K620" i="188"/>
  <c r="L619" i="188"/>
  <c r="K619" i="188"/>
  <c r="L618" i="188"/>
  <c r="K618" i="188"/>
  <c r="L617" i="188"/>
  <c r="K617" i="188"/>
  <c r="L616" i="188"/>
  <c r="K616" i="188"/>
  <c r="L615" i="188"/>
  <c r="K615" i="188"/>
  <c r="L614" i="188"/>
  <c r="K614" i="188"/>
  <c r="L613" i="188"/>
  <c r="K613" i="188"/>
  <c r="L612" i="188"/>
  <c r="K612" i="188"/>
  <c r="L611" i="188"/>
  <c r="K611" i="188"/>
  <c r="L610" i="188"/>
  <c r="K610" i="188"/>
  <c r="L609" i="188"/>
  <c r="K609" i="188"/>
  <c r="L608" i="188"/>
  <c r="K608" i="188"/>
  <c r="L607" i="188"/>
  <c r="K607" i="188"/>
  <c r="L606" i="188"/>
  <c r="K606" i="188"/>
  <c r="L605" i="188"/>
  <c r="K605" i="188"/>
  <c r="L604" i="188"/>
  <c r="K604" i="188"/>
  <c r="L603" i="188"/>
  <c r="K603" i="188"/>
  <c r="L602" i="188"/>
  <c r="K602" i="188"/>
  <c r="L601" i="188"/>
  <c r="K601" i="188"/>
  <c r="L600" i="188"/>
  <c r="K600" i="188"/>
  <c r="L599" i="188"/>
  <c r="K599" i="188"/>
  <c r="L598" i="188"/>
  <c r="K598" i="188"/>
  <c r="L597" i="188"/>
  <c r="K597" i="188"/>
  <c r="L596" i="188"/>
  <c r="K596" i="188"/>
  <c r="L595" i="188"/>
  <c r="K595" i="188"/>
  <c r="L594" i="188"/>
  <c r="K594" i="188"/>
  <c r="L593" i="188"/>
  <c r="K593" i="188"/>
  <c r="L592" i="188"/>
  <c r="K592" i="188"/>
  <c r="L591" i="188"/>
  <c r="K591" i="188"/>
  <c r="L590" i="188"/>
  <c r="K590" i="188"/>
  <c r="L589" i="188"/>
  <c r="K589" i="188"/>
  <c r="L588" i="188"/>
  <c r="K588" i="188"/>
  <c r="L587" i="188"/>
  <c r="K587" i="188"/>
  <c r="L586" i="188"/>
  <c r="K586" i="188"/>
  <c r="L585" i="188"/>
  <c r="K585" i="188"/>
  <c r="L584" i="188"/>
  <c r="K584" i="188"/>
  <c r="L583" i="188"/>
  <c r="K583" i="188"/>
  <c r="L582" i="188"/>
  <c r="K582" i="188"/>
  <c r="L581" i="188"/>
  <c r="K581" i="188"/>
  <c r="L580" i="188"/>
  <c r="K580" i="188"/>
  <c r="L579" i="188"/>
  <c r="K579" i="188"/>
  <c r="L578" i="188"/>
  <c r="K578" i="188"/>
  <c r="L577" i="188"/>
  <c r="K577" i="188"/>
  <c r="L576" i="188"/>
  <c r="K576" i="188"/>
  <c r="L575" i="188"/>
  <c r="K575" i="188"/>
  <c r="L574" i="188"/>
  <c r="K574" i="188"/>
  <c r="L573" i="188"/>
  <c r="K573" i="188"/>
  <c r="L572" i="188"/>
  <c r="K572" i="188"/>
  <c r="L571" i="188"/>
  <c r="K571" i="188"/>
  <c r="L570" i="188"/>
  <c r="K570" i="188"/>
  <c r="L569" i="188"/>
  <c r="K569" i="188"/>
  <c r="L568" i="188"/>
  <c r="K568" i="188"/>
  <c r="L567" i="188"/>
  <c r="K567" i="188"/>
  <c r="L566" i="188"/>
  <c r="K566" i="188"/>
  <c r="L565" i="188"/>
  <c r="K565" i="188"/>
  <c r="L564" i="188"/>
  <c r="K564" i="188"/>
  <c r="L563" i="188"/>
  <c r="K563" i="188"/>
  <c r="L562" i="188"/>
  <c r="K562" i="188"/>
  <c r="L561" i="188"/>
  <c r="K561" i="188"/>
  <c r="L560" i="188"/>
  <c r="K560" i="188"/>
  <c r="L559" i="188"/>
  <c r="K559" i="188"/>
  <c r="L558" i="188"/>
  <c r="K558" i="188"/>
  <c r="L557" i="188"/>
  <c r="K557" i="188"/>
  <c r="L556" i="188"/>
  <c r="K556" i="188"/>
  <c r="L555" i="188"/>
  <c r="K555" i="188"/>
  <c r="L554" i="188"/>
  <c r="K554" i="188"/>
  <c r="L553" i="188"/>
  <c r="K553" i="188"/>
  <c r="L552" i="188"/>
  <c r="K552" i="188"/>
  <c r="L551" i="188"/>
  <c r="K551" i="188"/>
  <c r="L550" i="188"/>
  <c r="K550" i="188"/>
  <c r="L549" i="188"/>
  <c r="K549" i="188"/>
  <c r="L548" i="188"/>
  <c r="K548" i="188"/>
  <c r="L547" i="188"/>
  <c r="K547" i="188"/>
  <c r="L546" i="188"/>
  <c r="K546" i="188"/>
  <c r="L545" i="188"/>
  <c r="K545" i="188"/>
  <c r="L544" i="188"/>
  <c r="K544" i="188"/>
  <c r="L543" i="188"/>
  <c r="K543" i="188"/>
  <c r="L542" i="188"/>
  <c r="K542" i="188"/>
  <c r="L541" i="188"/>
  <c r="K541" i="188"/>
  <c r="L540" i="188"/>
  <c r="K540" i="188"/>
  <c r="L539" i="188"/>
  <c r="K539" i="188"/>
  <c r="L538" i="188"/>
  <c r="K538" i="188"/>
  <c r="L537" i="188"/>
  <c r="K537" i="188"/>
  <c r="L536" i="188"/>
  <c r="K536" i="188"/>
  <c r="L535" i="188"/>
  <c r="K535" i="188"/>
  <c r="L534" i="188"/>
  <c r="K534" i="188"/>
  <c r="L533" i="188"/>
  <c r="K533" i="188"/>
  <c r="L532" i="188"/>
  <c r="K532" i="188"/>
  <c r="L531" i="188"/>
  <c r="K531" i="188"/>
  <c r="L530" i="188"/>
  <c r="K530" i="188"/>
  <c r="L529" i="188"/>
  <c r="K529" i="188"/>
  <c r="L528" i="188"/>
  <c r="K528" i="188"/>
  <c r="L527" i="188"/>
  <c r="K527" i="188"/>
  <c r="L526" i="188"/>
  <c r="K526" i="188"/>
  <c r="L525" i="188"/>
  <c r="K525" i="188"/>
  <c r="L524" i="188"/>
  <c r="K524" i="188"/>
  <c r="L523" i="188"/>
  <c r="K523" i="188"/>
  <c r="L522" i="188"/>
  <c r="K522" i="188"/>
  <c r="L521" i="188"/>
  <c r="K521" i="188"/>
  <c r="L520" i="188"/>
  <c r="K520" i="188"/>
  <c r="L519" i="188"/>
  <c r="K519" i="188"/>
  <c r="L518" i="188"/>
  <c r="K518" i="188"/>
  <c r="L517" i="188"/>
  <c r="K517" i="188"/>
  <c r="L516" i="188"/>
  <c r="K516" i="188"/>
  <c r="L515" i="188"/>
  <c r="K515" i="188"/>
  <c r="L514" i="188"/>
  <c r="K514" i="188"/>
  <c r="L513" i="188"/>
  <c r="K513" i="188"/>
  <c r="L512" i="188"/>
  <c r="K512" i="188"/>
  <c r="L511" i="188"/>
  <c r="K511" i="188"/>
  <c r="L510" i="188"/>
  <c r="K510" i="188"/>
  <c r="L509" i="188"/>
  <c r="K509" i="188"/>
  <c r="L508" i="188"/>
  <c r="K508" i="188"/>
  <c r="L507" i="188"/>
  <c r="K507" i="188"/>
  <c r="L506" i="188"/>
  <c r="K506" i="188"/>
  <c r="L505" i="188"/>
  <c r="K505" i="188"/>
  <c r="L504" i="188"/>
  <c r="K504" i="188"/>
  <c r="L503" i="188"/>
  <c r="K503" i="188"/>
  <c r="L502" i="188"/>
  <c r="K502" i="188"/>
  <c r="L501" i="188"/>
  <c r="K501" i="188"/>
  <c r="L500" i="188"/>
  <c r="K500" i="188"/>
  <c r="L499" i="188"/>
  <c r="K499" i="188"/>
  <c r="L498" i="188"/>
  <c r="K498" i="188"/>
  <c r="L497" i="188"/>
  <c r="K497" i="188"/>
  <c r="L496" i="188"/>
  <c r="K496" i="188"/>
  <c r="L495" i="188"/>
  <c r="K495" i="188"/>
  <c r="L494" i="188"/>
  <c r="K494" i="188"/>
  <c r="L493" i="188"/>
  <c r="K493" i="188"/>
  <c r="L492" i="188"/>
  <c r="K492" i="188"/>
  <c r="L491" i="188"/>
  <c r="K491" i="188"/>
  <c r="L490" i="188"/>
  <c r="K490" i="188"/>
  <c r="L489" i="188"/>
  <c r="K489" i="188"/>
  <c r="L488" i="188"/>
  <c r="K488" i="188"/>
  <c r="L487" i="188"/>
  <c r="K487" i="188"/>
  <c r="L486" i="188"/>
  <c r="K486" i="188"/>
  <c r="L485" i="188"/>
  <c r="K485" i="188"/>
  <c r="L484" i="188"/>
  <c r="K484" i="188"/>
  <c r="L483" i="188"/>
  <c r="K483" i="188"/>
  <c r="L482" i="188"/>
  <c r="K482" i="188"/>
  <c r="L481" i="188"/>
  <c r="K481" i="188"/>
  <c r="L480" i="188"/>
  <c r="K480" i="188"/>
  <c r="L479" i="188"/>
  <c r="K479" i="188"/>
  <c r="L478" i="188"/>
  <c r="K478" i="188"/>
  <c r="L477" i="188"/>
  <c r="K477" i="188"/>
  <c r="L476" i="188"/>
  <c r="K476" i="188"/>
  <c r="L475" i="188"/>
  <c r="K475" i="188"/>
  <c r="L474" i="188"/>
  <c r="K474" i="188"/>
  <c r="L473" i="188"/>
  <c r="K473" i="188"/>
  <c r="L472" i="188"/>
  <c r="K472" i="188"/>
  <c r="L471" i="188"/>
  <c r="K471" i="188"/>
  <c r="L470" i="188"/>
  <c r="K470" i="188"/>
  <c r="L469" i="188"/>
  <c r="K469" i="188"/>
  <c r="L468" i="188"/>
  <c r="K468" i="188"/>
  <c r="L467" i="188"/>
  <c r="K467" i="188"/>
  <c r="L466" i="188"/>
  <c r="K466" i="188"/>
  <c r="L465" i="188"/>
  <c r="K465" i="188"/>
  <c r="L464" i="188"/>
  <c r="K464" i="188"/>
  <c r="L463" i="188"/>
  <c r="K463" i="188"/>
  <c r="L462" i="188"/>
  <c r="K462" i="188"/>
  <c r="L461" i="188"/>
  <c r="K461" i="188"/>
  <c r="L460" i="188"/>
  <c r="K460" i="188"/>
  <c r="L459" i="188"/>
  <c r="K459" i="188"/>
  <c r="L458" i="188"/>
  <c r="K458" i="188"/>
  <c r="L457" i="188"/>
  <c r="K457" i="188"/>
  <c r="L456" i="188"/>
  <c r="K456" i="188"/>
  <c r="L455" i="188"/>
  <c r="K455" i="188"/>
  <c r="L454" i="188"/>
  <c r="K454" i="188"/>
  <c r="L453" i="188"/>
  <c r="K453" i="188"/>
  <c r="L452" i="188"/>
  <c r="K452" i="188"/>
  <c r="L451" i="188"/>
  <c r="K451" i="188"/>
  <c r="L450" i="188"/>
  <c r="K450" i="188"/>
  <c r="L449" i="188"/>
  <c r="K449" i="188"/>
  <c r="L448" i="188"/>
  <c r="K448" i="188"/>
  <c r="L447" i="188"/>
  <c r="K447" i="188"/>
  <c r="L446" i="188"/>
  <c r="K446" i="188"/>
  <c r="L445" i="188"/>
  <c r="K445" i="188"/>
  <c r="L444" i="188"/>
  <c r="K444" i="188"/>
  <c r="L443" i="188"/>
  <c r="K443" i="188"/>
  <c r="L442" i="188"/>
  <c r="K442" i="188"/>
  <c r="L441" i="188"/>
  <c r="K441" i="188"/>
  <c r="L440" i="188"/>
  <c r="K440" i="188"/>
  <c r="L439" i="188"/>
  <c r="K439" i="188"/>
  <c r="L438" i="188"/>
  <c r="K438" i="188"/>
  <c r="L437" i="188"/>
  <c r="K437" i="188"/>
  <c r="L436" i="188"/>
  <c r="K436" i="188"/>
  <c r="L435" i="188"/>
  <c r="K435" i="188"/>
  <c r="L434" i="188"/>
  <c r="K434" i="188"/>
  <c r="L433" i="188"/>
  <c r="K433" i="188"/>
  <c r="L432" i="188"/>
  <c r="K432" i="188"/>
  <c r="L431" i="188"/>
  <c r="K431" i="188"/>
  <c r="L430" i="188"/>
  <c r="K430" i="188"/>
  <c r="L429" i="188"/>
  <c r="K429" i="188"/>
  <c r="L428" i="188"/>
  <c r="K428" i="188"/>
  <c r="L427" i="188"/>
  <c r="K427" i="188"/>
  <c r="L426" i="188"/>
  <c r="K426" i="188"/>
  <c r="L425" i="188"/>
  <c r="K425" i="188"/>
  <c r="L424" i="188"/>
  <c r="K424" i="188"/>
  <c r="L423" i="188"/>
  <c r="K423" i="188"/>
  <c r="L422" i="188"/>
  <c r="K422" i="188"/>
  <c r="L421" i="188"/>
  <c r="K421" i="188"/>
  <c r="L420" i="188"/>
  <c r="K420" i="188"/>
  <c r="L419" i="188"/>
  <c r="K419" i="188"/>
  <c r="L418" i="188"/>
  <c r="K418" i="188"/>
  <c r="L417" i="188"/>
  <c r="K417" i="188"/>
  <c r="L416" i="188"/>
  <c r="K416" i="188"/>
  <c r="L415" i="188"/>
  <c r="K415" i="188"/>
  <c r="L414" i="188"/>
  <c r="K414" i="188"/>
  <c r="L413" i="188"/>
  <c r="K413" i="188"/>
  <c r="L412" i="188"/>
  <c r="K412" i="188"/>
  <c r="L411" i="188"/>
  <c r="K411" i="188"/>
  <c r="L410" i="188"/>
  <c r="K410" i="188"/>
  <c r="L409" i="188"/>
  <c r="K409" i="188"/>
  <c r="L408" i="188"/>
  <c r="K408" i="188"/>
  <c r="L407" i="188"/>
  <c r="K407" i="188"/>
  <c r="L406" i="188"/>
  <c r="K406" i="188"/>
  <c r="L405" i="188"/>
  <c r="K405" i="188"/>
  <c r="L404" i="188"/>
  <c r="K404" i="188"/>
  <c r="L403" i="188"/>
  <c r="K403" i="188"/>
  <c r="L402" i="188"/>
  <c r="K402" i="188"/>
  <c r="L401" i="188"/>
  <c r="K401" i="188"/>
  <c r="L400" i="188"/>
  <c r="K400" i="188"/>
  <c r="L399" i="188"/>
  <c r="K399" i="188"/>
  <c r="L398" i="188"/>
  <c r="K398" i="188"/>
  <c r="L397" i="188"/>
  <c r="K397" i="188"/>
  <c r="L396" i="188"/>
  <c r="K396" i="188"/>
  <c r="L395" i="188"/>
  <c r="K395" i="188"/>
  <c r="L394" i="188"/>
  <c r="K394" i="188"/>
  <c r="L393" i="188"/>
  <c r="K393" i="188"/>
  <c r="L392" i="188"/>
  <c r="K392" i="188"/>
  <c r="L391" i="188"/>
  <c r="K391" i="188"/>
  <c r="L390" i="188"/>
  <c r="K390" i="188"/>
  <c r="L389" i="188"/>
  <c r="K389" i="188"/>
  <c r="L388" i="188"/>
  <c r="K388" i="188"/>
  <c r="L387" i="188"/>
  <c r="K387" i="188"/>
  <c r="L386" i="188"/>
  <c r="K386" i="188"/>
  <c r="L385" i="188"/>
  <c r="K385" i="188"/>
  <c r="L384" i="188"/>
  <c r="K384" i="188"/>
  <c r="L383" i="188"/>
  <c r="K383" i="188"/>
  <c r="L382" i="188"/>
  <c r="K382" i="188"/>
  <c r="L381" i="188"/>
  <c r="K381" i="188"/>
  <c r="L380" i="188"/>
  <c r="K380" i="188"/>
  <c r="L379" i="188"/>
  <c r="K379" i="188"/>
  <c r="L378" i="188"/>
  <c r="K378" i="188"/>
  <c r="L377" i="188"/>
  <c r="K377" i="188"/>
  <c r="L376" i="188"/>
  <c r="K376" i="188"/>
  <c r="L375" i="188"/>
  <c r="K375" i="188"/>
  <c r="L374" i="188"/>
  <c r="K374" i="188"/>
  <c r="L373" i="188"/>
  <c r="K373" i="188"/>
  <c r="L372" i="188"/>
  <c r="K372" i="188"/>
  <c r="L371" i="188"/>
  <c r="K371" i="188"/>
  <c r="L370" i="188"/>
  <c r="K370" i="188"/>
  <c r="L369" i="188"/>
  <c r="K369" i="188"/>
  <c r="L368" i="188"/>
  <c r="K368" i="188"/>
  <c r="L367" i="188"/>
  <c r="K367" i="188"/>
  <c r="L366" i="188"/>
  <c r="K366" i="188"/>
  <c r="L365" i="188"/>
  <c r="K365" i="188"/>
  <c r="L364" i="188"/>
  <c r="K364" i="188"/>
  <c r="L363" i="188"/>
  <c r="K363" i="188"/>
  <c r="L362" i="188"/>
  <c r="K362" i="188"/>
  <c r="L361" i="188"/>
  <c r="K361" i="188"/>
  <c r="L360" i="188"/>
  <c r="K360" i="188"/>
  <c r="L359" i="188"/>
  <c r="K359" i="188"/>
  <c r="L358" i="188"/>
  <c r="K358" i="188"/>
  <c r="L357" i="188"/>
  <c r="K357" i="188"/>
  <c r="L356" i="188"/>
  <c r="K356" i="188"/>
  <c r="L355" i="188"/>
  <c r="K355" i="188"/>
  <c r="L354" i="188"/>
  <c r="K354" i="188"/>
  <c r="L353" i="188"/>
  <c r="K353" i="188"/>
  <c r="L352" i="188"/>
  <c r="K352" i="188"/>
  <c r="L351" i="188"/>
  <c r="K351" i="188"/>
  <c r="L350" i="188"/>
  <c r="K350" i="188"/>
  <c r="L349" i="188"/>
  <c r="K349" i="188"/>
  <c r="L348" i="188"/>
  <c r="K348" i="188"/>
  <c r="L347" i="188"/>
  <c r="K347" i="188"/>
  <c r="L346" i="188"/>
  <c r="K346" i="188"/>
  <c r="L345" i="188"/>
  <c r="K345" i="188"/>
  <c r="L344" i="188"/>
  <c r="K344" i="188"/>
  <c r="L343" i="188"/>
  <c r="K343" i="188"/>
  <c r="L342" i="188"/>
  <c r="K342" i="188"/>
  <c r="L341" i="188"/>
  <c r="K341" i="188"/>
  <c r="L340" i="188"/>
  <c r="K340" i="188"/>
  <c r="L339" i="188"/>
  <c r="K339" i="188"/>
  <c r="L338" i="188"/>
  <c r="K338" i="188"/>
  <c r="L337" i="188"/>
  <c r="K337" i="188"/>
  <c r="L336" i="188"/>
  <c r="K336" i="188"/>
  <c r="L335" i="188"/>
  <c r="K335" i="188"/>
  <c r="L334" i="188"/>
  <c r="K334" i="188"/>
  <c r="L333" i="188"/>
  <c r="K333" i="188"/>
  <c r="L332" i="188"/>
  <c r="K332" i="188"/>
  <c r="L331" i="188"/>
  <c r="K331" i="188"/>
  <c r="L330" i="188"/>
  <c r="K330" i="188"/>
  <c r="L329" i="188"/>
  <c r="K329" i="188"/>
  <c r="L328" i="188"/>
  <c r="K328" i="188"/>
  <c r="L327" i="188"/>
  <c r="K327" i="188"/>
  <c r="L326" i="188"/>
  <c r="K326" i="188"/>
  <c r="L325" i="188"/>
  <c r="K325" i="188"/>
  <c r="L324" i="188"/>
  <c r="K324" i="188"/>
  <c r="L323" i="188"/>
  <c r="K323" i="188"/>
  <c r="L322" i="188"/>
  <c r="K322" i="188"/>
  <c r="L321" i="188"/>
  <c r="K321" i="188"/>
  <c r="L320" i="188"/>
  <c r="K320" i="188"/>
  <c r="L319" i="188"/>
  <c r="K319" i="188"/>
  <c r="L318" i="188"/>
  <c r="K318" i="188"/>
  <c r="L317" i="188"/>
  <c r="K317" i="188"/>
  <c r="L316" i="188"/>
  <c r="K316" i="188"/>
  <c r="L315" i="188"/>
  <c r="K315" i="188"/>
  <c r="L314" i="188"/>
  <c r="K314" i="188"/>
  <c r="L313" i="188"/>
  <c r="K313" i="188"/>
  <c r="L312" i="188"/>
  <c r="K312" i="188"/>
  <c r="L311" i="188"/>
  <c r="K311" i="188"/>
  <c r="L310" i="188"/>
  <c r="K310" i="188"/>
  <c r="L309" i="188"/>
  <c r="K309" i="188"/>
  <c r="L308" i="188"/>
  <c r="K308" i="188"/>
  <c r="L307" i="188"/>
  <c r="K307" i="188"/>
  <c r="L306" i="188"/>
  <c r="K306" i="188"/>
  <c r="L305" i="188"/>
  <c r="K305" i="188"/>
  <c r="L304" i="188"/>
  <c r="K304" i="188"/>
  <c r="L303" i="188"/>
  <c r="K303" i="188"/>
  <c r="L302" i="188"/>
  <c r="K302" i="188"/>
  <c r="L301" i="188"/>
  <c r="K301" i="188"/>
  <c r="L300" i="188"/>
  <c r="K300" i="188"/>
  <c r="L299" i="188"/>
  <c r="K299" i="188"/>
  <c r="L298" i="188"/>
  <c r="K298" i="188"/>
  <c r="L297" i="188"/>
  <c r="K297" i="188"/>
  <c r="L296" i="188"/>
  <c r="K296" i="188"/>
  <c r="L295" i="188"/>
  <c r="K295" i="188"/>
  <c r="L294" i="188"/>
  <c r="K294" i="188"/>
  <c r="L293" i="188"/>
  <c r="K293" i="188"/>
  <c r="L292" i="188"/>
  <c r="K292" i="188"/>
  <c r="L291" i="188"/>
  <c r="K291" i="188"/>
  <c r="L290" i="188"/>
  <c r="K290" i="188"/>
  <c r="L289" i="188"/>
  <c r="K289" i="188"/>
  <c r="L288" i="188"/>
  <c r="K288" i="188"/>
  <c r="L287" i="188"/>
  <c r="K287" i="188"/>
  <c r="L286" i="188"/>
  <c r="K286" i="188"/>
  <c r="L285" i="188"/>
  <c r="K285" i="188"/>
  <c r="L284" i="188"/>
  <c r="K284" i="188"/>
  <c r="L283" i="188"/>
  <c r="K283" i="188"/>
  <c r="L282" i="188"/>
  <c r="K282" i="188"/>
  <c r="L281" i="188"/>
  <c r="K281" i="188"/>
  <c r="L280" i="188"/>
  <c r="K280" i="188"/>
  <c r="L279" i="188"/>
  <c r="K279" i="188"/>
  <c r="L278" i="188"/>
  <c r="K278" i="188"/>
  <c r="L277" i="188"/>
  <c r="K277" i="188"/>
  <c r="L276" i="188"/>
  <c r="K276" i="188"/>
  <c r="L275" i="188"/>
  <c r="K275" i="188"/>
  <c r="L274" i="188"/>
  <c r="K274" i="188"/>
  <c r="L273" i="188"/>
  <c r="K273" i="188"/>
  <c r="L272" i="188"/>
  <c r="K272" i="188"/>
  <c r="L271" i="188"/>
  <c r="K271" i="188"/>
  <c r="L270" i="188"/>
  <c r="K270" i="188"/>
  <c r="L269" i="188"/>
  <c r="K269" i="188"/>
  <c r="L268" i="188"/>
  <c r="K268" i="188"/>
  <c r="L267" i="188"/>
  <c r="K267" i="188"/>
  <c r="L266" i="188"/>
  <c r="K266" i="188"/>
  <c r="L265" i="188"/>
  <c r="K265" i="188"/>
  <c r="L264" i="188"/>
  <c r="K264" i="188"/>
  <c r="L263" i="188"/>
  <c r="K263" i="188"/>
  <c r="L262" i="188"/>
  <c r="K262" i="188"/>
  <c r="L261" i="188"/>
  <c r="K261" i="188"/>
  <c r="L260" i="188"/>
  <c r="K260" i="188"/>
  <c r="L259" i="188"/>
  <c r="K259" i="188"/>
  <c r="L258" i="188"/>
  <c r="K258" i="188"/>
  <c r="L257" i="188"/>
  <c r="K257" i="188"/>
  <c r="L256" i="188"/>
  <c r="K256" i="188"/>
  <c r="L255" i="188"/>
  <c r="K255" i="188"/>
  <c r="L254" i="188"/>
  <c r="K254" i="188"/>
  <c r="L253" i="188"/>
  <c r="K253" i="188"/>
  <c r="L252" i="188"/>
  <c r="K252" i="188"/>
  <c r="L251" i="188"/>
  <c r="K251" i="188"/>
  <c r="L250" i="188"/>
  <c r="K250" i="188"/>
  <c r="L249" i="188"/>
  <c r="K249" i="188"/>
  <c r="L248" i="188"/>
  <c r="K248" i="188"/>
  <c r="L247" i="188"/>
  <c r="K247" i="188"/>
  <c r="L246" i="188"/>
  <c r="K246" i="188"/>
  <c r="L245" i="188"/>
  <c r="K245" i="188"/>
  <c r="L244" i="188"/>
  <c r="K244" i="188"/>
  <c r="L243" i="188"/>
  <c r="K243" i="188"/>
  <c r="L242" i="188"/>
  <c r="K242" i="188"/>
  <c r="L241" i="188"/>
  <c r="K241" i="188"/>
  <c r="L240" i="188"/>
  <c r="K240" i="188"/>
  <c r="L239" i="188"/>
  <c r="K239" i="188"/>
  <c r="L238" i="188"/>
  <c r="K238" i="188"/>
  <c r="L237" i="188"/>
  <c r="K237" i="188"/>
  <c r="L236" i="188"/>
  <c r="K236" i="188"/>
  <c r="L235" i="188"/>
  <c r="K235" i="188"/>
  <c r="L234" i="188"/>
  <c r="K234" i="188"/>
  <c r="L233" i="188"/>
  <c r="K233" i="188"/>
  <c r="L232" i="188"/>
  <c r="K232" i="188"/>
  <c r="L231" i="188"/>
  <c r="K231" i="188"/>
  <c r="L230" i="188"/>
  <c r="K230" i="188"/>
  <c r="L229" i="188"/>
  <c r="K229" i="188"/>
  <c r="L228" i="188"/>
  <c r="K228" i="188"/>
  <c r="L227" i="188"/>
  <c r="K227" i="188"/>
  <c r="L226" i="188"/>
  <c r="K226" i="188"/>
  <c r="L225" i="188"/>
  <c r="K225" i="188"/>
  <c r="L224" i="188"/>
  <c r="K224" i="188"/>
  <c r="L223" i="188"/>
  <c r="K223" i="188"/>
  <c r="L222" i="188"/>
  <c r="K222" i="188"/>
  <c r="L221" i="188"/>
  <c r="K221" i="188"/>
  <c r="L220" i="188"/>
  <c r="K220" i="188"/>
  <c r="L219" i="188"/>
  <c r="K219" i="188"/>
  <c r="L218" i="188"/>
  <c r="K218" i="188"/>
  <c r="L217" i="188"/>
  <c r="K217" i="188"/>
  <c r="L216" i="188"/>
  <c r="K216" i="188"/>
  <c r="L215" i="188"/>
  <c r="K215" i="188"/>
  <c r="L214" i="188"/>
  <c r="K214" i="188"/>
  <c r="L213" i="188"/>
  <c r="K213" i="188"/>
  <c r="L212" i="188"/>
  <c r="K212" i="188"/>
  <c r="L211" i="188"/>
  <c r="K211" i="188"/>
  <c r="L210" i="188"/>
  <c r="K210" i="188"/>
  <c r="L209" i="188"/>
  <c r="K209" i="188"/>
  <c r="L208" i="188"/>
  <c r="K208" i="188"/>
  <c r="L207" i="188"/>
  <c r="K207" i="188"/>
  <c r="L206" i="188"/>
  <c r="K206" i="188"/>
  <c r="L205" i="188"/>
  <c r="K205" i="188"/>
  <c r="L204" i="188"/>
  <c r="K204" i="188"/>
  <c r="L203" i="188"/>
  <c r="K203" i="188"/>
  <c r="L202" i="188"/>
  <c r="K202" i="188"/>
  <c r="L201" i="188"/>
  <c r="K201" i="188"/>
  <c r="L200" i="188"/>
  <c r="K200" i="188"/>
  <c r="L199" i="188"/>
  <c r="K199" i="188"/>
  <c r="L198" i="188"/>
  <c r="K198" i="188"/>
  <c r="L197" i="188"/>
  <c r="K197" i="188"/>
  <c r="L196" i="188"/>
  <c r="K196" i="188"/>
  <c r="L195" i="188"/>
  <c r="K195" i="188"/>
  <c r="L194" i="188"/>
  <c r="K194" i="188"/>
  <c r="L193" i="188"/>
  <c r="K193" i="188"/>
  <c r="L192" i="188"/>
  <c r="K192" i="188"/>
  <c r="L191" i="188"/>
  <c r="K191" i="188"/>
  <c r="L190" i="188"/>
  <c r="K190" i="188"/>
  <c r="L189" i="188"/>
  <c r="K189" i="188"/>
  <c r="L188" i="188"/>
  <c r="K188" i="188"/>
  <c r="L187" i="188"/>
  <c r="K187" i="188"/>
  <c r="L186" i="188"/>
  <c r="K186" i="188"/>
  <c r="L185" i="188"/>
  <c r="K185" i="188"/>
  <c r="L184" i="188"/>
  <c r="K184" i="188"/>
  <c r="L183" i="188"/>
  <c r="K183" i="188"/>
  <c r="L182" i="188"/>
  <c r="K182" i="188"/>
  <c r="L181" i="188"/>
  <c r="K181" i="188"/>
  <c r="L180" i="188"/>
  <c r="K180" i="188"/>
  <c r="L179" i="188"/>
  <c r="K179" i="188"/>
  <c r="L178" i="188"/>
  <c r="K178" i="188"/>
  <c r="L177" i="188"/>
  <c r="K177" i="188"/>
  <c r="L176" i="188"/>
  <c r="K176" i="188"/>
  <c r="L175" i="188"/>
  <c r="K175" i="188"/>
  <c r="L174" i="188"/>
  <c r="K174" i="188"/>
  <c r="L173" i="188"/>
  <c r="K173" i="188"/>
  <c r="L172" i="188"/>
  <c r="K172" i="188"/>
  <c r="L171" i="188"/>
  <c r="K171" i="188"/>
  <c r="L170" i="188"/>
  <c r="K170" i="188"/>
  <c r="L169" i="188"/>
  <c r="K169" i="188"/>
  <c r="L168" i="188"/>
  <c r="K168" i="188"/>
  <c r="L167" i="188"/>
  <c r="K167" i="188"/>
  <c r="L166" i="188"/>
  <c r="K166" i="188"/>
  <c r="L165" i="188"/>
  <c r="K165" i="188"/>
  <c r="L164" i="188"/>
  <c r="K164" i="188"/>
  <c r="L163" i="188"/>
  <c r="K163" i="188"/>
  <c r="L162" i="188"/>
  <c r="K162" i="188"/>
  <c r="L161" i="188"/>
  <c r="K161" i="188"/>
  <c r="L160" i="188"/>
  <c r="K160" i="188"/>
  <c r="L159" i="188"/>
  <c r="K159" i="188"/>
  <c r="L158" i="188"/>
  <c r="K158" i="188"/>
  <c r="L157" i="188"/>
  <c r="K157" i="188"/>
  <c r="L156" i="188"/>
  <c r="K156" i="188"/>
  <c r="L155" i="188"/>
  <c r="K155" i="188"/>
  <c r="L154" i="188"/>
  <c r="K154" i="188"/>
  <c r="L153" i="188"/>
  <c r="K153" i="188"/>
  <c r="L152" i="188"/>
  <c r="K152" i="188"/>
  <c r="L151" i="188"/>
  <c r="K151" i="188"/>
  <c r="L150" i="188"/>
  <c r="K150" i="188"/>
  <c r="L149" i="188"/>
  <c r="K149" i="188"/>
  <c r="L148" i="188"/>
  <c r="K148" i="188"/>
  <c r="L147" i="188"/>
  <c r="K147" i="188"/>
  <c r="L146" i="188"/>
  <c r="K146" i="188"/>
  <c r="L145" i="188"/>
  <c r="K145" i="188"/>
  <c r="L144" i="188"/>
  <c r="K144" i="188"/>
  <c r="L143" i="188"/>
  <c r="K143" i="188"/>
  <c r="L142" i="188"/>
  <c r="K142" i="188"/>
  <c r="L141" i="188"/>
  <c r="K141" i="188"/>
  <c r="L140" i="188"/>
  <c r="K140" i="188"/>
  <c r="L139" i="188"/>
  <c r="K139" i="188"/>
  <c r="L138" i="188"/>
  <c r="K138" i="188"/>
  <c r="L137" i="188"/>
  <c r="K137" i="188"/>
  <c r="L136" i="188"/>
  <c r="K136" i="188"/>
  <c r="L135" i="188"/>
  <c r="K135" i="188"/>
  <c r="L134" i="188"/>
  <c r="K134" i="188"/>
  <c r="L133" i="188"/>
  <c r="K133" i="188"/>
  <c r="L132" i="188"/>
  <c r="K132" i="188"/>
  <c r="L131" i="188"/>
  <c r="K131" i="188"/>
  <c r="L130" i="188"/>
  <c r="K130" i="188"/>
  <c r="L129" i="188"/>
  <c r="K129" i="188"/>
  <c r="L128" i="188"/>
  <c r="K128" i="188"/>
  <c r="L127" i="188"/>
  <c r="K127" i="188"/>
  <c r="L126" i="188"/>
  <c r="K126" i="188"/>
  <c r="L125" i="188"/>
  <c r="K125" i="188"/>
  <c r="L124" i="188"/>
  <c r="K124" i="188"/>
  <c r="L123" i="188"/>
  <c r="K123" i="188"/>
  <c r="L122" i="188"/>
  <c r="K122" i="188"/>
  <c r="L121" i="188"/>
  <c r="K121" i="188"/>
  <c r="L120" i="188"/>
  <c r="K120" i="188"/>
  <c r="L119" i="188"/>
  <c r="K119" i="188"/>
  <c r="L118" i="188"/>
  <c r="K118" i="188"/>
  <c r="L117" i="188"/>
  <c r="K117" i="188"/>
  <c r="L116" i="188"/>
  <c r="K116" i="188"/>
  <c r="L115" i="188"/>
  <c r="K115" i="188"/>
  <c r="L114" i="188"/>
  <c r="K114" i="188"/>
  <c r="L113" i="188"/>
  <c r="K113" i="188"/>
  <c r="L112" i="188"/>
  <c r="K112" i="188"/>
  <c r="L111" i="188"/>
  <c r="K111" i="188"/>
  <c r="L110" i="188"/>
  <c r="K110" i="188"/>
  <c r="L109" i="188"/>
  <c r="K109" i="188"/>
  <c r="L108" i="188"/>
  <c r="K108" i="188"/>
  <c r="L107" i="188"/>
  <c r="K107" i="188"/>
  <c r="L106" i="188"/>
  <c r="K106" i="188"/>
  <c r="L105" i="188"/>
  <c r="K105" i="188"/>
  <c r="L104" i="188"/>
  <c r="K104" i="188"/>
  <c r="L103" i="188"/>
  <c r="K103" i="188"/>
  <c r="L102" i="188"/>
  <c r="K102" i="188"/>
  <c r="L101" i="188"/>
  <c r="K101" i="188"/>
  <c r="L100" i="188"/>
  <c r="K100" i="188"/>
  <c r="L99" i="188"/>
  <c r="K99" i="188"/>
  <c r="L98" i="188"/>
  <c r="K98" i="188"/>
  <c r="L97" i="188"/>
  <c r="K97" i="188"/>
  <c r="L96" i="188"/>
  <c r="K96" i="188"/>
  <c r="L95" i="188"/>
  <c r="K95" i="188"/>
  <c r="L94" i="188"/>
  <c r="K94" i="188"/>
  <c r="L93" i="188"/>
  <c r="K93" i="188"/>
  <c r="L92" i="188"/>
  <c r="K92" i="188"/>
  <c r="L91" i="188"/>
  <c r="K91" i="188"/>
  <c r="L90" i="188"/>
  <c r="K90" i="188"/>
  <c r="L89" i="188"/>
  <c r="K89" i="188"/>
  <c r="L88" i="188"/>
  <c r="K88" i="188"/>
  <c r="L87" i="188"/>
  <c r="K87" i="188"/>
  <c r="L86" i="188"/>
  <c r="K86" i="188"/>
  <c r="L85" i="188"/>
  <c r="K85" i="188"/>
  <c r="L84" i="188"/>
  <c r="K84" i="188"/>
  <c r="L83" i="188"/>
  <c r="K83" i="188"/>
  <c r="L82" i="188"/>
  <c r="K82" i="188"/>
  <c r="L81" i="188"/>
  <c r="K81" i="188"/>
  <c r="L80" i="188"/>
  <c r="K80" i="188"/>
  <c r="L79" i="188"/>
  <c r="K79" i="188"/>
  <c r="L78" i="188"/>
  <c r="K78" i="188"/>
  <c r="L77" i="188"/>
  <c r="K77" i="188"/>
  <c r="L76" i="188"/>
  <c r="K76" i="188"/>
  <c r="L75" i="188"/>
  <c r="K75" i="188"/>
  <c r="L74" i="188"/>
  <c r="K74" i="188"/>
  <c r="L73" i="188"/>
  <c r="K73" i="188"/>
  <c r="L72" i="188"/>
  <c r="K72" i="188"/>
  <c r="L71" i="188"/>
  <c r="K71" i="188"/>
  <c r="L70" i="188"/>
  <c r="K70" i="188"/>
  <c r="L69" i="188"/>
  <c r="K69" i="188"/>
  <c r="L68" i="188"/>
  <c r="K68" i="188"/>
  <c r="L67" i="188"/>
  <c r="K67" i="188"/>
  <c r="L66" i="188"/>
  <c r="K66" i="188"/>
  <c r="L65" i="188"/>
  <c r="K65" i="188"/>
  <c r="L64" i="188"/>
  <c r="K64" i="188"/>
  <c r="L63" i="188"/>
  <c r="K63" i="188"/>
  <c r="L62" i="188"/>
  <c r="K62" i="188"/>
  <c r="L61" i="188"/>
  <c r="K61" i="188"/>
  <c r="L60" i="188"/>
  <c r="K60" i="188"/>
  <c r="L59" i="188"/>
  <c r="K59" i="188"/>
  <c r="L58" i="188"/>
  <c r="K58" i="188"/>
  <c r="L57" i="188"/>
  <c r="K57" i="188"/>
  <c r="L56" i="188"/>
  <c r="K56" i="188"/>
  <c r="L55" i="188"/>
  <c r="K55" i="188"/>
  <c r="L54" i="188"/>
  <c r="K54" i="188"/>
  <c r="L53" i="188"/>
  <c r="K53" i="188"/>
  <c r="L52" i="188"/>
  <c r="K52" i="188"/>
  <c r="L51" i="188"/>
  <c r="K51" i="188"/>
  <c r="L50" i="188"/>
  <c r="K50" i="188"/>
  <c r="L49" i="188"/>
  <c r="K49" i="188"/>
  <c r="L48" i="188"/>
  <c r="K48" i="188"/>
  <c r="L47" i="188"/>
  <c r="K47" i="188"/>
  <c r="L46" i="188"/>
  <c r="K46" i="188"/>
  <c r="L45" i="188"/>
  <c r="K45" i="188"/>
  <c r="L44" i="188"/>
  <c r="K44" i="188"/>
  <c r="L43" i="188"/>
  <c r="K43" i="188"/>
  <c r="L42" i="188"/>
  <c r="K42" i="188"/>
  <c r="L41" i="188"/>
  <c r="K41" i="188"/>
  <c r="L40" i="188"/>
  <c r="K40" i="188"/>
  <c r="L39" i="188"/>
  <c r="K39" i="188"/>
  <c r="L38" i="188"/>
  <c r="K38" i="188"/>
  <c r="L37" i="188"/>
  <c r="K37" i="188"/>
  <c r="L36" i="188"/>
  <c r="K36" i="188"/>
  <c r="L35" i="188"/>
  <c r="K35" i="188"/>
  <c r="L34" i="188"/>
  <c r="K34" i="188"/>
  <c r="L33" i="188"/>
  <c r="K33" i="188"/>
  <c r="L32" i="188"/>
  <c r="K32" i="188"/>
  <c r="L31" i="188"/>
  <c r="K31" i="188"/>
  <c r="L30" i="188"/>
  <c r="K30" i="188"/>
  <c r="L29" i="188"/>
  <c r="K29" i="188"/>
  <c r="L28" i="188"/>
  <c r="K28" i="188"/>
  <c r="L27" i="188"/>
  <c r="K27" i="188"/>
  <c r="L26" i="188"/>
  <c r="K26" i="188"/>
  <c r="L25" i="188"/>
  <c r="K25" i="188"/>
  <c r="L24" i="188"/>
  <c r="K24" i="188"/>
  <c r="L23" i="188"/>
  <c r="K23" i="188"/>
  <c r="L22" i="188"/>
  <c r="K22" i="188"/>
  <c r="L21" i="188"/>
  <c r="K21" i="188"/>
  <c r="L20" i="188"/>
  <c r="K20" i="188"/>
  <c r="L19" i="188"/>
  <c r="K19" i="188"/>
  <c r="L18" i="188"/>
  <c r="K18" i="188"/>
  <c r="L17" i="188"/>
  <c r="K17" i="188"/>
  <c r="L16" i="188"/>
  <c r="K16" i="188"/>
  <c r="L15" i="188"/>
  <c r="K15" i="188"/>
  <c r="L14" i="188"/>
  <c r="K14" i="188"/>
  <c r="L13" i="188"/>
  <c r="K13" i="188"/>
  <c r="L12" i="188"/>
  <c r="K12" i="188"/>
  <c r="L11" i="188"/>
  <c r="K11" i="188"/>
  <c r="L10" i="188"/>
  <c r="K10" i="188"/>
  <c r="L9" i="188"/>
  <c r="K9" i="188"/>
  <c r="L8" i="188"/>
  <c r="K8" i="188"/>
  <c r="L7" i="188"/>
  <c r="K7" i="188"/>
  <c r="L6" i="188"/>
  <c r="K6" i="188"/>
  <c r="L5" i="188"/>
  <c r="K5" i="188"/>
  <c r="L4" i="188"/>
  <c r="K4" i="188"/>
  <c r="A55" i="189" a="1"/>
  <c r="A55" i="189" s="1"/>
  <c r="AF8" i="189"/>
  <c r="AG7" i="189"/>
  <c r="T8" i="120"/>
  <c r="T6" i="120"/>
  <c r="AN49" i="92" l="1"/>
  <c r="AN38" i="92"/>
  <c r="AN27" i="92"/>
  <c r="AN16" i="92"/>
  <c r="A169" i="189"/>
  <c r="AJ19" i="189" s="1"/>
  <c r="L25" i="194"/>
  <c r="Q27" i="194" l="1"/>
  <c r="T65" i="191"/>
  <c r="U63" i="191"/>
  <c r="P67" i="145"/>
  <c r="P65" i="145"/>
  <c r="AA77" i="187"/>
  <c r="AA76" i="187"/>
  <c r="AA75" i="187"/>
  <c r="AA74" i="187"/>
  <c r="AA73" i="187"/>
  <c r="I77" i="187"/>
  <c r="I76" i="187"/>
  <c r="I75" i="187"/>
  <c r="I74" i="187"/>
  <c r="I73" i="187"/>
  <c r="I82" i="187"/>
  <c r="W82" i="187" s="1"/>
  <c r="AS77" i="187"/>
  <c r="AS76" i="187"/>
  <c r="AS75" i="187"/>
  <c r="I81" i="187" s="1"/>
  <c r="W81" i="187" s="1"/>
  <c r="AS74" i="187"/>
  <c r="AS73" i="187"/>
  <c r="AL81" i="187" l="1"/>
  <c r="AL83" i="187" s="1"/>
  <c r="V21" i="120" s="1"/>
  <c r="A49" i="189" l="1" a="1"/>
  <c r="A49" i="189" s="1"/>
  <c r="A47" i="189" a="1"/>
  <c r="A47" i="189" s="1"/>
  <c r="AU65" i="189" l="1"/>
  <c r="A65" i="189"/>
  <c r="A44" i="94" l="1"/>
  <c r="AN9" i="100"/>
  <c r="AA40" i="94" l="1"/>
  <c r="AA39" i="94"/>
  <c r="AA38" i="94"/>
  <c r="AA37" i="94"/>
  <c r="AA36" i="94"/>
  <c r="AA35" i="94"/>
  <c r="AA34" i="94"/>
  <c r="AA33" i="94"/>
  <c r="AA32" i="94"/>
  <c r="AA31" i="94"/>
  <c r="AA30" i="94"/>
  <c r="AA29" i="94"/>
  <c r="AA28" i="94"/>
  <c r="AA27" i="94"/>
  <c r="AA26" i="94"/>
  <c r="I40" i="94"/>
  <c r="I39" i="94"/>
  <c r="I38" i="94"/>
  <c r="I37" i="94"/>
  <c r="I36" i="94"/>
  <c r="I35" i="94"/>
  <c r="I34" i="94"/>
  <c r="I33" i="94"/>
  <c r="I32" i="94"/>
  <c r="I31" i="94"/>
  <c r="I30" i="94"/>
  <c r="I29" i="94"/>
  <c r="I28" i="94"/>
  <c r="I27" i="94"/>
  <c r="I26" i="94"/>
  <c r="S58" i="187"/>
  <c r="S57" i="187"/>
  <c r="S56" i="187"/>
  <c r="S55" i="187"/>
  <c r="S54" i="187"/>
  <c r="S53" i="187"/>
  <c r="S52" i="187"/>
  <c r="S51" i="187"/>
  <c r="S50" i="187"/>
  <c r="S49" i="187"/>
  <c r="S48" i="187"/>
  <c r="S47" i="187"/>
  <c r="S46" i="187"/>
  <c r="S45" i="187"/>
  <c r="S44" i="187"/>
  <c r="S43" i="187"/>
  <c r="S42" i="187"/>
  <c r="S41" i="187"/>
  <c r="S40" i="187"/>
  <c r="S39" i="187"/>
  <c r="S38" i="187"/>
  <c r="S37" i="187"/>
  <c r="S36" i="187"/>
  <c r="S35" i="187"/>
  <c r="S34" i="187"/>
  <c r="S33" i="187"/>
  <c r="S32" i="187"/>
  <c r="S31" i="187"/>
  <c r="S30" i="187"/>
  <c r="S29" i="187"/>
  <c r="S28" i="187"/>
  <c r="S27" i="187"/>
  <c r="S26" i="187"/>
  <c r="S25" i="187"/>
  <c r="S24" i="187"/>
  <c r="S23" i="187"/>
  <c r="S22" i="187"/>
  <c r="S21" i="187"/>
  <c r="S20" i="187"/>
  <c r="S19" i="187"/>
  <c r="S18" i="187"/>
  <c r="S17" i="187"/>
  <c r="S16" i="187"/>
  <c r="S15" i="187"/>
  <c r="S14" i="187"/>
  <c r="S13" i="187"/>
  <c r="S12" i="187"/>
  <c r="S11" i="187"/>
  <c r="S10" i="187"/>
  <c r="S9" i="187"/>
  <c r="K58" i="187"/>
  <c r="K57" i="187"/>
  <c r="K56" i="187"/>
  <c r="K55" i="187"/>
  <c r="K54" i="187"/>
  <c r="K53" i="187"/>
  <c r="K52" i="187"/>
  <c r="K51" i="187"/>
  <c r="K50" i="187"/>
  <c r="K49" i="187"/>
  <c r="K48" i="187"/>
  <c r="K47" i="187"/>
  <c r="K46" i="187"/>
  <c r="K45" i="187"/>
  <c r="K44" i="187"/>
  <c r="K43" i="187"/>
  <c r="K42" i="187"/>
  <c r="K41" i="187"/>
  <c r="K40" i="187"/>
  <c r="K39" i="187"/>
  <c r="K38" i="187"/>
  <c r="K37" i="187"/>
  <c r="K36" i="187"/>
  <c r="K35" i="187"/>
  <c r="K34" i="187"/>
  <c r="K33" i="187"/>
  <c r="K32" i="187"/>
  <c r="K31" i="187"/>
  <c r="K30" i="187"/>
  <c r="K29" i="187"/>
  <c r="K28" i="187"/>
  <c r="K27" i="187"/>
  <c r="K26" i="187"/>
  <c r="K25" i="187"/>
  <c r="K24" i="187"/>
  <c r="K23" i="187"/>
  <c r="K22" i="187"/>
  <c r="K21" i="187"/>
  <c r="K20" i="187"/>
  <c r="K19" i="187"/>
  <c r="K18" i="187"/>
  <c r="K17" i="187"/>
  <c r="K16" i="187"/>
  <c r="K15" i="187"/>
  <c r="K14" i="187"/>
  <c r="K13" i="187"/>
  <c r="K12" i="187"/>
  <c r="K11" i="187"/>
  <c r="K10" i="187"/>
  <c r="K9" i="187"/>
  <c r="AN48" i="100" l="1"/>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O9" i="100"/>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AB9"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N9" i="91"/>
  <c r="CH111" i="189"/>
  <c r="CA111" i="189"/>
  <c r="BT111" i="189"/>
  <c r="AU58" i="187" l="1"/>
  <c r="AX58" i="187" s="1"/>
  <c r="AK58" i="187"/>
  <c r="AU57" i="187"/>
  <c r="AX57" i="187" s="1"/>
  <c r="AK57" i="187"/>
  <c r="AU56" i="187"/>
  <c r="AX56" i="187" s="1"/>
  <c r="AK56" i="187"/>
  <c r="AU55" i="187"/>
  <c r="AX55" i="187" s="1"/>
  <c r="AK55" i="187"/>
  <c r="AU54" i="187"/>
  <c r="AX54" i="187" s="1"/>
  <c r="AK54" i="187"/>
  <c r="AU53" i="187"/>
  <c r="AX53" i="187" s="1"/>
  <c r="AK53" i="187"/>
  <c r="AU52" i="187"/>
  <c r="AX52" i="187" s="1"/>
  <c r="AK52" i="187"/>
  <c r="AU51" i="187"/>
  <c r="AX51" i="187" s="1"/>
  <c r="AK51" i="187"/>
  <c r="AU50" i="187"/>
  <c r="AX50" i="187" s="1"/>
  <c r="AK50" i="187"/>
  <c r="AU49" i="187"/>
  <c r="AX49" i="187" s="1"/>
  <c r="AK49" i="187"/>
  <c r="AU48" i="187"/>
  <c r="AX48" i="187" s="1"/>
  <c r="AK48" i="187"/>
  <c r="AU47" i="187"/>
  <c r="AX47" i="187" s="1"/>
  <c r="AK47" i="187"/>
  <c r="AU46" i="187"/>
  <c r="AX46" i="187" s="1"/>
  <c r="AK46" i="187"/>
  <c r="AU45" i="187"/>
  <c r="AX45" i="187" s="1"/>
  <c r="AK45" i="187"/>
  <c r="AU44" i="187"/>
  <c r="AX44" i="187" s="1"/>
  <c r="AK44" i="187"/>
  <c r="AU43" i="187"/>
  <c r="AX43" i="187" s="1"/>
  <c r="AK43" i="187"/>
  <c r="AU42" i="187"/>
  <c r="AX42" i="187" s="1"/>
  <c r="AK42" i="187"/>
  <c r="AU41" i="187"/>
  <c r="AX41" i="187" s="1"/>
  <c r="AK41" i="187"/>
  <c r="AU40" i="187"/>
  <c r="AX40" i="187" s="1"/>
  <c r="AK40" i="187"/>
  <c r="AU39" i="187"/>
  <c r="AX39" i="187" s="1"/>
  <c r="AK39" i="187"/>
  <c r="AU38" i="187"/>
  <c r="AX38" i="187" s="1"/>
  <c r="AK38" i="187"/>
  <c r="AU37" i="187"/>
  <c r="AX37" i="187" s="1"/>
  <c r="AK37" i="187"/>
  <c r="AU36" i="187"/>
  <c r="AX36" i="187" s="1"/>
  <c r="AK36" i="187"/>
  <c r="AU35" i="187"/>
  <c r="AX35" i="187" s="1"/>
  <c r="AK35" i="187"/>
  <c r="AU34" i="187"/>
  <c r="AX34" i="187" s="1"/>
  <c r="AK34" i="187"/>
  <c r="AU33" i="187"/>
  <c r="AX33" i="187" s="1"/>
  <c r="AK33" i="187"/>
  <c r="AU32" i="187"/>
  <c r="AX32" i="187" s="1"/>
  <c r="AK32" i="187"/>
  <c r="AU31" i="187"/>
  <c r="AX31" i="187" s="1"/>
  <c r="AK31" i="187"/>
  <c r="AU30" i="187"/>
  <c r="AX30" i="187" s="1"/>
  <c r="AK30" i="187"/>
  <c r="AU29" i="187"/>
  <c r="AX29" i="187" s="1"/>
  <c r="AK29" i="187"/>
  <c r="AU28" i="187"/>
  <c r="AX28" i="187" s="1"/>
  <c r="AK28" i="187"/>
  <c r="AU27" i="187"/>
  <c r="AX27" i="187" s="1"/>
  <c r="AK27" i="187"/>
  <c r="AU26" i="187"/>
  <c r="AX26" i="187" s="1"/>
  <c r="AK26" i="187"/>
  <c r="AU25" i="187"/>
  <c r="AX25" i="187" s="1"/>
  <c r="AK25" i="187"/>
  <c r="AU24" i="187"/>
  <c r="AX24" i="187" s="1"/>
  <c r="AK24" i="187"/>
  <c r="AU23" i="187"/>
  <c r="AX23" i="187" s="1"/>
  <c r="AK23" i="187"/>
  <c r="AU22" i="187"/>
  <c r="AX22" i="187" s="1"/>
  <c r="AK22" i="187"/>
  <c r="AU21" i="187"/>
  <c r="AX21" i="187" s="1"/>
  <c r="AK21" i="187"/>
  <c r="AU20" i="187"/>
  <c r="AX20" i="187" s="1"/>
  <c r="AK20" i="187"/>
  <c r="AU19" i="187"/>
  <c r="AX19" i="187" s="1"/>
  <c r="AK19" i="187"/>
  <c r="AU18" i="187"/>
  <c r="AX18" i="187" s="1"/>
  <c r="AK18" i="187"/>
  <c r="AU17" i="187"/>
  <c r="AX17" i="187" s="1"/>
  <c r="AK17" i="187"/>
  <c r="AX16" i="187"/>
  <c r="AU16" i="187"/>
  <c r="AK16" i="187"/>
  <c r="AU15" i="187"/>
  <c r="AX15" i="187" s="1"/>
  <c r="AK15" i="187"/>
  <c r="AU14" i="187"/>
  <c r="AX14" i="187" s="1"/>
  <c r="AK14" i="187"/>
  <c r="AU13" i="187"/>
  <c r="AX13" i="187" s="1"/>
  <c r="AK13" i="187"/>
  <c r="AU12" i="187"/>
  <c r="AX12" i="187" s="1"/>
  <c r="AK12" i="187"/>
  <c r="AU11" i="187"/>
  <c r="AX11" i="187" s="1"/>
  <c r="AK11" i="187"/>
  <c r="AU10" i="187"/>
  <c r="AX10" i="187" s="1"/>
  <c r="AK10" i="187"/>
  <c r="AU9" i="187"/>
  <c r="AX9" i="187" s="1"/>
  <c r="AK9" i="187"/>
  <c r="W64" i="187" l="1"/>
  <c r="AI64" i="187" s="1"/>
  <c r="W63" i="187"/>
  <c r="AI63" i="187" s="1"/>
  <c r="W62" i="187"/>
  <c r="AI62" i="187" s="1"/>
  <c r="W65" i="187"/>
  <c r="AI65" i="187" s="1"/>
  <c r="AS62" i="187" l="1"/>
  <c r="AS66" i="187" s="1"/>
  <c r="V20" i="120" l="1"/>
  <c r="V22" i="120" s="1"/>
  <c r="N54" i="91"/>
  <c r="AS44" i="91" l="1"/>
  <c r="AS43" i="91"/>
  <c r="AS42" i="91"/>
  <c r="AS41" i="91"/>
  <c r="AS40" i="91"/>
  <c r="AS30" i="91"/>
  <c r="AS29" i="91"/>
  <c r="AS28" i="91"/>
  <c r="AS27" i="91"/>
  <c r="AS26" i="91"/>
  <c r="AS14" i="91"/>
  <c r="AS13" i="91"/>
  <c r="AS12" i="91"/>
  <c r="AS11" i="91"/>
  <c r="AS10" i="91"/>
  <c r="AS36" i="100" l="1"/>
  <c r="AS35" i="100"/>
  <c r="AV35" i="100" s="1"/>
  <c r="AS34" i="100"/>
  <c r="AS33" i="100"/>
  <c r="AV33" i="100" s="1"/>
  <c r="AS32" i="100"/>
  <c r="AS31" i="100"/>
  <c r="AV31" i="100" s="1"/>
  <c r="AS18" i="100"/>
  <c r="AS17" i="100"/>
  <c r="AV17" i="100" s="1"/>
  <c r="AS16" i="100"/>
  <c r="AS15" i="100"/>
  <c r="AV15" i="100" s="1"/>
  <c r="AS14" i="100"/>
  <c r="AS13" i="100"/>
  <c r="AV13" i="100" s="1"/>
  <c r="AS40" i="100"/>
  <c r="AS39" i="100"/>
  <c r="AV39" i="100" s="1"/>
  <c r="AS38" i="100"/>
  <c r="AS37" i="100"/>
  <c r="AV37" i="100" s="1"/>
  <c r="AS22" i="100"/>
  <c r="AS21" i="100"/>
  <c r="AV21" i="100" s="1"/>
  <c r="AS20" i="100"/>
  <c r="AS19" i="100"/>
  <c r="AV19" i="100" s="1"/>
  <c r="AS47" i="91" l="1"/>
  <c r="AS46" i="91"/>
  <c r="AS45" i="91"/>
  <c r="AS49" i="91"/>
  <c r="AS48" i="91"/>
  <c r="AS32" i="91"/>
  <c r="AS31" i="91"/>
  <c r="AS25" i="91"/>
  <c r="AS34" i="91"/>
  <c r="AS33" i="91"/>
  <c r="AS17" i="91"/>
  <c r="AS16" i="91"/>
  <c r="AS15" i="91"/>
  <c r="AS19" i="91"/>
  <c r="AS18" i="91"/>
  <c r="W44" i="94" l="1"/>
  <c r="AL44" i="94" s="1"/>
  <c r="AL45" i="94" s="1"/>
  <c r="V27" i="120" s="1"/>
  <c r="AS50" i="91" l="1"/>
  <c r="AS38" i="91"/>
  <c r="AS9" i="91" l="1"/>
  <c r="AS20" i="91"/>
  <c r="I57" i="91" l="1"/>
  <c r="I58" i="91"/>
  <c r="AS53" i="91"/>
  <c r="AS52" i="91"/>
  <c r="AS51" i="91"/>
  <c r="AS39" i="91"/>
  <c r="AS37" i="91"/>
  <c r="AS36" i="91"/>
  <c r="AS35" i="91"/>
  <c r="AS24" i="91"/>
  <c r="AS23" i="91"/>
  <c r="AS22" i="91"/>
  <c r="AS21" i="91"/>
  <c r="I62" i="91" l="1"/>
  <c r="AB62" i="91" s="1"/>
  <c r="I61" i="91"/>
  <c r="I60" i="91"/>
  <c r="AB60" i="91" s="1"/>
  <c r="I59" i="91"/>
  <c r="AB59" i="91" s="1"/>
  <c r="AB58" i="91"/>
  <c r="AS10" i="100"/>
  <c r="AS9" i="100"/>
  <c r="AS48" i="100"/>
  <c r="AS47" i="100"/>
  <c r="AV47" i="100" s="1"/>
  <c r="AS46" i="100"/>
  <c r="AS45" i="100"/>
  <c r="AV45" i="100" s="1"/>
  <c r="AS44" i="100"/>
  <c r="AS43" i="100"/>
  <c r="AV43" i="100" s="1"/>
  <c r="AS42" i="100"/>
  <c r="AS41" i="100"/>
  <c r="AV41" i="100" s="1"/>
  <c r="AS30" i="100"/>
  <c r="AS29" i="100"/>
  <c r="AS28" i="100"/>
  <c r="AS27" i="100"/>
  <c r="AV27" i="100" s="1"/>
  <c r="AS26" i="100"/>
  <c r="AS25" i="100"/>
  <c r="AV25" i="100" s="1"/>
  <c r="AS24" i="100"/>
  <c r="AS23" i="100"/>
  <c r="AV23" i="100" s="1"/>
  <c r="AS12" i="100"/>
  <c r="AS11" i="100"/>
  <c r="AV11" i="100" s="1"/>
  <c r="AV9" i="100" l="1"/>
  <c r="J52" i="100" s="1"/>
  <c r="Z52" i="100" s="1"/>
  <c r="AN52" i="100" s="1"/>
  <c r="AV29" i="100"/>
  <c r="AP59" i="91"/>
  <c r="AB61" i="91"/>
  <c r="AP61" i="91" s="1"/>
  <c r="AB57" i="91"/>
  <c r="AP57" i="91" s="1"/>
  <c r="J54" i="100" l="1"/>
  <c r="Z54" i="100" s="1"/>
  <c r="J53" i="100"/>
  <c r="Z53" i="100" s="1"/>
  <c r="AP63" i="91"/>
  <c r="AN53" i="100" l="1"/>
  <c r="AN55" i="100" s="1"/>
  <c r="V26" i="120" s="1"/>
  <c r="V23" i="120" l="1"/>
  <c r="AF6" i="92" l="1"/>
  <c r="AX6" i="92" s="1"/>
  <c r="AX54" i="92"/>
  <c r="AX56" i="92" s="1"/>
  <c r="AX43" i="92"/>
  <c r="AX45" i="92" s="1"/>
  <c r="AN54" i="92"/>
  <c r="AN43" i="92"/>
  <c r="AX32" i="92"/>
  <c r="AX34" i="92" s="1"/>
  <c r="AN32" i="92"/>
  <c r="AX21" i="92"/>
  <c r="AX23" i="92" s="1"/>
  <c r="AN21" i="92"/>
  <c r="AX58" i="92" l="1"/>
  <c r="V24" i="120" s="1"/>
  <c r="V28" i="120" s="1"/>
  <c r="AD11" i="120" s="1"/>
  <c r="V32" i="120" l="1"/>
  <c r="V33" i="120" s="1"/>
  <c r="T37" i="120" l="1"/>
  <c r="T36" i="120"/>
  <c r="A61" i="18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35C73A8B-399B-4BAB-AD2B-894ACEF2973E}">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999F6CB7-C78F-4D1D-AC04-5940F5574960}">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<sst xmlns="http://schemas.openxmlformats.org/spreadsheetml/2006/main" count="3106" uniqueCount="1613">
  <si>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</si>
  <si>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</si>
  <si>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</si>
  <si>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</si>
  <si>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</si>
  <si>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</si>
  <si>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</si>
  <si>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</si>
  <si>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</si>
  <si>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</si>
  <si>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</si>
  <si>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</si>
  <si>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</si>
  <si>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</si>
  <si>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</si>
  <si>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</si>
  <si>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住所</t>
    <rPh sb="0" eb="2">
      <t>ジュウショ</t>
    </rPh>
    <phoneticPr fontId="6"/>
  </si>
  <si>
    <t>生年月日</t>
    <rPh sb="0" eb="2">
      <t>セイネン</t>
    </rPh>
    <rPh sb="2" eb="4">
      <t>ガッピ</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</si>
  <si>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</si>
  <si>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</si>
  <si>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</si>
  <si>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</si>
  <si>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暴力団排除に関する誓約事項</t>
    <rPh sb="0" eb="3">
      <t>ボウリョクダン</t>
    </rPh>
    <phoneticPr fontId="6"/>
  </si>
  <si>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6"/>
  </si>
  <si>
    <t>記</t>
  </si>
  <si>
    <t>役員名簿</t>
    <rPh sb="0" eb="2">
      <t>ヤクイン</t>
    </rPh>
    <rPh sb="2" eb="4">
      <t>メイボ</t>
    </rPh>
    <phoneticPr fontId="6"/>
  </si>
  <si>
    <t>氏名カナ</t>
    <rPh sb="0" eb="2">
      <t>シメイ</t>
    </rPh>
    <phoneticPr fontId="6"/>
  </si>
  <si>
    <t>氏名漢字</t>
    <rPh sb="0" eb="2">
      <t>シメイ</t>
    </rPh>
    <rPh sb="2" eb="4">
      <t>カンジ</t>
    </rPh>
    <phoneticPr fontId="6"/>
  </si>
  <si>
    <t>役職名</t>
    <rPh sb="0" eb="3">
      <t>ヤクショクメイ</t>
    </rPh>
    <phoneticPr fontId="6"/>
  </si>
  <si>
    <t>和暦</t>
    <rPh sb="0" eb="2">
      <t>ワレキ</t>
    </rPh>
    <phoneticPr fontId="6"/>
  </si>
  <si>
    <t>月</t>
    <rPh sb="0" eb="1">
      <t>ゲツ</t>
    </rPh>
    <phoneticPr fontId="6"/>
  </si>
  <si>
    <t>玄関ドア</t>
    <rPh sb="0" eb="2">
      <t>ゲンカン</t>
    </rPh>
    <phoneticPr fontId="6"/>
  </si>
  <si>
    <t>調湿建材</t>
    <rPh sb="0" eb="2">
      <t>チョウシツ</t>
    </rPh>
    <rPh sb="2" eb="4">
      <t>ケンザイ</t>
    </rPh>
    <phoneticPr fontId="6"/>
  </si>
  <si>
    <t>総括表</t>
    <rPh sb="0" eb="1">
      <t>ソウ</t>
    </rPh>
    <rPh sb="1" eb="2">
      <t>カツ</t>
    </rPh>
    <rPh sb="2" eb="3">
      <t>ヒョウ</t>
    </rPh>
    <phoneticPr fontId="6"/>
  </si>
  <si>
    <t>㎡</t>
  </si>
  <si>
    <t>ＳＩＩ登録型番</t>
    <phoneticPr fontId="6"/>
  </si>
  <si>
    <t>費目</t>
    <rPh sb="0" eb="2">
      <t>ヒモク</t>
    </rPh>
    <phoneticPr fontId="39"/>
  </si>
  <si>
    <t>材料費</t>
    <rPh sb="0" eb="3">
      <t>ザイリョウヒ</t>
    </rPh>
    <phoneticPr fontId="39"/>
  </si>
  <si>
    <t>厚み
(mm)</t>
    <rPh sb="0" eb="1">
      <t>アツ</t>
    </rPh>
    <phoneticPr fontId="39"/>
  </si>
  <si>
    <t>無</t>
    <rPh sb="0" eb="1">
      <t>ナシ</t>
    </rPh>
    <phoneticPr fontId="6"/>
  </si>
  <si>
    <t>所有区分</t>
    <rPh sb="0" eb="2">
      <t>ショユウ</t>
    </rPh>
    <rPh sb="2" eb="4">
      <t>クブン</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</si>
  <si>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</si>
  <si>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</si>
  <si>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</si>
  <si>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明細書　【断熱パネル】</t>
    <rPh sb="0" eb="2">
      <t>メイサイ</t>
    </rPh>
    <rPh sb="2" eb="3">
      <t>ショ</t>
    </rPh>
    <rPh sb="5" eb="7">
      <t>ダンネツ</t>
    </rPh>
    <phoneticPr fontId="6"/>
  </si>
  <si>
    <t>＜見積書の補助対象経費＞</t>
    <rPh sb="1" eb="4">
      <t>ミツモリショ</t>
    </rPh>
    <rPh sb="9" eb="11">
      <t>ケイヒ</t>
    </rPh>
    <phoneticPr fontId="6"/>
  </si>
  <si>
    <t>明細書　【潜熱蓄熱建材】</t>
    <rPh sb="0" eb="2">
      <t>メイサイ</t>
    </rPh>
    <rPh sb="2" eb="3">
      <t>ショ</t>
    </rPh>
    <rPh sb="5" eb="7">
      <t>センネツ</t>
    </rPh>
    <rPh sb="7" eb="9">
      <t>チクネツ</t>
    </rPh>
    <rPh sb="9" eb="11">
      <t>ケンザイ</t>
    </rPh>
    <phoneticPr fontId="6"/>
  </si>
  <si>
    <t>施工面積（㎡）</t>
    <rPh sb="0" eb="2">
      <t>セコウ</t>
    </rPh>
    <rPh sb="2" eb="4">
      <t>メンセキ</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</si>
  <si>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</si>
  <si>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</si>
  <si>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ＳＩＩ登録型番</t>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</si>
  <si>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</si>
  <si>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</si>
  <si>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</si>
  <si>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部位</t>
    <rPh sb="0" eb="2">
      <t>ブイ</t>
    </rPh>
    <phoneticPr fontId="39"/>
  </si>
  <si>
    <t>調湿建材</t>
    <rPh sb="0" eb="2">
      <t>チョウシツ</t>
    </rPh>
    <rPh sb="2" eb="4">
      <t>ケンザイ</t>
    </rPh>
    <phoneticPr fontId="26"/>
  </si>
  <si>
    <t>明細書　【断熱材】</t>
    <rPh sb="0" eb="2">
      <t>メイサイ</t>
    </rPh>
    <rPh sb="2" eb="3">
      <t>ショ</t>
    </rPh>
    <rPh sb="5" eb="7">
      <t>ダンネツ</t>
    </rPh>
    <rPh sb="7" eb="8">
      <t>ザイ</t>
    </rPh>
    <phoneticPr fontId="6"/>
  </si>
  <si>
    <t>利用
方法</t>
    <rPh sb="0" eb="2">
      <t>リヨウ</t>
    </rPh>
    <rPh sb="3" eb="5">
      <t>ホウホウ</t>
    </rPh>
    <phoneticPr fontId="6"/>
  </si>
  <si>
    <t>工事費</t>
    <rPh sb="0" eb="2">
      <t>コウジ</t>
    </rPh>
    <rPh sb="2" eb="3">
      <t>ヒ</t>
    </rPh>
    <phoneticPr fontId="39"/>
  </si>
  <si>
    <t>㎡</t>
    <phoneticPr fontId="39"/>
  </si>
  <si>
    <t>材料費計</t>
    <rPh sb="0" eb="3">
      <t>ザイリョウヒ</t>
    </rPh>
    <rPh sb="3" eb="4">
      <t>ケイ</t>
    </rPh>
    <phoneticPr fontId="39"/>
  </si>
  <si>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</si>
  <si>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</si>
  <si>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</si>
  <si>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</si>
  <si>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</si>
  <si>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延床面積　：</t>
    <rPh sb="0" eb="4">
      <t>ノベユカメンセキ</t>
    </rPh>
    <phoneticPr fontId="39"/>
  </si>
  <si>
    <t>全館蓄熱量合計：</t>
    <rPh sb="0" eb="2">
      <t>ゼンカン</t>
    </rPh>
    <rPh sb="2" eb="4">
      <t>チクネツ</t>
    </rPh>
    <rPh sb="4" eb="5">
      <t>リョウ</t>
    </rPh>
    <rPh sb="5" eb="7">
      <t>ゴウケイ</t>
    </rPh>
    <phoneticPr fontId="39"/>
  </si>
  <si>
    <t>ｋＪ</t>
    <phoneticPr fontId="39"/>
  </si>
  <si>
    <t>延床面積あたりの蓄熱量：</t>
    <rPh sb="0" eb="4">
      <t>ノベユカメンセキ</t>
    </rPh>
    <rPh sb="8" eb="10">
      <t>チクネツ</t>
    </rPh>
    <rPh sb="10" eb="11">
      <t>リョウ</t>
    </rPh>
    <phoneticPr fontId="39"/>
  </si>
  <si>
    <t>ｋＪ/㎡</t>
    <phoneticPr fontId="39"/>
  </si>
  <si>
    <t>床面積（a）</t>
    <rPh sb="0" eb="3">
      <t>ユカメンセキ</t>
    </rPh>
    <phoneticPr fontId="39"/>
  </si>
  <si>
    <t>床面積当たりの蓄熱量（ｋＪ/㎡） [（ｄ）/（a）]</t>
    <rPh sb="0" eb="3">
      <t>ユカメンセキ</t>
    </rPh>
    <rPh sb="3" eb="4">
      <t>ア</t>
    </rPh>
    <rPh sb="7" eb="9">
      <t>チクネツ</t>
    </rPh>
    <rPh sb="9" eb="10">
      <t>リョウ</t>
    </rPh>
    <phoneticPr fontId="6"/>
  </si>
  <si>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39"/>
  </si>
  <si>
    <t>蓄熱量合計
（ｋＪ）
（ｄ） [（ｂ）ｘ（ｃ）]</t>
    <rPh sb="0" eb="2">
      <t>チクネツ</t>
    </rPh>
    <rPh sb="2" eb="3">
      <t>リョウ</t>
    </rPh>
    <rPh sb="3" eb="5">
      <t>ゴウケイ</t>
    </rPh>
    <phoneticPr fontId="6"/>
  </si>
  <si>
    <t>床</t>
    <rPh sb="0" eb="1">
      <t>ユカ</t>
    </rPh>
    <phoneticPr fontId="39"/>
  </si>
  <si>
    <t>壁</t>
    <rPh sb="0" eb="1">
      <t>カベ</t>
    </rPh>
    <phoneticPr fontId="39"/>
  </si>
  <si>
    <t>天井</t>
    <rPh sb="0" eb="2">
      <t>テンジョウ</t>
    </rPh>
    <phoneticPr fontId="39"/>
  </si>
  <si>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</si>
  <si>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</si>
  <si>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（注）この申請書には、以下の書面を添付すること。</t>
    <rPh sb="1" eb="2">
      <t>チュウ</t>
    </rPh>
    <rPh sb="5" eb="8">
      <t>シンセイショ</t>
    </rPh>
    <rPh sb="11" eb="13">
      <t>イカ</t>
    </rPh>
    <rPh sb="14" eb="16">
      <t>ショメン</t>
    </rPh>
    <rPh sb="17" eb="19">
      <t>テンプ</t>
    </rPh>
    <phoneticPr fontId="6"/>
  </si>
  <si>
    <t>工事費計</t>
    <rPh sb="0" eb="2">
      <t>コウジ</t>
    </rPh>
    <rPh sb="2" eb="3">
      <t>ヒ</t>
    </rPh>
    <rPh sb="3" eb="4">
      <t>ケイ</t>
    </rPh>
    <phoneticPr fontId="39"/>
  </si>
  <si>
    <t>小計</t>
    <rPh sb="0" eb="2">
      <t>ショウケイ</t>
    </rPh>
    <phoneticPr fontId="6"/>
  </si>
  <si>
    <t>居住区分</t>
    <rPh sb="0" eb="2">
      <t>キョジュウ</t>
    </rPh>
    <rPh sb="2" eb="4">
      <t>クブン</t>
    </rPh>
    <phoneticPr fontId="6"/>
  </si>
  <si>
    <t>居住予定</t>
    <rPh sb="0" eb="2">
      <t>キョジュウ</t>
    </rPh>
    <rPh sb="2" eb="4">
      <t>ヨテイ</t>
    </rPh>
    <phoneticPr fontId="6"/>
  </si>
  <si>
    <t>着工予定日</t>
    <rPh sb="0" eb="2">
      <t>チャッコウ</t>
    </rPh>
    <rPh sb="2" eb="5">
      <t>ヨテイビ</t>
    </rPh>
    <phoneticPr fontId="6"/>
  </si>
  <si>
    <t>工事対象
住宅の住所</t>
    <rPh sb="0" eb="2">
      <t>コウジ</t>
    </rPh>
    <rPh sb="2" eb="4">
      <t>タイショウ</t>
    </rPh>
    <rPh sb="5" eb="7">
      <t>ジュウタク</t>
    </rPh>
    <rPh sb="8" eb="10">
      <t>ジュウショ</t>
    </rPh>
    <phoneticPr fontId="6"/>
  </si>
  <si>
    <t>グレード</t>
    <phoneticPr fontId="39"/>
  </si>
  <si>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</si>
  <si>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</si>
  <si>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</si>
  <si>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</si>
  <si>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</si>
  <si>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</si>
  <si>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</si>
  <si>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S</t>
    <phoneticPr fontId="39"/>
  </si>
  <si>
    <t>A</t>
    <phoneticPr fontId="39"/>
  </si>
  <si>
    <t>断熱パネルの補助対象経費合計</t>
    <rPh sb="0" eb="2">
      <t>ダンネツ</t>
    </rPh>
    <rPh sb="12" eb="14">
      <t>ゴウケイ</t>
    </rPh>
    <phoneticPr fontId="6"/>
  </si>
  <si>
    <t>構成</t>
    <rPh sb="0" eb="2">
      <t>コウセイ</t>
    </rPh>
    <phoneticPr fontId="47"/>
  </si>
  <si>
    <t>床</t>
    <rPh sb="0" eb="1">
      <t>ユカ</t>
    </rPh>
    <phoneticPr fontId="47"/>
  </si>
  <si>
    <t>玄関ドアの補助対象経費の合計</t>
    <rPh sb="0" eb="2">
      <t>ゲンカン</t>
    </rPh>
    <rPh sb="5" eb="7">
      <t>ホジョ</t>
    </rPh>
    <rPh sb="7" eb="9">
      <t>タイショウ</t>
    </rPh>
    <rPh sb="9" eb="11">
      <t>ケイヒ</t>
    </rPh>
    <rPh sb="12" eb="14">
      <t>ゴウケイ</t>
    </rPh>
    <phoneticPr fontId="6"/>
  </si>
  <si>
    <t>数量</t>
    <rPh sb="0" eb="2">
      <t>スウリョウ</t>
    </rPh>
    <phoneticPr fontId="39"/>
  </si>
  <si>
    <t>数量</t>
    <rPh sb="0" eb="2">
      <t>スウリョウ</t>
    </rPh>
    <phoneticPr fontId="31"/>
  </si>
  <si>
    <t>円</t>
    <rPh sb="0" eb="1">
      <t>エン</t>
    </rPh>
    <phoneticPr fontId="39"/>
  </si>
  <si>
    <t>施工面積合計（㎡）</t>
    <rPh sb="0" eb="2">
      <t>セコウ</t>
    </rPh>
    <rPh sb="2" eb="4">
      <t>メンセキ</t>
    </rPh>
    <rPh sb="4" eb="6">
      <t>ゴウケイ</t>
    </rPh>
    <phoneticPr fontId="39"/>
  </si>
  <si>
    <t>調湿建材の補助対象経費の合計</t>
    <rPh sb="0" eb="2">
      <t>チョウシツ</t>
    </rPh>
    <rPh sb="2" eb="4">
      <t>ケンザイ</t>
    </rPh>
    <rPh sb="5" eb="7">
      <t>ホジョ</t>
    </rPh>
    <rPh sb="7" eb="9">
      <t>タイショウ</t>
    </rPh>
    <rPh sb="9" eb="11">
      <t>ケイヒ</t>
    </rPh>
    <rPh sb="12" eb="14">
      <t>ゴウケイ</t>
    </rPh>
    <phoneticPr fontId="6"/>
  </si>
  <si>
    <t>住宅区分</t>
    <rPh sb="0" eb="2">
      <t>ジュウタク</t>
    </rPh>
    <rPh sb="2" eb="4">
      <t>クブン</t>
    </rPh>
    <phoneticPr fontId="6"/>
  </si>
  <si>
    <t>所有</t>
    <rPh sb="0" eb="2">
      <t>ショユウ</t>
    </rPh>
    <phoneticPr fontId="6"/>
  </si>
  <si>
    <t>居住</t>
    <phoneticPr fontId="6"/>
  </si>
  <si>
    <t>他の補助金等
への申請</t>
    <rPh sb="0" eb="1">
      <t>タ</t>
    </rPh>
    <rPh sb="2" eb="5">
      <t>ホジョキン</t>
    </rPh>
    <rPh sb="5" eb="6">
      <t>トウ</t>
    </rPh>
    <rPh sb="9" eb="11">
      <t>シンセイ</t>
    </rPh>
    <phoneticPr fontId="6"/>
  </si>
  <si>
    <t>有</t>
    <rPh sb="0" eb="1">
      <t>アリ</t>
    </rPh>
    <phoneticPr fontId="6"/>
  </si>
  <si>
    <t>工事完了
予定日</t>
    <rPh sb="0" eb="2">
      <t>コウジ</t>
    </rPh>
    <rPh sb="2" eb="4">
      <t>カンリョウ</t>
    </rPh>
    <rPh sb="5" eb="7">
      <t>ヨテイ</t>
    </rPh>
    <rPh sb="7" eb="8">
      <t>ビ</t>
    </rPh>
    <phoneticPr fontId="6"/>
  </si>
  <si>
    <t>会社名</t>
    <rPh sb="0" eb="3">
      <t>カイシャメイ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</si>
  <si>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</si>
  <si>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</si>
  <si>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</si>
  <si>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</si>
  <si>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</si>
  <si>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</si>
  <si>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</si>
  <si>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…申請者入力欄</t>
    <rPh sb="1" eb="4">
      <t>シンセイシャ</t>
    </rPh>
    <rPh sb="4" eb="6">
      <t>ニュウリョク</t>
    </rPh>
    <rPh sb="6" eb="7">
      <t>ラン</t>
    </rPh>
    <phoneticPr fontId="6"/>
  </si>
  <si>
    <t>一層目</t>
  </si>
  <si>
    <t>二層目</t>
    <rPh sb="0" eb="1">
      <t>ニ</t>
    </rPh>
    <phoneticPr fontId="47"/>
  </si>
  <si>
    <t>合計
熱抵抗値</t>
    <rPh sb="0" eb="2">
      <t>ゴウケイ</t>
    </rPh>
    <rPh sb="3" eb="4">
      <t>ネツ</t>
    </rPh>
    <rPh sb="4" eb="7">
      <t>テイコウチ</t>
    </rPh>
    <phoneticPr fontId="6"/>
  </si>
  <si>
    <t>断熱材の補助対象経費合計</t>
    <rPh sb="0" eb="2">
      <t>ダンネツ</t>
    </rPh>
    <rPh sb="2" eb="3">
      <t>ザイ</t>
    </rPh>
    <rPh sb="10" eb="12">
      <t>ゴウケイ</t>
    </rPh>
    <phoneticPr fontId="6"/>
  </si>
  <si>
    <t>補助率による計算（D） [（C）／２]</t>
    <rPh sb="0" eb="2">
      <t>ホジョ</t>
    </rPh>
    <rPh sb="2" eb="3">
      <t>リツ</t>
    </rPh>
    <rPh sb="6" eb="8">
      <t>ケイサン</t>
    </rPh>
    <phoneticPr fontId="6"/>
  </si>
  <si>
    <t>熱抵抗値（R値）</t>
    <phoneticPr fontId="47"/>
  </si>
  <si>
    <t>2.2以上</t>
    <phoneticPr fontId="47"/>
  </si>
  <si>
    <t>5.4以上</t>
    <phoneticPr fontId="47"/>
  </si>
  <si>
    <t>2.7以上</t>
    <phoneticPr fontId="47"/>
  </si>
  <si>
    <t>施工面積（㎡）</t>
  </si>
  <si>
    <t>施工面積（㎡）</t>
    <phoneticPr fontId="47"/>
  </si>
  <si>
    <t>ｘ</t>
    <phoneticPr fontId="47"/>
  </si>
  <si>
    <t>㎡</t>
    <phoneticPr fontId="47"/>
  </si>
  <si>
    <t>グレード</t>
    <phoneticPr fontId="39"/>
  </si>
  <si>
    <t>S</t>
    <phoneticPr fontId="39"/>
  </si>
  <si>
    <t>A</t>
    <phoneticPr fontId="39"/>
  </si>
  <si>
    <t>補助単価（円）</t>
    <phoneticPr fontId="39"/>
  </si>
  <si>
    <t>ｘ</t>
    <phoneticPr fontId="39"/>
  </si>
  <si>
    <t>補助対象経費（円）</t>
    <phoneticPr fontId="39"/>
  </si>
  <si>
    <t>↓小数点以下切捨て</t>
  </si>
  <si>
    <t>↓小数点以下切捨て</t>
    <phoneticPr fontId="47"/>
  </si>
  <si>
    <t>窓番号</t>
    <rPh sb="0" eb="3">
      <t>マドバンゴウ</t>
    </rPh>
    <phoneticPr fontId="6"/>
  </si>
  <si>
    <t>ＳＩＩ登録型番</t>
    <phoneticPr fontId="47"/>
  </si>
  <si>
    <t>メーカー名</t>
    <phoneticPr fontId="47"/>
  </si>
  <si>
    <t>サイズ</t>
    <phoneticPr fontId="47"/>
  </si>
  <si>
    <t>改修工法</t>
    <rPh sb="0" eb="4">
      <t>カイシュウコウホウ</t>
    </rPh>
    <phoneticPr fontId="47"/>
  </si>
  <si>
    <t>XS</t>
    <phoneticPr fontId="47"/>
  </si>
  <si>
    <t>S</t>
    <phoneticPr fontId="47"/>
  </si>
  <si>
    <t>M</t>
    <phoneticPr fontId="47"/>
  </si>
  <si>
    <t>L</t>
    <phoneticPr fontId="47"/>
  </si>
  <si>
    <t>0.2㎡未満</t>
    <phoneticPr fontId="47"/>
  </si>
  <si>
    <t>0.2㎡以上1.6㎡未満</t>
    <phoneticPr fontId="47"/>
  </si>
  <si>
    <t>1.6㎡以上2.8㎡未満</t>
    <phoneticPr fontId="47"/>
  </si>
  <si>
    <t>2.8㎡以上</t>
    <phoneticPr fontId="47"/>
  </si>
  <si>
    <t>補助単価（円）</t>
    <phoneticPr fontId="47"/>
  </si>
  <si>
    <t>補助対象経費（円）</t>
    <phoneticPr fontId="47"/>
  </si>
  <si>
    <t>円</t>
    <phoneticPr fontId="47"/>
  </si>
  <si>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6"/>
  </si>
  <si>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</si>
  <si>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</si>
  <si>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</si>
  <si>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</si>
  <si>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所有予定</t>
    <rPh sb="0" eb="2">
      <t>ショユウ</t>
    </rPh>
    <rPh sb="2" eb="4">
      <t>ヨテイ</t>
    </rPh>
    <phoneticPr fontId="6"/>
  </si>
  <si>
    <t>賃貸</t>
    <rPh sb="0" eb="2">
      <t>チンタイ</t>
    </rPh>
    <phoneticPr fontId="6"/>
  </si>
  <si>
    <t>役員名簿</t>
    <phoneticPr fontId="6"/>
  </si>
  <si>
    <t>工事費計</t>
    <phoneticPr fontId="39"/>
  </si>
  <si>
    <t>グレード</t>
    <phoneticPr fontId="6"/>
  </si>
  <si>
    <t>グレード</t>
    <phoneticPr fontId="47"/>
  </si>
  <si>
    <t>＜住宅の概要＞　</t>
    <rPh sb="1" eb="3">
      <t>ジュウタク</t>
    </rPh>
    <rPh sb="4" eb="6">
      <t>ガイヨウ</t>
    </rPh>
    <phoneticPr fontId="6"/>
  </si>
  <si>
    <t>申請者　氏名</t>
    <rPh sb="0" eb="3">
      <t>シンセイシャ</t>
    </rPh>
    <rPh sb="4" eb="6">
      <t>シメイ</t>
    </rPh>
    <phoneticPr fontId="47"/>
  </si>
  <si>
    <t>日</t>
    <rPh sb="0" eb="1">
      <t>ニチ</t>
    </rPh>
    <phoneticPr fontId="6"/>
  </si>
  <si>
    <t>SIIは、国との協議に基づき、本事業を終了、又はその制度内容の変更を行うことができることを承知している。</t>
    <rPh sb="31" eb="33">
      <t>ヘンコウ</t>
    </rPh>
    <rPh sb="34" eb="35">
      <t>オコナ</t>
    </rPh>
    <rPh sb="45" eb="47">
      <t>ショウチ</t>
    </rPh>
    <phoneticPr fontId="6"/>
  </si>
  <si>
    <t>事業の内容変更、終了</t>
    <rPh sb="0" eb="2">
      <t>ジギョウ</t>
    </rPh>
    <rPh sb="3" eb="5">
      <t>ナイヨウ</t>
    </rPh>
    <rPh sb="5" eb="7">
      <t>ヘンコウ</t>
    </rPh>
    <rPh sb="8" eb="10">
      <t>シュウリョウ</t>
    </rPh>
    <phoneticPr fontId="6"/>
  </si>
  <si>
    <t>１２.</t>
    <phoneticPr fontId="6"/>
  </si>
  <si>
    <t>免責</t>
    <rPh sb="0" eb="2">
      <t>メンセキ</t>
    </rPh>
    <phoneticPr fontId="6"/>
  </si>
  <si>
    <t>１１.</t>
    <phoneticPr fontId="6"/>
  </si>
  <si>
    <t>事業の不履行等</t>
    <rPh sb="0" eb="2">
      <t>ジギョウ</t>
    </rPh>
    <rPh sb="3" eb="6">
      <t>フリコウ</t>
    </rPh>
    <rPh sb="6" eb="7">
      <t>トウ</t>
    </rPh>
    <phoneticPr fontId="6"/>
  </si>
  <si>
    <t>１０.</t>
    <phoneticPr fontId="47"/>
  </si>
  <si>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6"/>
  </si>
  <si>
    <t>現地調査等の協力</t>
    <rPh sb="0" eb="2">
      <t>ゲンチ</t>
    </rPh>
    <rPh sb="2" eb="4">
      <t>チョウサ</t>
    </rPh>
    <rPh sb="4" eb="5">
      <t>トウ</t>
    </rPh>
    <rPh sb="6" eb="8">
      <t>キョウリョク</t>
    </rPh>
    <phoneticPr fontId="6"/>
  </si>
  <si>
    <t>９.</t>
    <phoneticPr fontId="47"/>
  </si>
  <si>
    <t>申請内容の変更及び取下げ</t>
    <rPh sb="0" eb="2">
      <t>シンセイ</t>
    </rPh>
    <rPh sb="2" eb="4">
      <t>ナイヨウ</t>
    </rPh>
    <rPh sb="5" eb="7">
      <t>ヘンコウ</t>
    </rPh>
    <rPh sb="7" eb="8">
      <t>オヨ</t>
    </rPh>
    <rPh sb="9" eb="11">
      <t>トリサ</t>
    </rPh>
    <phoneticPr fontId="6"/>
  </si>
  <si>
    <t>８.</t>
    <phoneticPr fontId="47"/>
  </si>
  <si>
    <t>高性能建材の補助対象経費の上限額</t>
    <rPh sb="0" eb="3">
      <t>コウセイノウ</t>
    </rPh>
    <rPh sb="3" eb="5">
      <t>ケンザイ</t>
    </rPh>
    <rPh sb="6" eb="8">
      <t>ホジョ</t>
    </rPh>
    <rPh sb="8" eb="10">
      <t>タイショウ</t>
    </rPh>
    <rPh sb="10" eb="12">
      <t>ケイヒ</t>
    </rPh>
    <rPh sb="13" eb="16">
      <t>ジョウゲンガク</t>
    </rPh>
    <phoneticPr fontId="6"/>
  </si>
  <si>
    <t>７.</t>
  </si>
  <si>
    <t>個人情報の利用</t>
    <rPh sb="5" eb="7">
      <t>リヨウ</t>
    </rPh>
    <phoneticPr fontId="6"/>
  </si>
  <si>
    <t>６.</t>
  </si>
  <si>
    <t>申請書及び添付書類一式について責任をもち、虚偽、不正の記入が一切ないことを確認している。
万が一、違反する行為が発生した場合の罰則等を理解し、了承している。</t>
    <phoneticPr fontId="6"/>
  </si>
  <si>
    <t>申請の無効</t>
    <rPh sb="0" eb="2">
      <t>シンセイ</t>
    </rPh>
    <rPh sb="3" eb="5">
      <t>ムコウ</t>
    </rPh>
    <phoneticPr fontId="6"/>
  </si>
  <si>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</si>
  <si>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6"/>
  </si>
  <si>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</si>
  <si>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6"/>
  </si>
  <si>
    <t>交付決定前の事業着手の禁止</t>
    <rPh sb="0" eb="2">
      <t>コウフ</t>
    </rPh>
    <rPh sb="2" eb="4">
      <t>ケッテイ</t>
    </rPh>
    <rPh sb="4" eb="5">
      <t>マエ</t>
    </rPh>
    <rPh sb="6" eb="8">
      <t>ジギョウ</t>
    </rPh>
    <rPh sb="8" eb="10">
      <t>チャクシュ</t>
    </rPh>
    <rPh sb="11" eb="13">
      <t>キンシ</t>
    </rPh>
    <phoneticPr fontId="6"/>
  </si>
  <si>
    <t>３.</t>
    <phoneticPr fontId="6"/>
  </si>
  <si>
    <t>暴力団排除に関する誓約事項について熟読し、理解の上、これに同意している。</t>
  </si>
  <si>
    <t>暴力団排除</t>
    <rPh sb="0" eb="3">
      <t>ボウリョクダン</t>
    </rPh>
    <rPh sb="3" eb="5">
      <t>ハイジョ</t>
    </rPh>
    <phoneticPr fontId="6"/>
  </si>
  <si>
    <t>２.</t>
  </si>
  <si>
    <t>交付申請</t>
    <rPh sb="0" eb="2">
      <t>コウフ</t>
    </rPh>
    <rPh sb="2" eb="4">
      <t>シンセイ</t>
    </rPh>
    <phoneticPr fontId="6"/>
  </si>
  <si>
    <t>１.</t>
    <phoneticPr fontId="6"/>
  </si>
  <si>
    <t>代 表 理 事 殿</t>
    <rPh sb="0" eb="1">
      <t>ダイ</t>
    </rPh>
    <rPh sb="2" eb="3">
      <t>オモテ</t>
    </rPh>
    <rPh sb="4" eb="5">
      <t>リ</t>
    </rPh>
    <rPh sb="6" eb="7">
      <t>コト</t>
    </rPh>
    <rPh sb="8" eb="9">
      <t>ドノ</t>
    </rPh>
    <phoneticPr fontId="47"/>
  </si>
  <si>
    <t xml:space="preserve"> 小数点第2位まで、
↓3位切捨て    </t>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</si>
  <si>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</si>
  <si>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</si>
  <si>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 xml:space="preserve">   小数点第2位まで、
  ↓3位切捨て    </t>
    <phoneticPr fontId="39"/>
  </si>
  <si>
    <t>交付申請書</t>
    <rPh sb="0" eb="5">
      <t>コウフシンセイショ</t>
    </rPh>
    <phoneticPr fontId="6"/>
  </si>
  <si>
    <t>書類作成日：</t>
    <rPh sb="0" eb="5">
      <t>ショルイサクセイビ</t>
    </rPh>
    <phoneticPr fontId="47"/>
  </si>
  <si>
    <t>(ふりがな)</t>
    <phoneticPr fontId="47"/>
  </si>
  <si>
    <t>（１）暴力団排除に関する誓約事項（別紙）</t>
    <phoneticPr fontId="6"/>
  </si>
  <si>
    <t>（別紙）</t>
    <rPh sb="1" eb="3">
      <t>ベッシ</t>
    </rPh>
    <phoneticPr fontId="6"/>
  </si>
  <si>
    <t>氏名または
代表者名等</t>
    <rPh sb="0" eb="2">
      <t>シメイ</t>
    </rPh>
    <rPh sb="6" eb="11">
      <t>ダイヒョウシャメイトウ</t>
    </rPh>
    <phoneticPr fontId="47"/>
  </si>
  <si>
    <t>会社名</t>
    <rPh sb="0" eb="3">
      <t>カイシャメイ</t>
    </rPh>
    <phoneticPr fontId="47"/>
  </si>
  <si>
    <t>４.補助金交付申請額</t>
    <phoneticPr fontId="6"/>
  </si>
  <si>
    <t>５.工事期間</t>
    <rPh sb="2" eb="4">
      <t>コウジ</t>
    </rPh>
    <rPh sb="4" eb="6">
      <t>キカン</t>
    </rPh>
    <phoneticPr fontId="6"/>
  </si>
  <si>
    <t>役職名</t>
    <rPh sb="0" eb="3">
      <t>ヤクショクメイ</t>
    </rPh>
    <phoneticPr fontId="47"/>
  </si>
  <si>
    <t>別添</t>
    <rPh sb="0" eb="2">
      <t>ベッテン</t>
    </rPh>
    <phoneticPr fontId="6"/>
  </si>
  <si>
    <t>建物名
部屋番号</t>
    <phoneticPr fontId="47"/>
  </si>
  <si>
    <t>円（税抜)</t>
    <phoneticPr fontId="6"/>
  </si>
  <si>
    <t>定型様式１</t>
    <rPh sb="0" eb="4">
      <t>テイケイヨウシキ</t>
    </rPh>
    <phoneticPr fontId="47"/>
  </si>
  <si>
    <t>代 表 理 事 殿</t>
    <rPh sb="8" eb="9">
      <t>ドノ</t>
    </rPh>
    <phoneticPr fontId="6"/>
  </si>
  <si>
    <t>所有者</t>
    <rPh sb="0" eb="3">
      <t>ショユウシャ</t>
    </rPh>
    <phoneticPr fontId="47"/>
  </si>
  <si>
    <t>生年月日</t>
    <rPh sb="0" eb="4">
      <t>セイネンガッピ</t>
    </rPh>
    <phoneticPr fontId="47"/>
  </si>
  <si>
    <t>３.工事対象住宅の情報</t>
    <rPh sb="2" eb="8">
      <t>コウジタイショウジュウタク</t>
    </rPh>
    <rPh sb="9" eb="11">
      <t>ジョウホウ</t>
    </rPh>
    <phoneticPr fontId="6"/>
  </si>
  <si>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6"/>
  </si>
  <si>
    <t>記</t>
    <rPh sb="0" eb="1">
      <t>キ</t>
    </rPh>
    <phoneticPr fontId="47"/>
  </si>
  <si>
    <t>２.手続代行者の名称及び代表者等名および住所</t>
    <rPh sb="2" eb="4">
      <t>テツヅキ</t>
    </rPh>
    <rPh sb="4" eb="7">
      <t>ダイコウシャ</t>
    </rPh>
    <rPh sb="8" eb="10">
      <t>メイショウ</t>
    </rPh>
    <rPh sb="10" eb="11">
      <t>オヨ</t>
    </rPh>
    <rPh sb="12" eb="14">
      <t>ダイヒョウ</t>
    </rPh>
    <rPh sb="14" eb="15">
      <t>シャ</t>
    </rPh>
    <rPh sb="15" eb="16">
      <t>ナド</t>
    </rPh>
    <rPh sb="16" eb="17">
      <t>メイ</t>
    </rPh>
    <rPh sb="20" eb="22">
      <t>ジュウショ</t>
    </rPh>
    <phoneticPr fontId="6"/>
  </si>
  <si>
    <t>窓数</t>
  </si>
  <si>
    <t>担当者
所属部署</t>
    <rPh sb="0" eb="3">
      <t>タントウシャ</t>
    </rPh>
    <rPh sb="4" eb="6">
      <t>ショゾク</t>
    </rPh>
    <rPh sb="6" eb="8">
      <t>ブショ</t>
    </rPh>
    <phoneticPr fontId="47"/>
  </si>
  <si>
    <t>代表者
住所</t>
    <rPh sb="0" eb="3">
      <t>ダイヒョウシャ</t>
    </rPh>
    <rPh sb="4" eb="6">
      <t>ジュウショ</t>
    </rPh>
    <phoneticPr fontId="6"/>
  </si>
  <si>
    <t>担当者
住所</t>
    <rPh sb="4" eb="6">
      <t>ジュウショ</t>
    </rPh>
    <phoneticPr fontId="47"/>
  </si>
  <si>
    <t>…申請者入力欄</t>
    <rPh sb="1" eb="7">
      <t>シンセイシャニュウリョクラン</t>
    </rPh>
    <phoneticPr fontId="6"/>
  </si>
  <si>
    <t>SII連絡事項</t>
    <rPh sb="3" eb="7">
      <t>レンラクジコウ</t>
    </rPh>
    <phoneticPr fontId="39"/>
  </si>
  <si>
    <t>１．延べ床面積</t>
    <rPh sb="2" eb="3">
      <t>ノ</t>
    </rPh>
    <rPh sb="4" eb="7">
      <t>ユカメンセキ</t>
    </rPh>
    <phoneticPr fontId="6"/>
  </si>
  <si>
    <t>２．地域区分</t>
    <rPh sb="2" eb="6">
      <t>チイキクブン</t>
    </rPh>
    <phoneticPr fontId="6"/>
  </si>
  <si>
    <t>築年数</t>
    <rPh sb="0" eb="3">
      <t>チクネンスウ</t>
    </rPh>
    <phoneticPr fontId="6"/>
  </si>
  <si>
    <t>◆使用する複層ガラスの中空層の厚さは、SIIホームページの最小中空層厚さ以上であるか必ずご確認ください。
※上記の要件を満たしていない場合、補助対象外となりますのでご注意ください。</t>
    <rPh sb="36" eb="38">
      <t>イジョウ</t>
    </rPh>
    <rPh sb="42" eb="43">
      <t>カナラ</t>
    </rPh>
    <rPh sb="45" eb="47">
      <t>カクニン</t>
    </rPh>
    <rPh sb="54" eb="56">
      <t>ジョウキ</t>
    </rPh>
    <rPh sb="57" eb="59">
      <t>ヨウケン</t>
    </rPh>
    <rPh sb="60" eb="61">
      <t>ミ</t>
    </rPh>
    <rPh sb="67" eb="69">
      <t>バアイ</t>
    </rPh>
    <rPh sb="70" eb="75">
      <t>ホジョタイショウガイ</t>
    </rPh>
    <rPh sb="83" eb="85">
      <t>チュウイ</t>
    </rPh>
    <phoneticPr fontId="47"/>
  </si>
  <si>
    <t>補助金交付申請額（E）</t>
    <rPh sb="0" eb="3">
      <t>ホジョキン</t>
    </rPh>
    <rPh sb="3" eb="5">
      <t>コウフ</t>
    </rPh>
    <rPh sb="5" eb="7">
      <t>シンセイ</t>
    </rPh>
    <rPh sb="7" eb="8">
      <t>ガク</t>
    </rPh>
    <rPh sb="8" eb="9">
      <t>テイガク</t>
    </rPh>
    <phoneticPr fontId="6"/>
  </si>
  <si>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6"/>
  </si>
  <si>
    <t>SII連絡事項</t>
    <phoneticPr fontId="6"/>
  </si>
  <si>
    <t>SII連絡事項</t>
    <rPh sb="3" eb="7">
      <t>レンラクジコウ</t>
    </rPh>
    <phoneticPr fontId="6"/>
  </si>
  <si>
    <t>個人</t>
    <rPh sb="0" eb="2">
      <t>コジン</t>
    </rPh>
    <phoneticPr fontId="6"/>
  </si>
  <si>
    <t>法人</t>
    <rPh sb="0" eb="2">
      <t>ホウジン</t>
    </rPh>
    <phoneticPr fontId="6"/>
  </si>
  <si>
    <t>年</t>
    <rPh sb="0" eb="1">
      <t>ネン</t>
    </rPh>
    <phoneticPr fontId="47"/>
  </si>
  <si>
    <t>月</t>
    <rPh sb="0" eb="1">
      <t>ゲツ</t>
    </rPh>
    <phoneticPr fontId="47"/>
  </si>
  <si>
    <t>日</t>
    <rPh sb="0" eb="1">
      <t>ニチ</t>
    </rPh>
    <phoneticPr fontId="47"/>
  </si>
  <si>
    <t>－</t>
    <phoneticPr fontId="47"/>
  </si>
  <si>
    <t>(</t>
    <phoneticPr fontId="47"/>
  </si>
  <si>
    <t>)</t>
    <phoneticPr fontId="47"/>
  </si>
  <si>
    <t>@</t>
    <phoneticPr fontId="47"/>
  </si>
  <si>
    <t>代表者情報</t>
    <rPh sb="0" eb="5">
      <t>ダイヒョウシャジョウホウ</t>
    </rPh>
    <phoneticPr fontId="47"/>
  </si>
  <si>
    <t>代表者
氏名</t>
    <rPh sb="0" eb="3">
      <t>ダイヒョウシャ</t>
    </rPh>
    <rPh sb="4" eb="6">
      <t>シメイ</t>
    </rPh>
    <phoneticPr fontId="47"/>
  </si>
  <si>
    <t>連絡担当者情報</t>
    <rPh sb="0" eb="2">
      <t>レンラク</t>
    </rPh>
    <rPh sb="5" eb="7">
      <t>ジョウホウ</t>
    </rPh>
    <phoneticPr fontId="47"/>
  </si>
  <si>
    <t>担当者
氏名</t>
    <phoneticPr fontId="47"/>
  </si>
  <si>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7"/>
  </si>
  <si>
    <t>月</t>
    <phoneticPr fontId="6"/>
  </si>
  <si>
    <t>（２）役員名簿（別添により作成すること）</t>
    <phoneticPr fontId="6"/>
  </si>
  <si>
    <t>（３）その他一般社団法人環境共創イニシアチブが指示する書面</t>
    <phoneticPr fontId="6"/>
  </si>
  <si>
    <t>窓サイズ（mm）
幅（W）×高さ（H）</t>
    <rPh sb="0" eb="1">
      <t>マド</t>
    </rPh>
    <rPh sb="9" eb="10">
      <t>ハバ</t>
    </rPh>
    <rPh sb="14" eb="15">
      <t>タカ</t>
    </rPh>
    <phoneticPr fontId="6"/>
  </si>
  <si>
    <t>面積(㎡)</t>
    <rPh sb="0" eb="2">
      <t>メンセキ</t>
    </rPh>
    <phoneticPr fontId="6"/>
  </si>
  <si>
    <t>窓数</t>
    <phoneticPr fontId="47"/>
  </si>
  <si>
    <t>【戸建】定型様式２</t>
    <rPh sb="1" eb="3">
      <t>コダテ</t>
    </rPh>
    <phoneticPr fontId="6"/>
  </si>
  <si>
    <t>…自動入力</t>
    <rPh sb="1" eb="3">
      <t>ジドウ</t>
    </rPh>
    <rPh sb="3" eb="5">
      <t>ニュウリョク</t>
    </rPh>
    <phoneticPr fontId="6"/>
  </si>
  <si>
    <t>【戸建】定型様式３</t>
    <rPh sb="1" eb="3">
      <t>コダテ</t>
    </rPh>
    <phoneticPr fontId="6"/>
  </si>
  <si>
    <t>上記を誓約し、申請内容に間違いがないことを確認した。</t>
    <rPh sb="3" eb="5">
      <t>セイヤク</t>
    </rPh>
    <phoneticPr fontId="6"/>
  </si>
  <si>
    <t>戸建住宅（窓断）</t>
    <rPh sb="5" eb="6">
      <t>マド</t>
    </rPh>
    <rPh sb="6" eb="7">
      <t>ダン</t>
    </rPh>
    <phoneticPr fontId="6"/>
  </si>
  <si>
    <t>メーカー名</t>
  </si>
  <si>
    <t>シリーズ名又は製品名</t>
  </si>
  <si>
    <t>三協立山株式会社</t>
  </si>
  <si>
    <t>株式会社ＬＩＸＩＬ</t>
  </si>
  <si>
    <t>ＹＫＫ ＡＰ株式会社</t>
  </si>
  <si>
    <t>株式会社日本の窓</t>
  </si>
  <si>
    <t>SII登録型番</t>
    <rPh sb="3" eb="7">
      <t>トウロクカタバン</t>
    </rPh>
    <phoneticPr fontId="47"/>
  </si>
  <si>
    <t>JP030002A</t>
  </si>
  <si>
    <t>JP030003A</t>
  </si>
  <si>
    <t>JP030004A</t>
  </si>
  <si>
    <t>JP030005A</t>
  </si>
  <si>
    <t>JP030006A</t>
  </si>
  <si>
    <t>JP030007A</t>
  </si>
  <si>
    <t>JP030008A</t>
  </si>
  <si>
    <t>JP030009A</t>
  </si>
  <si>
    <t>JP040001A</t>
  </si>
  <si>
    <t>JP053625A</t>
  </si>
  <si>
    <t>JP060001A</t>
  </si>
  <si>
    <t>JP060002A</t>
  </si>
  <si>
    <t>JP060004A</t>
  </si>
  <si>
    <t>JP060005A</t>
  </si>
  <si>
    <t>JP060006A</t>
  </si>
  <si>
    <t>JP070550A</t>
  </si>
  <si>
    <t>JP071240A</t>
  </si>
  <si>
    <t>JP071250A</t>
  </si>
  <si>
    <t>JP079540A</t>
  </si>
  <si>
    <t>JP079550A</t>
  </si>
  <si>
    <t>JP080101A</t>
  </si>
  <si>
    <t>JP080102A</t>
  </si>
  <si>
    <t>JP080103A</t>
  </si>
  <si>
    <t>JP080104A</t>
  </si>
  <si>
    <t>JP080105A</t>
  </si>
  <si>
    <t>JP080106A</t>
  </si>
  <si>
    <t>JP080107A</t>
  </si>
  <si>
    <t>JP080108A</t>
  </si>
  <si>
    <t>JP080109A</t>
  </si>
  <si>
    <t>JP080110A</t>
  </si>
  <si>
    <t>JP080201A</t>
  </si>
  <si>
    <t>JP080202A</t>
  </si>
  <si>
    <t>JP080203A</t>
  </si>
  <si>
    <t>JP080204A</t>
  </si>
  <si>
    <t>JP080205A</t>
  </si>
  <si>
    <t>JP080206A</t>
  </si>
  <si>
    <t>JP080207A</t>
  </si>
  <si>
    <t>JP080208A</t>
  </si>
  <si>
    <t>JP080209A</t>
  </si>
  <si>
    <t>JP080210A</t>
  </si>
  <si>
    <t>JP080211A</t>
  </si>
  <si>
    <t>JP080212A</t>
  </si>
  <si>
    <t>JP080213A</t>
  </si>
  <si>
    <t>JP080214A</t>
  </si>
  <si>
    <t>JP080215A</t>
  </si>
  <si>
    <t>JP080216A</t>
  </si>
  <si>
    <t>JP080217A</t>
  </si>
  <si>
    <t>JP080218A</t>
  </si>
  <si>
    <t>JP080301A</t>
  </si>
  <si>
    <t>JP080302A</t>
  </si>
  <si>
    <t>JP080303A</t>
  </si>
  <si>
    <t>JP080304A</t>
  </si>
  <si>
    <t>JP080305A</t>
  </si>
  <si>
    <t>JP080306A</t>
  </si>
  <si>
    <t>JP080307A</t>
  </si>
  <si>
    <t>JP080308A</t>
  </si>
  <si>
    <t>JP080309A</t>
  </si>
  <si>
    <t>JP080310A</t>
  </si>
  <si>
    <t>JP080311A</t>
  </si>
  <si>
    <t>JP080312A</t>
  </si>
  <si>
    <t>JP091000A</t>
  </si>
  <si>
    <t>JP091001A</t>
  </si>
  <si>
    <t>JP091002A</t>
  </si>
  <si>
    <t>JP091003A</t>
  </si>
  <si>
    <t>JP091004A</t>
  </si>
  <si>
    <t>JP091005A</t>
  </si>
  <si>
    <t>JP091006A</t>
  </si>
  <si>
    <t>JP091007A</t>
  </si>
  <si>
    <t>JP091010A</t>
  </si>
  <si>
    <t>JP091011A</t>
  </si>
  <si>
    <t>JP091012A</t>
  </si>
  <si>
    <t>JP091013A</t>
  </si>
  <si>
    <t>JP091014A</t>
  </si>
  <si>
    <t>JP091015A</t>
  </si>
  <si>
    <t>JP091016A</t>
  </si>
  <si>
    <t>JP091017A</t>
  </si>
  <si>
    <t>JP091018A</t>
  </si>
  <si>
    <t>JP091019A</t>
  </si>
  <si>
    <t>JP091020A</t>
  </si>
  <si>
    <t>JP091021A</t>
  </si>
  <si>
    <t>JP091022A</t>
  </si>
  <si>
    <t>JP091023A</t>
  </si>
  <si>
    <t>JP091024A</t>
  </si>
  <si>
    <t>JP091025A</t>
  </si>
  <si>
    <t>JP091026A</t>
  </si>
  <si>
    <t>JP091027A</t>
  </si>
  <si>
    <t>JP091028A</t>
  </si>
  <si>
    <t>JP091029A</t>
  </si>
  <si>
    <t>JP091030A</t>
  </si>
  <si>
    <t>JP091032A</t>
  </si>
  <si>
    <t>JP091033A</t>
  </si>
  <si>
    <t>JP109843A</t>
  </si>
  <si>
    <t>JP109845A</t>
  </si>
  <si>
    <t>JP109846A</t>
  </si>
  <si>
    <t>JP109847A</t>
  </si>
  <si>
    <t>JP109861A</t>
  </si>
  <si>
    <t>JP109862A</t>
  </si>
  <si>
    <t>JP109863A</t>
  </si>
  <si>
    <t>JP109864A</t>
  </si>
  <si>
    <t>JP109865A</t>
  </si>
  <si>
    <t>JP109866A</t>
  </si>
  <si>
    <t>JP109867A</t>
  </si>
  <si>
    <t>JP109868A</t>
  </si>
  <si>
    <t>JP120001A</t>
  </si>
  <si>
    <t>ココエコ/フロア インプラス</t>
  </si>
  <si>
    <t>ココエコ/ウォール インプラス</t>
  </si>
  <si>
    <t>旭化成建材株式会社</t>
  </si>
  <si>
    <t>ネオマ断熱ボード　ＲＳ－２０</t>
  </si>
  <si>
    <t>ネオマ断熱ボード　ＲＳ－２５</t>
  </si>
  <si>
    <t>ネオマ断熱ボード　ＲＳ－３０</t>
  </si>
  <si>
    <t>ネオマフォームＦＳ　ＦＳ－２０</t>
  </si>
  <si>
    <t>ネオマフォームＦＳ　ＦＳ－２５</t>
  </si>
  <si>
    <t>ネオマフォームＦＳ　ＦＳ－３０</t>
  </si>
  <si>
    <t>ネオマフォームＦＳ　ＦＳ－３５</t>
  </si>
  <si>
    <t>ネオマフォームＦＳ　ＦＳ－５０</t>
  </si>
  <si>
    <t>ネオマフォームＦＳ　ＦＳ－６６</t>
  </si>
  <si>
    <t>株式会社ウッドワン</t>
  </si>
  <si>
    <t>あったかべ RC構造用</t>
  </si>
  <si>
    <t>アキレス株式会社</t>
  </si>
  <si>
    <t>アキレスJDパネル</t>
  </si>
  <si>
    <t>株式会社ハイブリッヂコーポレーション</t>
  </si>
  <si>
    <t>ハウスインハウスパネル床用・天井用</t>
  </si>
  <si>
    <t>ハウスインハウスパネル壁用</t>
  </si>
  <si>
    <t>ハウスインハウスパネル床用（床暖対応型）</t>
  </si>
  <si>
    <t>ハウスインハウスパネル床用（床暖対応型）900サイズ</t>
  </si>
  <si>
    <t>ハウスインハウスパネル天井用（軽量）</t>
  </si>
  <si>
    <t>ハウスインハウスパネル壁用（軽量）</t>
  </si>
  <si>
    <t>デュポン・スタイロ株式会社</t>
  </si>
  <si>
    <t>スタイロパネルK（※ケイ酸カルシウム板5.0＋スタイロフォームＦＧ40mm）</t>
  </si>
  <si>
    <t>スタイロパネルK（※ケイ酸カルシウム板5.0＋スタイロフォームＦＧ50mm）</t>
  </si>
  <si>
    <t>スタイロパネルP（※せっこうボード12.5＋スタイロフォームＦＧ40mm）</t>
  </si>
  <si>
    <t>スタイロパネルP（※せっこうボード12.5＋スタイロフォームＦＧ50mm）</t>
  </si>
  <si>
    <t>スタイロパネルP（※せっこうボード9.5＋スタイロフォームＦＧ40mm）</t>
  </si>
  <si>
    <t>スタイロパネルP（※せっこうボード9.5＋スタイロフォームＦＧ50mm）</t>
  </si>
  <si>
    <t>株式会社カネカ</t>
  </si>
  <si>
    <t>カネライトパネルＰ　ＦＸ-25＋石膏ボード9.5</t>
  </si>
  <si>
    <t>カネライトパネルＰ　ＦＸ-25＋石膏ボード12.5</t>
  </si>
  <si>
    <t>カネライトパネルＰ　ＦＸ-30＋石膏ボード9.5</t>
  </si>
  <si>
    <t>カネライトパネルＰ　ＦＸ-30＋石膏ボード12.5</t>
  </si>
  <si>
    <t>カネライトパネルＰ　ＦＸ-35＋石膏ボード9.5</t>
  </si>
  <si>
    <t>カネライトパネルＰ　ＦＸ-35＋石膏ボード12.5</t>
  </si>
  <si>
    <t>カネライトパネルＰ　ＦＸ-40＋石膏ボード9.5</t>
  </si>
  <si>
    <t>カネライトパネルＰ　ＦＸ-40＋石膏ボード12.5</t>
  </si>
  <si>
    <t>カネライトパネルＰ　ＦＸ-50＋石膏ボード9.5</t>
  </si>
  <si>
    <t>カネライトパネルＰ　ＦＸ-50＋石膏ボード12.5</t>
  </si>
  <si>
    <t>カネライトパネルＶ　ＦＸ-25＋合板2.5</t>
  </si>
  <si>
    <t>カネライトパネルＶ　ＦＸ-25＋合板3</t>
  </si>
  <si>
    <t>カネライトパネルＶ　ＦＸ-25＋合板4</t>
  </si>
  <si>
    <t>カネライトパネルＶ　ＦＸ-25＋合板5.5</t>
  </si>
  <si>
    <t>カネライトパネルＶ　ＦＸ-25＋合板9</t>
  </si>
  <si>
    <t>カネライトパネルＶ　ＦＸ-25＋合板12</t>
  </si>
  <si>
    <t>カネライトパネルＶ　ＦＸ-30＋合板2.5</t>
  </si>
  <si>
    <t>カネライトパネルＶ　ＦＸ-30＋合板3</t>
  </si>
  <si>
    <t>カネライトパネルＶ　ＦＸ-30＋合板4</t>
  </si>
  <si>
    <t>カネライトパネルＶ　ＦＸ-30＋合板5.5</t>
  </si>
  <si>
    <t>カネライトパネルＶ　ＦＸ-30＋合板9</t>
  </si>
  <si>
    <t>カネライトパネルＶ　ＦＸ-30＋合板12</t>
  </si>
  <si>
    <t>カネライトパネルＶ　ＦＸ-35＋合板2.5</t>
  </si>
  <si>
    <t>カネライトパネルＶ　ＦＸ-35＋合板3</t>
  </si>
  <si>
    <t>カネライトパネルＶ　ＦＸ-35＋合板4</t>
  </si>
  <si>
    <t>カネライトパネルＶ　ＦＸ-35＋合板5.5</t>
  </si>
  <si>
    <t>カネライトパネルＶ　ＦＸ-35＋合板9</t>
  </si>
  <si>
    <t>カネライトパネルＶ　ＦＸ-35＋合板12</t>
  </si>
  <si>
    <t>株式会社ＪＳＰ</t>
  </si>
  <si>
    <t>ミラフォームパネルＧ　ラムダ25 + 石膏ボード9.5</t>
  </si>
  <si>
    <t>ミラフォームパネルＧ　ラムダ25 + 石膏ボード12.5</t>
  </si>
  <si>
    <t>ミラフォームパネルＧ　ラムダ30 + 石膏ボード9.5</t>
  </si>
  <si>
    <t>ミラフォームパネルＧ　ラムダ30 + 石膏ボード12.5</t>
  </si>
  <si>
    <t>ミラフォームパネルＧ　ラムダ35 + 石膏ボード9.5</t>
  </si>
  <si>
    <t>ミラフォームパネルＧ　ラムダ35 + 石膏ボード12.5</t>
  </si>
  <si>
    <t>ミラフォームパネルＧ　ラムダ40 + 石膏ボード9.5</t>
  </si>
  <si>
    <t>ミラフォームパネルＧ　ラムダ40 + 石膏ボード12.5</t>
  </si>
  <si>
    <t>ミラフォームパネルＰ　ラムダ25 + 合板2.5</t>
  </si>
  <si>
    <t>ミラフォームパネルＰ　ラムダ25 + 合板3.0</t>
  </si>
  <si>
    <t>ミラフォームパネルＰ　ラムダ25 + 合板4.0</t>
  </si>
  <si>
    <t>ミラフォームパネルＰ　ラムダ25 + 合板5.5</t>
  </si>
  <si>
    <t>ミラフォームパネルＰ　ラムダ25 + 合板9.0</t>
  </si>
  <si>
    <t>ミラフォームパネルＰ　ラムダ25 + 合板12.0</t>
  </si>
  <si>
    <t>ミラフォームパネルＰ　ラムダ30 + 合板2.5</t>
  </si>
  <si>
    <t>ミラフォームパネルＰ　ラムダ30 + 合板3.0</t>
  </si>
  <si>
    <t>ミラフォームパネルＰ　ラムダ30 + 合板4.0</t>
  </si>
  <si>
    <t>ミラフォームパネルＰ　ラムダ30 + 合板5.5</t>
  </si>
  <si>
    <t>ミラフォームパネルＰ　ラムダ30 + 合板9.0</t>
  </si>
  <si>
    <t>ミラフォームパネルＰ　ラムダ30 + 合板12.0</t>
  </si>
  <si>
    <t>ミラフォームパネルＰ　ラムダ35 + 合板2.5</t>
  </si>
  <si>
    <t>ミラフォームパネルＰ　ラムダ35 + 合板3.0</t>
  </si>
  <si>
    <t>ミラフォームパネルＰ　ラムダ35 + 合板4.0</t>
  </si>
  <si>
    <t>ミラフォームパネルＰ　ラムダ35 + 合板5.5</t>
  </si>
  <si>
    <t>ミラフォームパネルＰ　ラムダ35 + 合板9.0</t>
  </si>
  <si>
    <t>ミラフォームパネルＰ　ラムダ35 + 合板12.0</t>
  </si>
  <si>
    <t>ミラフォームパネルＰ　ラムダ40 + 合板2.5</t>
  </si>
  <si>
    <t>ミラフォームパネルＰ　ラムダ40 + 合板3.0</t>
  </si>
  <si>
    <t>ミラフォームパネルＰ　ラムダ40 + 合板4.0</t>
  </si>
  <si>
    <t>ミラフォームパネルＰ　ラムダ40 + 合板5.5</t>
  </si>
  <si>
    <t>ミラフォームパネルＰ　ラムダ40 + 合板9.0</t>
  </si>
  <si>
    <t>ミラフォームパネルＰ　ラムダ40 + 合板12.0</t>
  </si>
  <si>
    <t>株式会社プレスボード</t>
  </si>
  <si>
    <t>プレスパネルKK 46mm</t>
  </si>
  <si>
    <t>プレスパネルKK 56mm</t>
  </si>
  <si>
    <t>プレスパネルKK 31mm</t>
  </si>
  <si>
    <t>プレスパネルKK 36mm</t>
  </si>
  <si>
    <t>プレスパネルPB 49.5mm</t>
  </si>
  <si>
    <t>プレスパネルPB 52.5mm</t>
  </si>
  <si>
    <t>プレスパネルPB 59.5mm</t>
  </si>
  <si>
    <t>プレスパネルPB 62.5mm</t>
  </si>
  <si>
    <t>プレスパネルPB 34.5mm</t>
  </si>
  <si>
    <t>プレスパネルPB 39.5mm</t>
  </si>
  <si>
    <t>プレスパネルPB 37.5mm</t>
  </si>
  <si>
    <t>プレスパネルPB 42.5mm</t>
  </si>
  <si>
    <t>フクビ化学工業株式会社</t>
  </si>
  <si>
    <t>フェノバボードRS20</t>
  </si>
  <si>
    <t>フェノバボードRG20</t>
  </si>
  <si>
    <t>JT041001</t>
  </si>
  <si>
    <t>JT041002</t>
  </si>
  <si>
    <t>JT041003</t>
  </si>
  <si>
    <t>JT041004</t>
  </si>
  <si>
    <t>JT041008</t>
  </si>
  <si>
    <t>JT041009</t>
  </si>
  <si>
    <t>JT041010</t>
  </si>
  <si>
    <t>JT082009</t>
  </si>
  <si>
    <t>JT082509</t>
  </si>
  <si>
    <t>JT082515</t>
  </si>
  <si>
    <t>JT083009</t>
  </si>
  <si>
    <t>JT083015</t>
  </si>
  <si>
    <t>JT088031</t>
  </si>
  <si>
    <t>JT088032</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</si>
  <si>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</si>
  <si>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</si>
  <si>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</si>
  <si>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</si>
  <si>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</si>
  <si>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</si>
  <si>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</si>
  <si>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PB-25-8</t>
  </si>
  <si>
    <t>PB-23-3</t>
  </si>
  <si>
    <t>PB-23-8</t>
  </si>
  <si>
    <t>PS-25</t>
  </si>
  <si>
    <t>PCM-G28-3</t>
  </si>
  <si>
    <t>PCM-G28-5</t>
  </si>
  <si>
    <t>PCM-G28-12</t>
  </si>
  <si>
    <t>株式会社ネギシ</t>
  </si>
  <si>
    <t>エナジーボードPS EB-20AL09</t>
  </si>
  <si>
    <t>エナジーボードPS EB-20AL15</t>
  </si>
  <si>
    <t>エナジーボードPS EB-25AL09</t>
  </si>
  <si>
    <t>エナジーボードPS EB-25AL15</t>
  </si>
  <si>
    <t>エナジーボードPS EB-30AL09</t>
  </si>
  <si>
    <t>エナジーボードPS EB-30AL15</t>
  </si>
  <si>
    <t>＠ゆかだんP-Lus AYP-800HPB-31</t>
  </si>
  <si>
    <t>＠ゆかだんP-Lus AYP-800HPB-32</t>
  </si>
  <si>
    <t>チヨダウーテ株式会社</t>
  </si>
  <si>
    <t>熱伝導率</t>
    <rPh sb="0" eb="4">
      <t>ネツデンドウリツ</t>
    </rPh>
    <phoneticPr fontId="47"/>
  </si>
  <si>
    <t>GERMAN HOUSE株式会社</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</si>
  <si>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</si>
  <si>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</si>
  <si>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</si>
  <si>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</si>
  <si>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</si>
  <si>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</si>
  <si>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</si>
  <si>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</si>
  <si>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</si>
  <si>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</si>
  <si>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</si>
  <si>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</si>
  <si>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</si>
  <si>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</si>
  <si>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</si>
  <si>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</si>
  <si>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</si>
  <si>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</si>
  <si>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</si>
  <si>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</si>
  <si>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</si>
  <si>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</si>
  <si>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</si>
  <si>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</si>
  <si>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</si>
  <si>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</si>
  <si>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</si>
  <si>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</si>
  <si>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</si>
  <si>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</si>
  <si>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</si>
  <si>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</si>
  <si>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</si>
  <si>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</si>
  <si>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</si>
  <si>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</si>
  <si>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</si>
  <si>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</si>
  <si>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</si>
  <si>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</si>
  <si>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</si>
  <si>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</si>
  <si>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</si>
  <si>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</si>
  <si>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</si>
  <si>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</si>
  <si>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</si>
  <si>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</si>
  <si>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</si>
  <si>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</si>
  <si>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</si>
  <si>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</si>
  <si>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</si>
  <si>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</si>
  <si>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</si>
  <si>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</si>
  <si>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</si>
  <si>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</si>
  <si>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</si>
  <si>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</si>
  <si>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</si>
  <si>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</si>
  <si>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</si>
  <si>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</si>
  <si>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</si>
  <si>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</si>
  <si>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</si>
  <si>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</si>
  <si>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</si>
  <si>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</si>
  <si>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</si>
  <si>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</si>
  <si>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</si>
  <si>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</si>
  <si>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</si>
  <si>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</si>
  <si>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</si>
  <si>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</si>
  <si>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</si>
  <si>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</si>
  <si>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</si>
  <si>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</si>
  <si>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</si>
  <si>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</si>
  <si>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</si>
  <si>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</si>
  <si>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</si>
  <si>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</si>
  <si>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</si>
  <si>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</si>
  <si>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</si>
  <si>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</si>
  <si>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</si>
  <si>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</si>
  <si>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</si>
  <si>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</si>
  <si>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</si>
  <si>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</si>
  <si>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</si>
  <si>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</si>
  <si>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</si>
  <si>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</si>
  <si>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</si>
  <si>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</si>
  <si>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</si>
  <si>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</si>
  <si>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</si>
  <si>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</si>
  <si>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</si>
  <si>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</si>
  <si>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</si>
  <si>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</si>
  <si>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</si>
  <si>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</si>
  <si>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</si>
  <si>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</si>
  <si>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</si>
  <si>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</si>
  <si>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</si>
  <si>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製品
必須</t>
    <rPh sb="0" eb="2">
      <t>セイヒン</t>
    </rPh>
    <rPh sb="3" eb="5">
      <t>ヒッス</t>
    </rPh>
    <phoneticPr fontId="6"/>
  </si>
  <si>
    <t>断熱パネル</t>
    <rPh sb="0" eb="2">
      <t>ダンネツ</t>
    </rPh>
    <phoneticPr fontId="47"/>
  </si>
  <si>
    <t>潜熱蓄熱建材</t>
    <rPh sb="0" eb="6">
      <t>センネツチクネツケンザイ</t>
    </rPh>
    <phoneticPr fontId="47"/>
  </si>
  <si>
    <t>断熱材</t>
    <rPh sb="0" eb="3">
      <t>ダンネツザイ</t>
    </rPh>
    <phoneticPr fontId="47"/>
  </si>
  <si>
    <t>窓・防災ガラス窓</t>
    <rPh sb="0" eb="1">
      <t>マド</t>
    </rPh>
    <rPh sb="2" eb="4">
      <t>ボウサイ</t>
    </rPh>
    <rPh sb="7" eb="8">
      <t>マド</t>
    </rPh>
    <phoneticPr fontId="47"/>
  </si>
  <si>
    <t>玄関ドア</t>
    <rPh sb="0" eb="2">
      <t>ゲンカン</t>
    </rPh>
    <phoneticPr fontId="47"/>
  </si>
  <si>
    <t>調湿建材</t>
    <rPh sb="0" eb="4">
      <t>チョウシツケンザイ</t>
    </rPh>
    <phoneticPr fontId="47"/>
  </si>
  <si>
    <t>製品区分</t>
    <rPh sb="0" eb="4">
      <t>セイヒンクブン</t>
    </rPh>
    <phoneticPr fontId="47"/>
  </si>
  <si>
    <t>窓</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</si>
  <si>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</si>
  <si>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</si>
  <si>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</si>
  <si>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</si>
  <si>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</si>
  <si>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</si>
  <si>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</si>
  <si>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</si>
  <si>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</si>
  <si>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</si>
  <si>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</si>
  <si>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</si>
  <si>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</si>
  <si>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JH040021</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</si>
  <si>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</si>
  <si>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</si>
  <si>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</si>
  <si>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</si>
  <si>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</si>
  <si>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</si>
  <si>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</si>
  <si>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</si>
  <si>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</si>
  <si>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</si>
  <si>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</si>
  <si>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</si>
  <si>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</si>
  <si>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</si>
  <si>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</si>
  <si>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</si>
  <si>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</si>
  <si>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</si>
  <si>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</si>
  <si>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</si>
  <si>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</si>
  <si>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</si>
  <si>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</si>
  <si>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</si>
  <si>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</si>
  <si>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</si>
  <si>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</si>
  <si>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</si>
  <si>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</si>
  <si>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</si>
  <si>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</si>
  <si>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</si>
  <si>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</si>
  <si>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</si>
  <si>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</si>
  <si>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</si>
  <si>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</si>
  <si>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JH110011</t>
  </si>
  <si>
    <t>サーマックスSIII</t>
  </si>
  <si>
    <t>JD020715S</t>
  </si>
  <si>
    <t>SII連絡事項</t>
    <phoneticPr fontId="47"/>
  </si>
  <si>
    <t>■</t>
    <phoneticPr fontId="47"/>
  </si>
  <si>
    <t>No.</t>
  </si>
  <si>
    <t>No.</t>
    <phoneticPr fontId="39"/>
  </si>
  <si>
    <t>No.</t>
    <phoneticPr fontId="47"/>
  </si>
  <si>
    <t>No.</t>
    <phoneticPr fontId="47"/>
  </si>
  <si>
    <t>No.</t>
    <phoneticPr fontId="47"/>
  </si>
  <si>
    <t>No.</t>
    <phoneticPr fontId="47"/>
  </si>
  <si>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</si>
  <si>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</si>
  <si>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</si>
  <si>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</si>
  <si>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</si>
  <si>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</si>
  <si>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</si>
  <si>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</si>
  <si>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</si>
  <si>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</si>
  <si>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</si>
  <si>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</si>
  <si>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</si>
  <si>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</si>
  <si>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</si>
  <si>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</si>
  <si>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</si>
  <si>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</si>
  <si>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</si>
  <si>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</si>
  <si>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</si>
  <si>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</si>
  <si>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</si>
  <si>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</si>
  <si>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</si>
  <si>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</si>
  <si>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</si>
  <si>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</si>
  <si>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</si>
  <si>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</si>
  <si>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</si>
  <si>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</si>
  <si>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</si>
  <si>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</si>
  <si>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</si>
  <si>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</si>
  <si>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</si>
  <si>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</si>
  <si>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</si>
  <si>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</si>
  <si>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</si>
  <si>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</si>
  <si>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</si>
  <si>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</si>
  <si>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</si>
  <si>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</si>
  <si>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</si>
  <si>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</si>
  <si>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</si>
  <si>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</si>
  <si>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</si>
  <si>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</si>
  <si>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</si>
  <si>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</si>
  <si>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</si>
  <si>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</si>
  <si>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</si>
  <si>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</si>
  <si>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</si>
  <si>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</si>
  <si>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</si>
  <si>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</si>
  <si>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</si>
  <si>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</si>
  <si>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</si>
  <si>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</si>
  <si>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</si>
  <si>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</si>
  <si>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</si>
  <si>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</si>
  <si>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</si>
  <si>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</si>
  <si>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</si>
  <si>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</si>
  <si>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</si>
  <si>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</si>
  <si>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</si>
  <si>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</si>
  <si>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</si>
  <si>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窓・防災ガラス窓
型番検索用</t>
    <rPh sb="0" eb="1">
      <t>マド</t>
    </rPh>
    <rPh sb="2" eb="4">
      <t>ボウサイ</t>
    </rPh>
    <rPh sb="7" eb="8">
      <t>マド</t>
    </rPh>
    <rPh sb="9" eb="11">
      <t>カタバン</t>
    </rPh>
    <rPh sb="11" eb="14">
      <t>ケンサクヨウ</t>
    </rPh>
    <phoneticPr fontId="47"/>
  </si>
  <si>
    <t>外窓交換（防火・防風・防犯仕様）S</t>
    <phoneticPr fontId="47"/>
  </si>
  <si>
    <t>【防災】ｱﾙｼﾞｵLow-E真空</t>
  </si>
  <si>
    <t>【防災】ｱﾙｼﾞｵﾃﾗｽﾄﾞｱLow-E真空</t>
  </si>
  <si>
    <t>【防災】ｱﾙｼﾞｵ勝手口ﾄﾞｱ中無（採風除く）Low-E真空</t>
  </si>
  <si>
    <t>【防災】ｱﾙｼﾞｵ勝手口ﾄﾞｱ中付（採風除く）Low-E真空</t>
  </si>
  <si>
    <t>【防災】ｱﾙｼﾞｵLow-E(Ar)</t>
  </si>
  <si>
    <t>【防災】ｱﾙｼﾞｵﾃﾗｽﾄﾞｱLow-E(Ar)</t>
  </si>
  <si>
    <t>【防災】ｱﾙｼﾞｵ勝手口ﾄﾞｱ中無（採風除く）Low-E(Ar)</t>
  </si>
  <si>
    <t>【防災】ｱﾙｼﾞｵ勝手口ﾄﾞｱ中付（採風除く）Low-E(Ar)</t>
  </si>
  <si>
    <t>【防災】サーモスX Low-E複層（Ar）</t>
  </si>
  <si>
    <t>【防災】サーモスX テラスドア Low-E複層（Ar）</t>
  </si>
  <si>
    <t>【防災】サーモスX 採風勝手口ドア Low-E複層（Ar）</t>
  </si>
  <si>
    <t>【防災】サーモスX 勝手口ドア Low-E複層（Ar）</t>
  </si>
  <si>
    <t>【防災】防火戸サーモスX シャッター付引違い窓 Low-E複層（Ar）</t>
  </si>
  <si>
    <t>【防災】LW Low-E複層（Ar）</t>
  </si>
  <si>
    <t>【防災】ﾏﾄﾞﾘﾓ 樹脂窓 北海道(Ar)</t>
  </si>
  <si>
    <t>【防災】ﾏﾄﾞﾘﾓ 樹脂窓 北海道</t>
  </si>
  <si>
    <t>【防災】ﾏﾄﾞﾘﾓ 樹脂窓 北海道(Ar)片開きﾄﾞｱ 全面ｶﾞﾗｽﾀｲﾌﾟ</t>
  </si>
  <si>
    <t>【防災】ﾏﾄﾞﾘﾓ 断熱窓 樹脂窓(Ar)</t>
  </si>
  <si>
    <t>【防災】ﾏﾄﾞﾘﾓ 断熱窓 樹脂窓</t>
  </si>
  <si>
    <t>【防災】ﾏﾄﾞﾘﾓ 断熱窓 マンション用 ｱﾙﾐ樹脂複合窓 (Ar)樹脂スペーサー</t>
  </si>
  <si>
    <t>【防災】APW330 ﾂｰｱｸｼｮﾝ窓</t>
  </si>
  <si>
    <t>【防災】APW330 ﾂｰｱｸｼｮﾝ窓(Ar)</t>
  </si>
  <si>
    <t>【防災】ﾌﾟﾗﾏｰﾄﾞH (Ar)</t>
  </si>
  <si>
    <t>【防災】ﾌﾟﾗﾏｰﾄﾞH ﾃﾗｽﾄﾞｱ(Ar)</t>
  </si>
  <si>
    <t>【防災】ﾌﾟﾗﾏｰﾄﾞH ﾃﾗｽﾄﾞｱ+FIX連窓(Ar)</t>
  </si>
  <si>
    <t>【防災】ﾌﾟﾗﾏｰﾄﾞH (Ar)ﾃﾗｽﾄﾞｱ（断熱腰ﾊﾟﾈﾙ仕様除く）</t>
  </si>
  <si>
    <t>【防災】APW430</t>
  </si>
  <si>
    <t>【防災】APW431</t>
  </si>
  <si>
    <t>【防災】APW430+</t>
  </si>
  <si>
    <t>【防災】APW431+</t>
  </si>
  <si>
    <t>【防災】APW430+(Kr)</t>
  </si>
  <si>
    <t>【防災】APW431+(Kr)</t>
  </si>
  <si>
    <t>【防災】APW430防火窓</t>
  </si>
  <si>
    <t>【防災】APW431防火窓</t>
  </si>
  <si>
    <t>【防災】APW431 ﾃﾗｽﾄﾞｱ</t>
  </si>
  <si>
    <t>【防災】APW431 勝手口ﾄﾞｱ中桟無</t>
  </si>
  <si>
    <t>【防災】APW431+ ﾃﾗｽﾄﾞｱ</t>
  </si>
  <si>
    <t>【防災】APW431+ 勝手口ﾄﾞｱ中桟無</t>
  </si>
  <si>
    <t>【防災】APW431+(Kr) ﾃﾗｽﾄﾞｱ</t>
  </si>
  <si>
    <t>【防災】APW431+(Kr) 勝手口ﾄﾞｱ中桟無</t>
  </si>
  <si>
    <t>【防災】APW511　Low-E複層ガラス（日射取得型）（Ar・樹脂SP）</t>
  </si>
  <si>
    <t>【防災】APW511　Low-E複層ガラス（日射遮蔽型）（Ar）</t>
  </si>
  <si>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</si>
  <si>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</si>
  <si>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</si>
  <si>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</si>
  <si>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</si>
  <si>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</si>
  <si>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</si>
  <si>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</si>
  <si>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</si>
  <si>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</si>
  <si>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</si>
  <si>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</si>
  <si>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</si>
  <si>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</si>
  <si>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</si>
  <si>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</si>
  <si>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</si>
  <si>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JC043246</t>
  </si>
  <si>
    <t>JP070540A</t>
  </si>
  <si>
    <t>JT082015</t>
  </si>
  <si>
    <t>JP120002A</t>
  </si>
  <si>
    <t>【防災】エピソードII NEO たてすべり出し窓・すべり出し窓・FIX窓・内倒し窓・外倒し窓(Ar)</t>
  </si>
  <si>
    <t>【防災】エピソードII NEO-R たてすべり出し窓・すべり出し窓・FIX窓(Ar)</t>
  </si>
  <si>
    <t>エピソードII NEO 面格子付（Ar・中空層14mm以上）</t>
  </si>
  <si>
    <t>エピソードII NEO 面格子付（Ar・日射遮蔽型・中空層13mm以上）</t>
  </si>
  <si>
    <t>エピソードII NEO 面格子付（Ar）</t>
  </si>
  <si>
    <t>エピソードII NEO 面格子付（乾燥空気・日射遮蔽型）</t>
  </si>
  <si>
    <t>エピソードII NEO 面格子付（乾燥空気・日射取得型・中空層13mm以上）</t>
  </si>
  <si>
    <t>エピソードII NEO 面格子付（乾燥空気・日射取得型・合わせガラス60mil）</t>
  </si>
  <si>
    <t>エピソードII NEO-B シャッター付引違い窓・シャッター付両袖片引き窓（Ar）</t>
  </si>
  <si>
    <t>エピソードII NEO-B シャッター付引違い窓・シャッター付両袖片引き窓（乾燥空気・中空層15mm以上）</t>
  </si>
  <si>
    <t>エピソードII NEO-B シャッター付引違い窓・シャッター付両袖片引き窓（乾燥空気）</t>
  </si>
  <si>
    <t>エピソードII NEO-B 面格子付（Ar）（中空層14mm以上）</t>
  </si>
  <si>
    <t>エピソードII NEO-B 面格子付（Ar・日射遮蔽型・中空層13mm以上）</t>
  </si>
  <si>
    <t>エピソードII NEO-B 面格子付（Ar）</t>
  </si>
  <si>
    <t>エピソードII NEO-B 面格子付（乾燥空気）</t>
  </si>
  <si>
    <t>エピソードII NEO-R シャッター付引違い窓（Ar）</t>
  </si>
  <si>
    <t>エピソードII NEO-R シャッター付引違い窓（乾燥空気）</t>
  </si>
  <si>
    <t>エピソードII 防火窓 GNEO 開き窓テラス（Ar)</t>
  </si>
  <si>
    <t>エピソードII 防火窓 GNEO シャッター付引違い窓・シャッター付両袖片引き窓（Ar・中空層14mm以上）</t>
  </si>
  <si>
    <t>エピソードII 防火窓 GNEO シャッター付引違い窓・シャッター付両袖片引き窓（Ar・日射遮蔽型・中空層13mm以上）</t>
  </si>
  <si>
    <t>アルジオ 面格子付引違い窓Low-E</t>
  </si>
  <si>
    <t>アルジオ シャッター付引違い窓Low-E</t>
  </si>
  <si>
    <t>アルジオ 面格子付片上げ下げ窓Low-E</t>
  </si>
  <si>
    <t>アルジオ 面格子付引違い窓Low-E(Ar／グリーン・ブロンズ)</t>
  </si>
  <si>
    <t>アルジオ シャッター付引違い窓Low-E(Ar／グリーン・ブロンズ)</t>
  </si>
  <si>
    <t>アルジオ 面格子付片上げ下げ窓Low-E(Ar／グリーン・ブロンズ)</t>
  </si>
  <si>
    <t>アルジオ 面格子付引違い窓Low-E(Ar)</t>
  </si>
  <si>
    <t>アルジオ シャッター付引違い窓Low-E(Ar)</t>
  </si>
  <si>
    <t>アルジオ 面格子付片上げ下げ窓Low-E(Ar)</t>
  </si>
  <si>
    <t>アルジオ 面格子付引違い窓Low-Eトリプル(Kr)</t>
  </si>
  <si>
    <t>アルジオ シャッター付引違い窓Low-Eトリプル(Kr)</t>
  </si>
  <si>
    <t>アルジオ 面格子付片上げ下げ窓Low-Eトリプル(Kr)</t>
  </si>
  <si>
    <t>アルジオ 面格子付引違い窓Low-Eトリプル(Ar)</t>
  </si>
  <si>
    <t>アルジオ シャッター付引違い窓Low-Eトリプル(Ar)</t>
  </si>
  <si>
    <t>アルジオ 面格子付片上げ下げ窓Low-Eトリプル(Ar)</t>
  </si>
  <si>
    <t>アルジオ 面格子付引違い窓Low-E(真空)</t>
  </si>
  <si>
    <t>アルジオ シャッター付引違い窓Low-E(真空)</t>
  </si>
  <si>
    <t>アルジオ 面格子付片上げ下げ窓Low-E(真空)</t>
  </si>
  <si>
    <t>マディオＪ 面格子付引違い窓Low-E(Ar)</t>
  </si>
  <si>
    <t>マディオＪ シャッター付引違い窓Low-E(Ar)</t>
  </si>
  <si>
    <t>マディオJ 雨戸付引違い窓Low-E(Ar)</t>
  </si>
  <si>
    <t>マディオＪ 面格子付片上げ下げ窓Low-E(Ar)</t>
  </si>
  <si>
    <t>マディオＭ 面格子付引違い窓Low-E(Ar)</t>
  </si>
  <si>
    <t>マディオＭ シャッター付引違い窓Low-E(Ar)</t>
  </si>
  <si>
    <t>マディオＭ 雨戸付引違い窓Low-E(Ar)</t>
  </si>
  <si>
    <t>サーモスL シャッター付引違い窓(Ar)</t>
  </si>
  <si>
    <t>サーモスL シャッター付引違い窓(乾燥空気・中空層15mm以上)</t>
  </si>
  <si>
    <t>サーモスL シャッター付引違い窓(乾燥空気)</t>
  </si>
  <si>
    <t>サーモスL 雨戸付引違い窓(Ar)</t>
  </si>
  <si>
    <t>サーモスL 雨戸付引違い窓(乾燥空気・中空層15mm以上)</t>
  </si>
  <si>
    <t>サーモスL 雨戸付引違い窓(乾燥空気)</t>
  </si>
  <si>
    <t>サーモスIIH シャッター付引違い窓(Ar)</t>
  </si>
  <si>
    <t>サーモスIIH シャッター付引違い窓(乾燥空気・中空層15mm以上)</t>
  </si>
  <si>
    <t>サーモスIIH シャッター付引違い窓(乾燥空気)</t>
  </si>
  <si>
    <t>サーモスIIH 雨戸付引違い窓(Ar)</t>
  </si>
  <si>
    <t>サーモスIIH 雨戸付引違い窓(乾燥空気・中空層15mm以上)</t>
  </si>
  <si>
    <t>サーモスIIH 雨戸付引違い窓(乾燥空気)</t>
  </si>
  <si>
    <t>防火戸FG-L 開き窓テラス Low-E(Ar)</t>
  </si>
  <si>
    <t>防火戸FG-H 開き窓テラス Low-E(Ar)</t>
  </si>
  <si>
    <t>TW シャッター付引違い窓ダブルLow-E三層(Kr)</t>
  </si>
  <si>
    <t>TW シャッター付引違い窓ダブルLow-E三層(Ar)</t>
  </si>
  <si>
    <t>TW シャッター付引違い窓複層ガラス(Ar)</t>
  </si>
  <si>
    <t>TW防火戸 シャッター付引違い窓 ダブルLow-E三層(Kr)</t>
  </si>
  <si>
    <t>TW防火戸 シャッター付引違い窓 ダブルLow-E三層(Ar)</t>
  </si>
  <si>
    <t>TW防火戸 シャッター付引違い窓 LowE(Ar)</t>
  </si>
  <si>
    <t>TW防火戸 LowE(Ar)</t>
  </si>
  <si>
    <t>TW防火戸 開き窓テラス Low-E(Ar)</t>
  </si>
  <si>
    <t>TW防火戸 採風勝手口ドア Low-E(Ar)</t>
  </si>
  <si>
    <t>【防災】PRESEA-H Low-Eグリーン複層（Ar）</t>
  </si>
  <si>
    <t>【防災】PRESEA-H RF Low-E複層（Ar）</t>
  </si>
  <si>
    <t>【防災】PRESEA-H RF Low-E複層</t>
  </si>
  <si>
    <t>【防災】サーモスL 縦すべり出し窓・横すべり出し窓・高所用横すべり出し窓・FIX窓外押縁(Ar)</t>
  </si>
  <si>
    <t>【防災】サーモスL FIX窓内押縁(Ar)</t>
  </si>
  <si>
    <t>【防災】サーモスII 縦すべり出し窓・横すべり出し窓・高所用横すべり出し窓・FIX窓外押縁(Ar)</t>
  </si>
  <si>
    <t>【防災】サーモスII FIX窓内押縁(Ar)</t>
  </si>
  <si>
    <t>【防災】ＴＷ ダブルLow-E三層(Kr)</t>
  </si>
  <si>
    <t>【防災】ＴＷ テラスドア・勝手口ドア ダブルLow-E三層(Kr)</t>
  </si>
  <si>
    <t>【防災】ＴＷ 採風勝手口ドア ダブルLow-E三層(Kr)</t>
  </si>
  <si>
    <t>【防災】ＴＷ ダブルLow-E三層(Ar)</t>
  </si>
  <si>
    <t>【防災】ＴＷ テラスドア・勝手口ドア ダブルLow-E三層(Ar)</t>
  </si>
  <si>
    <t>【防災】ＴＷ Low-E複層(Ar)</t>
  </si>
  <si>
    <t>【防災】ＴＷ テラスドア・勝手口ドア Low-E複層(Ar)</t>
  </si>
  <si>
    <t>【防災】ＴＷ防火戸 シャッター付引違い窓 ダブルLow-E三層(Kr)</t>
  </si>
  <si>
    <t>【防災】ＴＷ防火戸 シャッター付引違い窓 ダブルLow-E三層(Ar)</t>
  </si>
  <si>
    <t>【防災】ＴＷ防火戸 シャッター付引違い窓 Low-E複層(Ar)</t>
  </si>
  <si>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7"/>
  </si>
  <si>
    <t>マディオＪ 面格子付引違い窓Low-E(Ar・ガラス中空層14㎜以上)</t>
  </si>
  <si>
    <t>マディオＪ シャッター付引違い窓Low-E(Ar・ガラス中空層14㎜以上)</t>
  </si>
  <si>
    <t>マディオJ 雨戸付引違い窓Low-E(Ar・ガラス中空層14㎜以上)</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</si>
  <si>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</si>
  <si>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</si>
  <si>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</si>
  <si>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</si>
  <si>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</si>
  <si>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</si>
  <si>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</si>
  <si>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</si>
  <si>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</si>
  <si>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</si>
  <si>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</si>
  <si>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</si>
  <si>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</si>
  <si>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【防災】APW330 (Ar)</t>
  </si>
  <si>
    <t>【防災】APW331 (Ar)</t>
  </si>
  <si>
    <t>【防災】APW331 テラスドア(Ar)</t>
  </si>
  <si>
    <t>【防災】APW331 勝手口ドア中桟無(Ar)</t>
  </si>
  <si>
    <t>【防災】APW330 木目仕様(Ar)</t>
  </si>
  <si>
    <t>【防災】APW331 木目仕様(Ar)</t>
  </si>
  <si>
    <t>【防災】APW331 木目仕様 テラスドア(Ar)</t>
  </si>
  <si>
    <t>【防災】APW331 木目仕様 勝手口ドア中桟無(Ar)</t>
  </si>
  <si>
    <t>エピソードII 防火窓 GNEO フロア納まり片引き戸（Ar)</t>
  </si>
  <si>
    <r>
      <rPr>
        <sz val="8"/>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6"/>
  </si>
  <si>
    <r>
      <rPr>
        <sz val="8"/>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6"/>
  </si>
  <si>
    <r>
      <rPr>
        <sz val="8"/>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6"/>
  </si>
  <si>
    <r>
      <rPr>
        <sz val="8"/>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6"/>
  </si>
  <si>
    <r>
      <rPr>
        <sz val="8"/>
        <rFont val="HGSｺﾞｼｯｸM"/>
        <family val="3"/>
        <charset val="128"/>
      </rPr>
      <t>賃貸にチェックされた方へ</t>
    </r>
    <r>
      <rPr>
        <sz val="13"/>
        <rFont val="HGSｺﾞｼｯｸM"/>
        <family val="3"/>
        <charset val="128"/>
      </rPr>
      <t xml:space="preserve">
申請者と建物登記事項証明書の所有者が同一であることを確認すること</t>
    </r>
    <phoneticPr fontId="6"/>
  </si>
  <si>
    <t>（１）</t>
    <phoneticPr fontId="47"/>
  </si>
  <si>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47"/>
  </si>
  <si>
    <t>（２）</t>
    <phoneticPr fontId="47"/>
  </si>
  <si>
    <t>役員等が、自己、自社若しくは第三者の不正の利益を図る目的又は第三者に損害を加える目的をもって、暴力団又は暴力団員を利用するなどしているとき。</t>
    <phoneticPr fontId="47"/>
  </si>
  <si>
    <t>（３）</t>
    <phoneticPr fontId="47"/>
  </si>
  <si>
    <t>役員等が、暴力団又は暴力団員に対して、資金等を供給し、又は便宜を供与するなど直接的あるいは積極的に暴力団の維持、運営に協力し、若しくは関与しているとき。</t>
    <phoneticPr fontId="47"/>
  </si>
  <si>
    <t>（４）</t>
    <phoneticPr fontId="47"/>
  </si>
  <si>
    <t>役員等が、暴力団又は暴力団員であることを知りながらこれと社会的に非難されるべき関係を有しているとき。</t>
    <phoneticPr fontId="47"/>
  </si>
  <si>
    <t>JT081925</t>
  </si>
  <si>
    <t>エナジーボードPS　EB-19PP25PV</t>
  </si>
  <si>
    <t>APW331 ﾊｲﾌﾞﾘｯﾄﾞｽﾗｲﾃﾞｨﾝｸﾞ ｼｬｯﾀｰ付引違いﾃﾗｽ戸</t>
  </si>
  <si>
    <t>APW331 ﾊｲﾌﾞﾘｯﾄﾞｽﾗｲﾃﾞｨﾝｸﾞ ｼｬｯﾀｰ付引違いﾃﾗｽ戸(Ar)</t>
  </si>
  <si>
    <t>APW331 ﾊｲﾌﾞﾘｯﾄﾞｽﾗｲﾃﾞｨﾝｸﾞ ｼｬｯﾀｰ付引違いﾃﾗｽ戸(真空ﾄﾘﾌﾟﾙ)</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</si>
  <si>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</si>
  <si>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6"/>
  </si>
  <si>
    <t>個人情報の取得と利用について</t>
    <rPh sb="0" eb="2">
      <t>コジン</t>
    </rPh>
    <rPh sb="2" eb="4">
      <t>ジョウホウ</t>
    </rPh>
    <rPh sb="5" eb="7">
      <t>シュトク</t>
    </rPh>
    <rPh sb="8" eb="10">
      <t>リヨウ</t>
    </rPh>
    <phoneticPr fontId="6"/>
  </si>
  <si>
    <t>個人情報の取得について</t>
  </si>
  <si>
    <t>２.</t>
    <phoneticPr fontId="47"/>
  </si>
  <si>
    <t>取得する情報</t>
    <rPh sb="0" eb="2">
      <t>シュトク</t>
    </rPh>
    <rPh sb="4" eb="6">
      <t>ジョウホウ</t>
    </rPh>
    <phoneticPr fontId="6"/>
  </si>
  <si>
    <t>３.</t>
    <phoneticPr fontId="47"/>
  </si>
  <si>
    <t>利用目的</t>
    <rPh sb="0" eb="2">
      <t>リヨウ</t>
    </rPh>
    <rPh sb="2" eb="4">
      <t>モクテキ</t>
    </rPh>
    <phoneticPr fontId="6"/>
  </si>
  <si>
    <t>４.</t>
    <phoneticPr fontId="47"/>
  </si>
  <si>
    <t>第三者への提供について</t>
    <rPh sb="0" eb="3">
      <t>ダイサンシャ</t>
    </rPh>
    <rPh sb="5" eb="7">
      <t>テイキョウ</t>
    </rPh>
    <phoneticPr fontId="6"/>
  </si>
  <si>
    <t>５.</t>
    <phoneticPr fontId="47"/>
  </si>
  <si>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6"/>
  </si>
  <si>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47"/>
  </si>
  <si>
    <t>利用目的</t>
    <rPh sb="0" eb="4">
      <t>リヨウモクテキ</t>
    </rPh>
    <phoneticPr fontId="47"/>
  </si>
  <si>
    <t>提供情報</t>
    <rPh sb="0" eb="4">
      <t>テイキョウジョウホウ</t>
    </rPh>
    <phoneticPr fontId="47"/>
  </si>
  <si>
    <t>提供方法</t>
    <rPh sb="0" eb="4">
      <t>テイキョウホウホウ</t>
    </rPh>
    <phoneticPr fontId="47"/>
  </si>
  <si>
    <t>備考</t>
    <rPh sb="0" eb="2">
      <t>ビコウ</t>
    </rPh>
    <phoneticPr fontId="47"/>
  </si>
  <si>
    <t>メール、Webストレージ等</t>
    <phoneticPr fontId="47"/>
  </si>
  <si>
    <t>2.①の住所のうち、市区町村まで、②、③</t>
    <phoneticPr fontId="47"/>
  </si>
  <si>
    <t>SII HP
データ提供専用サイト</t>
    <phoneticPr fontId="47"/>
  </si>
  <si>
    <t>※1　氏名、電話番号等の直接的な個人情報を含まない場合でも、1:1で紐づく情報は個人情報として扱う
※2　「8.」に示す外部委託先は提供先として扱わない</t>
    <phoneticPr fontId="47"/>
  </si>
  <si>
    <t>６.</t>
    <phoneticPr fontId="47"/>
  </si>
  <si>
    <t>匿名加工情報の提供について</t>
    <rPh sb="0" eb="2">
      <t>トクメイ</t>
    </rPh>
    <rPh sb="2" eb="4">
      <t>カコウ</t>
    </rPh>
    <rPh sb="4" eb="6">
      <t>ジョウホウ</t>
    </rPh>
    <rPh sb="7" eb="9">
      <t>テイキョウ</t>
    </rPh>
    <phoneticPr fontId="6"/>
  </si>
  <si>
    <t>７.</t>
    <phoneticPr fontId="47"/>
  </si>
  <si>
    <t>個人情報提供の任意性</t>
    <rPh sb="0" eb="2">
      <t>コジン</t>
    </rPh>
    <rPh sb="2" eb="4">
      <t>ジョウホウ</t>
    </rPh>
    <rPh sb="4" eb="6">
      <t>テイキョウ</t>
    </rPh>
    <rPh sb="7" eb="9">
      <t>ニンイ</t>
    </rPh>
    <rPh sb="9" eb="10">
      <t>セイ</t>
    </rPh>
    <phoneticPr fontId="6"/>
  </si>
  <si>
    <t>個人情報が提供されない場合、利用目的を遂行できないことがあります。</t>
    <phoneticPr fontId="47"/>
  </si>
  <si>
    <t>外部委託</t>
    <rPh sb="0" eb="2">
      <t>ガイブ</t>
    </rPh>
    <rPh sb="2" eb="4">
      <t>イタク</t>
    </rPh>
    <phoneticPr fontId="6"/>
  </si>
  <si>
    <t>開示請求等について</t>
    <rPh sb="0" eb="2">
      <t>カイジ</t>
    </rPh>
    <rPh sb="2" eb="4">
      <t>セイキュウ</t>
    </rPh>
    <rPh sb="4" eb="5">
      <t>ナド</t>
    </rPh>
    <phoneticPr fontId="6"/>
  </si>
  <si>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</si>
  <si>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明細書　【調湿建材】</t>
    <rPh sb="5" eb="7">
      <t>チョウシツ</t>
    </rPh>
    <rPh sb="7" eb="9">
      <t>ケンザイ</t>
    </rPh>
    <phoneticPr fontId="47"/>
  </si>
  <si>
    <t>必須製品のみ改修</t>
    <rPh sb="0" eb="4">
      <t>ヒッスセイヒン</t>
    </rPh>
    <rPh sb="6" eb="8">
      <t>カイシュウ</t>
    </rPh>
    <phoneticPr fontId="47"/>
  </si>
  <si>
    <t>重複受給の禁止</t>
    <rPh sb="0" eb="2">
      <t>ジュウフク</t>
    </rPh>
    <rPh sb="2" eb="4">
      <t>ジュキュウ</t>
    </rPh>
    <rPh sb="5" eb="7">
      <t>キンシ</t>
    </rPh>
    <phoneticPr fontId="6"/>
  </si>
  <si>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6"/>
  </si>
  <si>
    <t>委任する手続き</t>
    <rPh sb="0" eb="2">
      <t>イニン</t>
    </rPh>
    <rPh sb="4" eb="6">
      <t>テツヅキ</t>
    </rPh>
    <phoneticPr fontId="47"/>
  </si>
  <si>
    <t>１.</t>
    <phoneticPr fontId="47"/>
  </si>
  <si>
    <t>交付申請書の作成及び提出</t>
    <phoneticPr fontId="47"/>
  </si>
  <si>
    <t>８.</t>
  </si>
  <si>
    <t>承継承認申請書の作成及び提出</t>
    <phoneticPr fontId="47"/>
  </si>
  <si>
    <t>取下届の作成及び提出</t>
    <phoneticPr fontId="47"/>
  </si>
  <si>
    <t>９.</t>
  </si>
  <si>
    <t>精算払請求書の作成及び提出</t>
  </si>
  <si>
    <t>３.</t>
  </si>
  <si>
    <t>変更届の作成及び提出</t>
    <rPh sb="0" eb="3">
      <t>ヘンコウトドケ</t>
    </rPh>
    <phoneticPr fontId="47"/>
  </si>
  <si>
    <t>１０.</t>
  </si>
  <si>
    <t>返還報告書の作成及び提出</t>
  </si>
  <si>
    <t>計画変更承認申請書の作成及び提出</t>
  </si>
  <si>
    <t>１１.</t>
  </si>
  <si>
    <t>財産処分承認申請書の作成及び提出</t>
  </si>
  <si>
    <t>事故報告書の作成及び提出交付申請</t>
  </si>
  <si>
    <t>１２.</t>
  </si>
  <si>
    <t>その他ＳＩＩより提出を求められた書類の作成及び提出</t>
  </si>
  <si>
    <t>状況報告書の作成及び提出</t>
  </si>
  <si>
    <t>１３.</t>
  </si>
  <si>
    <t>上記手続きに関連する連絡・通知等をＳＩＩから受領する手続き</t>
  </si>
  <si>
    <t>実績報告書の作成及び提出</t>
  </si>
  <si>
    <t>１４.</t>
  </si>
  <si>
    <t>その他、上記に関連する手続き</t>
  </si>
  <si>
    <t>担当者名</t>
    <rPh sb="0" eb="4">
      <t>タントウシャメイ</t>
    </rPh>
    <phoneticPr fontId="47"/>
  </si>
  <si>
    <t>【申請者】</t>
    <rPh sb="1" eb="4">
      <t>シンセイシャ</t>
    </rPh>
    <phoneticPr fontId="47"/>
  </si>
  <si>
    <t>氏名</t>
    <rPh sb="0" eb="2">
      <t>シメイ</t>
    </rPh>
    <phoneticPr fontId="47"/>
  </si>
  <si>
    <t>　住宅・建築物需給一体型等省エネルギー投資促進事業費（次世代省エネ建材の実証支援事業）交付規程（以下「交付規程」という。）第４条の規定に基づき、下記のとおり補助金の申請をします。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2" eb="74">
      <t>カキ</t>
    </rPh>
    <phoneticPr fontId="47"/>
  </si>
  <si>
    <t>　　（注１）申請者が個人の場合は不要とする。</t>
    <phoneticPr fontId="6"/>
  </si>
  <si>
    <t>手続代行者　会社名</t>
    <rPh sb="0" eb="2">
      <t>テツヅキ</t>
    </rPh>
    <rPh sb="2" eb="5">
      <t>ダイコウシャ</t>
    </rPh>
    <rPh sb="6" eb="9">
      <t>カイシャメイ</t>
    </rPh>
    <phoneticPr fontId="47"/>
  </si>
  <si>
    <t>代表者　氏名</t>
    <rPh sb="0" eb="3">
      <t>ダイヒョウシャ</t>
    </rPh>
    <rPh sb="4" eb="6">
      <t>シメイ</t>
    </rPh>
    <phoneticPr fontId="47"/>
  </si>
  <si>
    <t>（法人の場合、会社名及び代表者名等）</t>
    <phoneticPr fontId="47"/>
  </si>
  <si>
    <t>【手続代行者】</t>
    <rPh sb="1" eb="6">
      <t>テツヅキダイコウシャ</t>
    </rPh>
    <phoneticPr fontId="47"/>
  </si>
  <si>
    <t>明細書　【窓(防火・防風・防犯仕様)・玄関ドア】</t>
    <rPh sb="5" eb="6">
      <t>マド</t>
    </rPh>
    <rPh sb="7" eb="9">
      <t>ボウカ</t>
    </rPh>
    <rPh sb="10" eb="12">
      <t>ボウフウ</t>
    </rPh>
    <rPh sb="13" eb="17">
      <t>ボウハンシヨウ</t>
    </rPh>
    <rPh sb="19" eb="21">
      <t>ゲンカン</t>
    </rPh>
    <phoneticPr fontId="47"/>
  </si>
  <si>
    <t>窓(防火・防風・防犯仕様）</t>
    <rPh sb="0" eb="1">
      <t>マド</t>
    </rPh>
    <rPh sb="2" eb="4">
      <t>ボウカ</t>
    </rPh>
    <rPh sb="5" eb="7">
      <t>ボウフウ</t>
    </rPh>
    <rPh sb="8" eb="10">
      <t>ボウハン</t>
    </rPh>
    <rPh sb="10" eb="12">
      <t>シヨウ</t>
    </rPh>
    <phoneticPr fontId="6"/>
  </si>
  <si>
    <t>・窓(防火・防風・防犯仕様）、玄関ドア、断熱パネル、断熱材、調湿建材は導入明細書にある</t>
    <rPh sb="15" eb="17">
      <t>ゲンカン</t>
    </rPh>
    <rPh sb="20" eb="22">
      <t>ダンネツ</t>
    </rPh>
    <rPh sb="26" eb="29">
      <t>ダンネツザイ</t>
    </rPh>
    <rPh sb="30" eb="32">
      <t>チョウシツ</t>
    </rPh>
    <rPh sb="32" eb="34">
      <t>ケンザイ</t>
    </rPh>
    <phoneticPr fontId="6"/>
  </si>
  <si>
    <t>窓(防火・防風・防犯仕様)の補助対象経費合計</t>
    <rPh sb="0" eb="1">
      <t>マド</t>
    </rPh>
    <rPh sb="2" eb="4">
      <t>ボウカ</t>
    </rPh>
    <rPh sb="5" eb="7">
      <t>ボウフウ</t>
    </rPh>
    <rPh sb="8" eb="10">
      <t>ボウハン</t>
    </rPh>
    <rPh sb="10" eb="12">
      <t>シヨウ</t>
    </rPh>
    <phoneticPr fontId="47"/>
  </si>
  <si>
    <t>外窓交換</t>
    <rPh sb="0" eb="4">
      <t>ソトマドコウカン</t>
    </rPh>
    <phoneticPr fontId="47"/>
  </si>
  <si>
    <t>誓約書の内容を申請者に提示のうえ、誓約内容について了承を得ている。</t>
    <phoneticPr fontId="47"/>
  </si>
  <si>
    <t>開始</t>
    <rPh sb="0" eb="2">
      <t>カイシ</t>
    </rPh>
    <phoneticPr fontId="47"/>
  </si>
  <si>
    <t>終了</t>
    <rPh sb="0" eb="2">
      <t>シュウリョウ</t>
    </rPh>
    <phoneticPr fontId="47"/>
  </si>
  <si>
    <t>一次公募</t>
    <rPh sb="0" eb="4">
      <t>イチジコウボ</t>
    </rPh>
    <phoneticPr fontId="47"/>
  </si>
  <si>
    <t>二次公募</t>
    <rPh sb="0" eb="4">
      <t>ニジコウボ</t>
    </rPh>
    <phoneticPr fontId="47"/>
  </si>
  <si>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</si>
  <si>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</si>
  <si>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</si>
  <si>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</si>
  <si>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</si>
  <si>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</si>
  <si>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</si>
  <si>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</si>
  <si>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</si>
  <si>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</si>
  <si>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</si>
  <si>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</si>
  <si>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</si>
  <si>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</si>
  <si>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</si>
  <si>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</si>
  <si>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</si>
  <si>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</si>
  <si>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</si>
  <si>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昭和</t>
  </si>
  <si>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</si>
  <si>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</si>
  <si>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</si>
  <si>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</si>
  <si>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</si>
  <si>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</si>
  <si>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</si>
  <si>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</si>
  <si>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</si>
  <si>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</si>
  <si>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</si>
  <si>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</si>
  <si>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</si>
  <si>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</si>
  <si>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</si>
  <si>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</si>
  <si>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</si>
  <si>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</si>
  <si>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</si>
  <si>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</si>
  <si>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</si>
  <si>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</si>
  <si>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</si>
  <si>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</si>
  <si>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</si>
  <si>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</si>
  <si>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</si>
  <si>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</si>
  <si>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</si>
  <si>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</si>
  <si>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</si>
  <si>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</si>
  <si>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</si>
  <si>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</si>
  <si>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</si>
  <si>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</si>
  <si>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</si>
  <si>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</si>
  <si>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</si>
  <si>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</si>
  <si>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</si>
  <si>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</si>
  <si>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</si>
  <si>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</si>
  <si>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</si>
  <si>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</si>
  <si>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</si>
  <si>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</si>
  <si>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</si>
  <si>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</si>
  <si>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</si>
  <si>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</si>
  <si>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</si>
  <si>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</si>
  <si>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</si>
  <si>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</si>
  <si>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</si>
  <si>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</si>
  <si>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</si>
  <si>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</si>
  <si>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</si>
  <si>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</si>
  <si>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</si>
  <si>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</si>
  <si>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</si>
  <si>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</si>
  <si>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</si>
  <si>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</si>
  <si>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</si>
  <si>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</si>
  <si>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</si>
  <si>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</si>
  <si>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</si>
  <si>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</si>
  <si>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</si>
  <si>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</si>
  <si>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</si>
  <si>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</si>
  <si>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</si>
  <si>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</si>
  <si>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</si>
  <si>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</si>
  <si>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</si>
  <si>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</si>
  <si>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</si>
  <si>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</si>
  <si>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</si>
  <si>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</si>
  <si>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</si>
  <si>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</si>
  <si>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</si>
  <si>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</si>
  <si>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</si>
  <si>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</si>
  <si>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</si>
  <si>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</si>
  <si>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</si>
  <si>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</si>
  <si>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</si>
  <si>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</si>
  <si>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</si>
  <si>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</si>
  <si>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</si>
  <si>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</si>
  <si>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</si>
  <si>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</si>
  <si>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</si>
  <si>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</si>
  <si>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</si>
  <si>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</si>
  <si>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上記メールアドレスに間違いがないか再度ご確認ください。
ご確認後チェックを入れてください。→</t>
    <rPh sb="0" eb="2">
      <t>ジョウキ</t>
    </rPh>
    <rPh sb="17" eb="19">
      <t>サイド</t>
    </rPh>
    <rPh sb="29" eb="32">
      <t>カクニンゴ</t>
    </rPh>
    <rPh sb="37" eb="38">
      <t>イ</t>
    </rPh>
    <phoneticPr fontId="47"/>
  </si>
  <si>
    <t>上記メールアドレスに間違いがないかご確認ください。
ご確認後チェックを入れてください。→</t>
    <rPh sb="0" eb="2">
      <t>ジョウキ</t>
    </rPh>
    <rPh sb="27" eb="30">
      <t>カクニンゴ</t>
    </rPh>
    <rPh sb="35" eb="36">
      <t>イ</t>
    </rPh>
    <phoneticPr fontId="47"/>
  </si>
  <si>
    <t>【定型様式１ 交付申請書】の「４．補助金交付申請額」に転記されます。↓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6"/>
  </si>
  <si>
    <t>和暦</t>
    <rPh sb="0" eb="2">
      <t>ワレキ</t>
    </rPh>
    <phoneticPr fontId="47"/>
  </si>
  <si>
    <t>西暦</t>
    <rPh sb="0" eb="2">
      <t>セイレキ</t>
    </rPh>
    <phoneticPr fontId="47"/>
  </si>
  <si>
    <t>JP111224S</t>
  </si>
  <si>
    <t>旭ファイバーグラス株式会社</t>
  </si>
  <si>
    <t>VIP-Build断熱パネル</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</si>
  <si>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</si>
  <si>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</si>
  <si>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</si>
  <si>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</si>
  <si>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</si>
  <si>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</si>
  <si>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</si>
  <si>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</si>
  <si>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</si>
  <si>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</si>
  <si>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</si>
  <si>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</si>
  <si>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</si>
  <si>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</si>
  <si>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</si>
  <si>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</si>
  <si>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</si>
  <si>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</si>
  <si>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</si>
  <si>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</si>
  <si>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</si>
  <si>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</si>
  <si>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</si>
  <si>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</si>
  <si>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</si>
  <si>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</si>
  <si>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</si>
  <si>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</si>
  <si>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</si>
  <si>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</si>
  <si>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</si>
  <si>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</si>
  <si>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</si>
  <si>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</si>
  <si>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</si>
  <si>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</si>
  <si>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</si>
  <si>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</si>
  <si>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</si>
  <si>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</si>
  <si>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</si>
  <si>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</si>
  <si>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</si>
  <si>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</si>
  <si>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</si>
  <si>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</si>
  <si>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</si>
  <si>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</si>
  <si>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</si>
  <si>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</si>
  <si>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</si>
  <si>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</si>
  <si>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</si>
  <si>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</si>
  <si>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</si>
  <si>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</si>
  <si>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</si>
  <si>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</si>
  <si>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</si>
  <si>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</si>
  <si>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</si>
  <si>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</si>
  <si>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</si>
  <si>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</si>
  <si>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</si>
  <si>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</si>
  <si>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</si>
  <si>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</si>
  <si>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</si>
  <si>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</si>
  <si>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</si>
  <si>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</si>
  <si>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</si>
  <si>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</si>
  <si>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</si>
  <si>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</si>
  <si>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</si>
  <si>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</si>
  <si>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</si>
  <si>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</si>
  <si>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</si>
  <si>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</si>
  <si>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</si>
  <si>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</si>
  <si>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</si>
  <si>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</si>
  <si>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</si>
  <si>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</si>
  <si>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</si>
  <si>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</si>
  <si>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</si>
  <si>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</si>
  <si>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株式会社ＦＰコーポレーション</t>
  </si>
  <si>
    <t>ASQボード45</t>
  </si>
  <si>
    <t>JH130001</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</si>
  <si>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</si>
  <si>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</si>
  <si>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</si>
  <si>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</si>
  <si>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</si>
  <si>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</si>
  <si>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</si>
  <si>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</si>
  <si>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</si>
  <si>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</si>
  <si>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6"/>
  </si>
  <si>
    <t>令和６年度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6"/>
  </si>
  <si>
    <t>　私（法人である場合は当社）は、令和６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6"/>
  </si>
  <si>
    <t>令和６年度 
住宅・建築物需給一体型等省エネルギー投資促進事業費補助金
（次世代省エネ建材の実証支援事業）</t>
    <rPh sb="0" eb="2">
      <t>レイワ</t>
    </rPh>
    <rPh sb="3" eb="5">
      <t>ネンド</t>
    </rPh>
    <phoneticPr fontId="47"/>
  </si>
  <si>
    <t>※個人の方が手続代行者になる場合は、「代表者 氏名」欄のみご入力ください。</t>
    <rPh sb="1" eb="3">
      <t>コジン</t>
    </rPh>
    <rPh sb="3" eb="5">
      <t>ココジン</t>
    </rPh>
    <rPh sb="4" eb="5">
      <t>カタ</t>
    </rPh>
    <rPh sb="6" eb="11">
      <t>テツヅキダイコウシャ</t>
    </rPh>
    <rPh sb="14" eb="16">
      <t>バアイ</t>
    </rPh>
    <rPh sb="30" eb="32">
      <t>ニュウリョク</t>
    </rPh>
    <phoneticPr fontId="47"/>
  </si>
  <si>
    <r>
      <t xml:space="preserve">法人名
</t>
    </r>
    <r>
      <rPr>
        <sz val="8"/>
        <color rgb="FFFF0000"/>
        <rFont val="HGSｺﾞｼｯｸM"/>
        <family val="3"/>
        <charset val="128"/>
      </rPr>
      <t>※個人申請の場合、
入力不要</t>
    </r>
    <rPh sb="0" eb="3">
      <t>ホウジンメイ</t>
    </rPh>
    <rPh sb="5" eb="9">
      <t>コジンシンセイ</t>
    </rPh>
    <rPh sb="10" eb="12">
      <t>バアイ</t>
    </rPh>
    <rPh sb="14" eb="16">
      <t>ニュウリョク</t>
    </rPh>
    <rPh sb="16" eb="18">
      <t>フヨウ</t>
    </rPh>
    <phoneticPr fontId="47"/>
  </si>
  <si>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39"/>
  </si>
  <si>
    <t>※「明細書」を先に入力すること</t>
    <rPh sb="2" eb="5">
      <t>メイサイショ</t>
    </rPh>
    <rPh sb="7" eb="8">
      <t>サキ</t>
    </rPh>
    <rPh sb="9" eb="11">
      <t>ニュウリョク</t>
    </rPh>
    <phoneticPr fontId="6"/>
  </si>
  <si>
    <t>　＜補助対象経費の算出＞を基に、製品ごとの補助対象経費の合計を下表に入力すること。</t>
    <rPh sb="34" eb="36">
      <t>ニュウリョク</t>
    </rPh>
    <phoneticPr fontId="6"/>
  </si>
  <si>
    <t>・潜熱蓄熱建材は見積書及び明細書を基に、導入製品ごとの補助対象経費の合計を下表に入力すること。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ニュウリョク</t>
    </rPh>
    <phoneticPr fontId="6"/>
  </si>
  <si>
    <t>提供先の会社名、連絡先を取得したうえで、利用目的を明示し、同意を取得した方のみ</t>
    <phoneticPr fontId="47"/>
  </si>
  <si>
    <t>住建２０２４事業共同事業体　代表幹事
一般社団法人　環境共創イニシアチブ</t>
    <phoneticPr fontId="6"/>
  </si>
  <si>
    <t>本事業体は「２.」で取得した情報を以下の目的で利用します。
①本事業の審査、管理、事業進捗状況の把握等
②本事業体の各種情報案内、アンケート・調査等の実施
③その他、本事業の運営に必要な業務</t>
    <rPh sb="0" eb="4">
      <t>ホンジギョウタイ</t>
    </rPh>
    <rPh sb="53" eb="57">
      <t>ホンジギョウタイ</t>
    </rPh>
    <phoneticPr fontId="47"/>
  </si>
  <si>
    <t>提供元</t>
    <rPh sb="0" eb="3">
      <t>テイキョウモト</t>
    </rPh>
    <phoneticPr fontId="47"/>
  </si>
  <si>
    <t>本事業体</t>
    <rPh sb="0" eb="4">
      <t>ホンジギョウタイ</t>
    </rPh>
    <phoneticPr fontId="47"/>
  </si>
  <si>
    <t>国等</t>
  </si>
  <si>
    <t>本事業の申請状況・効果分析
その他省エネ・省CO2に資する調査・研究等</t>
  </si>
  <si>
    <t>学校法人、行政機関、研究開発を業とする法人等</t>
  </si>
  <si>
    <t>　私は、一般社団法人環境共創イニシアチブ（以下「SII」という。）に対して、補助金の交付申請時、補助事業の実施期間内及び完了後においても、
下記の事項について誓約いたします。
この誓約が虚偽であり、又はこの誓約に反したことにより、当方が不利益を被ることとなっても、一切異議は申し立てません。</t>
    <phoneticPr fontId="6"/>
  </si>
  <si>
    <t>本事業体は本事業の実施のため、以下「２.」に記載する情報を本事業の実施期間にわたり取得します。
これらの取得した情報を、「３.」に記載する範囲・目的で提供することに、申請者は同意するものとします。
SIIの個人情報保護方針は以下をご確認ください。
【ＳＩＩ】https://sii.or.jp/privacy/　【ＮＲＩ】https://www.nri.com/jp/site/security</t>
    <rPh sb="0" eb="4">
      <t>ホンジギョウタイ</t>
    </rPh>
    <rPh sb="5" eb="8">
      <t>ホンジギョウ</t>
    </rPh>
    <rPh sb="9" eb="11">
      <t>ジッシ</t>
    </rPh>
    <rPh sb="52" eb="54">
      <t>シュトク</t>
    </rPh>
    <rPh sb="56" eb="58">
      <t>ジョウホウ</t>
    </rPh>
    <rPh sb="83" eb="86">
      <t>シンセイシャ</t>
    </rPh>
    <phoneticPr fontId="47"/>
  </si>
  <si>
    <t>本事業体は、本事業の実施期間に以下の情報を取得します。
①氏名、生年月日、住所、電話番号、メールアドレス、口座情報等の補助事業者情報
②地域区分、延床面積等の建築地情報
③外皮平均熱貫流率、導入製品等の性能情報
④その他、本事業に必要な情報
なお、申請者等が、本事業体に提供する上記の情報に、申請者等が自ら取得した個人情報が含まれる場合、本事業体への提供及び
本事業体から国等への提供に対して適切な同意を取得するものとします。</t>
    <rPh sb="0" eb="3">
      <t>ホンジギョウ</t>
    </rPh>
    <rPh sb="3" eb="4">
      <t>タイ</t>
    </rPh>
    <rPh sb="97" eb="99">
      <t>セイヒン</t>
    </rPh>
    <rPh sb="131" eb="135">
      <t>ホンジギョウタイ</t>
    </rPh>
    <rPh sb="170" eb="174">
      <t>ホンジギョウタイ</t>
    </rPh>
    <rPh sb="178" eb="179">
      <t>オヨ</t>
    </rPh>
    <rPh sb="181" eb="185">
      <t>ホンジギョウタイ</t>
    </rPh>
    <phoneticPr fontId="47"/>
  </si>
  <si>
    <t>本事業体は「２.」で取得した情報を、以下の場合及び「５.」へ記載する提供先を除き、第三者への提供を行いません。提供が必要となる場合は、
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rPh sb="0" eb="4">
      <t>ホンジギョウタイ</t>
    </rPh>
    <rPh sb="23" eb="24">
      <t>オヨ</t>
    </rPh>
    <phoneticPr fontId="47"/>
  </si>
  <si>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
提供する場合は、提供元と提供先で利用目的等を明示した適切な契約締結を行うか、利用規約等への明示を行います。</t>
    </r>
    <phoneticPr fontId="47"/>
  </si>
  <si>
    <t>2.①、②、③、④</t>
    <phoneticPr fontId="47"/>
  </si>
  <si>
    <t>学術・研究・調査・商品/
サービス開発等</t>
    <phoneticPr fontId="47"/>
  </si>
  <si>
    <t>本事業体は「２.」で取得した情報を、 個人情報に関する機密保持契約を締結している業務委託会社等へ、利用目的の達成に必要な範囲で
委託することがあります。
委託会社等に対しては、適切な管理及び保護を行います。</t>
    <rPh sb="0" eb="4">
      <t>ホンジギョウタイ</t>
    </rPh>
    <rPh sb="93" eb="94">
      <t>オヨ</t>
    </rPh>
    <phoneticPr fontId="47"/>
  </si>
  <si>
    <t>SIIが取得した個人情報等については、申請に係る事務処理に利用する他、個人情報の保護に関する法律（平成１５年法律第５７号）に
基づいた上で、SIIが開催するセミナー、シンポジウム、本事業の効果検証のための調査・分析、SIIが作成するパンフレット・事例集、国が行う
その他調査業務等に利用されることがあり、その場合、国が指定する外部機関に個人情報等が提供されることに同意している。
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6"/>
  </si>
  <si>
    <t>補助単価を用いて算出した補助対象経費は、補助対象となる高性能建材の導入費用（見積書による補助対象製品の購入費・取付費及び
その取付に必要な部材と取付費等）を上限額とする。</t>
    <phoneticPr fontId="6"/>
  </si>
  <si>
    <t>申請者及び補助事業者、手続代行者がSIIに連絡及び書類の修正を怠ったことにより、事業の不履行等が生じ審査が継続できないとSIIが
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1" eb="83">
      <t>バアイ</t>
    </rPh>
    <phoneticPr fontId="6"/>
  </si>
  <si>
    <t>本事業体が保有している個人データ、個人情報の利用目的の通知、個人情報の開示、内容の訂正、追加又は削除、利用の停止、消去及び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rPh sb="0" eb="4">
      <t>ホンジギョウタイ</t>
    </rPh>
    <phoneticPr fontId="47"/>
  </si>
  <si>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6"/>
  </si>
  <si>
    <t>→
申請又は申請予定の
補助金等の名称を
選択してください。</t>
    <rPh sb="2" eb="4">
      <t>シンセイ</t>
    </rPh>
    <rPh sb="4" eb="5">
      <t>マタ</t>
    </rPh>
    <rPh sb="6" eb="8">
      <t>シンセイ</t>
    </rPh>
    <rPh sb="8" eb="10">
      <t>ヨテイ</t>
    </rPh>
    <rPh sb="12" eb="15">
      <t>ホジョキン</t>
    </rPh>
    <rPh sb="15" eb="16">
      <t>トウ</t>
    </rPh>
    <rPh sb="17" eb="19">
      <t>メイショウ</t>
    </rPh>
    <rPh sb="21" eb="23">
      <t>センタク</t>
    </rPh>
    <phoneticPr fontId="6"/>
  </si>
  <si>
    <r>
      <rPr>
        <b/>
        <sz val="22"/>
        <color theme="0"/>
        <rFont val="ＭＳ Ｐゴシック"/>
        <family val="3"/>
        <charset val="128"/>
        <scheme val="minor"/>
      </rPr>
      <t xml:space="preserve">  【重要】申請者のメールアドレス確認について</t>
    </r>
    <r>
      <rPr>
        <b/>
        <sz val="12"/>
        <color theme="0"/>
        <rFont val="ＭＳ Ｐゴシック"/>
        <family val="3"/>
        <charset val="128"/>
        <scheme val="minor"/>
      </rPr>
      <t xml:space="preserve">
</t>
    </r>
    <r>
      <rPr>
        <b/>
        <sz val="17"/>
        <color theme="0"/>
        <rFont val="ＭＳ Ｐゴシック"/>
        <family val="3"/>
        <charset val="128"/>
        <scheme val="minor"/>
      </rPr>
      <t xml:space="preserve">  個人情報保護の観点により、E-mailアドレスを確認いたします。
  【確認方法】
   ① SII：確認メール送信
   ② 申請者：メール本文に記載されてあるURLより、回答を送信
   ③ SII：申請者のメールアドレス確認完了
   ④ SII：審査開始
</t>
    </r>
    <r>
      <rPr>
        <b/>
        <sz val="12"/>
        <color theme="0"/>
        <rFont val="ＭＳ Ｐゴシック"/>
        <family val="3"/>
        <charset val="128"/>
        <scheme val="minor"/>
      </rPr>
      <t xml:space="preserve">
</t>
    </r>
    <r>
      <rPr>
        <b/>
        <sz val="14"/>
        <color theme="0"/>
        <rFont val="ＭＳ Ｐゴシック"/>
        <family val="3"/>
        <charset val="128"/>
        <scheme val="minor"/>
      </rPr>
      <t xml:space="preserve">  ※確認ができなかった場合は、審査をすることができないため、ご注意ください。
     詳細は、SIIホームページに公表しております公募要領35ページ
     「3.申請確認(申請者のメールアドレス確認)」をご確認ください。</t>
    </r>
    <phoneticPr fontId="47"/>
  </si>
  <si>
    <t>本事業では、本事業体で「３.」を目的として、「２.」で取得した情報を、個人が特定できないよう匿名加工を行ったうえで、
外部へ提供する場合があります。
提供時には、利用目的を明示し、個人を特定するような行為を行わないことに対して同意を取得します。
本事業体のうち、匿名加工情報を取り扱うＳＩＩの匿名加工情報に関するポリシーに関しては、以下を確認すること。
【ＳＩＩ】 https://sii.or.jp/anonymous_processing/index.html</t>
    <phoneticPr fontId="47"/>
  </si>
  <si>
    <t>JC021006</t>
  </si>
  <si>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</si>
  <si>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</si>
  <si>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</si>
  <si>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</si>
  <si>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</si>
  <si>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</si>
  <si>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</si>
  <si>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</si>
  <si>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</si>
  <si>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</si>
  <si>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</si>
  <si>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</si>
  <si>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</si>
  <si>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</si>
  <si>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【防災】リプラス 居室仕様 TWタイプ ダブルLow-E三層 トリプルガラス（Kr）</t>
  </si>
  <si>
    <t>【防災】リプラス マンション用 Low-E複層ガラス（Ar）</t>
  </si>
  <si>
    <t>【防災】リプラス 居室仕様 TWタイプ ダブルLow-E三層 トリプルガラス（Ar）</t>
  </si>
  <si>
    <t>JW011501A</t>
  </si>
  <si>
    <t>JW011502A</t>
  </si>
  <si>
    <t>JW011503A</t>
  </si>
  <si>
    <t>JW011504A</t>
  </si>
  <si>
    <t>JW011505A</t>
  </si>
  <si>
    <t>JW011506A</t>
  </si>
  <si>
    <t>JW011601A</t>
  </si>
  <si>
    <t>JW012005S</t>
  </si>
  <si>
    <t>JW012006S</t>
  </si>
  <si>
    <t>JW012007S</t>
  </si>
  <si>
    <t>JW012008S</t>
  </si>
  <si>
    <t>JW012009S</t>
  </si>
  <si>
    <t>JW012010S</t>
  </si>
  <si>
    <t>JW012011S</t>
  </si>
  <si>
    <t>JW012012S</t>
  </si>
  <si>
    <t>JW013001A</t>
  </si>
  <si>
    <t>JW013002A</t>
  </si>
  <si>
    <t>JW013003A</t>
  </si>
  <si>
    <t>JW013011S</t>
  </si>
  <si>
    <t>JW013012S</t>
  </si>
  <si>
    <t>JW013013S</t>
  </si>
  <si>
    <t>JW013021A</t>
  </si>
  <si>
    <t>JW013022A</t>
  </si>
  <si>
    <t>JW013023A</t>
  </si>
  <si>
    <t>JW013031S</t>
  </si>
  <si>
    <t>JW013032S</t>
  </si>
  <si>
    <t>JW013033S</t>
  </si>
  <si>
    <t>JW013041S</t>
  </si>
  <si>
    <t>JW013042S</t>
  </si>
  <si>
    <t>JW013043S</t>
  </si>
  <si>
    <t>JW013051S</t>
  </si>
  <si>
    <t>JW013052S</t>
  </si>
  <si>
    <t>JW013053S</t>
  </si>
  <si>
    <t>JW013101A</t>
  </si>
  <si>
    <t>JW013102A</t>
  </si>
  <si>
    <t>JW013103A</t>
  </si>
  <si>
    <t>JW013104A</t>
  </si>
  <si>
    <t>JW013105S</t>
  </si>
  <si>
    <t>JW013106S</t>
  </si>
  <si>
    <t>JW013107S</t>
  </si>
  <si>
    <t>JW013108S</t>
  </si>
  <si>
    <t>JW013201A</t>
  </si>
  <si>
    <t>JW013202A</t>
  </si>
  <si>
    <t>JW013203A</t>
  </si>
  <si>
    <t>JW023101A</t>
  </si>
  <si>
    <t>JW024101A</t>
  </si>
  <si>
    <t>JW024102A</t>
  </si>
  <si>
    <t>JW024201S</t>
  </si>
  <si>
    <t>JW024202S</t>
  </si>
  <si>
    <t>JW024203A</t>
  </si>
  <si>
    <t>JW024204S</t>
  </si>
  <si>
    <t>JW024205S</t>
  </si>
  <si>
    <t>JW024206A</t>
  </si>
  <si>
    <t>JW024207S</t>
  </si>
  <si>
    <t>JW024208S</t>
  </si>
  <si>
    <t>JW024209A</t>
  </si>
  <si>
    <t>JW024210A</t>
  </si>
  <si>
    <t>JW024211S</t>
  </si>
  <si>
    <t>JW024212S</t>
  </si>
  <si>
    <t>JW024213A</t>
  </si>
  <si>
    <t>JW024214S</t>
  </si>
  <si>
    <t>JW024215S</t>
  </si>
  <si>
    <t>JW024216A</t>
  </si>
  <si>
    <t>JW024217S</t>
  </si>
  <si>
    <t>JW024218S</t>
  </si>
  <si>
    <t>JW024219A</t>
  </si>
  <si>
    <t>JW024220A</t>
  </si>
  <si>
    <t>JW024221A</t>
  </si>
  <si>
    <t>JW024222A</t>
  </si>
  <si>
    <t>JW024223S</t>
  </si>
  <si>
    <t>JW024224S</t>
  </si>
  <si>
    <t>JW024225S</t>
  </si>
  <si>
    <t>JW024226S</t>
  </si>
  <si>
    <t>JW024227S</t>
  </si>
  <si>
    <t>JW024228S</t>
  </si>
  <si>
    <t>JW024229S</t>
  </si>
  <si>
    <t>JW024230S</t>
  </si>
  <si>
    <t>JW024231S</t>
  </si>
  <si>
    <t>JW024232S</t>
  </si>
  <si>
    <t>JW024233S</t>
  </si>
  <si>
    <t>JW024234A</t>
  </si>
  <si>
    <t>JW025101A</t>
  </si>
  <si>
    <t>JW025102A</t>
  </si>
  <si>
    <t>JW026101A</t>
  </si>
  <si>
    <t>JW027101A</t>
  </si>
  <si>
    <t>JW027102A</t>
  </si>
  <si>
    <t>JW027103S</t>
  </si>
  <si>
    <t>JW027104S</t>
  </si>
  <si>
    <t>JW027105S</t>
  </si>
  <si>
    <t>JW027106A</t>
  </si>
  <si>
    <t>JW028101A</t>
  </si>
  <si>
    <t>JW029031S</t>
  </si>
  <si>
    <t>JW029032S</t>
  </si>
  <si>
    <t>JW029033S</t>
  </si>
  <si>
    <t>JW029034S</t>
  </si>
  <si>
    <t>JW029041S</t>
  </si>
  <si>
    <t>JW029051S</t>
  </si>
  <si>
    <t>JW029071S</t>
  </si>
  <si>
    <t>JW029081A</t>
  </si>
  <si>
    <t>JW029082A</t>
  </si>
  <si>
    <t>JW029101S</t>
  </si>
  <si>
    <t>JW029102S</t>
  </si>
  <si>
    <t>JW029103S</t>
  </si>
  <si>
    <t>JW029104S</t>
  </si>
  <si>
    <t>JW029105S</t>
  </si>
  <si>
    <t>JW029106S</t>
  </si>
  <si>
    <t>JW029107S</t>
  </si>
  <si>
    <t>JW029108S</t>
  </si>
  <si>
    <t>JW029109S</t>
  </si>
  <si>
    <t>JW029110S</t>
  </si>
  <si>
    <t>JW029111S</t>
  </si>
  <si>
    <t>JW029112S</t>
  </si>
  <si>
    <t>JW029113S</t>
  </si>
  <si>
    <t>JW029114S</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</si>
  <si>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</si>
  <si>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</si>
  <si>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</si>
  <si>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</si>
  <si>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</si>
  <si>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</si>
  <si>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</si>
  <si>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</si>
  <si>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</si>
  <si>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</si>
  <si>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</si>
  <si>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</si>
  <si>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</si>
  <si>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</si>
  <si>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</si>
  <si>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</si>
  <si>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</si>
  <si>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</si>
  <si>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</si>
  <si>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JW033111S</t>
  </si>
  <si>
    <t>JW033112A</t>
  </si>
  <si>
    <t>JW033114S</t>
  </si>
  <si>
    <t>JW033115A</t>
  </si>
  <si>
    <t>JW033116A</t>
  </si>
  <si>
    <t>JW033117A</t>
  </si>
  <si>
    <t>JW033118A</t>
  </si>
  <si>
    <t>JW033213S</t>
  </si>
  <si>
    <t>JW033214S</t>
  </si>
  <si>
    <t>JW033228S</t>
  </si>
  <si>
    <t>JW033229S</t>
  </si>
  <si>
    <t>JW033231S</t>
  </si>
  <si>
    <t>JW033254S</t>
  </si>
  <si>
    <t>JW033256S</t>
  </si>
  <si>
    <t>JW033257S</t>
  </si>
  <si>
    <t>JW033258S</t>
  </si>
  <si>
    <t>JW033259S</t>
  </si>
  <si>
    <t>JW033261S</t>
  </si>
  <si>
    <t>JW033262S</t>
  </si>
  <si>
    <t>JW033263S</t>
  </si>
  <si>
    <t>JW033264S</t>
  </si>
  <si>
    <t>JW033265S</t>
  </si>
  <si>
    <t>JW033266S</t>
  </si>
  <si>
    <t>JW033267S</t>
  </si>
  <si>
    <t>JW033268S</t>
  </si>
  <si>
    <t>JW033269S</t>
  </si>
  <si>
    <t>JW033271S</t>
  </si>
  <si>
    <t>JW033272S</t>
  </si>
  <si>
    <t>JW033273S</t>
  </si>
  <si>
    <t>JW033274S</t>
  </si>
  <si>
    <t>JW033275S</t>
  </si>
  <si>
    <t>JW033276S</t>
  </si>
  <si>
    <t>JW033277S</t>
  </si>
  <si>
    <t>JW033278S</t>
  </si>
  <si>
    <t>JW033279S</t>
  </si>
  <si>
    <t>JW033280S</t>
  </si>
  <si>
    <t>JW033315S</t>
  </si>
  <si>
    <t>JW033318S</t>
  </si>
  <si>
    <t>JW033329S</t>
  </si>
  <si>
    <t>JW033331S</t>
  </si>
  <si>
    <t>JW034511S</t>
  </si>
  <si>
    <t>JW034512S</t>
  </si>
  <si>
    <t>JW034513A</t>
  </si>
  <si>
    <t>JW034514S</t>
  </si>
  <si>
    <t>JW034515S</t>
  </si>
  <si>
    <t>JW034516A</t>
  </si>
  <si>
    <t>JW034517A</t>
  </si>
  <si>
    <t>JW034518A</t>
  </si>
  <si>
    <t>JW034519A</t>
  </si>
  <si>
    <t>JW034521S</t>
  </si>
  <si>
    <t>JW034522S</t>
  </si>
  <si>
    <t>JW034523A</t>
  </si>
  <si>
    <t>JW034524S</t>
  </si>
  <si>
    <t>JW034525S</t>
  </si>
  <si>
    <t>JW034526A</t>
  </si>
  <si>
    <t>JW034527A</t>
  </si>
  <si>
    <t>JW034528A</t>
  </si>
  <si>
    <t>JW034529A</t>
  </si>
  <si>
    <t>JW034531A</t>
  </si>
  <si>
    <t>JW034532S</t>
  </si>
  <si>
    <t>JW034533S</t>
  </si>
  <si>
    <t>JW034536A</t>
  </si>
  <si>
    <t>JW034537A</t>
  </si>
  <si>
    <t>JW040602S</t>
  </si>
  <si>
    <t>JW040701S</t>
  </si>
  <si>
    <t>JW040802S</t>
  </si>
  <si>
    <t>JW091014S</t>
  </si>
  <si>
    <t>JW091015S</t>
  </si>
  <si>
    <t>JW091016S</t>
  </si>
  <si>
    <t>JW098400S</t>
  </si>
  <si>
    <t>JW111101S</t>
  </si>
  <si>
    <t>JW111102S</t>
  </si>
  <si>
    <t>JW114051S</t>
  </si>
  <si>
    <t>JW114052S</t>
  </si>
  <si>
    <t>JW131001S</t>
  </si>
  <si>
    <t>JW131002S</t>
  </si>
  <si>
    <t>JW133001S</t>
  </si>
  <si>
    <t>JW133002S</t>
  </si>
  <si>
    <t>JW133003S</t>
  </si>
  <si>
    <t>JW133004S</t>
  </si>
  <si>
    <t>JW133005S</t>
  </si>
  <si>
    <t>JW133006S</t>
  </si>
  <si>
    <t>JW133007S</t>
  </si>
  <si>
    <t>JW133008S</t>
  </si>
  <si>
    <t>JW034539A</t>
  </si>
  <si>
    <t>JW033332S</t>
  </si>
  <si>
    <t>JW034538S</t>
  </si>
  <si>
    <t>JW034540S</t>
  </si>
  <si>
    <t>JW032213S</t>
  </si>
  <si>
    <t>JW033113S</t>
  </si>
  <si>
    <t>JW032205S</t>
  </si>
  <si>
    <t>JW029210A</t>
  </si>
  <si>
    <t>JW029205S</t>
  </si>
  <si>
    <t>JW029207S</t>
  </si>
  <si>
    <t>JW029211A</t>
  </si>
  <si>
    <t>JW029214S</t>
  </si>
  <si>
    <t>JW029216S</t>
  </si>
  <si>
    <t>JW029212S</t>
  </si>
  <si>
    <t>JD037001S</t>
  </si>
  <si>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</si>
  <si>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</si>
  <si>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</si>
  <si>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</si>
  <si>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</si>
  <si>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</si>
  <si>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</si>
  <si>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JP140009A</t>
  </si>
  <si>
    <t>リプラスボードつば有り（面材下地付）</t>
  </si>
  <si>
    <t>JT041011</t>
  </si>
  <si>
    <t>PCM-G25-3</t>
  </si>
  <si>
    <t>JT041013</t>
  </si>
  <si>
    <t>PCM-G25-12</t>
  </si>
  <si>
    <t>JT041012</t>
  </si>
  <si>
    <t>PCM-G25-5</t>
  </si>
  <si>
    <t>JC110001</t>
  </si>
  <si>
    <t>ケイミュー株式会社</t>
  </si>
  <si>
    <t>SOLIDO typeF shirasu</t>
  </si>
  <si>
    <t>ドアリモ 玄関ドア D50 高断熱ドア</t>
  </si>
  <si>
    <t>更新日：2024/10/24</t>
    <rPh sb="0" eb="3">
      <t>コウシンビ</t>
    </rPh>
    <phoneticPr fontId="47"/>
  </si>
  <si>
    <t>JD020913S</t>
    <phoneticPr fontId="47"/>
  </si>
  <si>
    <t>JD032501S</t>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</si>
</sst>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_ "/>
    <numFmt numFmtId="178" formatCode="#,##0.00_ ;[Red]\-#,##0.00\ "/>
    <numFmt numFmtId="179" formatCode="#,##0_ ;[Red]\-#,##0\ "/>
    <numFmt numFmtId="180" formatCode="0_);[Red]\(0\)"/>
    <numFmt numFmtId="181" formatCode="0_ "/>
    <numFmt numFmtId="182" formatCode="#,##0.0_ ;[Red]\-#,##0.0\ "/>
    <numFmt numFmtId="183" formatCode="yyyy/mm/dd"/>
    <numFmt numFmtId="184" formatCode="0.00_ ;[Red]\-0.00\ "/>
    <numFmt numFmtId="185" formatCode="0.00_ "/>
  </numFmts>
  <fonts count="16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2"/>
      <name val="ＭＳ Ｐ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Ｐゴシック"/>
      <family val="3"/>
      <charset val="128"/>
      <scheme val="minor"/>
    </font>
    <font>
      <b/>
      <sz val="18"/>
      <color rgb="FFFF0000"/>
      <name val="ＭＳ Ｐゴシック"/>
      <family val="3"/>
      <charset val="128"/>
    </font>
    <font>
      <sz val="12"/>
      <color rgb="FFFF0000"/>
      <name val="ＭＳ Ｐゴシック"/>
      <family val="3"/>
      <charset val="128"/>
    </font>
    <font>
      <b/>
      <sz val="14"/>
      <color rgb="FFFF0000"/>
      <name val="ＭＳ Ｐゴシック"/>
      <family val="3"/>
      <charset val="128"/>
    </font>
    <font>
      <b/>
      <sz val="16"/>
      <color rgb="FFFF0000"/>
      <name val="ＭＳ Ｐゴシック"/>
      <family val="3"/>
      <charset val="128"/>
      <scheme val="minor"/>
    </font>
    <font>
      <b/>
      <sz val="10"/>
      <color theme="1"/>
      <name val="ＭＳ Ｐゴシック"/>
      <family val="3"/>
      <charset val="128"/>
      <scheme val="minor"/>
    </font>
    <font>
      <sz val="13"/>
      <name val="メイリオ"/>
      <family val="3"/>
      <charset val="128"/>
    </font>
    <font>
      <sz val="16"/>
      <name val="メイリオ"/>
      <family val="3"/>
      <charset val="128"/>
    </font>
    <font>
      <sz val="11"/>
      <color theme="1"/>
      <name val="ＭＳ Ｐゴシック"/>
      <family val="3"/>
      <charset val="128"/>
    </font>
    <font>
      <sz val="12"/>
      <color theme="1"/>
      <name val="ＭＳ Ｐゴシック"/>
      <family val="3"/>
      <charset val="128"/>
    </font>
    <font>
      <sz val="12"/>
      <name val="ＭＳ Ｐゴシック"/>
      <family val="3"/>
      <charset val="128"/>
      <scheme val="major"/>
    </font>
    <font>
      <b/>
      <sz val="12"/>
      <name val="ＭＳ Ｐゴシック"/>
      <family val="3"/>
      <charset val="128"/>
      <scheme val="major"/>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4"/>
      <color indexed="9"/>
      <name val="HGP創英角ｺﾞｼｯｸUB"/>
      <family val="3"/>
      <charset val="128"/>
    </font>
    <font>
      <u/>
      <sz val="14"/>
      <name val="ＭＳ Ｐゴシック"/>
      <family val="3"/>
      <charset val="128"/>
    </font>
    <font>
      <sz val="14"/>
      <name val="ＭＳ Ｐゴシック"/>
      <family val="3"/>
      <charset val="128"/>
      <scheme val="major"/>
    </font>
    <font>
      <sz val="11"/>
      <color theme="0"/>
      <name val="ＭＳ Ｐゴシック"/>
      <family val="3"/>
      <charset val="128"/>
    </font>
    <font>
      <sz val="13"/>
      <name val="HGSｺﾞｼｯｸM"/>
      <family val="3"/>
      <charset val="128"/>
    </font>
    <font>
      <sz val="8"/>
      <color rgb="FFFF0000"/>
      <name val="HGSｺﾞｼｯｸM"/>
      <family val="3"/>
      <charset val="128"/>
    </font>
    <font>
      <sz val="12"/>
      <name val="HGSｺﾞｼｯｸM"/>
      <family val="3"/>
      <charset val="128"/>
    </font>
    <font>
      <sz val="8"/>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b/>
      <sz val="14"/>
      <color indexed="10"/>
      <name val="HGSｺﾞｼｯｸM"/>
      <family val="3"/>
      <charset val="128"/>
    </font>
    <font>
      <b/>
      <sz val="14"/>
      <name val="ＭＳ Ｐゴシック"/>
      <family val="3"/>
      <charset val="128"/>
      <scheme val="major"/>
    </font>
    <font>
      <sz val="10"/>
      <name val="ＭＳ Ｐゴシック"/>
      <family val="3"/>
      <charset val="128"/>
      <scheme val="major"/>
    </font>
    <font>
      <sz val="14"/>
      <color indexed="8"/>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11"/>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3"/>
      <color rgb="FFFF0000"/>
      <name val="ＭＳ Ｐゴシック"/>
      <family val="3"/>
      <charset val="128"/>
      <scheme val="major"/>
    </font>
    <font>
      <sz val="13.3"/>
      <name val="ＭＳ Ｐゴシック"/>
      <family val="3"/>
      <charset val="128"/>
      <scheme val="major"/>
    </font>
    <font>
      <sz val="14"/>
      <color indexed="8"/>
      <name val="ＭＳ Ｐゴシック"/>
      <family val="3"/>
      <charset val="128"/>
    </font>
    <font>
      <b/>
      <sz val="11"/>
      <color theme="1"/>
      <name val="ＭＳ Ｐゴシック"/>
      <family val="3"/>
      <charset val="128"/>
    </font>
    <font>
      <b/>
      <sz val="13"/>
      <color theme="1"/>
      <name val="ＭＳ Ｐゴシック"/>
      <family val="3"/>
      <charset val="128"/>
      <scheme val="major"/>
    </font>
    <font>
      <u/>
      <sz val="12"/>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u/>
      <sz val="17"/>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8"/>
      <name val="ＭＳ Ｐゴシック"/>
      <family val="3"/>
      <charset val="128"/>
      <scheme val="minor"/>
    </font>
    <font>
      <sz val="17"/>
      <name val="ＭＳ Ｐゴシック"/>
      <family val="3"/>
      <charset val="128"/>
      <scheme val="minor"/>
    </font>
    <font>
      <b/>
      <sz val="14"/>
      <color rgb="FFFF0000"/>
      <name val="ＭＳ Ｐゴシック"/>
      <family val="3"/>
      <charset val="128"/>
      <scheme val="minor"/>
    </font>
    <font>
      <sz val="10"/>
      <color rgb="FFFF0000"/>
      <name val="ＭＳ Ｐゴシック"/>
      <family val="3"/>
      <charset val="128"/>
    </font>
    <font>
      <b/>
      <sz val="11"/>
      <color rgb="FFFF0000"/>
      <name val="HGSｺﾞｼｯｸM"/>
      <family val="3"/>
      <charset val="128"/>
    </font>
    <font>
      <sz val="12"/>
      <color rgb="FFFF0000"/>
      <name val="HGSｺﾞｼｯｸM"/>
      <family val="3"/>
      <charset val="128"/>
    </font>
    <font>
      <b/>
      <sz val="20"/>
      <name val="HGSｺﾞｼｯｸM"/>
      <family val="3"/>
      <charset val="128"/>
    </font>
    <font>
      <b/>
      <sz val="13"/>
      <color rgb="FFFF0000"/>
      <name val="HGSｺﾞｼｯｸM"/>
      <family val="3"/>
      <charset val="128"/>
    </font>
    <font>
      <sz val="13"/>
      <name val="ＭＳ Ｐゴシック"/>
      <family val="3"/>
      <charset val="128"/>
      <scheme val="major"/>
    </font>
    <font>
      <sz val="14"/>
      <name val="HGSｺﾞｼｯｸM"/>
      <family val="3"/>
      <charset val="128"/>
    </font>
    <font>
      <b/>
      <sz val="12"/>
      <color theme="0"/>
      <name val="ＭＳ Ｐゴシック"/>
      <family val="3"/>
      <charset val="128"/>
      <scheme val="minor"/>
    </font>
    <font>
      <b/>
      <sz val="22"/>
      <color theme="0"/>
      <name val="ＭＳ Ｐゴシック"/>
      <family val="3"/>
      <charset val="128"/>
      <scheme val="minor"/>
    </font>
    <font>
      <b/>
      <sz val="17"/>
      <color theme="0"/>
      <name val="ＭＳ Ｐゴシック"/>
      <family val="3"/>
      <charset val="128"/>
      <scheme val="minor"/>
    </font>
    <font>
      <b/>
      <sz val="14"/>
      <color theme="0"/>
      <name val="ＭＳ Ｐゴシック"/>
      <family val="3"/>
      <charset val="128"/>
      <scheme val="minor"/>
    </font>
    <font>
      <sz val="12"/>
      <color theme="0"/>
      <name val="ＭＳ Ｐゴシック"/>
      <family val="3"/>
      <charset val="128"/>
      <scheme val="minor"/>
    </font>
  </fonts>
  <fills count="5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theme="0" tint="-0.499984740745262"/>
        <bgColor indexed="64"/>
      </patternFill>
    </fill>
  </fills>
  <borders count="2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dotted">
        <color indexed="64"/>
      </left>
      <right/>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right/>
      <top/>
      <bottom style="mediumDashDot">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thin">
        <color indexed="64"/>
      </left>
      <right/>
      <top style="double">
        <color indexed="64"/>
      </top>
      <bottom/>
      <diagonal/>
    </border>
    <border>
      <left style="thin">
        <color indexed="64"/>
      </left>
      <right/>
      <top style="medium">
        <color indexed="64"/>
      </top>
      <bottom/>
      <diagonal/>
    </border>
    <border>
      <left/>
      <right style="hair">
        <color indexed="64"/>
      </right>
      <top/>
      <bottom style="double">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s>
  <cellStyleXfs count="146">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4" fillId="0" borderId="0">
      <alignment vertical="center"/>
    </xf>
    <xf numFmtId="0" fontId="7" fillId="0" borderId="0"/>
    <xf numFmtId="0" fontId="7" fillId="0" borderId="0"/>
    <xf numFmtId="0" fontId="7" fillId="0" borderId="0"/>
    <xf numFmtId="0" fontId="5" fillId="0" borderId="0">
      <alignment vertical="center"/>
    </xf>
    <xf numFmtId="0" fontId="44" fillId="0" borderId="0">
      <alignment vertical="center"/>
    </xf>
    <xf numFmtId="0" fontId="44" fillId="0" borderId="0">
      <alignment vertical="center"/>
    </xf>
    <xf numFmtId="0" fontId="7" fillId="0" borderId="0">
      <alignment vertical="center"/>
    </xf>
    <xf numFmtId="0" fontId="5" fillId="0" borderId="0">
      <alignment vertical="center"/>
    </xf>
    <xf numFmtId="0" fontId="44" fillId="0" borderId="0">
      <alignment vertical="center"/>
    </xf>
    <xf numFmtId="0" fontId="5"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4"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0" borderId="169" applyNumberFormat="0" applyFill="0" applyAlignment="0" applyProtection="0">
      <alignment vertical="center"/>
    </xf>
    <xf numFmtId="0" fontId="70" fillId="0" borderId="170" applyNumberFormat="0" applyFill="0" applyAlignment="0" applyProtection="0">
      <alignment vertical="center"/>
    </xf>
    <xf numFmtId="0" fontId="71" fillId="0" borderId="171" applyNumberFormat="0" applyFill="0" applyAlignment="0" applyProtection="0">
      <alignment vertical="center"/>
    </xf>
    <xf numFmtId="0" fontId="71" fillId="0" borderId="0" applyNumberFormat="0" applyFill="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5" fillId="11" borderId="172" applyNumberFormat="0" applyAlignment="0" applyProtection="0">
      <alignment vertical="center"/>
    </xf>
    <xf numFmtId="0" fontId="76" fillId="12" borderId="173" applyNumberFormat="0" applyAlignment="0" applyProtection="0">
      <alignment vertical="center"/>
    </xf>
    <xf numFmtId="0" fontId="77" fillId="12" borderId="172" applyNumberFormat="0" applyAlignment="0" applyProtection="0">
      <alignment vertical="center"/>
    </xf>
    <xf numFmtId="0" fontId="78" fillId="0" borderId="174" applyNumberFormat="0" applyFill="0" applyAlignment="0" applyProtection="0">
      <alignment vertical="center"/>
    </xf>
    <xf numFmtId="0" fontId="79" fillId="13" borderId="175"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177" applyNumberFormat="0" applyFill="0" applyAlignment="0" applyProtection="0">
      <alignment vertical="center"/>
    </xf>
    <xf numFmtId="0" fontId="8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83"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83"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83"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83"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83"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0" borderId="0">
      <alignment vertical="center"/>
    </xf>
    <xf numFmtId="0" fontId="4" fillId="0" borderId="0">
      <alignment vertical="center"/>
    </xf>
    <xf numFmtId="0" fontId="4" fillId="14" borderId="176" applyNumberFormat="0" applyFont="0" applyAlignment="0" applyProtection="0">
      <alignment vertical="center"/>
    </xf>
    <xf numFmtId="0" fontId="3" fillId="0" borderId="0">
      <alignment vertical="center"/>
    </xf>
    <xf numFmtId="0" fontId="3" fillId="14" borderId="176" applyNumberFormat="0" applyFont="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2" fillId="0" borderId="0">
      <alignment vertical="center"/>
    </xf>
    <xf numFmtId="38" fontId="4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625">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5"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0" fontId="15" fillId="0" borderId="0" xfId="0" applyFont="1" applyAlignment="1" applyProtection="1">
      <alignment horizontal="center" vertical="center" shrinkToFit="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9" fillId="0" borderId="0" xfId="0" applyFont="1" applyAlignment="1" applyProtection="1">
      <alignment horizontal="center" vertical="center"/>
      <protection hidden="1"/>
    </xf>
    <xf numFmtId="0" fontId="24" fillId="2" borderId="0" xfId="0" applyFont="1" applyFill="1" applyProtection="1">
      <alignment vertical="center"/>
      <protection hidden="1"/>
    </xf>
    <xf numFmtId="0" fontId="14"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32" fillId="0" borderId="0" xfId="6" applyFont="1" applyFill="1" applyAlignment="1" applyProtection="1">
      <alignment vertical="center"/>
      <protection hidden="1"/>
    </xf>
    <xf numFmtId="38" fontId="33" fillId="0" borderId="0" xfId="6" applyFont="1" applyFill="1" applyBorder="1" applyAlignment="1" applyProtection="1">
      <alignment vertical="center" shrinkToFit="1"/>
      <protection hidden="1"/>
    </xf>
    <xf numFmtId="0" fontId="10" fillId="0" borderId="0" xfId="0" applyFont="1" applyProtection="1">
      <alignment vertical="center"/>
      <protection hidden="1"/>
    </xf>
    <xf numFmtId="0" fontId="24" fillId="0" borderId="0" xfId="0" applyFont="1" applyAlignment="1" applyProtection="1">
      <alignment horizontal="center" vertical="center"/>
      <protection hidden="1"/>
    </xf>
    <xf numFmtId="0" fontId="22" fillId="0" borderId="0" xfId="0" applyFont="1" applyProtection="1">
      <alignment vertical="center"/>
      <protection hidden="1"/>
    </xf>
    <xf numFmtId="0" fontId="15" fillId="0" borderId="0" xfId="0" applyFont="1" applyAlignment="1" applyProtection="1">
      <alignment horizontal="right" vertical="center"/>
      <protection hidden="1"/>
    </xf>
    <xf numFmtId="0" fontId="22" fillId="2" borderId="0" xfId="0" applyFont="1" applyFill="1" applyAlignment="1" applyProtection="1">
      <alignment horizontal="center" vertical="center"/>
      <protection hidden="1"/>
    </xf>
    <xf numFmtId="38" fontId="22" fillId="0" borderId="0" xfId="11" applyFont="1" applyFill="1" applyBorder="1" applyAlignment="1" applyProtection="1">
      <alignment horizontal="right" vertical="center" shrinkToFit="1"/>
      <protection hidden="1"/>
    </xf>
    <xf numFmtId="3" fontId="14" fillId="0" borderId="0" xfId="0" applyNumberFormat="1" applyFont="1" applyAlignment="1" applyProtection="1">
      <alignment horizontal="righ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8" fontId="28"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8" fontId="40"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2" fillId="2" borderId="0" xfId="0" applyFont="1" applyFill="1" applyProtection="1">
      <alignment vertical="center"/>
      <protection hidden="1"/>
    </xf>
    <xf numFmtId="0" fontId="22" fillId="2" borderId="0" xfId="0" applyFont="1" applyFill="1" applyAlignment="1" applyProtection="1">
      <alignment horizontal="center" vertical="center"/>
      <protection locked="0"/>
    </xf>
    <xf numFmtId="38" fontId="10" fillId="0" borderId="0" xfId="14" applyFont="1" applyFill="1" applyBorder="1" applyAlignment="1" applyProtection="1">
      <alignment vertical="center"/>
      <protection hidden="1"/>
    </xf>
    <xf numFmtId="0" fontId="45" fillId="2" borderId="0" xfId="0" applyFont="1" applyFill="1" applyAlignment="1" applyProtection="1">
      <protection hidden="1"/>
    </xf>
    <xf numFmtId="3" fontId="13" fillId="0" borderId="22" xfId="0" applyNumberFormat="1" applyFont="1" applyBorder="1" applyAlignment="1" applyProtection="1">
      <alignment horizontal="right" vertical="center" shrinkToFit="1"/>
      <protection hidden="1"/>
    </xf>
    <xf numFmtId="38" fontId="15" fillId="0" borderId="0" xfId="14" applyFont="1" applyFill="1" applyBorder="1" applyAlignment="1" applyProtection="1">
      <alignment horizontal="left"/>
      <protection hidden="1"/>
    </xf>
    <xf numFmtId="0" fontId="10" fillId="2" borderId="0" xfId="0" applyFont="1" applyFill="1" applyAlignment="1" applyProtection="1">
      <protection hidden="1"/>
    </xf>
    <xf numFmtId="0" fontId="10" fillId="0" borderId="0" xfId="0" applyFont="1" applyAlignment="1" applyProtection="1">
      <alignment horizontal="right" vertical="center" shrinkToFit="1"/>
      <protection hidden="1"/>
    </xf>
    <xf numFmtId="0" fontId="33" fillId="2" borderId="0" xfId="0" applyFont="1" applyFill="1" applyProtection="1">
      <alignment vertical="center"/>
      <protection hidden="1"/>
    </xf>
    <xf numFmtId="0" fontId="32" fillId="2" borderId="0" xfId="0" applyFont="1" applyFill="1" applyProtection="1">
      <alignment vertical="center"/>
      <protection hidden="1"/>
    </xf>
    <xf numFmtId="38" fontId="33" fillId="2" borderId="0" xfId="6" applyFont="1" applyFill="1" applyProtection="1">
      <alignment vertical="center"/>
      <protection hidden="1"/>
    </xf>
    <xf numFmtId="0" fontId="33" fillId="2" borderId="0" xfId="0" applyFont="1" applyFill="1" applyAlignment="1" applyProtection="1">
      <alignment horizontal="left" vertical="center" wrapText="1"/>
      <protection hidden="1"/>
    </xf>
    <xf numFmtId="0" fontId="32" fillId="0" borderId="0" xfId="0" applyFont="1" applyAlignment="1" applyProtection="1">
      <alignment horizontal="center" vertical="center"/>
      <protection hidden="1"/>
    </xf>
    <xf numFmtId="0" fontId="32" fillId="0" borderId="0" xfId="0" applyFont="1" applyProtection="1">
      <alignment vertical="center"/>
      <protection hidden="1"/>
    </xf>
    <xf numFmtId="0" fontId="32" fillId="6" borderId="0" xfId="0" applyFont="1" applyFill="1" applyProtection="1">
      <alignment vertical="center"/>
      <protection hidden="1"/>
    </xf>
    <xf numFmtId="0" fontId="34" fillId="0" borderId="0" xfId="0" applyFont="1" applyAlignment="1" applyProtection="1">
      <alignment vertical="center" shrinkToFit="1"/>
      <protection hidden="1"/>
    </xf>
    <xf numFmtId="0" fontId="34" fillId="6" borderId="0" xfId="0" applyFont="1" applyFill="1" applyAlignment="1" applyProtection="1">
      <alignment horizontal="center" vertical="center" wrapText="1" shrinkToFit="1"/>
      <protection hidden="1"/>
    </xf>
    <xf numFmtId="0" fontId="34" fillId="6" borderId="0" xfId="0" applyFont="1" applyFill="1" applyAlignment="1" applyProtection="1">
      <alignment horizontal="center" vertical="center" shrinkToFit="1"/>
      <protection hidden="1"/>
    </xf>
    <xf numFmtId="0" fontId="33" fillId="6" borderId="0" xfId="0" applyFont="1" applyFill="1" applyAlignment="1" applyProtection="1">
      <alignment horizontal="center" vertical="center" shrinkToFit="1"/>
      <protection hidden="1"/>
    </xf>
    <xf numFmtId="49" fontId="33" fillId="6" borderId="0" xfId="0" applyNumberFormat="1" applyFont="1" applyFill="1" applyAlignment="1" applyProtection="1">
      <alignment horizontal="center" vertical="center" shrinkToFit="1"/>
      <protection hidden="1"/>
    </xf>
    <xf numFmtId="0" fontId="33" fillId="6" borderId="0" xfId="0" applyFont="1" applyFill="1" applyAlignment="1" applyProtection="1">
      <alignment vertical="center" shrinkToFit="1"/>
      <protection hidden="1"/>
    </xf>
    <xf numFmtId="0" fontId="15" fillId="0" borderId="57" xfId="0" applyFont="1" applyBorder="1" applyAlignment="1" applyProtection="1">
      <alignment vertical="center" shrinkToFit="1"/>
      <protection hidden="1"/>
    </xf>
    <xf numFmtId="0" fontId="15" fillId="0" borderId="54" xfId="0" applyFont="1" applyBorder="1" applyAlignment="1" applyProtection="1">
      <alignment vertical="center" shrinkToFit="1"/>
      <protection hidden="1"/>
    </xf>
    <xf numFmtId="0" fontId="15" fillId="0" borderId="72" xfId="0" applyFont="1" applyBorder="1" applyAlignment="1" applyProtection="1">
      <alignment vertical="center" shrinkToFit="1"/>
      <protection hidden="1"/>
    </xf>
    <xf numFmtId="0" fontId="15" fillId="0" borderId="123" xfId="0" applyFont="1" applyBorder="1" applyAlignment="1" applyProtection="1">
      <alignment vertical="center" shrinkToFit="1"/>
      <protection hidden="1"/>
    </xf>
    <xf numFmtId="0" fontId="15" fillId="0" borderId="109" xfId="0" applyFont="1" applyBorder="1" applyAlignment="1" applyProtection="1">
      <alignment vertical="center" shrinkToFit="1"/>
      <protection hidden="1"/>
    </xf>
    <xf numFmtId="0" fontId="15" fillId="0" borderId="130" xfId="0" applyFont="1" applyBorder="1" applyAlignment="1" applyProtection="1">
      <alignment vertical="center" shrinkToFit="1"/>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22" xfId="0" applyFont="1" applyBorder="1" applyAlignment="1" applyProtection="1">
      <alignment horizontal="center" vertical="center"/>
      <protection hidden="1"/>
    </xf>
    <xf numFmtId="0" fontId="15" fillId="0" borderId="135"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7" xfId="0" applyFont="1" applyBorder="1" applyAlignment="1" applyProtection="1">
      <alignment horizontal="center" vertical="center"/>
      <protection hidden="1"/>
    </xf>
    <xf numFmtId="0" fontId="15" fillId="0" borderId="139"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6" xfId="0" applyFont="1" applyBorder="1" applyAlignment="1" applyProtection="1">
      <alignment horizontal="center" vertical="center"/>
      <protection hidden="1"/>
    </xf>
    <xf numFmtId="3" fontId="15" fillId="0" borderId="69" xfId="0" applyNumberFormat="1" applyFont="1" applyBorder="1" applyAlignment="1" applyProtection="1">
      <alignment vertical="center" shrinkToFit="1"/>
      <protection hidden="1"/>
    </xf>
    <xf numFmtId="0" fontId="52"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52" fillId="0" borderId="0" xfId="0" applyFont="1" applyAlignment="1" applyProtection="1">
      <alignment vertical="top"/>
      <protection hidden="1"/>
    </xf>
    <xf numFmtId="0" fontId="53" fillId="0" borderId="0" xfId="0" applyFont="1" applyProtection="1">
      <alignment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5"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30" fillId="0" borderId="0" xfId="6" applyFont="1" applyFill="1" applyBorder="1" applyAlignme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10" fillId="0" borderId="0" xfId="14" applyFont="1" applyProtection="1">
      <alignment vertical="center"/>
      <protection hidden="1"/>
    </xf>
    <xf numFmtId="38" fontId="7" fillId="5" borderId="1" xfId="14" applyFont="1" applyFill="1" applyBorder="1" applyProtection="1">
      <alignment vertical="center"/>
      <protection hidden="1"/>
    </xf>
    <xf numFmtId="38" fontId="7" fillId="5" borderId="2" xfId="14" applyFont="1" applyFill="1" applyBorder="1" applyProtection="1">
      <alignment vertical="center"/>
      <protection hidden="1"/>
    </xf>
    <xf numFmtId="0" fontId="15" fillId="0" borderId="30" xfId="0" applyFont="1" applyBorder="1" applyProtection="1">
      <alignment vertical="center"/>
      <protection hidden="1"/>
    </xf>
    <xf numFmtId="38" fontId="28" fillId="2" borderId="12" xfId="10" applyFont="1" applyFill="1" applyBorder="1" applyAlignment="1" applyProtection="1">
      <alignment vertical="center" shrinkToFit="1"/>
      <protection hidden="1"/>
    </xf>
    <xf numFmtId="0" fontId="15" fillId="0" borderId="0" xfId="0" applyFont="1" applyProtection="1">
      <alignment vertical="center"/>
      <protection hidden="1"/>
    </xf>
    <xf numFmtId="38" fontId="21" fillId="0" borderId="0" xfId="6" applyFont="1" applyFill="1" applyBorder="1" applyAlignment="1" applyProtection="1">
      <alignment vertical="center"/>
      <protection hidden="1"/>
    </xf>
    <xf numFmtId="38" fontId="21"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46"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98"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0" fontId="15" fillId="0" borderId="0" xfId="0" applyFont="1" applyAlignment="1" applyProtection="1">
      <alignment horizontal="center" vertical="center"/>
      <protection hidden="1"/>
    </xf>
    <xf numFmtId="0" fontId="15" fillId="0" borderId="113" xfId="0" applyFont="1" applyBorder="1" applyAlignment="1" applyProtection="1">
      <alignment vertical="center" shrinkToFit="1"/>
      <protection hidden="1"/>
    </xf>
    <xf numFmtId="38" fontId="15" fillId="0" borderId="13" xfId="0" applyNumberFormat="1" applyFont="1" applyBorder="1" applyProtection="1">
      <alignment vertical="center"/>
      <protection hidden="1"/>
    </xf>
    <xf numFmtId="38" fontId="15" fillId="0" borderId="12" xfId="0" applyNumberFormat="1" applyFont="1" applyBorder="1" applyProtection="1">
      <alignment vertical="center"/>
      <protection hidden="1"/>
    </xf>
    <xf numFmtId="49" fontId="22" fillId="0" borderId="0" xfId="0" applyNumberFormat="1" applyFont="1" applyAlignment="1" applyProtection="1">
      <alignment horizontal="center" vertical="center" shrinkToFit="1"/>
      <protection hidden="1"/>
    </xf>
    <xf numFmtId="179" fontId="28" fillId="0" borderId="0" xfId="10" applyNumberFormat="1" applyFont="1" applyFill="1" applyBorder="1" applyAlignment="1" applyProtection="1">
      <alignment horizontal="center" vertical="center" shrinkToFit="1"/>
      <protection hidden="1"/>
    </xf>
    <xf numFmtId="0" fontId="15" fillId="0" borderId="119" xfId="0" applyFont="1" applyBorder="1" applyProtection="1">
      <alignment vertical="center"/>
      <protection hidden="1"/>
    </xf>
    <xf numFmtId="0" fontId="15" fillId="0" borderId="101" xfId="0" applyFont="1" applyBorder="1" applyProtection="1">
      <alignment vertical="center"/>
      <protection hidden="1"/>
    </xf>
    <xf numFmtId="38" fontId="15" fillId="0" borderId="83" xfId="0" applyNumberFormat="1" applyFont="1" applyBorder="1" applyProtection="1">
      <alignment vertical="center"/>
      <protection hidden="1"/>
    </xf>
    <xf numFmtId="38" fontId="15" fillId="0" borderId="91"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9" xfId="0" applyNumberFormat="1" applyFont="1" applyBorder="1" applyProtection="1">
      <alignment vertical="center"/>
      <protection hidden="1"/>
    </xf>
    <xf numFmtId="0" fontId="60" fillId="0" borderId="0" xfId="0" applyFont="1" applyAlignment="1" applyProtection="1">
      <alignment horizontal="center" vertical="center"/>
      <protection hidden="1"/>
    </xf>
    <xf numFmtId="0" fontId="61" fillId="2" borderId="0" xfId="0" applyFont="1" applyFill="1" applyProtection="1">
      <alignment vertical="center"/>
      <protection hidden="1"/>
    </xf>
    <xf numFmtId="0" fontId="62" fillId="0" borderId="0" xfId="0" applyFont="1" applyProtection="1">
      <alignment vertical="center"/>
      <protection hidden="1"/>
    </xf>
    <xf numFmtId="0" fontId="63" fillId="0" borderId="0" xfId="0" applyFont="1" applyAlignment="1" applyProtection="1">
      <alignment vertical="top" wrapText="1"/>
      <protection hidden="1"/>
    </xf>
    <xf numFmtId="0" fontId="64" fillId="0" borderId="0" xfId="0" applyFont="1" applyProtection="1">
      <alignment vertical="center"/>
      <protection hidden="1"/>
    </xf>
    <xf numFmtId="0" fontId="65" fillId="0" borderId="0" xfId="0" applyFont="1" applyAlignment="1" applyProtection="1">
      <alignment horizontal="center" vertical="center"/>
      <protection hidden="1"/>
    </xf>
    <xf numFmtId="0" fontId="66" fillId="0" borderId="0" xfId="0" applyFont="1" applyAlignment="1" applyProtection="1">
      <alignment horizontal="center" vertical="center"/>
      <protection hidden="1"/>
    </xf>
    <xf numFmtId="0" fontId="67" fillId="0" borderId="0" xfId="0" applyFont="1" applyProtection="1">
      <alignment vertical="center"/>
      <protection hidden="1"/>
    </xf>
    <xf numFmtId="0" fontId="67" fillId="0" borderId="0" xfId="0" applyFont="1" applyAlignment="1" applyProtection="1">
      <alignment horizontal="center" vertical="center"/>
      <protection hidden="1"/>
    </xf>
    <xf numFmtId="0" fontId="65" fillId="0" borderId="0" xfId="0" applyFont="1" applyAlignment="1" applyProtection="1">
      <alignment horizontal="center" vertical="distributed"/>
      <protection hidden="1"/>
    </xf>
    <xf numFmtId="0" fontId="10" fillId="0" borderId="0" xfId="0" applyFont="1" applyAlignment="1" applyProtection="1">
      <alignment horizontal="right" vertical="center"/>
      <protection hidden="1"/>
    </xf>
    <xf numFmtId="0" fontId="62" fillId="2" borderId="0" xfId="0" applyFont="1" applyFill="1" applyProtection="1">
      <alignment vertical="center"/>
      <protection hidden="1"/>
    </xf>
    <xf numFmtId="0" fontId="10" fillId="0" borderId="0" xfId="0" applyFont="1" applyAlignment="1" applyProtection="1">
      <alignment horizontal="center" vertical="center" shrinkToFit="1"/>
      <protection hidden="1"/>
    </xf>
    <xf numFmtId="38" fontId="28" fillId="2" borderId="126" xfId="10" applyFont="1" applyFill="1" applyBorder="1" applyAlignment="1" applyProtection="1">
      <alignment vertical="center" shrinkToFit="1"/>
      <protection hidden="1"/>
    </xf>
    <xf numFmtId="0" fontId="85" fillId="0" borderId="0" xfId="0" applyFont="1" applyAlignment="1" applyProtection="1">
      <alignment horizontal="left" vertical="center" wrapText="1" shrinkToFit="1"/>
      <protection hidden="1"/>
    </xf>
    <xf numFmtId="0" fontId="85" fillId="0" borderId="0" xfId="0" applyFont="1" applyAlignment="1" applyProtection="1">
      <alignment horizontal="left" vertical="center" shrinkToFit="1"/>
      <protection hidden="1"/>
    </xf>
    <xf numFmtId="0" fontId="15" fillId="2" borderId="204" xfId="0" applyFont="1" applyFill="1" applyBorder="1" applyProtection="1">
      <alignment vertical="center"/>
      <protection hidden="1"/>
    </xf>
    <xf numFmtId="0" fontId="7" fillId="2" borderId="204" xfId="0" applyFont="1" applyFill="1" applyBorder="1" applyProtection="1">
      <alignment vertical="center"/>
      <protection hidden="1"/>
    </xf>
    <xf numFmtId="0" fontId="7" fillId="2" borderId="204" xfId="0" applyFont="1" applyFill="1" applyBorder="1" applyAlignment="1" applyProtection="1">
      <alignment horizontal="center" vertical="center"/>
      <protection hidden="1"/>
    </xf>
    <xf numFmtId="38" fontId="7" fillId="2" borderId="204" xfId="6" applyFont="1" applyFill="1" applyBorder="1" applyProtection="1">
      <alignment vertical="center"/>
      <protection hidden="1"/>
    </xf>
    <xf numFmtId="38" fontId="7" fillId="0" borderId="204" xfId="6" applyFont="1" applyBorder="1" applyProtection="1">
      <alignment vertical="center"/>
      <protection hidden="1"/>
    </xf>
    <xf numFmtId="0" fontId="7" fillId="0" borderId="204" xfId="0" applyFont="1" applyBorder="1" applyProtection="1">
      <alignment vertical="center"/>
      <protection hidden="1"/>
    </xf>
    <xf numFmtId="0" fontId="15" fillId="2" borderId="0" xfId="0" applyFont="1" applyFill="1" applyAlignment="1" applyProtection="1">
      <alignment horizontal="left" vertical="center"/>
      <protection hidden="1"/>
    </xf>
    <xf numFmtId="0" fontId="34" fillId="0" borderId="0" xfId="0" applyFont="1" applyProtection="1">
      <alignment vertical="center"/>
      <protection hidden="1"/>
    </xf>
    <xf numFmtId="0" fontId="33" fillId="0" borderId="0" xfId="0" applyFont="1" applyAlignment="1" applyProtection="1">
      <alignment vertical="center" shrinkToFit="1"/>
      <protection hidden="1"/>
    </xf>
    <xf numFmtId="0" fontId="34" fillId="0" borderId="0" xfId="0" applyFont="1" applyAlignment="1" applyProtection="1">
      <alignment vertical="center" textRotation="255" shrinkToFit="1"/>
      <protection hidden="1"/>
    </xf>
    <xf numFmtId="0" fontId="37" fillId="0" borderId="0" xfId="0" applyFont="1" applyAlignment="1" applyProtection="1">
      <alignment vertical="center" wrapText="1" shrinkToFit="1"/>
      <protection hidden="1"/>
    </xf>
    <xf numFmtId="0" fontId="34" fillId="0" borderId="0" xfId="0" applyFont="1" applyAlignment="1" applyProtection="1">
      <alignment vertical="center" wrapText="1" shrinkToFit="1"/>
      <protection hidden="1"/>
    </xf>
    <xf numFmtId="0" fontId="33" fillId="0" borderId="0" xfId="0" applyFont="1" applyAlignment="1" applyProtection="1">
      <alignment vertical="center" textRotation="255" shrinkToFit="1"/>
      <protection hidden="1"/>
    </xf>
    <xf numFmtId="0" fontId="32" fillId="0" borderId="0" xfId="0" applyFont="1" applyAlignment="1" applyProtection="1">
      <alignment vertical="center" wrapText="1" shrinkToFit="1"/>
      <protection hidden="1"/>
    </xf>
    <xf numFmtId="0" fontId="33" fillId="0" borderId="0" xfId="0" applyFont="1" applyProtection="1">
      <alignment vertical="center"/>
      <protection hidden="1"/>
    </xf>
    <xf numFmtId="0" fontId="35" fillId="0" borderId="0" xfId="0" applyFont="1" applyAlignment="1" applyProtection="1">
      <alignment horizontal="center"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0" fontId="7" fillId="2" borderId="0" xfId="0" applyFont="1" applyFill="1" applyAlignment="1" applyProtection="1">
      <alignment vertical="top"/>
      <protection hidden="1"/>
    </xf>
    <xf numFmtId="0" fontId="15" fillId="2" borderId="0" xfId="0" applyFont="1" applyFill="1" applyAlignment="1" applyProtection="1">
      <alignment vertical="top"/>
      <protection hidden="1"/>
    </xf>
    <xf numFmtId="0" fontId="33" fillId="0" borderId="0" xfId="0" applyFont="1" applyAlignment="1" applyProtection="1">
      <alignment horizontal="center" vertical="center" shrinkToFit="1"/>
      <protection hidden="1"/>
    </xf>
    <xf numFmtId="0" fontId="32" fillId="0" borderId="0" xfId="0" applyFont="1" applyAlignment="1" applyProtection="1">
      <alignment horizontal="left" vertical="center" wrapText="1"/>
      <protection hidden="1"/>
    </xf>
    <xf numFmtId="0" fontId="15" fillId="2" borderId="0" xfId="0" applyFont="1" applyFill="1" applyAlignment="1" applyProtection="1">
      <alignment horizontal="center" vertical="center"/>
      <protection hidden="1"/>
    </xf>
    <xf numFmtId="0" fontId="84" fillId="0" borderId="0" xfId="0" applyFont="1">
      <alignment vertical="center"/>
    </xf>
    <xf numFmtId="38" fontId="15" fillId="0" borderId="140" xfId="0" applyNumberFormat="1" applyFont="1" applyBorder="1" applyProtection="1">
      <alignment vertical="center"/>
      <protection hidden="1"/>
    </xf>
    <xf numFmtId="38" fontId="15" fillId="0" borderId="100" xfId="0" applyNumberFormat="1" applyFont="1" applyBorder="1" applyProtection="1">
      <alignment vertical="center"/>
      <protection hidden="1"/>
    </xf>
    <xf numFmtId="38" fontId="15" fillId="0" borderId="137" xfId="0" applyNumberFormat="1" applyFont="1" applyBorder="1" applyProtection="1">
      <alignment vertical="center"/>
      <protection hidden="1"/>
    </xf>
    <xf numFmtId="38" fontId="93" fillId="0" borderId="0" xfId="14" applyFont="1" applyFill="1" applyBorder="1" applyAlignment="1" applyProtection="1">
      <alignment horizontal="left" wrapText="1"/>
      <protection hidden="1"/>
    </xf>
    <xf numFmtId="0" fontId="36" fillId="0" borderId="0" xfId="0" applyFont="1" applyAlignment="1" applyProtection="1">
      <alignment horizontal="right" vertical="center"/>
      <protection hidden="1"/>
    </xf>
    <xf numFmtId="0" fontId="18" fillId="0" borderId="0" xfId="0" applyFont="1" applyAlignment="1" applyProtection="1">
      <alignment horizontal="center" vertical="center"/>
      <protection hidden="1"/>
    </xf>
    <xf numFmtId="0" fontId="27" fillId="0" borderId="0" xfId="0" applyFont="1" applyAlignment="1" applyProtection="1">
      <alignment horizontal="center" vertical="center" wrapText="1"/>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left" vertical="center" shrinkToFit="1"/>
      <protection hidden="1"/>
    </xf>
    <xf numFmtId="49" fontId="33" fillId="0" borderId="0" xfId="0" applyNumberFormat="1" applyFont="1" applyAlignment="1" applyProtection="1">
      <alignment horizontal="center" vertical="center" shrinkToFit="1"/>
      <protection hidden="1"/>
    </xf>
    <xf numFmtId="0" fontId="34" fillId="0" borderId="0" xfId="0" applyFont="1" applyAlignment="1" applyProtection="1">
      <alignment horizontal="left" vertical="center" wrapText="1" shrinkToFit="1"/>
      <protection hidden="1"/>
    </xf>
    <xf numFmtId="0" fontId="33" fillId="0" borderId="0" xfId="0" applyFont="1" applyAlignment="1" applyProtection="1">
      <alignment vertical="top"/>
      <protection hidden="1"/>
    </xf>
    <xf numFmtId="0" fontId="34" fillId="0" borderId="0" xfId="0" applyFont="1" applyAlignment="1" applyProtection="1">
      <alignment horizontal="center" vertical="center" shrinkToFit="1"/>
      <protection hidden="1"/>
    </xf>
    <xf numFmtId="0" fontId="34" fillId="0" borderId="84" xfId="0" applyFont="1" applyBorder="1" applyProtection="1">
      <alignment vertical="center"/>
      <protection hidden="1"/>
    </xf>
    <xf numFmtId="0" fontId="33" fillId="0" borderId="84" xfId="0" applyFont="1" applyBorder="1" applyAlignment="1" applyProtection="1">
      <alignment vertical="distributed" shrinkToFit="1"/>
      <protection hidden="1"/>
    </xf>
    <xf numFmtId="0" fontId="33" fillId="0" borderId="0" xfId="0" applyFont="1" applyAlignment="1" applyProtection="1">
      <alignment vertical="distributed" shrinkToFit="1"/>
      <protection hidden="1"/>
    </xf>
    <xf numFmtId="0" fontId="33" fillId="0" borderId="10" xfId="0" applyFont="1" applyBorder="1" applyAlignment="1" applyProtection="1">
      <alignment vertical="distributed" shrinkToFit="1"/>
      <protection hidden="1"/>
    </xf>
    <xf numFmtId="0" fontId="34" fillId="0" borderId="0" xfId="0" applyFont="1" applyAlignment="1" applyProtection="1">
      <alignment horizontal="left" vertical="distributed" wrapText="1"/>
      <protection hidden="1"/>
    </xf>
    <xf numFmtId="0" fontId="34" fillId="0" borderId="84" xfId="0" applyFont="1" applyBorder="1" applyAlignment="1" applyProtection="1">
      <alignment horizontal="left" vertical="center" wrapText="1" shrinkToFit="1"/>
      <protection hidden="1"/>
    </xf>
    <xf numFmtId="0" fontId="34" fillId="0" borderId="10" xfId="0" applyFont="1" applyBorder="1" applyAlignment="1" applyProtection="1">
      <alignment horizontal="left" vertical="center" wrapText="1" shrinkToFit="1"/>
      <protection hidden="1"/>
    </xf>
    <xf numFmtId="0" fontId="34" fillId="0" borderId="10" xfId="0" applyFont="1" applyBorder="1" applyProtection="1">
      <alignment vertical="center"/>
      <protection hidden="1"/>
    </xf>
    <xf numFmtId="0" fontId="33" fillId="0" borderId="84" xfId="0" applyFont="1" applyBorder="1" applyAlignment="1" applyProtection="1">
      <alignment horizontal="left" vertical="center" wrapText="1" shrinkToFit="1"/>
      <protection hidden="1"/>
    </xf>
    <xf numFmtId="0" fontId="33" fillId="0" borderId="10" xfId="0" applyFont="1" applyBorder="1" applyAlignment="1" applyProtection="1">
      <alignment horizontal="left" vertical="center" wrapText="1" shrinkToFit="1"/>
      <protection hidden="1"/>
    </xf>
    <xf numFmtId="0" fontId="50"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0" fontId="21" fillId="0" borderId="0" xfId="0" applyFont="1" applyAlignment="1" applyProtection="1">
      <alignment horizontal="center" vertical="center"/>
      <protection hidden="1"/>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0" fontId="15" fillId="0" borderId="0" xfId="0" applyFont="1" applyAlignment="1" applyProtection="1">
      <alignment vertical="center" shrinkToFit="1"/>
      <protection hidden="1"/>
    </xf>
    <xf numFmtId="0" fontId="9" fillId="0" borderId="0" xfId="0" applyFont="1" applyProtection="1">
      <alignment vertical="center"/>
      <protection hidden="1"/>
    </xf>
    <xf numFmtId="0" fontId="15" fillId="0" borderId="84" xfId="0" applyFont="1" applyBorder="1" applyAlignment="1" applyProtection="1">
      <alignment vertical="center" shrinkToFit="1"/>
      <protection hidden="1"/>
    </xf>
    <xf numFmtId="38" fontId="15" fillId="0" borderId="84" xfId="0" applyNumberFormat="1" applyFont="1" applyBorder="1" applyAlignment="1" applyProtection="1">
      <alignment horizontal="center" vertical="center"/>
      <protection hidden="1"/>
    </xf>
    <xf numFmtId="38" fontId="15" fillId="0" borderId="10" xfId="0" applyNumberFormat="1" applyFont="1" applyBorder="1" applyAlignment="1" applyProtection="1">
      <alignment horizontal="center" vertical="center"/>
      <protection hidden="1"/>
    </xf>
    <xf numFmtId="3" fontId="17" fillId="0" borderId="0" xfId="0" applyNumberFormat="1" applyFont="1" applyAlignment="1" applyProtection="1">
      <alignment horizontal="center" vertical="center" shrinkToFit="1"/>
      <protection hidden="1"/>
    </xf>
    <xf numFmtId="38" fontId="40" fillId="0" borderId="0" xfId="11" applyFont="1" applyFill="1" applyBorder="1" applyAlignment="1" applyProtection="1">
      <alignment horizontal="right" vertical="center" shrinkToFit="1"/>
      <protection hidden="1"/>
    </xf>
    <xf numFmtId="38" fontId="40" fillId="0" borderId="0" xfId="11" applyFont="1" applyFill="1" applyBorder="1" applyAlignment="1" applyProtection="1">
      <alignment horizontal="center" vertical="center" shrinkToFit="1"/>
      <protection hidden="1"/>
    </xf>
    <xf numFmtId="38" fontId="38" fillId="0" borderId="0" xfId="11" applyFont="1" applyFill="1" applyBorder="1" applyAlignment="1" applyProtection="1">
      <alignment vertical="center" shrinkToFit="1"/>
      <protection hidden="1"/>
    </xf>
    <xf numFmtId="0" fontId="14" fillId="0" borderId="0" xfId="0" applyFont="1" applyAlignment="1" applyProtection="1">
      <alignment horizontal="center" vertical="center" wrapText="1"/>
      <protection hidden="1"/>
    </xf>
    <xf numFmtId="38" fontId="28" fillId="0" borderId="84" xfId="10" applyFont="1" applyFill="1" applyBorder="1" applyAlignment="1" applyProtection="1">
      <alignment horizontal="right" vertical="center" shrinkToFit="1"/>
      <protection hidden="1"/>
    </xf>
    <xf numFmtId="38" fontId="28" fillId="0" borderId="0" xfId="10" applyFont="1" applyFill="1" applyBorder="1" applyAlignment="1" applyProtection="1">
      <alignment horizontal="right" vertical="center" shrinkToFit="1"/>
      <protection hidden="1"/>
    </xf>
    <xf numFmtId="0" fontId="58" fillId="0" borderId="0" xfId="0" applyFont="1" applyAlignment="1" applyProtection="1">
      <alignment horizontal="center" vertical="center" shrinkToFit="1"/>
      <protection hidden="1"/>
    </xf>
    <xf numFmtId="3" fontId="15" fillId="0" borderId="0" xfId="0" applyNumberFormat="1" applyFont="1" applyAlignment="1" applyProtection="1">
      <alignment vertical="center" shrinkToFit="1"/>
      <protection hidden="1"/>
    </xf>
    <xf numFmtId="0" fontId="84" fillId="0" borderId="0" xfId="0" applyFont="1" applyAlignment="1" applyProtection="1">
      <alignment horizontal="center" vertical="top" wrapText="1"/>
      <protection hidden="1"/>
    </xf>
    <xf numFmtId="0" fontId="12" fillId="0" borderId="0" xfId="0" applyFont="1" applyAlignment="1" applyProtection="1">
      <alignment horizontal="center" vertical="center"/>
      <protection hidden="1"/>
    </xf>
    <xf numFmtId="0" fontId="103" fillId="2" borderId="0" xfId="0" applyFont="1" applyFill="1" applyProtection="1">
      <alignment vertical="center"/>
      <protection hidden="1"/>
    </xf>
    <xf numFmtId="0" fontId="84" fillId="48" borderId="0" xfId="0" applyFont="1" applyFill="1">
      <alignment vertical="center"/>
    </xf>
    <xf numFmtId="0" fontId="84" fillId="50" borderId="0" xfId="0" applyFont="1" applyFill="1">
      <alignment vertical="center"/>
    </xf>
    <xf numFmtId="0" fontId="106" fillId="2" borderId="111" xfId="0" applyFont="1" applyFill="1" applyBorder="1" applyAlignment="1" applyProtection="1">
      <alignment vertical="distributed" shrinkToFit="1"/>
      <protection hidden="1"/>
    </xf>
    <xf numFmtId="0" fontId="106" fillId="2" borderId="134" xfId="0" applyFont="1" applyFill="1" applyBorder="1" applyAlignment="1" applyProtection="1">
      <alignment vertical="distributed" shrinkToFit="1"/>
      <protection hidden="1"/>
    </xf>
    <xf numFmtId="0" fontId="104" fillId="0" borderId="203" xfId="0" applyFont="1" applyBorder="1" applyAlignment="1" applyProtection="1">
      <alignment vertical="center" shrinkToFit="1"/>
      <protection hidden="1"/>
    </xf>
    <xf numFmtId="0" fontId="104" fillId="0" borderId="0" xfId="0" applyFont="1" applyAlignment="1" applyProtection="1">
      <alignment vertical="center" shrinkToFit="1"/>
      <protection hidden="1"/>
    </xf>
    <xf numFmtId="0" fontId="104" fillId="0" borderId="0" xfId="0" applyFont="1" applyAlignment="1" applyProtection="1">
      <alignment horizontal="center" vertical="center"/>
      <protection hidden="1"/>
    </xf>
    <xf numFmtId="0" fontId="104" fillId="0" borderId="0" xfId="0" applyFont="1" applyProtection="1">
      <alignment vertical="center"/>
      <protection hidden="1"/>
    </xf>
    <xf numFmtId="0" fontId="104" fillId="0" borderId="67" xfId="0" applyFont="1" applyBorder="1" applyProtection="1">
      <alignment vertical="center"/>
      <protection hidden="1"/>
    </xf>
    <xf numFmtId="49" fontId="104" fillId="0" borderId="203" xfId="0" applyNumberFormat="1" applyFont="1" applyBorder="1" applyAlignment="1" applyProtection="1">
      <alignment vertical="center" shrinkToFit="1"/>
      <protection hidden="1"/>
    </xf>
    <xf numFmtId="0" fontId="104" fillId="0" borderId="67" xfId="0" applyFont="1" applyBorder="1" applyAlignment="1" applyProtection="1">
      <alignment vertical="center" shrinkToFit="1"/>
      <protection hidden="1"/>
    </xf>
    <xf numFmtId="0" fontId="104" fillId="0" borderId="116" xfId="0" applyFont="1" applyBorder="1" applyAlignment="1" applyProtection="1">
      <alignment vertical="distributed" wrapText="1"/>
      <protection hidden="1"/>
    </xf>
    <xf numFmtId="0" fontId="104" fillId="0" borderId="87" xfId="0" applyFont="1" applyBorder="1" applyAlignment="1" applyProtection="1">
      <alignment vertical="center" shrinkToFit="1"/>
      <protection hidden="1"/>
    </xf>
    <xf numFmtId="0" fontId="104" fillId="0" borderId="76" xfId="0" applyFont="1" applyBorder="1" applyAlignment="1" applyProtection="1">
      <alignment vertical="center" shrinkToFit="1"/>
      <protection hidden="1"/>
    </xf>
    <xf numFmtId="0" fontId="104" fillId="0" borderId="88" xfId="0" applyFont="1" applyBorder="1" applyAlignment="1" applyProtection="1">
      <alignment vertical="center" shrinkToFit="1"/>
      <protection hidden="1"/>
    </xf>
    <xf numFmtId="0" fontId="106" fillId="0" borderId="11" xfId="0" applyFont="1" applyBorder="1" applyAlignment="1" applyProtection="1">
      <alignment vertical="center" shrinkToFit="1"/>
      <protection hidden="1"/>
    </xf>
    <xf numFmtId="0" fontId="106" fillId="0" borderId="0" xfId="0" applyFont="1" applyAlignment="1" applyProtection="1">
      <alignment vertical="center" shrinkToFit="1"/>
      <protection hidden="1"/>
    </xf>
    <xf numFmtId="0" fontId="106" fillId="0" borderId="146" xfId="0" applyFont="1" applyBorder="1" applyAlignment="1" applyProtection="1">
      <alignment vertical="center" shrinkToFit="1"/>
      <protection hidden="1"/>
    </xf>
    <xf numFmtId="0" fontId="106" fillId="0" borderId="192" xfId="0" applyFont="1" applyBorder="1" applyAlignment="1" applyProtection="1">
      <alignment vertical="center" shrinkToFit="1"/>
      <protection hidden="1"/>
    </xf>
    <xf numFmtId="0" fontId="106" fillId="0" borderId="22" xfId="0" applyFont="1" applyBorder="1" applyAlignment="1" applyProtection="1">
      <alignment vertical="center" shrinkToFit="1"/>
      <protection hidden="1"/>
    </xf>
    <xf numFmtId="0" fontId="106" fillId="0" borderId="193" xfId="0" applyFont="1" applyBorder="1" applyAlignment="1" applyProtection="1">
      <alignment vertical="center" shrinkToFit="1"/>
      <protection hidden="1"/>
    </xf>
    <xf numFmtId="0" fontId="109" fillId="0" borderId="0" xfId="0" applyFont="1" applyProtection="1">
      <alignment vertical="center"/>
      <protection hidden="1"/>
    </xf>
    <xf numFmtId="0" fontId="110" fillId="0" borderId="0" xfId="0" applyFont="1" applyProtection="1">
      <alignment vertical="center"/>
      <protection hidden="1"/>
    </xf>
    <xf numFmtId="0" fontId="104" fillId="0" borderId="35" xfId="0" applyFont="1" applyBorder="1" applyAlignment="1" applyProtection="1">
      <alignment vertical="center" shrinkToFit="1"/>
      <protection hidden="1"/>
    </xf>
    <xf numFmtId="0" fontId="104" fillId="0" borderId="20" xfId="0" applyFont="1" applyBorder="1" applyAlignment="1" applyProtection="1">
      <alignment vertical="center" shrinkToFit="1"/>
      <protection hidden="1"/>
    </xf>
    <xf numFmtId="0" fontId="109" fillId="0" borderId="20" xfId="0" applyFont="1" applyBorder="1" applyProtection="1">
      <alignment vertical="center"/>
      <protection hidden="1"/>
    </xf>
    <xf numFmtId="0" fontId="109" fillId="0" borderId="34" xfId="0" applyFont="1" applyBorder="1" applyProtection="1">
      <alignment vertical="center"/>
      <protection hidden="1"/>
    </xf>
    <xf numFmtId="0" fontId="19" fillId="2" borderId="0" xfId="0" applyFont="1" applyFill="1" applyAlignment="1" applyProtection="1">
      <alignment vertical="center" wrapText="1"/>
      <protection hidden="1"/>
    </xf>
    <xf numFmtId="0" fontId="33" fillId="2" borderId="0" xfId="0" applyFont="1" applyFill="1" applyAlignment="1" applyProtection="1">
      <alignment horizontal="right" vertical="center"/>
      <protection hidden="1"/>
    </xf>
    <xf numFmtId="0" fontId="33" fillId="2" borderId="0" xfId="0" applyFont="1" applyFill="1" applyAlignment="1" applyProtection="1">
      <alignment horizontal="center" vertical="center"/>
      <protection hidden="1"/>
    </xf>
    <xf numFmtId="0" fontId="104" fillId="0" borderId="0" xfId="0" applyFont="1" applyAlignment="1" applyProtection="1">
      <alignment horizontal="center" vertical="center" shrinkToFit="1"/>
      <protection hidden="1"/>
    </xf>
    <xf numFmtId="0" fontId="33" fillId="2" borderId="0" xfId="0" applyFont="1" applyFill="1" applyAlignment="1" applyProtection="1">
      <alignment vertical="center" wrapText="1"/>
      <protection hidden="1"/>
    </xf>
    <xf numFmtId="0" fontId="24" fillId="4" borderId="2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38" fontId="10" fillId="0" borderId="0" xfId="14" applyFont="1" applyFill="1" applyBorder="1" applyAlignment="1" applyProtection="1">
      <alignment horizontal="left"/>
      <protection hidden="1"/>
    </xf>
    <xf numFmtId="38" fontId="8" fillId="0" borderId="0" xfId="14" applyFont="1" applyFill="1" applyBorder="1" applyAlignment="1" applyProtection="1">
      <alignment horizontal="left"/>
      <protection hidden="1"/>
    </xf>
    <xf numFmtId="0" fontId="14" fillId="0" borderId="67" xfId="0" applyFont="1" applyBorder="1" applyAlignment="1" applyProtection="1">
      <alignment horizontal="center" vertical="center"/>
      <protection hidden="1"/>
    </xf>
    <xf numFmtId="0" fontId="112" fillId="6" borderId="0" xfId="72" applyFont="1" applyFill="1" applyProtection="1">
      <alignment vertical="center"/>
      <protection hidden="1"/>
    </xf>
    <xf numFmtId="0" fontId="94" fillId="6" borderId="0" xfId="72" applyFont="1" applyFill="1" applyProtection="1">
      <alignment vertical="center"/>
      <protection hidden="1"/>
    </xf>
    <xf numFmtId="0" fontId="94" fillId="6" borderId="0" xfId="72" applyFont="1" applyFill="1" applyAlignment="1" applyProtection="1">
      <alignment horizontal="center" vertical="center"/>
      <protection hidden="1"/>
    </xf>
    <xf numFmtId="38" fontId="94" fillId="6" borderId="0" xfId="73" applyFont="1" applyFill="1" applyBorder="1" applyAlignment="1" applyProtection="1">
      <alignment vertical="center"/>
      <protection hidden="1"/>
    </xf>
    <xf numFmtId="0" fontId="113" fillId="6" borderId="0" xfId="72" applyFont="1" applyFill="1" applyProtection="1">
      <alignment vertical="center"/>
      <protection hidden="1"/>
    </xf>
    <xf numFmtId="49" fontId="94" fillId="6" borderId="0" xfId="72" applyNumberFormat="1" applyFont="1" applyFill="1" applyProtection="1">
      <alignment vertical="center"/>
      <protection hidden="1"/>
    </xf>
    <xf numFmtId="0" fontId="115" fillId="0" borderId="0" xfId="72" applyFont="1">
      <alignment vertical="center"/>
    </xf>
    <xf numFmtId="0" fontId="115" fillId="0" borderId="0" xfId="72" applyFont="1" applyProtection="1">
      <alignment vertical="center"/>
      <protection hidden="1"/>
    </xf>
    <xf numFmtId="0" fontId="112" fillId="6" borderId="0" xfId="0" applyFont="1" applyFill="1" applyAlignment="1" applyProtection="1">
      <alignment vertical="center" wrapText="1"/>
      <protection hidden="1"/>
    </xf>
    <xf numFmtId="49" fontId="117" fillId="6" borderId="0" xfId="0" applyNumberFormat="1" applyFont="1" applyFill="1" applyAlignment="1" applyProtection="1">
      <alignment vertical="top"/>
      <protection hidden="1"/>
    </xf>
    <xf numFmtId="0" fontId="118" fillId="0" borderId="0" xfId="72" applyFont="1">
      <alignment vertical="center"/>
    </xf>
    <xf numFmtId="49" fontId="119" fillId="6" borderId="0" xfId="0" applyNumberFormat="1" applyFont="1" applyFill="1" applyAlignment="1" applyProtection="1">
      <alignment vertical="top"/>
      <protection hidden="1"/>
    </xf>
    <xf numFmtId="0" fontId="112" fillId="6" borderId="0" xfId="0" applyFont="1" applyFill="1" applyAlignment="1" applyProtection="1">
      <alignment horizontal="center" vertical="center" wrapText="1"/>
      <protection hidden="1"/>
    </xf>
    <xf numFmtId="0" fontId="120" fillId="0" borderId="0" xfId="72" applyFont="1">
      <alignment vertical="center"/>
    </xf>
    <xf numFmtId="0" fontId="119" fillId="6" borderId="0" xfId="72" applyFont="1" applyFill="1" applyProtection="1">
      <alignment vertical="center"/>
      <protection hidden="1"/>
    </xf>
    <xf numFmtId="49" fontId="94" fillId="6" borderId="0" xfId="0" applyNumberFormat="1" applyFont="1" applyFill="1" applyAlignment="1" applyProtection="1">
      <alignment vertical="center" wrapText="1"/>
      <protection hidden="1"/>
    </xf>
    <xf numFmtId="49" fontId="121" fillId="6" borderId="0" xfId="0" applyNumberFormat="1" applyFont="1" applyFill="1" applyAlignment="1" applyProtection="1">
      <alignment vertical="top"/>
      <protection hidden="1"/>
    </xf>
    <xf numFmtId="49" fontId="102" fillId="6" borderId="0" xfId="0" applyNumberFormat="1" applyFont="1" applyFill="1" applyAlignment="1" applyProtection="1">
      <alignment vertical="center" wrapText="1"/>
      <protection hidden="1"/>
    </xf>
    <xf numFmtId="49" fontId="119" fillId="6" borderId="0" xfId="0" applyNumberFormat="1" applyFont="1" applyFill="1" applyAlignment="1" applyProtection="1">
      <alignment vertical="top" wrapText="1"/>
      <protection hidden="1"/>
    </xf>
    <xf numFmtId="49" fontId="119" fillId="6" borderId="0" xfId="0" applyNumberFormat="1" applyFont="1" applyFill="1" applyAlignment="1" applyProtection="1">
      <alignment vertical="top" wrapText="1" shrinkToFit="1"/>
      <protection hidden="1"/>
    </xf>
    <xf numFmtId="49" fontId="94" fillId="6" borderId="0" xfId="0" applyNumberFormat="1" applyFont="1" applyFill="1" applyAlignment="1" applyProtection="1">
      <alignment horizontal="left" vertical="center"/>
      <protection hidden="1"/>
    </xf>
    <xf numFmtId="49" fontId="126" fillId="6" borderId="0" xfId="0" applyNumberFormat="1" applyFont="1" applyFill="1" applyAlignment="1" applyProtection="1">
      <alignment vertical="top"/>
      <protection hidden="1"/>
    </xf>
    <xf numFmtId="49" fontId="113" fillId="6" borderId="0" xfId="0" applyNumberFormat="1" applyFont="1" applyFill="1" applyProtection="1">
      <alignment vertical="center"/>
      <protection hidden="1"/>
    </xf>
    <xf numFmtId="49" fontId="127" fillId="6" borderId="0" xfId="0" applyNumberFormat="1" applyFont="1" applyFill="1" applyAlignment="1" applyProtection="1">
      <alignment vertical="center" wrapText="1"/>
      <protection hidden="1"/>
    </xf>
    <xf numFmtId="49" fontId="127" fillId="6" borderId="0" xfId="0" applyNumberFormat="1" applyFont="1" applyFill="1" applyProtection="1">
      <alignment vertical="center"/>
      <protection hidden="1"/>
    </xf>
    <xf numFmtId="0" fontId="128" fillId="6" borderId="0" xfId="72" applyFont="1" applyFill="1" applyProtection="1">
      <alignment vertical="center"/>
      <protection hidden="1"/>
    </xf>
    <xf numFmtId="0" fontId="129" fillId="6" borderId="0" xfId="72" applyFont="1" applyFill="1" applyProtection="1">
      <alignment vertical="center"/>
      <protection hidden="1"/>
    </xf>
    <xf numFmtId="0" fontId="128" fillId="6" borderId="0" xfId="72" applyFont="1" applyFill="1" applyAlignment="1" applyProtection="1">
      <alignment horizontal="center" vertical="center"/>
      <protection hidden="1"/>
    </xf>
    <xf numFmtId="0" fontId="129" fillId="6" borderId="0" xfId="72" applyFont="1" applyFill="1" applyAlignment="1" applyProtection="1">
      <alignment horizontal="center" vertical="center"/>
      <protection hidden="1"/>
    </xf>
    <xf numFmtId="0" fontId="113" fillId="6" borderId="0" xfId="0" applyFont="1" applyFill="1" applyProtection="1">
      <alignment vertical="center"/>
      <protection hidden="1"/>
    </xf>
    <xf numFmtId="0" fontId="113" fillId="6" borderId="0" xfId="0" applyFont="1" applyFill="1" applyAlignment="1" applyProtection="1">
      <alignment vertical="center" wrapText="1"/>
      <protection hidden="1"/>
    </xf>
    <xf numFmtId="0" fontId="128" fillId="6" borderId="0" xfId="0" applyFont="1" applyFill="1" applyProtection="1">
      <alignment vertical="center"/>
      <protection hidden="1"/>
    </xf>
    <xf numFmtId="0" fontId="128" fillId="0" borderId="0" xfId="0" applyFont="1" applyProtection="1">
      <alignment vertical="center"/>
      <protection hidden="1"/>
    </xf>
    <xf numFmtId="183" fontId="115" fillId="0" borderId="0" xfId="72" applyNumberFormat="1" applyFont="1">
      <alignment vertical="center"/>
    </xf>
    <xf numFmtId="0" fontId="113" fillId="6" borderId="0" xfId="0" applyFont="1" applyFill="1" applyAlignment="1" applyProtection="1">
      <alignment horizontal="left" vertical="center" wrapText="1"/>
      <protection hidden="1"/>
    </xf>
    <xf numFmtId="0" fontId="113" fillId="6" borderId="0" xfId="0" applyFont="1" applyFill="1" applyAlignment="1" applyProtection="1">
      <alignment horizontal="left" vertical="center"/>
      <protection hidden="1"/>
    </xf>
    <xf numFmtId="0" fontId="128" fillId="6" borderId="0" xfId="0" applyFont="1" applyFill="1" applyAlignment="1" applyProtection="1">
      <alignment horizontal="left" vertical="center"/>
      <protection hidden="1"/>
    </xf>
    <xf numFmtId="0" fontId="128" fillId="6" borderId="0" xfId="0" applyFont="1" applyFill="1" applyAlignment="1" applyProtection="1">
      <alignment horizontal="right" vertical="top"/>
      <protection hidden="1"/>
    </xf>
    <xf numFmtId="0" fontId="113" fillId="6" borderId="0" xfId="0" applyFont="1" applyFill="1" applyAlignment="1" applyProtection="1">
      <alignment horizontal="center" vertical="center" textRotation="255"/>
      <protection hidden="1"/>
    </xf>
    <xf numFmtId="0" fontId="115" fillId="0" borderId="0" xfId="72" applyFont="1" applyAlignment="1">
      <alignment horizontal="center" vertical="center"/>
    </xf>
    <xf numFmtId="38" fontId="115" fillId="0" borderId="0" xfId="73" applyFont="1" applyFill="1" applyAlignment="1" applyProtection="1">
      <alignment vertical="center"/>
    </xf>
    <xf numFmtId="0" fontId="102" fillId="6" borderId="0" xfId="72" applyFont="1" applyFill="1">
      <alignment vertical="center"/>
    </xf>
    <xf numFmtId="0" fontId="114" fillId="0" borderId="0" xfId="72" applyFont="1" applyAlignment="1">
      <alignment horizontal="center" vertical="center"/>
    </xf>
    <xf numFmtId="0" fontId="114" fillId="0" borderId="0" xfId="72" applyFont="1">
      <alignment vertical="center"/>
    </xf>
    <xf numFmtId="183" fontId="114" fillId="0" borderId="0" xfId="72" applyNumberFormat="1" applyFont="1" applyAlignment="1">
      <alignment horizontal="center" vertical="center"/>
    </xf>
    <xf numFmtId="0" fontId="112" fillId="6" borderId="0" xfId="0" applyFont="1" applyFill="1" applyAlignment="1">
      <alignment horizontal="center" vertical="center" wrapText="1"/>
    </xf>
    <xf numFmtId="49" fontId="102" fillId="6" borderId="0" xfId="0" applyNumberFormat="1" applyFont="1" applyFill="1" applyAlignment="1">
      <alignment vertical="center" wrapText="1"/>
    </xf>
    <xf numFmtId="49" fontId="122" fillId="6" borderId="0" xfId="0" applyNumberFormat="1" applyFont="1" applyFill="1" applyAlignment="1">
      <alignment vertical="top"/>
    </xf>
    <xf numFmtId="49" fontId="122" fillId="6" borderId="0" xfId="0" applyNumberFormat="1" applyFont="1" applyFill="1" applyAlignment="1">
      <alignment vertical="top" wrapText="1" shrinkToFit="1"/>
    </xf>
    <xf numFmtId="49" fontId="122" fillId="6" borderId="0" xfId="0" applyNumberFormat="1" applyFont="1" applyFill="1" applyAlignment="1">
      <alignment vertical="top" wrapText="1"/>
    </xf>
    <xf numFmtId="49" fontId="122" fillId="6" borderId="0" xfId="0" applyNumberFormat="1" applyFont="1" applyFill="1" applyAlignment="1" applyProtection="1">
      <alignment vertical="top"/>
      <protection hidden="1"/>
    </xf>
    <xf numFmtId="183" fontId="114" fillId="0" borderId="0" xfId="72" applyNumberFormat="1" applyFont="1" applyAlignment="1" applyProtection="1">
      <alignment horizontal="center" vertical="center"/>
      <protection hidden="1"/>
    </xf>
    <xf numFmtId="49" fontId="102" fillId="6" borderId="0" xfId="0" applyNumberFormat="1" applyFont="1" applyFill="1" applyAlignment="1" applyProtection="1">
      <alignment vertical="top"/>
      <protection hidden="1"/>
    </xf>
    <xf numFmtId="49" fontId="102" fillId="6" borderId="0" xfId="0" applyNumberFormat="1" applyFont="1" applyFill="1" applyAlignment="1" applyProtection="1">
      <alignment horizontal="left" vertical="center"/>
      <protection hidden="1"/>
    </xf>
    <xf numFmtId="49" fontId="102" fillId="6" borderId="0" xfId="0" applyNumberFormat="1" applyFont="1" applyFill="1" applyAlignment="1" applyProtection="1">
      <alignment horizontal="right" vertical="center"/>
      <protection hidden="1"/>
    </xf>
    <xf numFmtId="0" fontId="112" fillId="0" borderId="0" xfId="0" applyFont="1" applyAlignment="1" applyProtection="1">
      <alignment horizontal="center" vertical="center"/>
      <protection hidden="1"/>
    </xf>
    <xf numFmtId="0" fontId="102" fillId="6" borderId="0" xfId="72" applyFont="1" applyFill="1" applyAlignment="1" applyProtection="1">
      <alignment horizontal="right" vertical="center"/>
      <protection hidden="1"/>
    </xf>
    <xf numFmtId="0" fontId="102" fillId="2" borderId="0" xfId="0" applyFont="1" applyFill="1" applyAlignment="1" applyProtection="1">
      <alignment horizontal="left" vertical="center"/>
      <protection hidden="1"/>
    </xf>
    <xf numFmtId="0" fontId="102" fillId="2" borderId="0" xfId="0" applyFont="1" applyFill="1" applyAlignment="1" applyProtection="1">
      <alignment horizontal="center" vertical="center"/>
      <protection hidden="1"/>
    </xf>
    <xf numFmtId="49" fontId="102" fillId="6" borderId="23" xfId="0" applyNumberFormat="1" applyFont="1" applyFill="1" applyBorder="1" applyAlignment="1" applyProtection="1">
      <alignment horizontal="right" vertical="center"/>
      <protection hidden="1"/>
    </xf>
    <xf numFmtId="0" fontId="112" fillId="0" borderId="23" xfId="0" applyFont="1" applyBorder="1" applyAlignment="1" applyProtection="1">
      <alignment horizontal="center" vertical="center"/>
      <protection hidden="1"/>
    </xf>
    <xf numFmtId="0" fontId="102" fillId="6" borderId="23" xfId="72" applyFont="1" applyFill="1" applyBorder="1" applyAlignment="1" applyProtection="1">
      <alignment horizontal="right" vertical="center"/>
      <protection hidden="1"/>
    </xf>
    <xf numFmtId="0" fontId="102" fillId="6" borderId="0" xfId="72" applyFont="1" applyFill="1" applyProtection="1">
      <alignment vertical="center"/>
      <protection hidden="1"/>
    </xf>
    <xf numFmtId="0" fontId="114" fillId="0" borderId="0" xfId="72" applyFont="1" applyProtection="1">
      <alignment vertical="center"/>
      <protection hidden="1"/>
    </xf>
    <xf numFmtId="0" fontId="102" fillId="2" borderId="23" xfId="0" applyFont="1" applyFill="1" applyBorder="1" applyAlignment="1" applyProtection="1">
      <alignment horizontal="center" vertical="center" shrinkToFit="1"/>
      <protection locked="0"/>
    </xf>
    <xf numFmtId="0" fontId="114" fillId="0" borderId="0" xfId="72" applyFont="1" applyAlignment="1" applyProtection="1">
      <alignment horizontal="right" vertical="center"/>
      <protection hidden="1"/>
    </xf>
    <xf numFmtId="0" fontId="112" fillId="6" borderId="0" xfId="0" applyFont="1" applyFill="1" applyAlignment="1" applyProtection="1">
      <alignment horizontal="right" vertical="center" wrapText="1"/>
      <protection hidden="1"/>
    </xf>
    <xf numFmtId="49" fontId="102" fillId="6" borderId="0" xfId="0" applyNumberFormat="1" applyFont="1" applyFill="1" applyAlignment="1" applyProtection="1">
      <alignment horizontal="right" vertical="center" wrapText="1"/>
      <protection hidden="1"/>
    </xf>
    <xf numFmtId="49" fontId="122" fillId="6" borderId="0" xfId="0" applyNumberFormat="1" applyFont="1" applyFill="1" applyAlignment="1" applyProtection="1">
      <alignment horizontal="right" vertical="top"/>
      <protection hidden="1"/>
    </xf>
    <xf numFmtId="49" fontId="122" fillId="6" borderId="0" xfId="0" applyNumberFormat="1" applyFont="1" applyFill="1" applyAlignment="1" applyProtection="1">
      <alignment horizontal="right" vertical="top" wrapText="1" shrinkToFit="1"/>
      <protection hidden="1"/>
    </xf>
    <xf numFmtId="49" fontId="122" fillId="6" borderId="0" xfId="0" applyNumberFormat="1" applyFont="1" applyFill="1" applyAlignment="1" applyProtection="1">
      <alignment horizontal="right" vertical="top" wrapText="1"/>
      <protection hidden="1"/>
    </xf>
    <xf numFmtId="49" fontId="102" fillId="6" borderId="0" xfId="0" applyNumberFormat="1" applyFont="1" applyFill="1" applyAlignment="1" applyProtection="1">
      <alignment horizontal="right" vertical="top"/>
      <protection hidden="1"/>
    </xf>
    <xf numFmtId="0" fontId="17" fillId="0" borderId="23" xfId="0" applyFont="1" applyBorder="1" applyAlignment="1" applyProtection="1">
      <alignment horizontal="center" vertical="center"/>
      <protection hidden="1"/>
    </xf>
    <xf numFmtId="0" fontId="113" fillId="0" borderId="0" xfId="72" applyFont="1" applyProtection="1">
      <alignment vertical="center"/>
      <protection hidden="1"/>
    </xf>
    <xf numFmtId="183" fontId="115" fillId="0" borderId="0" xfId="72" applyNumberFormat="1" applyFont="1" applyProtection="1">
      <alignment vertical="center"/>
      <protection hidden="1"/>
    </xf>
    <xf numFmtId="0" fontId="114" fillId="0" borderId="0" xfId="72" applyFont="1" applyAlignment="1" applyProtection="1">
      <alignment horizontal="center" vertical="center"/>
      <protection hidden="1"/>
    </xf>
    <xf numFmtId="0" fontId="113" fillId="6" borderId="0" xfId="72" applyFont="1" applyFill="1" applyAlignment="1" applyProtection="1">
      <alignment horizontal="center" vertical="center"/>
      <protection hidden="1"/>
    </xf>
    <xf numFmtId="38" fontId="113" fillId="6" borderId="0" xfId="73" applyFont="1" applyFill="1" applyAlignment="1" applyProtection="1">
      <alignment vertical="center"/>
      <protection hidden="1"/>
    </xf>
    <xf numFmtId="180" fontId="94" fillId="6" borderId="0" xfId="72" applyNumberFormat="1" applyFont="1" applyFill="1" applyProtection="1">
      <alignment vertical="center"/>
      <protection hidden="1"/>
    </xf>
    <xf numFmtId="0" fontId="133" fillId="6" borderId="0" xfId="72" applyFont="1" applyFill="1" applyAlignment="1" applyProtection="1">
      <alignment horizontal="center" vertical="center"/>
      <protection hidden="1"/>
    </xf>
    <xf numFmtId="0" fontId="126" fillId="0" borderId="0" xfId="72" applyFont="1" applyProtection="1">
      <alignment vertical="center"/>
      <protection hidden="1"/>
    </xf>
    <xf numFmtId="0" fontId="120" fillId="0" borderId="0" xfId="72" applyFont="1" applyProtection="1">
      <alignment vertical="center"/>
      <protection hidden="1"/>
    </xf>
    <xf numFmtId="49" fontId="94" fillId="6" borderId="0" xfId="0" applyNumberFormat="1" applyFont="1" applyFill="1" applyAlignment="1" applyProtection="1">
      <alignment vertical="top"/>
      <protection hidden="1"/>
    </xf>
    <xf numFmtId="0" fontId="115" fillId="0" borderId="0" xfId="72" applyFont="1" applyAlignment="1" applyProtection="1">
      <alignment horizontal="center" vertical="center"/>
      <protection hidden="1"/>
    </xf>
    <xf numFmtId="38" fontId="115" fillId="0" borderId="0" xfId="73" applyFont="1" applyFill="1" applyAlignment="1" applyProtection="1">
      <alignment vertical="center"/>
      <protection hidden="1"/>
    </xf>
    <xf numFmtId="0" fontId="102" fillId="6" borderId="0" xfId="72" applyFont="1" applyFill="1" applyAlignment="1" applyProtection="1">
      <alignment horizontal="center" vertical="center"/>
      <protection hidden="1"/>
    </xf>
    <xf numFmtId="38" fontId="102" fillId="6" borderId="0" xfId="73" applyFont="1" applyFill="1" applyBorder="1" applyAlignment="1" applyProtection="1">
      <alignment vertical="center"/>
      <protection hidden="1"/>
    </xf>
    <xf numFmtId="0" fontId="102" fillId="0" borderId="0" xfId="72" applyFont="1" applyProtection="1">
      <alignment vertical="center"/>
      <protection hidden="1"/>
    </xf>
    <xf numFmtId="38" fontId="102" fillId="6" borderId="0" xfId="73" applyFont="1" applyFill="1" applyAlignment="1" applyProtection="1">
      <alignment vertical="center"/>
      <protection hidden="1"/>
    </xf>
    <xf numFmtId="0" fontId="102" fillId="6" borderId="0" xfId="0" applyFont="1" applyFill="1" applyAlignment="1" applyProtection="1">
      <alignment horizontal="center" vertical="center" wrapText="1"/>
      <protection hidden="1"/>
    </xf>
    <xf numFmtId="0" fontId="134" fillId="0" borderId="0" xfId="72" applyFont="1" applyProtection="1">
      <alignment vertical="center"/>
      <protection hidden="1"/>
    </xf>
    <xf numFmtId="0" fontId="112" fillId="6" borderId="0" xfId="0" applyFont="1" applyFill="1" applyAlignment="1" applyProtection="1">
      <alignment horizontal="left" vertical="center"/>
      <protection hidden="1"/>
    </xf>
    <xf numFmtId="0" fontId="112" fillId="6" borderId="0" xfId="0" applyFont="1" applyFill="1" applyProtection="1">
      <alignment vertical="center"/>
      <protection hidden="1"/>
    </xf>
    <xf numFmtId="49" fontId="117" fillId="6" borderId="0" xfId="0" applyNumberFormat="1" applyFont="1" applyFill="1" applyProtection="1">
      <alignment vertical="center"/>
      <protection hidden="1"/>
    </xf>
    <xf numFmtId="49" fontId="122" fillId="6" borderId="0" xfId="0" applyNumberFormat="1" applyFont="1" applyFill="1" applyAlignment="1" applyProtection="1">
      <alignment vertical="center" shrinkToFit="1"/>
      <protection hidden="1"/>
    </xf>
    <xf numFmtId="49" fontId="136" fillId="6" borderId="0" xfId="0" applyNumberFormat="1" applyFont="1" applyFill="1" applyProtection="1">
      <alignment vertical="center"/>
      <protection hidden="1"/>
    </xf>
    <xf numFmtId="49" fontId="122" fillId="6" borderId="0" xfId="0" applyNumberFormat="1" applyFont="1" applyFill="1" applyAlignment="1" applyProtection="1">
      <alignment vertical="top" wrapText="1" shrinkToFit="1"/>
      <protection hidden="1"/>
    </xf>
    <xf numFmtId="49" fontId="122" fillId="6" borderId="0" xfId="0" applyNumberFormat="1" applyFont="1" applyFill="1" applyAlignment="1" applyProtection="1">
      <alignment horizontal="center" vertical="top"/>
      <protection hidden="1"/>
    </xf>
    <xf numFmtId="0" fontId="122" fillId="6" borderId="0" xfId="72" applyFont="1" applyFill="1" applyProtection="1">
      <alignment vertical="center"/>
      <protection hidden="1"/>
    </xf>
    <xf numFmtId="38" fontId="114" fillId="0" borderId="0" xfId="73" applyFont="1" applyFill="1" applyAlignment="1" applyProtection="1">
      <alignment vertical="center"/>
      <protection hidden="1"/>
    </xf>
    <xf numFmtId="0" fontId="138" fillId="2" borderId="0" xfId="0" applyFont="1" applyFill="1" applyProtection="1">
      <alignment vertical="center"/>
      <protection hidden="1"/>
    </xf>
    <xf numFmtId="0" fontId="139" fillId="2" borderId="0" xfId="0" applyFont="1" applyFill="1" applyProtection="1">
      <alignment vertical="center"/>
      <protection hidden="1"/>
    </xf>
    <xf numFmtId="0" fontId="138" fillId="2" borderId="0" xfId="0" applyFont="1" applyFill="1" applyAlignment="1" applyProtection="1">
      <alignment horizontal="center" vertical="center"/>
      <protection hidden="1"/>
    </xf>
    <xf numFmtId="0" fontId="137" fillId="2" borderId="0" xfId="0" applyFont="1" applyFill="1" applyAlignment="1" applyProtection="1">
      <alignment horizontal="center" vertical="center"/>
      <protection hidden="1"/>
    </xf>
    <xf numFmtId="38" fontId="138" fillId="2" borderId="0" xfId="6" applyFont="1" applyFill="1" applyProtection="1">
      <alignment vertical="center"/>
      <protection hidden="1"/>
    </xf>
    <xf numFmtId="0" fontId="138" fillId="0" borderId="0" xfId="0" applyFont="1" applyAlignment="1" applyProtection="1">
      <alignment horizontal="center" vertical="center"/>
      <protection hidden="1"/>
    </xf>
    <xf numFmtId="0" fontId="138" fillId="0" borderId="0" xfId="0" applyFont="1" applyAlignment="1" applyProtection="1">
      <alignment vertical="center" wrapText="1"/>
      <protection hidden="1"/>
    </xf>
    <xf numFmtId="0" fontId="138" fillId="2" borderId="0" xfId="0" applyFont="1" applyFill="1" applyAlignment="1" applyProtection="1">
      <alignment vertical="center" wrapText="1"/>
      <protection hidden="1"/>
    </xf>
    <xf numFmtId="0" fontId="138" fillId="0" borderId="0" xfId="0" applyFont="1" applyAlignment="1" applyProtection="1">
      <alignment horizontal="center" vertical="center" wrapText="1"/>
      <protection hidden="1"/>
    </xf>
    <xf numFmtId="0" fontId="138" fillId="2" borderId="0" xfId="0" applyFont="1" applyFill="1" applyAlignment="1" applyProtection="1">
      <alignment horizontal="left" vertical="center" wrapText="1"/>
      <protection hidden="1"/>
    </xf>
    <xf numFmtId="0" fontId="139" fillId="0" borderId="0" xfId="0" applyFont="1" applyProtection="1">
      <alignment vertical="center"/>
      <protection hidden="1"/>
    </xf>
    <xf numFmtId="0" fontId="138" fillId="0" borderId="0" xfId="0" applyFont="1" applyProtection="1">
      <alignment vertical="center"/>
      <protection hidden="1"/>
    </xf>
    <xf numFmtId="0" fontId="137" fillId="0" borderId="0" xfId="0" applyFont="1" applyAlignment="1" applyProtection="1">
      <alignment horizontal="center" vertical="center"/>
      <protection hidden="1"/>
    </xf>
    <xf numFmtId="0" fontId="138" fillId="2" borderId="0" xfId="0" applyFont="1" applyFill="1" applyAlignment="1" applyProtection="1">
      <alignment vertical="center" shrinkToFit="1"/>
      <protection hidden="1"/>
    </xf>
    <xf numFmtId="0" fontId="141" fillId="0" borderId="0" xfId="0" applyFont="1" applyAlignment="1" applyProtection="1">
      <alignment vertical="center" wrapText="1"/>
      <protection hidden="1"/>
    </xf>
    <xf numFmtId="0" fontId="139" fillId="0" borderId="0" xfId="0" applyFont="1" applyAlignment="1" applyProtection="1">
      <alignment horizontal="center" vertical="center"/>
      <protection hidden="1"/>
    </xf>
    <xf numFmtId="38" fontId="139" fillId="0" borderId="0" xfId="6" applyFont="1" applyFill="1" applyAlignment="1" applyProtection="1">
      <alignment vertical="center"/>
      <protection hidden="1"/>
    </xf>
    <xf numFmtId="38" fontId="138" fillId="2" borderId="0" xfId="6" applyFont="1" applyFill="1" applyBorder="1" applyAlignment="1" applyProtection="1">
      <alignment vertical="center"/>
      <protection hidden="1"/>
    </xf>
    <xf numFmtId="0" fontId="138" fillId="2" borderId="0" xfId="0" applyFont="1" applyFill="1" applyAlignment="1" applyProtection="1">
      <alignment horizontal="right" vertical="center"/>
      <protection hidden="1"/>
    </xf>
    <xf numFmtId="0" fontId="67" fillId="2" borderId="0" xfId="0" applyFont="1" applyFill="1" applyAlignment="1" applyProtection="1">
      <alignment horizontal="distributed" vertical="center"/>
      <protection hidden="1"/>
    </xf>
    <xf numFmtId="0" fontId="67" fillId="0" borderId="0" xfId="0" applyFont="1" applyAlignment="1" applyProtection="1">
      <alignment horizontal="distributed" vertical="center"/>
      <protection hidden="1"/>
    </xf>
    <xf numFmtId="0" fontId="142" fillId="0" borderId="0" xfId="0" applyFont="1" applyAlignment="1" applyProtection="1">
      <alignment horizontal="center" vertical="center"/>
      <protection hidden="1"/>
    </xf>
    <xf numFmtId="0" fontId="143" fillId="0" borderId="0" xfId="0" applyFont="1" applyAlignment="1" applyProtection="1">
      <alignment horizontal="center" vertical="center"/>
      <protection hidden="1"/>
    </xf>
    <xf numFmtId="0" fontId="67" fillId="0" borderId="0" xfId="0" applyFont="1" applyAlignment="1" applyProtection="1">
      <alignment vertical="center" wrapText="1"/>
      <protection hidden="1"/>
    </xf>
    <xf numFmtId="0" fontId="67" fillId="0" borderId="0" xfId="0" applyFont="1" applyAlignment="1" applyProtection="1">
      <alignment horizontal="justify" vertical="center"/>
      <protection hidden="1"/>
    </xf>
    <xf numFmtId="38" fontId="67" fillId="0" borderId="0" xfId="6" applyFont="1" applyFill="1" applyAlignment="1" applyProtection="1">
      <alignment vertical="center"/>
      <protection hidden="1"/>
    </xf>
    <xf numFmtId="0" fontId="67" fillId="0" borderId="0" xfId="0" applyFont="1" applyAlignment="1" applyProtection="1">
      <alignment horizontal="left" vertical="center"/>
      <protection hidden="1"/>
    </xf>
    <xf numFmtId="0" fontId="143" fillId="0" borderId="0" xfId="0" applyFont="1" applyAlignment="1" applyProtection="1">
      <alignment horizontal="left" vertical="center"/>
      <protection hidden="1"/>
    </xf>
    <xf numFmtId="0" fontId="138" fillId="0" borderId="0" xfId="0" applyFont="1" applyAlignment="1" applyProtection="1">
      <alignment horizontal="right" vertical="center"/>
      <protection hidden="1"/>
    </xf>
    <xf numFmtId="0" fontId="145" fillId="0" borderId="0" xfId="0" applyFont="1" applyAlignment="1" applyProtection="1">
      <alignment horizontal="center" vertical="center"/>
      <protection hidden="1"/>
    </xf>
    <xf numFmtId="0" fontId="140" fillId="2" borderId="0" xfId="0" applyFont="1" applyFill="1" applyAlignment="1" applyProtection="1">
      <alignment horizontal="center" vertical="center"/>
      <protection hidden="1"/>
    </xf>
    <xf numFmtId="0" fontId="146" fillId="0" borderId="0" xfId="0" applyFont="1" applyAlignment="1" applyProtection="1">
      <alignment horizontal="center" vertical="center"/>
      <protection hidden="1"/>
    </xf>
    <xf numFmtId="0" fontId="146" fillId="6" borderId="0" xfId="0" applyFont="1" applyFill="1" applyAlignment="1" applyProtection="1">
      <alignment horizontal="center" vertical="center"/>
      <protection hidden="1"/>
    </xf>
    <xf numFmtId="0" fontId="140" fillId="0" borderId="0" xfId="0" applyFont="1" applyProtection="1">
      <alignment vertical="center"/>
      <protection hidden="1"/>
    </xf>
    <xf numFmtId="0" fontId="140" fillId="0" borderId="0" xfId="0" applyFont="1" applyAlignment="1" applyProtection="1">
      <alignment horizontal="right" vertical="center"/>
      <protection hidden="1"/>
    </xf>
    <xf numFmtId="0" fontId="138" fillId="0" borderId="0" xfId="0" applyFont="1" applyAlignment="1" applyProtection="1">
      <alignment horizontal="left" vertical="center" wrapText="1"/>
      <protection hidden="1"/>
    </xf>
    <xf numFmtId="0" fontId="94" fillId="0" borderId="0" xfId="0" applyFont="1" applyAlignment="1" applyProtection="1">
      <alignment horizontal="right" vertical="center"/>
      <protection hidden="1"/>
    </xf>
    <xf numFmtId="0" fontId="94" fillId="0" borderId="0" xfId="0" applyFont="1" applyAlignment="1" applyProtection="1">
      <alignment horizontal="center" vertical="center"/>
      <protection hidden="1"/>
    </xf>
    <xf numFmtId="0" fontId="94" fillId="2" borderId="0" xfId="0" applyFont="1" applyFill="1" applyAlignment="1" applyProtection="1">
      <alignment horizontal="right" vertical="center"/>
      <protection hidden="1"/>
    </xf>
    <xf numFmtId="0" fontId="94" fillId="2" borderId="0" xfId="0" applyFont="1" applyFill="1" applyAlignment="1" applyProtection="1">
      <alignment horizontal="center" vertical="center"/>
      <protection hidden="1"/>
    </xf>
    <xf numFmtId="0" fontId="94" fillId="2" borderId="23" xfId="0" applyFont="1" applyFill="1" applyBorder="1" applyAlignment="1" applyProtection="1">
      <alignment horizontal="right" vertical="center"/>
      <protection hidden="1"/>
    </xf>
    <xf numFmtId="0" fontId="94" fillId="0" borderId="23" xfId="0" applyFont="1" applyBorder="1" applyAlignment="1" applyProtection="1">
      <alignment horizontal="right" vertical="center"/>
      <protection hidden="1"/>
    </xf>
    <xf numFmtId="0" fontId="95" fillId="0" borderId="23" xfId="0" applyFont="1" applyBorder="1" applyAlignment="1" applyProtection="1">
      <alignment horizontal="center" vertical="center"/>
      <protection hidden="1"/>
    </xf>
    <xf numFmtId="49" fontId="34" fillId="0" borderId="84" xfId="0" applyNumberFormat="1" applyFont="1" applyBorder="1" applyAlignment="1" applyProtection="1">
      <alignment horizontal="center" vertical="center" shrinkToFit="1"/>
      <protection hidden="1"/>
    </xf>
    <xf numFmtId="49" fontId="34" fillId="0" borderId="0" xfId="0" applyNumberFormat="1" applyFont="1" applyAlignment="1" applyProtection="1">
      <alignment horizontal="center" vertical="center" shrinkToFit="1"/>
      <protection hidden="1"/>
    </xf>
    <xf numFmtId="49" fontId="34" fillId="0" borderId="84" xfId="0" applyNumberFormat="1" applyFont="1" applyBorder="1" applyAlignment="1" applyProtection="1">
      <alignment horizontal="center" shrinkToFit="1"/>
      <protection hidden="1"/>
    </xf>
    <xf numFmtId="49" fontId="34" fillId="0" borderId="0" xfId="0" applyNumberFormat="1" applyFont="1" applyAlignment="1" applyProtection="1">
      <alignment horizontal="center" shrinkToFit="1"/>
      <protection hidden="1"/>
    </xf>
    <xf numFmtId="49" fontId="90" fillId="0" borderId="84" xfId="0" applyNumberFormat="1" applyFont="1" applyBorder="1" applyAlignment="1" applyProtection="1">
      <alignment horizontal="center" vertical="center" shrinkToFit="1"/>
      <protection hidden="1"/>
    </xf>
    <xf numFmtId="49" fontId="90" fillId="0" borderId="10" xfId="0" applyNumberFormat="1" applyFont="1" applyBorder="1" applyAlignment="1" applyProtection="1">
      <alignment horizontal="center" vertical="center" shrinkToFit="1"/>
      <protection hidden="1"/>
    </xf>
    <xf numFmtId="49" fontId="34" fillId="0" borderId="10" xfId="0" applyNumberFormat="1" applyFont="1" applyBorder="1" applyAlignment="1" applyProtection="1">
      <alignment horizontal="center" vertical="center" shrinkToFit="1"/>
      <protection hidden="1"/>
    </xf>
    <xf numFmtId="0" fontId="94" fillId="2" borderId="23" xfId="0" applyFont="1" applyFill="1" applyBorder="1" applyAlignment="1" applyProtection="1">
      <alignment horizontal="right" vertical="distributed" wrapText="1"/>
      <protection hidden="1"/>
    </xf>
    <xf numFmtId="49" fontId="7" fillId="2" borderId="0" xfId="0" applyNumberFormat="1" applyFont="1" applyFill="1" applyAlignment="1" applyProtection="1">
      <alignment horizontal="center" vertical="center"/>
      <protection hidden="1"/>
    </xf>
    <xf numFmtId="49" fontId="34" fillId="0" borderId="10" xfId="0" applyNumberFormat="1" applyFont="1" applyBorder="1" applyAlignment="1" applyProtection="1">
      <alignment horizontal="center" shrinkToFit="1"/>
      <protection hidden="1"/>
    </xf>
    <xf numFmtId="0" fontId="34" fillId="0" borderId="84" xfId="0" applyFont="1" applyBorder="1" applyAlignment="1" applyProtection="1">
      <alignment horizontal="center" vertical="center" shrinkToFit="1"/>
      <protection hidden="1"/>
    </xf>
    <xf numFmtId="0" fontId="34" fillId="0" borderId="10" xfId="0" applyFont="1" applyBorder="1" applyAlignment="1" applyProtection="1">
      <alignment horizontal="center" vertical="center" shrinkToFit="1"/>
      <protection hidden="1"/>
    </xf>
    <xf numFmtId="0" fontId="138" fillId="0" borderId="23" xfId="0" applyFont="1" applyBorder="1" applyAlignment="1" applyProtection="1">
      <alignment horizontal="right" vertical="center"/>
      <protection hidden="1"/>
    </xf>
    <xf numFmtId="0" fontId="144" fillId="0" borderId="23" xfId="0" applyFont="1" applyBorder="1" applyAlignment="1" applyProtection="1">
      <alignment horizontal="center" vertical="center"/>
      <protection hidden="1"/>
    </xf>
    <xf numFmtId="0" fontId="138" fillId="2" borderId="23" xfId="0" applyFont="1" applyFill="1" applyBorder="1" applyAlignment="1" applyProtection="1">
      <alignment horizontal="center" vertical="center" shrinkToFit="1"/>
      <protection locked="0"/>
    </xf>
    <xf numFmtId="0" fontId="94" fillId="2" borderId="64" xfId="0" applyFont="1" applyFill="1" applyBorder="1" applyAlignment="1" applyProtection="1">
      <alignment horizontal="center" vertical="center" shrinkToFit="1"/>
      <protection locked="0"/>
    </xf>
    <xf numFmtId="0" fontId="94" fillId="2" borderId="23" xfId="0" applyFont="1" applyFill="1" applyBorder="1" applyAlignment="1" applyProtection="1">
      <alignment horizontal="center" vertical="center" shrinkToFit="1"/>
      <protection locked="0"/>
    </xf>
    <xf numFmtId="0" fontId="14" fillId="0" borderId="0" xfId="0" applyFont="1" applyAlignment="1" applyProtection="1">
      <alignment horizontal="right" vertical="center"/>
      <protection hidden="1"/>
    </xf>
    <xf numFmtId="0" fontId="14" fillId="0" borderId="23" xfId="0" applyFont="1" applyBorder="1" applyAlignment="1" applyProtection="1">
      <alignment horizontal="right" vertical="center"/>
      <protection hidden="1"/>
    </xf>
    <xf numFmtId="0" fontId="13" fillId="0" borderId="23" xfId="0" applyFont="1" applyBorder="1" applyAlignment="1" applyProtection="1">
      <alignment horizontal="center" vertical="center"/>
      <protection hidden="1"/>
    </xf>
    <xf numFmtId="0" fontId="14" fillId="2" borderId="23" xfId="0" applyFont="1" applyFill="1" applyBorder="1" applyAlignment="1" applyProtection="1">
      <alignment horizontal="right" vertical="center"/>
      <protection hidden="1"/>
    </xf>
    <xf numFmtId="0" fontId="14" fillId="2" borderId="23" xfId="0" applyFont="1" applyFill="1" applyBorder="1" applyAlignment="1" applyProtection="1">
      <alignment horizontal="center" vertical="center" shrinkToFit="1"/>
      <protection locked="0"/>
    </xf>
    <xf numFmtId="0" fontId="98" fillId="0" borderId="0" xfId="0" applyFont="1" applyAlignment="1" applyProtection="1">
      <alignment vertical="center" wrapText="1"/>
      <protection hidden="1"/>
    </xf>
    <xf numFmtId="0" fontId="14" fillId="0" borderId="0" xfId="0" applyFont="1" applyAlignment="1" applyProtection="1">
      <alignment vertical="center" shrinkToFit="1"/>
      <protection hidden="1"/>
    </xf>
    <xf numFmtId="0" fontId="13" fillId="0" borderId="0" xfId="0" applyFont="1" applyProtection="1">
      <alignment vertical="center"/>
      <protection hidden="1"/>
    </xf>
    <xf numFmtId="0" fontId="14" fillId="0" borderId="23" xfId="0" applyFont="1" applyBorder="1" applyProtection="1">
      <alignment vertical="center"/>
      <protection hidden="1"/>
    </xf>
    <xf numFmtId="3" fontId="14" fillId="0" borderId="23" xfId="0" applyNumberFormat="1" applyFont="1" applyBorder="1" applyAlignment="1" applyProtection="1">
      <alignment vertical="center" shrinkToFit="1"/>
      <protection hidden="1"/>
    </xf>
    <xf numFmtId="0" fontId="14" fillId="0" borderId="23" xfId="0" applyFont="1" applyBorder="1" applyAlignment="1" applyProtection="1">
      <alignment horizontal="center" vertical="center" shrinkToFit="1"/>
      <protection locked="0"/>
    </xf>
    <xf numFmtId="0" fontId="14" fillId="2" borderId="23" xfId="0" applyFont="1" applyFill="1" applyBorder="1" applyProtection="1">
      <alignment vertical="center"/>
      <protection hidden="1"/>
    </xf>
    <xf numFmtId="0" fontId="14" fillId="2" borderId="0" xfId="0" applyFont="1" applyFill="1" applyAlignment="1" applyProtection="1">
      <alignment horizontal="center" vertical="center"/>
      <protection hidden="1"/>
    </xf>
    <xf numFmtId="0" fontId="64" fillId="0" borderId="0" xfId="0" applyFont="1" applyAlignment="1" applyProtection="1">
      <alignment horizontal="right" vertical="center"/>
      <protection hidden="1"/>
    </xf>
    <xf numFmtId="0" fontId="60" fillId="0" borderId="0" xfId="0" applyFont="1" applyAlignment="1" applyProtection="1">
      <alignment horizontal="right" vertical="center" wrapText="1"/>
      <protection hidden="1"/>
    </xf>
    <xf numFmtId="3" fontId="64" fillId="0" borderId="23" xfId="0" applyNumberFormat="1" applyFont="1" applyBorder="1" applyAlignment="1" applyProtection="1">
      <alignment horizontal="right" vertical="center" shrinkToFit="1"/>
      <protection hidden="1"/>
    </xf>
    <xf numFmtId="0" fontId="64" fillId="0" borderId="0" xfId="0" applyFont="1" applyAlignment="1" applyProtection="1">
      <alignment horizontal="right" vertical="center" shrinkToFit="1"/>
      <protection hidden="1"/>
    </xf>
    <xf numFmtId="0" fontId="64" fillId="0" borderId="23" xfId="0" applyFont="1" applyBorder="1" applyAlignment="1" applyProtection="1">
      <alignment horizontal="right" vertical="center"/>
      <protection hidden="1"/>
    </xf>
    <xf numFmtId="0" fontId="64" fillId="0" borderId="0" xfId="0" applyFont="1" applyAlignment="1" applyProtection="1">
      <alignment horizontal="right" vertical="center" wrapText="1"/>
      <protection hidden="1"/>
    </xf>
    <xf numFmtId="0" fontId="13" fillId="0" borderId="0" xfId="0" applyFont="1" applyAlignment="1" applyProtection="1">
      <alignment horizontal="center" vertical="center"/>
      <protection hidden="1"/>
    </xf>
    <xf numFmtId="38" fontId="28" fillId="0" borderId="0" xfId="11" applyFont="1" applyFill="1" applyBorder="1" applyAlignment="1" applyProtection="1">
      <alignment horizontal="right" vertical="center" shrinkToFit="1"/>
      <protection hidden="1"/>
    </xf>
    <xf numFmtId="38" fontId="64" fillId="0" borderId="23" xfId="11" applyFont="1" applyFill="1" applyBorder="1" applyAlignment="1" applyProtection="1">
      <alignment horizontal="right" vertical="center" shrinkToFit="1"/>
      <protection hidden="1"/>
    </xf>
    <xf numFmtId="0" fontId="64" fillId="0" borderId="23" xfId="0" applyFont="1" applyBorder="1" applyAlignment="1" applyProtection="1">
      <alignment horizontal="right" vertical="center" wrapText="1"/>
      <protection hidden="1"/>
    </xf>
    <xf numFmtId="38" fontId="64" fillId="0" borderId="0" xfId="11" applyFont="1" applyFill="1" applyBorder="1" applyAlignment="1" applyProtection="1">
      <alignment horizontal="right" vertical="center" shrinkToFit="1"/>
      <protection hidden="1"/>
    </xf>
    <xf numFmtId="38" fontId="64" fillId="0" borderId="23" xfId="10" applyFont="1" applyFill="1" applyBorder="1" applyAlignment="1" applyProtection="1">
      <alignment horizontal="right" vertical="center" shrinkToFit="1"/>
      <protection hidden="1"/>
    </xf>
    <xf numFmtId="38" fontId="64" fillId="0" borderId="7" xfId="11" applyFont="1" applyFill="1" applyBorder="1" applyAlignment="1" applyProtection="1">
      <alignment horizontal="right" vertical="center" shrinkToFit="1"/>
      <protection hidden="1"/>
    </xf>
    <xf numFmtId="38" fontId="99" fillId="0" borderId="0" xfId="14" applyFont="1" applyFill="1" applyBorder="1" applyAlignment="1" applyProtection="1">
      <alignment wrapText="1"/>
      <protection hidden="1"/>
    </xf>
    <xf numFmtId="0" fontId="13" fillId="0" borderId="115" xfId="0" applyFont="1" applyBorder="1" applyAlignment="1" applyProtection="1">
      <alignment horizontal="center" vertical="center"/>
      <protection hidden="1"/>
    </xf>
    <xf numFmtId="0" fontId="56" fillId="0" borderId="23" xfId="0" applyFont="1" applyBorder="1" applyAlignment="1" applyProtection="1">
      <alignment vertical="center" shrinkToFit="1"/>
      <protection hidden="1"/>
    </xf>
    <xf numFmtId="38" fontId="14" fillId="0" borderId="23" xfId="0" applyNumberFormat="1" applyFont="1" applyBorder="1" applyProtection="1">
      <alignment vertical="center"/>
      <protection hidden="1"/>
    </xf>
    <xf numFmtId="38" fontId="99" fillId="0" borderId="0" xfId="14" applyFont="1" applyFill="1" applyBorder="1" applyAlignment="1" applyProtection="1">
      <protection hidden="1"/>
    </xf>
    <xf numFmtId="0" fontId="14" fillId="0" borderId="23" xfId="0" applyFont="1" applyBorder="1" applyAlignment="1" applyProtection="1">
      <alignment vertical="center" shrinkToFit="1"/>
      <protection hidden="1"/>
    </xf>
    <xf numFmtId="0" fontId="100" fillId="0" borderId="0" xfId="0" applyFont="1" applyProtection="1">
      <alignment vertical="center"/>
      <protection hidden="1"/>
    </xf>
    <xf numFmtId="0" fontId="100" fillId="0" borderId="0" xfId="0" applyFont="1" applyAlignment="1" applyProtection="1">
      <alignment horizontal="center" vertical="center"/>
      <protection hidden="1"/>
    </xf>
    <xf numFmtId="0" fontId="67" fillId="0" borderId="23" xfId="0" applyFont="1" applyBorder="1" applyAlignment="1" applyProtection="1">
      <alignment vertical="top" wrapText="1"/>
      <protection hidden="1"/>
    </xf>
    <xf numFmtId="0" fontId="101" fillId="2" borderId="0" xfId="0" applyFont="1" applyFill="1" applyProtection="1">
      <alignment vertical="center"/>
      <protection hidden="1"/>
    </xf>
    <xf numFmtId="0" fontId="15" fillId="0" borderId="23" xfId="0" applyFont="1" applyBorder="1" applyProtection="1">
      <alignment vertical="center"/>
      <protection hidden="1"/>
    </xf>
    <xf numFmtId="38" fontId="15" fillId="0" borderId="23" xfId="6" applyFont="1" applyFill="1" applyBorder="1" applyAlignment="1" applyProtection="1">
      <alignment vertical="center"/>
      <protection hidden="1"/>
    </xf>
    <xf numFmtId="0" fontId="15" fillId="2" borderId="23" xfId="0" applyFont="1" applyFill="1" applyBorder="1" applyAlignment="1" applyProtection="1">
      <alignment horizontal="center" vertical="center" shrinkToFit="1"/>
      <protection locked="0"/>
    </xf>
    <xf numFmtId="0" fontId="15" fillId="52" borderId="9" xfId="0" applyFont="1" applyFill="1" applyBorder="1" applyAlignment="1" applyProtection="1">
      <alignment horizontal="left" vertical="center" indent="2"/>
      <protection hidden="1"/>
    </xf>
    <xf numFmtId="0" fontId="15" fillId="52" borderId="3" xfId="0" applyFont="1" applyFill="1" applyBorder="1" applyAlignment="1" applyProtection="1">
      <alignment horizontal="left" vertical="center" indent="2"/>
      <protection hidden="1"/>
    </xf>
    <xf numFmtId="0" fontId="15" fillId="52" borderId="4" xfId="0" applyFont="1" applyFill="1" applyBorder="1" applyAlignment="1" applyProtection="1">
      <alignment horizontal="left" vertical="center" indent="2"/>
      <protection hidden="1"/>
    </xf>
    <xf numFmtId="0" fontId="10" fillId="52" borderId="9" xfId="0" applyFont="1" applyFill="1" applyBorder="1" applyAlignment="1" applyProtection="1">
      <alignment horizontal="center" vertical="center"/>
      <protection hidden="1"/>
    </xf>
    <xf numFmtId="0" fontId="10" fillId="52" borderId="39" xfId="0" applyFont="1" applyFill="1" applyBorder="1" applyAlignment="1" applyProtection="1">
      <alignment horizontal="center" vertical="center"/>
      <protection hidden="1"/>
    </xf>
    <xf numFmtId="0" fontId="10" fillId="52" borderId="3" xfId="0" applyFont="1" applyFill="1" applyBorder="1" applyAlignment="1" applyProtection="1">
      <alignment horizontal="center" vertical="center"/>
      <protection hidden="1"/>
    </xf>
    <xf numFmtId="0" fontId="10" fillId="52" borderId="4" xfId="0" applyFont="1" applyFill="1" applyBorder="1" applyAlignment="1" applyProtection="1">
      <alignment horizontal="center" vertical="center"/>
      <protection hidden="1"/>
    </xf>
    <xf numFmtId="0" fontId="15" fillId="52" borderId="23" xfId="0" applyFont="1" applyFill="1" applyBorder="1" applyProtection="1">
      <alignment vertical="center"/>
      <protection hidden="1"/>
    </xf>
    <xf numFmtId="0" fontId="15" fillId="52" borderId="23" xfId="0" applyFont="1" applyFill="1" applyBorder="1" applyAlignment="1" applyProtection="1">
      <alignment horizontal="center" vertical="center" shrinkToFit="1"/>
      <protection locked="0"/>
    </xf>
    <xf numFmtId="0" fontId="147" fillId="2" borderId="0" xfId="0" applyFont="1" applyFill="1" applyAlignment="1" applyProtection="1">
      <alignment horizontal="left" vertical="center"/>
      <protection hidden="1"/>
    </xf>
    <xf numFmtId="0" fontId="67" fillId="2" borderId="0" xfId="0" applyFont="1" applyFill="1" applyAlignment="1" applyProtection="1">
      <alignment vertical="distributed"/>
      <protection hidden="1"/>
    </xf>
    <xf numFmtId="0" fontId="28" fillId="0" borderId="0" xfId="0" applyFont="1" applyAlignment="1" applyProtection="1">
      <alignment horizontal="center" vertical="center"/>
      <protection hidden="1"/>
    </xf>
    <xf numFmtId="0" fontId="126" fillId="6" borderId="0" xfId="0" applyFont="1" applyFill="1" applyAlignment="1" applyProtection="1">
      <alignment vertical="top"/>
      <protection hidden="1"/>
    </xf>
    <xf numFmtId="0" fontId="138" fillId="0" borderId="0" xfId="0" applyFont="1">
      <alignment vertical="center"/>
    </xf>
    <xf numFmtId="0" fontId="11" fillId="0" borderId="0" xfId="0" applyFont="1" applyProtection="1">
      <alignment vertical="center"/>
      <protection hidden="1"/>
    </xf>
    <xf numFmtId="0" fontId="10" fillId="2" borderId="0" xfId="0" applyFont="1" applyFill="1" applyAlignment="1" applyProtection="1">
      <alignment horizontal="center" vertical="center"/>
      <protection hidden="1"/>
    </xf>
    <xf numFmtId="14" fontId="0" fillId="0" borderId="0" xfId="0" applyNumberFormat="1">
      <alignment vertical="center"/>
    </xf>
    <xf numFmtId="49" fontId="139" fillId="0" borderId="0" xfId="0" applyNumberFormat="1" applyFont="1" applyProtection="1">
      <alignment vertical="center"/>
      <protection hidden="1"/>
    </xf>
    <xf numFmtId="38" fontId="21" fillId="52" borderId="33" xfId="6" applyFont="1" applyFill="1" applyBorder="1" applyAlignment="1" applyProtection="1">
      <alignment vertical="center" shrinkToFit="1"/>
      <protection locked="0" hidden="1"/>
    </xf>
    <xf numFmtId="38" fontId="21" fillId="52" borderId="3" xfId="6" applyFont="1" applyFill="1" applyBorder="1" applyAlignment="1" applyProtection="1">
      <alignment vertical="center" shrinkToFit="1"/>
      <protection locked="0" hidden="1"/>
    </xf>
    <xf numFmtId="0" fontId="114" fillId="0" borderId="23" xfId="72" applyFont="1" applyBorder="1" applyAlignment="1" applyProtection="1">
      <alignment horizontal="center" vertical="center" shrinkToFit="1"/>
      <protection locked="0"/>
    </xf>
    <xf numFmtId="14" fontId="66" fillId="0" borderId="0" xfId="0" applyNumberFormat="1" applyFont="1" applyAlignment="1">
      <alignment horizontal="left" vertical="center"/>
    </xf>
    <xf numFmtId="0" fontId="88" fillId="0" borderId="0" xfId="0" applyFont="1" applyAlignment="1">
      <alignment vertical="center" wrapText="1"/>
    </xf>
    <xf numFmtId="0" fontId="84" fillId="40" borderId="0" xfId="0" applyFont="1" applyFill="1">
      <alignment vertical="center"/>
    </xf>
    <xf numFmtId="0" fontId="0" fillId="40" borderId="0" xfId="0" applyFill="1">
      <alignment vertical="center"/>
    </xf>
    <xf numFmtId="0" fontId="41" fillId="2" borderId="0" xfId="0" applyFont="1" applyFill="1" applyAlignment="1" applyProtection="1">
      <protection hidden="1"/>
    </xf>
    <xf numFmtId="0" fontId="53" fillId="2" borderId="0" xfId="0" applyFont="1" applyFill="1" applyProtection="1">
      <alignment vertical="center"/>
      <protection hidden="1"/>
    </xf>
    <xf numFmtId="49" fontId="94" fillId="6" borderId="0" xfId="0" applyNumberFormat="1" applyFont="1" applyFill="1" applyAlignment="1" applyProtection="1">
      <alignment horizontal="left" vertical="top" wrapText="1"/>
      <protection hidden="1"/>
    </xf>
    <xf numFmtId="0" fontId="139" fillId="0" borderId="0" xfId="0" applyFont="1">
      <alignment vertical="center"/>
    </xf>
    <xf numFmtId="0" fontId="10" fillId="2" borderId="0" xfId="0" applyFont="1" applyFill="1" applyProtection="1">
      <alignment vertical="center"/>
      <protection hidden="1"/>
    </xf>
    <xf numFmtId="180" fontId="119" fillId="0" borderId="0" xfId="72" applyNumberFormat="1" applyFont="1" applyAlignment="1" applyProtection="1">
      <alignment vertical="center" shrinkToFit="1"/>
      <protection hidden="1"/>
    </xf>
    <xf numFmtId="0" fontId="154" fillId="0" borderId="147" xfId="0" applyFont="1" applyBorder="1" applyAlignment="1" applyProtection="1">
      <alignment vertical="center" shrinkToFit="1"/>
      <protection hidden="1"/>
    </xf>
    <xf numFmtId="0" fontId="154" fillId="0" borderId="13" xfId="0" applyFont="1" applyBorder="1" applyAlignment="1" applyProtection="1">
      <alignment vertical="center" shrinkToFit="1"/>
      <protection hidden="1"/>
    </xf>
    <xf numFmtId="0" fontId="106" fillId="0" borderId="14" xfId="0" applyFont="1" applyBorder="1" applyAlignment="1" applyProtection="1">
      <alignment vertical="center" shrinkToFit="1"/>
      <protection locked="0"/>
    </xf>
    <xf numFmtId="0" fontId="106" fillId="0" borderId="22" xfId="0" applyFont="1" applyBorder="1" applyAlignment="1" applyProtection="1">
      <alignment vertical="center" shrinkToFit="1"/>
      <protection locked="0"/>
    </xf>
    <xf numFmtId="0" fontId="132" fillId="6" borderId="0" xfId="72" applyFont="1" applyFill="1" applyAlignment="1" applyProtection="1">
      <alignment horizontal="right" vertical="top" shrinkToFit="1"/>
      <protection hidden="1"/>
    </xf>
    <xf numFmtId="0" fontId="128" fillId="0" borderId="0" xfId="0" applyFont="1" applyAlignment="1" applyProtection="1">
      <alignment horizontal="right" vertical="center"/>
      <protection hidden="1"/>
    </xf>
    <xf numFmtId="0" fontId="131" fillId="0" borderId="3" xfId="0" applyFont="1" applyBorder="1" applyAlignment="1" applyProtection="1">
      <alignment horizontal="center" vertical="center" shrinkToFit="1"/>
      <protection locked="0"/>
    </xf>
    <xf numFmtId="49" fontId="130" fillId="6" borderId="0" xfId="0" applyNumberFormat="1" applyFont="1" applyFill="1" applyAlignment="1" applyProtection="1">
      <alignment horizontal="center" vertical="center"/>
      <protection hidden="1"/>
    </xf>
    <xf numFmtId="49" fontId="128" fillId="6" borderId="0" xfId="0" applyNumberFormat="1" applyFont="1" applyFill="1" applyAlignment="1" applyProtection="1">
      <alignment horizontal="right" vertical="center"/>
      <protection hidden="1"/>
    </xf>
    <xf numFmtId="49" fontId="119" fillId="6" borderId="0" xfId="0" applyNumberFormat="1" applyFont="1" applyFill="1" applyAlignment="1" applyProtection="1">
      <alignment vertical="top" wrapText="1"/>
      <protection hidden="1"/>
    </xf>
    <xf numFmtId="49" fontId="119" fillId="6" borderId="0" xfId="0" applyNumberFormat="1" applyFont="1" applyFill="1" applyAlignment="1" applyProtection="1">
      <alignment vertical="top"/>
      <protection hidden="1"/>
    </xf>
    <xf numFmtId="49" fontId="94" fillId="6" borderId="0" xfId="0" applyNumberFormat="1" applyFont="1" applyFill="1" applyAlignment="1" applyProtection="1">
      <alignment horizontal="left" vertical="center"/>
      <protection hidden="1"/>
    </xf>
    <xf numFmtId="180" fontId="119" fillId="0" borderId="0" xfId="72" applyNumberFormat="1" applyFont="1" applyAlignment="1">
      <alignment horizontal="center" vertical="center" shrinkToFit="1"/>
    </xf>
    <xf numFmtId="181" fontId="94" fillId="0" borderId="0" xfId="72" applyNumberFormat="1" applyFont="1" applyAlignment="1" applyProtection="1">
      <alignment horizontal="right" vertical="center"/>
      <protection locked="0"/>
    </xf>
    <xf numFmtId="181" fontId="94" fillId="0" borderId="0" xfId="0" applyNumberFormat="1" applyFont="1" applyAlignment="1" applyProtection="1">
      <alignment horizontal="right" vertical="center"/>
      <protection locked="0"/>
    </xf>
    <xf numFmtId="0" fontId="132" fillId="6" borderId="0" xfId="0" applyFont="1" applyFill="1" applyAlignment="1" applyProtection="1">
      <alignment horizontal="right" vertical="center" shrinkToFit="1"/>
      <protection hidden="1"/>
    </xf>
    <xf numFmtId="0" fontId="153" fillId="6" borderId="0" xfId="72" applyFont="1" applyFill="1" applyAlignment="1" applyProtection="1">
      <alignment horizontal="right" vertical="center" wrapText="1"/>
      <protection hidden="1"/>
    </xf>
    <xf numFmtId="0" fontId="153" fillId="6" borderId="0" xfId="72" applyFont="1" applyFill="1" applyAlignment="1" applyProtection="1">
      <alignment horizontal="right" vertical="center"/>
      <protection hidden="1"/>
    </xf>
    <xf numFmtId="49" fontId="119" fillId="6" borderId="0" xfId="0" applyNumberFormat="1" applyFont="1" applyFill="1" applyAlignment="1" applyProtection="1">
      <alignment vertical="top" wrapText="1" shrinkToFit="1"/>
      <protection hidden="1"/>
    </xf>
    <xf numFmtId="49" fontId="119" fillId="6" borderId="0" xfId="0" applyNumberFormat="1" applyFont="1" applyFill="1" applyAlignment="1" applyProtection="1">
      <alignment horizontal="left" vertical="top" wrapText="1"/>
      <protection hidden="1"/>
    </xf>
    <xf numFmtId="49" fontId="94" fillId="6" borderId="0" xfId="72" applyNumberFormat="1" applyFont="1" applyFill="1" applyAlignment="1" applyProtection="1">
      <alignment horizontal="center" vertical="center"/>
      <protection hidden="1"/>
    </xf>
    <xf numFmtId="0" fontId="112" fillId="6" borderId="0" xfId="0" applyFont="1" applyFill="1" applyAlignment="1" applyProtection="1">
      <alignment horizontal="center" vertical="center" wrapText="1"/>
      <protection hidden="1"/>
    </xf>
    <xf numFmtId="49" fontId="94" fillId="6" borderId="0" xfId="0" applyNumberFormat="1" applyFont="1" applyFill="1" applyAlignment="1" applyProtection="1">
      <alignment vertical="center" wrapText="1"/>
      <protection hidden="1"/>
    </xf>
    <xf numFmtId="49" fontId="94" fillId="6" borderId="5" xfId="0" applyNumberFormat="1" applyFont="1" applyFill="1" applyBorder="1" applyAlignment="1" applyProtection="1">
      <alignment horizontal="left" vertical="top" wrapText="1"/>
      <protection hidden="1"/>
    </xf>
    <xf numFmtId="0" fontId="120" fillId="0" borderId="1" xfId="72" applyFont="1" applyBorder="1" applyAlignment="1">
      <alignment horizontal="left" vertical="center" wrapText="1"/>
    </xf>
    <xf numFmtId="0" fontId="120" fillId="0" borderId="7" xfId="72" applyFont="1" applyBorder="1" applyAlignment="1">
      <alignment horizontal="left" vertical="center" wrapText="1"/>
    </xf>
    <xf numFmtId="0" fontId="120" fillId="0" borderId="2" xfId="72" applyFont="1" applyBorder="1" applyAlignment="1">
      <alignment horizontal="left" vertical="center" wrapText="1"/>
    </xf>
    <xf numFmtId="0" fontId="120" fillId="0" borderId="1" xfId="72" applyFont="1" applyBorder="1" applyAlignment="1">
      <alignment horizontal="center" vertical="center" wrapText="1"/>
    </xf>
    <xf numFmtId="0" fontId="120" fillId="0" borderId="7" xfId="72" applyFont="1" applyBorder="1" applyAlignment="1">
      <alignment horizontal="center" vertical="center" wrapText="1"/>
    </xf>
    <xf numFmtId="0" fontId="120" fillId="0" borderId="2" xfId="72" applyFont="1" applyBorder="1" applyAlignment="1">
      <alignment horizontal="center" vertical="center" wrapText="1"/>
    </xf>
    <xf numFmtId="0" fontId="120" fillId="0" borderId="23" xfId="72" applyFont="1" applyBorder="1" applyAlignment="1">
      <alignment horizontal="left" vertical="center" wrapText="1"/>
    </xf>
    <xf numFmtId="0" fontId="124" fillId="51" borderId="1" xfId="72" applyFont="1" applyFill="1" applyBorder="1" applyAlignment="1">
      <alignment horizontal="center" vertical="center"/>
    </xf>
    <xf numFmtId="0" fontId="124" fillId="51" borderId="7" xfId="72" applyFont="1" applyFill="1" applyBorder="1" applyAlignment="1">
      <alignment horizontal="center" vertical="center"/>
    </xf>
    <xf numFmtId="0" fontId="124" fillId="51" borderId="2" xfId="72" applyFont="1" applyFill="1" applyBorder="1" applyAlignment="1">
      <alignment horizontal="center" vertical="center"/>
    </xf>
    <xf numFmtId="0" fontId="116" fillId="40" borderId="0" xfId="0" applyFont="1" applyFill="1" applyAlignment="1" applyProtection="1">
      <alignment horizontal="center" vertical="center" wrapText="1"/>
      <protection hidden="1"/>
    </xf>
    <xf numFmtId="49" fontId="119" fillId="6" borderId="0" xfId="0" applyNumberFormat="1" applyFont="1" applyFill="1" applyAlignment="1" applyProtection="1">
      <alignment horizontal="left" vertical="top" wrapText="1" shrinkToFit="1"/>
      <protection hidden="1"/>
    </xf>
    <xf numFmtId="49" fontId="136" fillId="6" borderId="0" xfId="0" applyNumberFormat="1" applyFont="1" applyFill="1" applyAlignment="1" applyProtection="1">
      <alignment horizontal="right" vertical="center"/>
      <protection hidden="1"/>
    </xf>
    <xf numFmtId="49" fontId="136" fillId="6" borderId="3" xfId="0" applyNumberFormat="1" applyFont="1" applyFill="1" applyBorder="1" applyAlignment="1" applyProtection="1">
      <alignment horizontal="center" vertical="center"/>
      <protection locked="0"/>
    </xf>
    <xf numFmtId="49" fontId="136" fillId="6" borderId="0" xfId="0" applyNumberFormat="1" applyFont="1" applyFill="1" applyAlignment="1" applyProtection="1">
      <alignment horizontal="right" vertical="center" shrinkToFit="1"/>
      <protection hidden="1"/>
    </xf>
    <xf numFmtId="180" fontId="119" fillId="0" borderId="0" xfId="72" applyNumberFormat="1" applyFont="1" applyAlignment="1" applyProtection="1">
      <alignment horizontal="center" vertical="center" shrinkToFit="1"/>
      <protection hidden="1"/>
    </xf>
    <xf numFmtId="181" fontId="94" fillId="0" borderId="0" xfId="72" applyNumberFormat="1" applyFont="1" applyAlignment="1" applyProtection="1">
      <alignment horizontal="right" vertical="center"/>
      <protection hidden="1"/>
    </xf>
    <xf numFmtId="181" fontId="94" fillId="0" borderId="0" xfId="0" applyNumberFormat="1" applyFont="1" applyAlignment="1" applyProtection="1">
      <alignment horizontal="right" vertical="center"/>
      <protection hidden="1"/>
    </xf>
    <xf numFmtId="181" fontId="94" fillId="0" borderId="0" xfId="72" applyNumberFormat="1" applyFont="1" applyAlignment="1" applyProtection="1">
      <alignment horizontal="center" vertical="center" shrinkToFit="1"/>
      <protection locked="0"/>
    </xf>
    <xf numFmtId="181" fontId="94" fillId="0" borderId="0" xfId="0" applyNumberFormat="1" applyFont="1" applyAlignment="1" applyProtection="1">
      <alignment horizontal="center" vertical="center" shrinkToFit="1"/>
      <protection locked="0"/>
    </xf>
    <xf numFmtId="49" fontId="92" fillId="6" borderId="108" xfId="0" applyNumberFormat="1" applyFont="1" applyFill="1" applyBorder="1" applyAlignment="1" applyProtection="1">
      <alignment horizontal="left" vertical="center"/>
      <protection hidden="1"/>
    </xf>
    <xf numFmtId="49" fontId="92" fillId="6" borderId="93" xfId="0" applyNumberFormat="1" applyFont="1" applyFill="1" applyBorder="1" applyAlignment="1" applyProtection="1">
      <alignment horizontal="left" vertical="center"/>
      <protection hidden="1"/>
    </xf>
    <xf numFmtId="49" fontId="92" fillId="6" borderId="91" xfId="0" applyNumberFormat="1" applyFont="1" applyFill="1" applyBorder="1" applyAlignment="1" applyProtection="1">
      <alignment horizontal="left" vertical="center"/>
      <protection hidden="1"/>
    </xf>
    <xf numFmtId="49" fontId="92" fillId="6" borderId="122" xfId="0" applyNumberFormat="1" applyFont="1" applyFill="1" applyBorder="1" applyAlignment="1" applyProtection="1">
      <alignment horizontal="left" vertical="center"/>
      <protection hidden="1"/>
    </xf>
    <xf numFmtId="0" fontId="128" fillId="6" borderId="0" xfId="0" applyFont="1" applyFill="1" applyAlignment="1" applyProtection="1">
      <alignment horizontal="left" vertical="center" wrapText="1"/>
      <protection hidden="1"/>
    </xf>
    <xf numFmtId="0" fontId="132" fillId="6" borderId="0" xfId="0" applyFont="1" applyFill="1" applyAlignment="1" applyProtection="1">
      <alignment horizontal="right" vertical="top" shrinkToFit="1"/>
      <protection hidden="1"/>
    </xf>
    <xf numFmtId="49" fontId="92" fillId="6" borderId="53" xfId="0" applyNumberFormat="1" applyFont="1" applyFill="1" applyBorder="1" applyAlignment="1" applyProtection="1">
      <alignment horizontal="left" vertical="center"/>
      <protection hidden="1"/>
    </xf>
    <xf numFmtId="49" fontId="92" fillId="6" borderId="13" xfId="0" applyNumberFormat="1" applyFont="1" applyFill="1" applyBorder="1" applyAlignment="1" applyProtection="1">
      <alignment horizontal="left" vertical="center"/>
      <protection hidden="1"/>
    </xf>
    <xf numFmtId="49" fontId="92" fillId="6" borderId="16" xfId="0" applyNumberFormat="1" applyFont="1" applyFill="1" applyBorder="1" applyAlignment="1" applyProtection="1">
      <alignment horizontal="left" vertical="center"/>
      <protection hidden="1"/>
    </xf>
    <xf numFmtId="49" fontId="92" fillId="6" borderId="98" xfId="0" applyNumberFormat="1" applyFont="1" applyFill="1" applyBorder="1" applyAlignment="1" applyProtection="1">
      <alignment horizontal="left" vertical="center"/>
      <protection hidden="1"/>
    </xf>
    <xf numFmtId="49" fontId="92" fillId="6" borderId="14" xfId="0" applyNumberFormat="1" applyFont="1" applyFill="1" applyBorder="1" applyAlignment="1" applyProtection="1">
      <alignment horizontal="left" vertical="center"/>
      <protection hidden="1"/>
    </xf>
    <xf numFmtId="49" fontId="92" fillId="6" borderId="94" xfId="0" applyNumberFormat="1" applyFont="1" applyFill="1" applyBorder="1" applyAlignment="1" applyProtection="1">
      <alignment horizontal="left" vertical="center"/>
      <protection hidden="1"/>
    </xf>
    <xf numFmtId="49" fontId="92" fillId="6" borderId="56" xfId="0" applyNumberFormat="1" applyFont="1" applyFill="1" applyBorder="1" applyAlignment="1" applyProtection="1">
      <alignment horizontal="left" vertical="center"/>
      <protection hidden="1"/>
    </xf>
    <xf numFmtId="49" fontId="92" fillId="6" borderId="12" xfId="0" applyNumberFormat="1" applyFont="1" applyFill="1" applyBorder="1" applyAlignment="1" applyProtection="1">
      <alignment horizontal="left" vertical="center"/>
      <protection hidden="1"/>
    </xf>
    <xf numFmtId="49" fontId="92" fillId="6" borderId="116" xfId="0" applyNumberFormat="1" applyFont="1" applyFill="1" applyBorder="1" applyAlignment="1" applyProtection="1">
      <alignment horizontal="left" vertical="center"/>
      <protection hidden="1"/>
    </xf>
    <xf numFmtId="49" fontId="92" fillId="6" borderId="119" xfId="0" applyNumberFormat="1" applyFont="1" applyFill="1" applyBorder="1" applyAlignment="1" applyProtection="1">
      <alignment horizontal="left" vertical="center"/>
      <protection hidden="1"/>
    </xf>
    <xf numFmtId="49" fontId="92" fillId="6" borderId="135" xfId="0" applyNumberFormat="1" applyFont="1" applyFill="1" applyBorder="1" applyAlignment="1" applyProtection="1">
      <alignment horizontal="left" vertical="center"/>
      <protection hidden="1"/>
    </xf>
    <xf numFmtId="49" fontId="135" fillId="40" borderId="1" xfId="0" applyNumberFormat="1" applyFont="1" applyFill="1" applyBorder="1" applyAlignment="1" applyProtection="1">
      <alignment horizontal="center" vertical="center"/>
      <protection hidden="1"/>
    </xf>
    <xf numFmtId="49" fontId="135" fillId="40" borderId="7" xfId="0" applyNumberFormat="1" applyFont="1" applyFill="1" applyBorder="1" applyAlignment="1" applyProtection="1">
      <alignment horizontal="center" vertical="center"/>
      <protection hidden="1"/>
    </xf>
    <xf numFmtId="49" fontId="135" fillId="40" borderId="2" xfId="0" applyNumberFormat="1" applyFont="1" applyFill="1" applyBorder="1" applyAlignment="1" applyProtection="1">
      <alignment horizontal="center" vertical="center"/>
      <protection hidden="1"/>
    </xf>
    <xf numFmtId="0" fontId="67" fillId="0" borderId="0" xfId="0" applyFont="1" applyAlignment="1" applyProtection="1">
      <alignment horizontal="center" vertical="center" wrapText="1"/>
      <protection hidden="1"/>
    </xf>
    <xf numFmtId="0" fontId="67" fillId="0" borderId="0" xfId="0" applyFont="1" applyAlignment="1" applyProtection="1">
      <alignment horizontal="center" vertical="center"/>
      <protection hidden="1"/>
    </xf>
    <xf numFmtId="0" fontId="27" fillId="3" borderId="0" xfId="0" applyFont="1" applyFill="1" applyAlignment="1" applyProtection="1">
      <alignment horizontal="center" vertical="center" wrapText="1"/>
      <protection hidden="1"/>
    </xf>
    <xf numFmtId="0" fontId="95" fillId="0" borderId="23"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106" fillId="2" borderId="0" xfId="0" applyFont="1" applyFill="1" applyAlignment="1" applyProtection="1">
      <alignment horizontal="center" vertical="center"/>
      <protection hidden="1"/>
    </xf>
    <xf numFmtId="181" fontId="106" fillId="2" borderId="0" xfId="0" applyNumberFormat="1" applyFont="1" applyFill="1" applyAlignment="1">
      <alignment horizontal="center" vertical="center"/>
    </xf>
    <xf numFmtId="181" fontId="106" fillId="2" borderId="0" xfId="0" applyNumberFormat="1" applyFont="1" applyFill="1" applyAlignment="1" applyProtection="1">
      <alignment horizontal="center" vertical="center"/>
      <protection locked="0"/>
    </xf>
    <xf numFmtId="0" fontId="94" fillId="2" borderId="23" xfId="0" applyFont="1" applyFill="1" applyBorder="1" applyAlignment="1" applyProtection="1">
      <alignment horizontal="right" vertical="center"/>
      <protection hidden="1"/>
    </xf>
    <xf numFmtId="0" fontId="104" fillId="7" borderId="75" xfId="0" applyFont="1" applyFill="1" applyBorder="1" applyAlignment="1" applyProtection="1">
      <alignment horizontal="center" vertical="center"/>
      <protection hidden="1"/>
    </xf>
    <xf numFmtId="0" fontId="104" fillId="7" borderId="76" xfId="0" applyFont="1" applyFill="1" applyBorder="1" applyAlignment="1" applyProtection="1">
      <alignment horizontal="center" vertical="center"/>
      <protection hidden="1"/>
    </xf>
    <xf numFmtId="0" fontId="104" fillId="7" borderId="77" xfId="0" applyFont="1" applyFill="1" applyBorder="1" applyAlignment="1" applyProtection="1">
      <alignment horizontal="center" vertical="center"/>
      <protection hidden="1"/>
    </xf>
    <xf numFmtId="0" fontId="104" fillId="0" borderId="87" xfId="0" applyFont="1" applyBorder="1" applyAlignment="1" applyProtection="1">
      <alignment horizontal="center" vertical="center" shrinkToFit="1"/>
      <protection locked="0"/>
    </xf>
    <xf numFmtId="0" fontId="104" fillId="0" borderId="76" xfId="0" applyFont="1" applyBorder="1" applyAlignment="1" applyProtection="1">
      <alignment horizontal="center" vertical="center" shrinkToFit="1"/>
      <protection locked="0"/>
    </xf>
    <xf numFmtId="0" fontId="104" fillId="0" borderId="76" xfId="0" applyFont="1" applyBorder="1" applyProtection="1">
      <alignment vertical="center"/>
      <protection hidden="1"/>
    </xf>
    <xf numFmtId="0" fontId="104" fillId="0" borderId="197" xfId="0" applyFont="1" applyBorder="1" applyProtection="1">
      <alignment vertical="center"/>
      <protection hidden="1"/>
    </xf>
    <xf numFmtId="0" fontId="104" fillId="0" borderId="198" xfId="0" applyFont="1" applyBorder="1" applyAlignment="1" applyProtection="1">
      <alignment horizontal="center" vertical="center" shrinkToFit="1"/>
      <protection locked="0"/>
    </xf>
    <xf numFmtId="0" fontId="104" fillId="0" borderId="88" xfId="0" applyFont="1" applyBorder="1" applyProtection="1">
      <alignment vertical="center"/>
      <protection hidden="1"/>
    </xf>
    <xf numFmtId="0" fontId="104" fillId="7" borderId="186" xfId="0" applyFont="1" applyFill="1" applyBorder="1" applyAlignment="1" applyProtection="1">
      <alignment horizontal="center" vertical="center" wrapText="1" shrinkToFit="1"/>
      <protection hidden="1"/>
    </xf>
    <xf numFmtId="0" fontId="104" fillId="7" borderId="7" xfId="0" applyFont="1" applyFill="1" applyBorder="1" applyAlignment="1" applyProtection="1">
      <alignment horizontal="center" vertical="center" wrapText="1" shrinkToFit="1"/>
      <protection hidden="1"/>
    </xf>
    <xf numFmtId="0" fontId="104" fillId="7" borderId="2" xfId="0" applyFont="1" applyFill="1" applyBorder="1" applyAlignment="1" applyProtection="1">
      <alignment horizontal="center" vertical="center" wrapText="1" shrinkToFit="1"/>
      <protection hidden="1"/>
    </xf>
    <xf numFmtId="49" fontId="104" fillId="0" borderId="1" xfId="0" applyNumberFormat="1" applyFont="1" applyBorder="1" applyAlignment="1" applyProtection="1">
      <alignment horizontal="center" vertical="center" shrinkToFit="1"/>
      <protection locked="0"/>
    </xf>
    <xf numFmtId="49" fontId="104" fillId="0" borderId="7" xfId="0" applyNumberFormat="1" applyFont="1" applyBorder="1" applyAlignment="1" applyProtection="1">
      <alignment horizontal="center" vertical="center" shrinkToFit="1"/>
      <protection locked="0"/>
    </xf>
    <xf numFmtId="49" fontId="104" fillId="0" borderId="3" xfId="0" applyNumberFormat="1" applyFont="1" applyBorder="1" applyAlignment="1" applyProtection="1">
      <alignment horizontal="center" vertical="center" shrinkToFit="1"/>
      <protection locked="0"/>
    </xf>
    <xf numFmtId="49" fontId="104" fillId="0" borderId="4" xfId="0" applyNumberFormat="1" applyFont="1" applyBorder="1" applyAlignment="1" applyProtection="1">
      <alignment horizontal="center" vertical="center" shrinkToFit="1"/>
      <protection locked="0"/>
    </xf>
    <xf numFmtId="0" fontId="138" fillId="2" borderId="0" xfId="0" applyFont="1" applyFill="1" applyAlignment="1" applyProtection="1">
      <alignment vertical="center" wrapText="1"/>
      <protection hidden="1"/>
    </xf>
    <xf numFmtId="0" fontId="138" fillId="2" borderId="0" xfId="0" applyFont="1" applyFill="1" applyAlignment="1" applyProtection="1">
      <alignment horizontal="center" vertical="center" wrapText="1"/>
      <protection hidden="1"/>
    </xf>
    <xf numFmtId="0" fontId="104" fillId="0" borderId="0" xfId="0" applyFont="1" applyAlignment="1" applyProtection="1">
      <alignment horizontal="left" vertical="center" shrinkToFit="1"/>
      <protection hidden="1"/>
    </xf>
    <xf numFmtId="0" fontId="104" fillId="7" borderId="64" xfId="0" applyFont="1" applyFill="1" applyBorder="1" applyAlignment="1" applyProtection="1">
      <alignment horizontal="center" vertical="center" shrinkToFit="1"/>
      <protection hidden="1"/>
    </xf>
    <xf numFmtId="49" fontId="104" fillId="0" borderId="64" xfId="0" applyNumberFormat="1" applyFont="1" applyBorder="1" applyAlignment="1" applyProtection="1">
      <alignment horizontal="center" vertical="center" shrinkToFit="1"/>
      <protection locked="0"/>
    </xf>
    <xf numFmtId="49" fontId="104" fillId="0" borderId="207" xfId="0" applyNumberFormat="1" applyFont="1" applyBorder="1" applyAlignment="1" applyProtection="1">
      <alignment horizontal="center" vertical="center" shrinkToFit="1"/>
      <protection locked="0"/>
    </xf>
    <xf numFmtId="0" fontId="152" fillId="0" borderId="153" xfId="0" applyFont="1" applyBorder="1" applyAlignment="1" applyProtection="1">
      <alignment horizontal="right" shrinkToFit="1"/>
      <protection hidden="1"/>
    </xf>
    <xf numFmtId="0" fontId="152" fillId="0" borderId="22" xfId="0" applyFont="1" applyBorder="1" applyAlignment="1" applyProtection="1">
      <alignment horizontal="right" shrinkToFit="1"/>
      <protection hidden="1"/>
    </xf>
    <xf numFmtId="0" fontId="8" fillId="2" borderId="0" xfId="0" applyFont="1" applyFill="1" applyAlignment="1" applyProtection="1">
      <alignment horizontal="right" vertical="center" wrapText="1"/>
      <protection hidden="1"/>
    </xf>
    <xf numFmtId="0" fontId="8" fillId="2" borderId="0" xfId="0" applyFont="1" applyFill="1" applyAlignment="1" applyProtection="1">
      <alignment horizontal="right" vertical="center" shrinkToFit="1"/>
      <protection hidden="1"/>
    </xf>
    <xf numFmtId="0" fontId="53" fillId="2" borderId="0" xfId="0" applyFont="1" applyFill="1" applyAlignment="1" applyProtection="1">
      <alignment horizontal="right" vertical="center"/>
      <protection hidden="1"/>
    </xf>
    <xf numFmtId="0" fontId="104" fillId="7" borderId="62" xfId="0" applyFont="1" applyFill="1" applyBorder="1" applyAlignment="1" applyProtection="1">
      <alignment horizontal="center" vertical="distributed"/>
      <protection hidden="1"/>
    </xf>
    <xf numFmtId="0" fontId="104" fillId="7" borderId="63" xfId="0" applyFont="1" applyFill="1" applyBorder="1" applyAlignment="1" applyProtection="1">
      <alignment horizontal="center" vertical="distributed"/>
      <protection hidden="1"/>
    </xf>
    <xf numFmtId="49" fontId="106" fillId="2" borderId="133" xfId="0" applyNumberFormat="1" applyFont="1" applyFill="1" applyBorder="1" applyAlignment="1" applyProtection="1">
      <alignment horizontal="center" vertical="center" shrinkToFit="1"/>
      <protection locked="0"/>
    </xf>
    <xf numFmtId="49" fontId="106" fillId="2" borderId="116" xfId="0" applyNumberFormat="1" applyFont="1" applyFill="1" applyBorder="1" applyAlignment="1" applyProtection="1">
      <alignment horizontal="center" vertical="center" shrinkToFit="1"/>
      <protection locked="0"/>
    </xf>
    <xf numFmtId="49" fontId="106" fillId="2" borderId="119" xfId="0" applyNumberFormat="1" applyFont="1" applyFill="1" applyBorder="1" applyAlignment="1" applyProtection="1">
      <alignment horizontal="center" vertical="center" shrinkToFit="1"/>
      <protection locked="0"/>
    </xf>
    <xf numFmtId="49" fontId="106" fillId="2" borderId="50" xfId="0" applyNumberFormat="1" applyFont="1" applyFill="1" applyBorder="1" applyAlignment="1" applyProtection="1">
      <alignment horizontal="center" vertical="center" shrinkToFit="1"/>
      <protection locked="0"/>
    </xf>
    <xf numFmtId="49" fontId="106" fillId="2" borderId="5" xfId="0" applyNumberFormat="1" applyFont="1" applyFill="1" applyBorder="1" applyAlignment="1" applyProtection="1">
      <alignment horizontal="center" vertical="center" shrinkToFit="1"/>
      <protection locked="0"/>
    </xf>
    <xf numFmtId="0" fontId="104" fillId="7" borderId="8" xfId="0" applyFont="1" applyFill="1" applyBorder="1" applyAlignment="1" applyProtection="1">
      <alignment horizontal="center" vertical="center" shrinkToFit="1"/>
      <protection hidden="1"/>
    </xf>
    <xf numFmtId="0" fontId="104" fillId="7" borderId="5" xfId="0" applyFont="1" applyFill="1" applyBorder="1" applyAlignment="1" applyProtection="1">
      <alignment horizontal="center" vertical="center" shrinkToFit="1"/>
      <protection hidden="1"/>
    </xf>
    <xf numFmtId="0" fontId="104" fillId="7" borderId="6" xfId="0" applyFont="1" applyFill="1" applyBorder="1" applyAlignment="1" applyProtection="1">
      <alignment horizontal="center" vertical="center" shrinkToFit="1"/>
      <protection hidden="1"/>
    </xf>
    <xf numFmtId="0" fontId="104" fillId="7" borderId="9" xfId="0" applyFont="1" applyFill="1" applyBorder="1" applyAlignment="1" applyProtection="1">
      <alignment horizontal="center" vertical="center" shrinkToFit="1"/>
      <protection hidden="1"/>
    </xf>
    <xf numFmtId="0" fontId="104" fillId="7" borderId="3" xfId="0" applyFont="1" applyFill="1" applyBorder="1" applyAlignment="1" applyProtection="1">
      <alignment horizontal="center" vertical="center" shrinkToFit="1"/>
      <protection hidden="1"/>
    </xf>
    <xf numFmtId="0" fontId="104" fillId="7" borderId="4" xfId="0" applyFont="1" applyFill="1" applyBorder="1" applyAlignment="1" applyProtection="1">
      <alignment horizontal="center" vertical="center" shrinkToFit="1"/>
      <protection hidden="1"/>
    </xf>
    <xf numFmtId="0" fontId="106" fillId="2" borderId="8" xfId="0" applyFont="1" applyFill="1" applyBorder="1" applyAlignment="1" applyProtection="1">
      <alignment horizontal="center" vertical="distributed" shrinkToFit="1"/>
      <protection locked="0"/>
    </xf>
    <xf numFmtId="0" fontId="106" fillId="2" borderId="5" xfId="0" applyFont="1" applyFill="1" applyBorder="1" applyAlignment="1" applyProtection="1">
      <alignment horizontal="center" vertical="distributed" shrinkToFit="1"/>
      <protection locked="0"/>
    </xf>
    <xf numFmtId="0" fontId="106" fillId="2" borderId="9" xfId="0" applyFont="1" applyFill="1" applyBorder="1" applyAlignment="1" applyProtection="1">
      <alignment horizontal="center" vertical="distributed" shrinkToFit="1"/>
      <protection locked="0"/>
    </xf>
    <xf numFmtId="0" fontId="106" fillId="2" borderId="3" xfId="0" applyFont="1" applyFill="1" applyBorder="1" applyAlignment="1" applyProtection="1">
      <alignment horizontal="center" vertical="distributed" shrinkToFit="1"/>
      <protection locked="0"/>
    </xf>
    <xf numFmtId="181" fontId="106" fillId="2" borderId="5" xfId="0" applyNumberFormat="1" applyFont="1" applyFill="1" applyBorder="1" applyAlignment="1" applyProtection="1">
      <alignment horizontal="center" vertical="center" shrinkToFit="1"/>
      <protection locked="0"/>
    </xf>
    <xf numFmtId="181" fontId="106" fillId="2" borderId="3" xfId="0" applyNumberFormat="1" applyFont="1" applyFill="1" applyBorder="1" applyAlignment="1" applyProtection="1">
      <alignment horizontal="center" vertical="center" shrinkToFit="1"/>
      <protection locked="0"/>
    </xf>
    <xf numFmtId="0" fontId="106" fillId="2" borderId="5" xfId="0" applyFont="1" applyFill="1" applyBorder="1" applyAlignment="1" applyProtection="1">
      <alignment horizontal="center" vertical="distributed" shrinkToFit="1"/>
      <protection hidden="1"/>
    </xf>
    <xf numFmtId="0" fontId="106" fillId="2" borderId="3" xfId="0" applyFont="1" applyFill="1" applyBorder="1" applyAlignment="1" applyProtection="1">
      <alignment horizontal="center" vertical="distributed" shrinkToFit="1"/>
      <protection hidden="1"/>
    </xf>
    <xf numFmtId="181" fontId="106" fillId="2" borderId="5" xfId="0" applyNumberFormat="1" applyFont="1" applyFill="1" applyBorder="1" applyAlignment="1" applyProtection="1">
      <alignment horizontal="center" vertical="distributed" shrinkToFit="1"/>
      <protection locked="0"/>
    </xf>
    <xf numFmtId="181" fontId="106" fillId="2" borderId="3" xfId="0" applyNumberFormat="1" applyFont="1" applyFill="1" applyBorder="1" applyAlignment="1" applyProtection="1">
      <alignment horizontal="center" vertical="distributed" shrinkToFit="1"/>
      <protection locked="0"/>
    </xf>
    <xf numFmtId="49" fontId="90" fillId="0" borderId="8" xfId="0" applyNumberFormat="1" applyFont="1" applyBorder="1" applyAlignment="1" applyProtection="1">
      <alignment horizontal="center" vertical="center" shrinkToFit="1"/>
      <protection locked="0"/>
    </xf>
    <xf numFmtId="49" fontId="90" fillId="0" borderId="5" xfId="0" applyNumberFormat="1" applyFont="1" applyBorder="1" applyAlignment="1" applyProtection="1">
      <alignment horizontal="center" vertical="center" shrinkToFit="1"/>
      <protection locked="0"/>
    </xf>
    <xf numFmtId="49" fontId="91" fillId="0" borderId="5" xfId="0" applyNumberFormat="1" applyFont="1" applyBorder="1" applyAlignment="1" applyProtection="1">
      <alignment horizontal="center" vertical="center" shrinkToFit="1"/>
      <protection hidden="1"/>
    </xf>
    <xf numFmtId="49" fontId="90" fillId="0" borderId="111" xfId="0" applyNumberFormat="1" applyFont="1" applyBorder="1" applyAlignment="1" applyProtection="1">
      <alignment horizontal="center" vertical="center" shrinkToFit="1"/>
      <protection locked="0"/>
    </xf>
    <xf numFmtId="0" fontId="104" fillId="7" borderId="121" xfId="0" applyFont="1" applyFill="1" applyBorder="1" applyAlignment="1" applyProtection="1">
      <alignment horizontal="center" vertical="center" wrapText="1"/>
      <protection hidden="1"/>
    </xf>
    <xf numFmtId="0" fontId="104" fillId="7" borderId="64" xfId="0" applyFont="1" applyFill="1" applyBorder="1" applyAlignment="1" applyProtection="1">
      <alignment horizontal="center" vertical="center" wrapText="1"/>
      <protection hidden="1"/>
    </xf>
    <xf numFmtId="49" fontId="104" fillId="2" borderId="108" xfId="0" applyNumberFormat="1" applyFont="1" applyFill="1" applyBorder="1" applyAlignment="1" applyProtection="1">
      <alignment horizontal="center" shrinkToFit="1"/>
      <protection locked="0"/>
    </xf>
    <xf numFmtId="49" fontId="104" fillId="2" borderId="93" xfId="0" applyNumberFormat="1" applyFont="1" applyFill="1" applyBorder="1" applyAlignment="1" applyProtection="1">
      <alignment horizontal="center" shrinkToFit="1"/>
      <protection locked="0"/>
    </xf>
    <xf numFmtId="49" fontId="104" fillId="2" borderId="91" xfId="0" applyNumberFormat="1" applyFont="1" applyFill="1" applyBorder="1" applyAlignment="1" applyProtection="1">
      <alignment horizontal="center" shrinkToFit="1"/>
      <protection locked="0"/>
    </xf>
    <xf numFmtId="49" fontId="104" fillId="2" borderId="92" xfId="0" applyNumberFormat="1" applyFont="1" applyFill="1" applyBorder="1" applyAlignment="1" applyProtection="1">
      <alignment horizontal="center" shrinkToFit="1"/>
      <protection locked="0"/>
    </xf>
    <xf numFmtId="49" fontId="104" fillId="2" borderId="122" xfId="0" applyNumberFormat="1" applyFont="1" applyFill="1" applyBorder="1" applyAlignment="1" applyProtection="1">
      <alignment horizontal="center" shrinkToFit="1"/>
      <protection locked="0"/>
    </xf>
    <xf numFmtId="49" fontId="104" fillId="0" borderId="185" xfId="0" applyNumberFormat="1" applyFont="1" applyBorder="1" applyAlignment="1" applyProtection="1">
      <alignment horizontal="center" shrinkToFit="1"/>
      <protection locked="0"/>
    </xf>
    <xf numFmtId="49" fontId="104" fillId="0" borderId="183" xfId="0" applyNumberFormat="1" applyFont="1" applyBorder="1" applyAlignment="1" applyProtection="1">
      <alignment horizontal="center" shrinkToFit="1"/>
      <protection locked="0"/>
    </xf>
    <xf numFmtId="49" fontId="104" fillId="0" borderId="184" xfId="0" applyNumberFormat="1" applyFont="1" applyBorder="1" applyAlignment="1" applyProtection="1">
      <alignment horizontal="center" shrinkToFit="1"/>
      <protection locked="0"/>
    </xf>
    <xf numFmtId="49" fontId="104" fillId="0" borderId="190" xfId="0" applyNumberFormat="1" applyFont="1" applyBorder="1" applyAlignment="1" applyProtection="1">
      <alignment horizontal="center" shrinkToFit="1"/>
      <protection locked="0"/>
    </xf>
    <xf numFmtId="0" fontId="104" fillId="7" borderId="199" xfId="0" applyFont="1" applyFill="1" applyBorder="1" applyAlignment="1" applyProtection="1">
      <alignment horizontal="center" vertical="center" wrapText="1" shrinkToFit="1"/>
      <protection hidden="1"/>
    </xf>
    <xf numFmtId="0" fontId="104" fillId="7" borderId="93" xfId="0" applyFont="1" applyFill="1" applyBorder="1" applyAlignment="1" applyProtection="1">
      <alignment horizontal="center" vertical="center" wrapText="1" shrinkToFit="1"/>
      <protection hidden="1"/>
    </xf>
    <xf numFmtId="0" fontId="104" fillId="7" borderId="122" xfId="0" applyFont="1" applyFill="1" applyBorder="1" applyAlignment="1" applyProtection="1">
      <alignment horizontal="center" vertical="center" wrapText="1" shrinkToFit="1"/>
      <protection hidden="1"/>
    </xf>
    <xf numFmtId="49" fontId="104" fillId="0" borderId="11" xfId="0" applyNumberFormat="1" applyFont="1" applyBorder="1" applyAlignment="1" applyProtection="1">
      <alignment horizontal="center" shrinkToFit="1"/>
      <protection locked="0"/>
    </xf>
    <xf numFmtId="49" fontId="104" fillId="0" borderId="0" xfId="0" applyNumberFormat="1" applyFont="1" applyAlignment="1" applyProtection="1">
      <alignment horizontal="center" shrinkToFit="1"/>
      <protection locked="0"/>
    </xf>
    <xf numFmtId="49" fontId="104" fillId="0" borderId="67" xfId="0" applyNumberFormat="1" applyFont="1" applyBorder="1" applyAlignment="1" applyProtection="1">
      <alignment horizontal="center" shrinkToFit="1"/>
      <protection locked="0"/>
    </xf>
    <xf numFmtId="0" fontId="104" fillId="7" borderId="186" xfId="0" applyFont="1" applyFill="1" applyBorder="1" applyAlignment="1" applyProtection="1">
      <alignment horizontal="center" vertical="center" shrinkToFit="1"/>
      <protection hidden="1"/>
    </xf>
    <xf numFmtId="0" fontId="104" fillId="7" borderId="7" xfId="0" applyFont="1" applyFill="1" applyBorder="1" applyAlignment="1" applyProtection="1">
      <alignment horizontal="center" vertical="center" shrinkToFit="1"/>
      <protection hidden="1"/>
    </xf>
    <xf numFmtId="0" fontId="104" fillId="7" borderId="2" xfId="0" applyFont="1" applyFill="1" applyBorder="1" applyAlignment="1" applyProtection="1">
      <alignment horizontal="center" vertical="center" shrinkToFit="1"/>
      <protection hidden="1"/>
    </xf>
    <xf numFmtId="49" fontId="106" fillId="0" borderId="1" xfId="0" applyNumberFormat="1" applyFont="1" applyBorder="1" applyAlignment="1" applyProtection="1">
      <alignment horizontal="center" vertical="center" shrinkToFit="1"/>
      <protection hidden="1"/>
    </xf>
    <xf numFmtId="49" fontId="106" fillId="0" borderId="7" xfId="0" applyNumberFormat="1" applyFont="1" applyBorder="1" applyAlignment="1" applyProtection="1">
      <alignment horizontal="center" vertical="center" shrinkToFit="1"/>
      <protection hidden="1"/>
    </xf>
    <xf numFmtId="0" fontId="104" fillId="7" borderId="84" xfId="0" applyFont="1" applyFill="1" applyBorder="1" applyAlignment="1" applyProtection="1">
      <alignment horizontal="center" vertical="center" wrapText="1" shrinkToFit="1"/>
      <protection hidden="1"/>
    </xf>
    <xf numFmtId="0" fontId="104" fillId="7" borderId="0" xfId="0" applyFont="1" applyFill="1" applyAlignment="1" applyProtection="1">
      <alignment horizontal="center" vertical="center" wrapText="1" shrinkToFit="1"/>
      <protection hidden="1"/>
    </xf>
    <xf numFmtId="0" fontId="104" fillId="7" borderId="10" xfId="0" applyFont="1" applyFill="1" applyBorder="1" applyAlignment="1" applyProtection="1">
      <alignment horizontal="center" vertical="center" wrapText="1" shrinkToFit="1"/>
      <protection hidden="1"/>
    </xf>
    <xf numFmtId="0" fontId="104" fillId="7" borderId="150" xfId="0" applyFont="1" applyFill="1" applyBorder="1" applyAlignment="1" applyProtection="1">
      <alignment horizontal="center" vertical="center" wrapText="1" shrinkToFit="1"/>
      <protection hidden="1"/>
    </xf>
    <xf numFmtId="0" fontId="104" fillId="7" borderId="12" xfId="0" applyFont="1" applyFill="1" applyBorder="1" applyAlignment="1" applyProtection="1">
      <alignment horizontal="center" vertical="center" wrapText="1" shrinkToFit="1"/>
      <protection hidden="1"/>
    </xf>
    <xf numFmtId="0" fontId="104" fillId="7" borderId="135" xfId="0" applyFont="1" applyFill="1" applyBorder="1" applyAlignment="1" applyProtection="1">
      <alignment horizontal="center" vertical="center" wrapText="1" shrinkToFit="1"/>
      <protection hidden="1"/>
    </xf>
    <xf numFmtId="0" fontId="104" fillId="0" borderId="202" xfId="0" applyFont="1" applyBorder="1" applyAlignment="1" applyProtection="1">
      <alignment horizontal="center" vertical="center" shrinkToFit="1"/>
      <protection hidden="1"/>
    </xf>
    <xf numFmtId="0" fontId="104" fillId="0" borderId="203" xfId="0" applyFont="1" applyBorder="1" applyAlignment="1" applyProtection="1">
      <alignment horizontal="center" vertical="center" shrinkToFit="1"/>
      <protection hidden="1"/>
    </xf>
    <xf numFmtId="49" fontId="106" fillId="0" borderId="178" xfId="0" applyNumberFormat="1" applyFont="1" applyBorder="1" applyAlignment="1" applyProtection="1">
      <alignment horizontal="center" vertical="center" shrinkToFit="1"/>
      <protection locked="0"/>
    </xf>
    <xf numFmtId="49" fontId="104" fillId="0" borderId="178" xfId="0" applyNumberFormat="1" applyFont="1" applyBorder="1" applyAlignment="1" applyProtection="1">
      <alignment horizontal="center" vertical="center" shrinkToFit="1"/>
      <protection hidden="1"/>
    </xf>
    <xf numFmtId="49" fontId="104" fillId="0" borderId="182" xfId="0" applyNumberFormat="1" applyFont="1" applyBorder="1" applyAlignment="1" applyProtection="1">
      <alignment horizontal="center" shrinkToFit="1"/>
      <protection locked="0"/>
    </xf>
    <xf numFmtId="49" fontId="104" fillId="0" borderId="2" xfId="0" applyNumberFormat="1" applyFont="1" applyBorder="1" applyAlignment="1" applyProtection="1">
      <alignment horizontal="center" vertical="center" shrinkToFit="1"/>
      <protection locked="0"/>
    </xf>
    <xf numFmtId="0" fontId="104" fillId="7" borderId="208" xfId="0" applyFont="1" applyFill="1" applyBorder="1" applyAlignment="1" applyProtection="1">
      <alignment horizontal="center" vertical="center" wrapText="1"/>
      <protection hidden="1"/>
    </xf>
    <xf numFmtId="0" fontId="104" fillId="7" borderId="209" xfId="0" applyFont="1" applyFill="1" applyBorder="1" applyAlignment="1" applyProtection="1">
      <alignment horizontal="center" vertical="center" wrapText="1"/>
      <protection hidden="1"/>
    </xf>
    <xf numFmtId="0" fontId="104" fillId="7" borderId="76" xfId="0" applyFont="1" applyFill="1" applyBorder="1" applyAlignment="1" applyProtection="1">
      <alignment horizontal="center" vertical="distributed" wrapText="1"/>
      <protection hidden="1"/>
    </xf>
    <xf numFmtId="0" fontId="104" fillId="7" borderId="77" xfId="0" applyFont="1" applyFill="1" applyBorder="1" applyAlignment="1" applyProtection="1">
      <alignment horizontal="center" vertical="distributed" wrapText="1"/>
      <protection hidden="1"/>
    </xf>
    <xf numFmtId="49" fontId="104" fillId="2" borderId="195" xfId="0" applyNumberFormat="1" applyFont="1" applyFill="1" applyBorder="1" applyAlignment="1" applyProtection="1">
      <alignment horizontal="center" vertical="center" shrinkToFit="1"/>
      <protection locked="0"/>
    </xf>
    <xf numFmtId="49" fontId="104" fillId="2" borderId="196" xfId="0" applyNumberFormat="1" applyFont="1" applyFill="1" applyBorder="1" applyAlignment="1" applyProtection="1">
      <alignment horizontal="center" vertical="center" shrinkToFit="1"/>
      <protection locked="0"/>
    </xf>
    <xf numFmtId="0" fontId="104" fillId="7" borderId="7" xfId="0" applyFont="1" applyFill="1" applyBorder="1" applyAlignment="1" applyProtection="1">
      <alignment horizontal="center" vertical="center" wrapText="1"/>
      <protection hidden="1"/>
    </xf>
    <xf numFmtId="0" fontId="104" fillId="7" borderId="2" xfId="0" applyFont="1" applyFill="1" applyBorder="1" applyAlignment="1" applyProtection="1">
      <alignment horizontal="center" vertical="center" wrapText="1"/>
      <protection hidden="1"/>
    </xf>
    <xf numFmtId="49" fontId="104" fillId="2" borderId="1" xfId="0" applyNumberFormat="1" applyFont="1" applyFill="1" applyBorder="1" applyAlignment="1" applyProtection="1">
      <alignment horizontal="center" vertical="center" shrinkToFit="1"/>
      <protection locked="0"/>
    </xf>
    <xf numFmtId="49" fontId="104" fillId="2" borderId="7" xfId="0" applyNumberFormat="1" applyFont="1" applyFill="1" applyBorder="1" applyAlignment="1" applyProtection="1">
      <alignment horizontal="center" vertical="center" shrinkToFit="1"/>
      <protection locked="0"/>
    </xf>
    <xf numFmtId="49" fontId="104" fillId="2" borderId="26" xfId="0" applyNumberFormat="1" applyFont="1" applyFill="1" applyBorder="1" applyAlignment="1" applyProtection="1">
      <alignment horizontal="center" vertical="center" shrinkToFit="1"/>
      <protection locked="0"/>
    </xf>
    <xf numFmtId="49" fontId="104" fillId="2" borderId="25" xfId="0" applyNumberFormat="1" applyFont="1" applyFill="1" applyBorder="1" applyAlignment="1" applyProtection="1">
      <alignment horizontal="center" vertical="center" shrinkToFit="1"/>
      <protection locked="0"/>
    </xf>
    <xf numFmtId="49" fontId="104" fillId="2" borderId="2" xfId="0" applyNumberFormat="1" applyFont="1" applyFill="1" applyBorder="1" applyAlignment="1" applyProtection="1">
      <alignment horizontal="center" vertical="center" shrinkToFit="1"/>
      <protection locked="0"/>
    </xf>
    <xf numFmtId="49" fontId="106" fillId="0" borderId="188" xfId="0" applyNumberFormat="1" applyFont="1" applyBorder="1" applyAlignment="1" applyProtection="1">
      <alignment horizontal="center" vertical="center" shrinkToFit="1"/>
      <protection hidden="1"/>
    </xf>
    <xf numFmtId="49" fontId="104" fillId="0" borderId="188" xfId="0" applyNumberFormat="1" applyFont="1" applyBorder="1" applyAlignment="1" applyProtection="1">
      <alignment horizontal="center" vertical="center" shrinkToFit="1"/>
      <protection locked="0"/>
    </xf>
    <xf numFmtId="0" fontId="104" fillId="7" borderId="2" xfId="0" applyFont="1" applyFill="1" applyBorder="1" applyAlignment="1" applyProtection="1">
      <alignment horizontal="center" vertical="distributed" shrinkToFit="1"/>
      <protection hidden="1"/>
    </xf>
    <xf numFmtId="0" fontId="104" fillId="7" borderId="23" xfId="0" applyFont="1" applyFill="1" applyBorder="1" applyAlignment="1" applyProtection="1">
      <alignment horizontal="center" vertical="distributed" shrinkToFit="1"/>
      <protection hidden="1"/>
    </xf>
    <xf numFmtId="49" fontId="104" fillId="2" borderId="65" xfId="0" applyNumberFormat="1" applyFont="1" applyFill="1" applyBorder="1" applyAlignment="1" applyProtection="1">
      <alignment horizontal="center" vertical="center" shrinkToFit="1"/>
      <protection locked="0"/>
    </xf>
    <xf numFmtId="0" fontId="104" fillId="7" borderId="5" xfId="0" applyFont="1" applyFill="1" applyBorder="1" applyAlignment="1" applyProtection="1">
      <alignment horizontal="center" vertical="center" wrapText="1" shrinkToFit="1"/>
      <protection hidden="1"/>
    </xf>
    <xf numFmtId="0" fontId="104" fillId="7" borderId="6" xfId="0" applyFont="1" applyFill="1" applyBorder="1" applyAlignment="1" applyProtection="1">
      <alignment horizontal="center" vertical="center" wrapText="1" shrinkToFit="1"/>
      <protection hidden="1"/>
    </xf>
    <xf numFmtId="0" fontId="104" fillId="7" borderId="191" xfId="0" applyFont="1" applyFill="1" applyBorder="1" applyAlignment="1" applyProtection="1">
      <alignment horizontal="center" vertical="center" wrapText="1" shrinkToFit="1"/>
      <protection hidden="1"/>
    </xf>
    <xf numFmtId="0" fontId="104" fillId="7" borderId="188" xfId="0" applyFont="1" applyFill="1" applyBorder="1" applyAlignment="1" applyProtection="1">
      <alignment horizontal="center" vertical="center" wrapText="1" shrinkToFit="1"/>
      <protection hidden="1"/>
    </xf>
    <xf numFmtId="0" fontId="104" fillId="7" borderId="189" xfId="0" applyFont="1" applyFill="1" applyBorder="1" applyAlignment="1" applyProtection="1">
      <alignment horizontal="center" vertical="center" wrapText="1" shrinkToFit="1"/>
      <protection hidden="1"/>
    </xf>
    <xf numFmtId="49" fontId="106" fillId="0" borderId="187" xfId="0" applyNumberFormat="1" applyFont="1" applyBorder="1" applyAlignment="1" applyProtection="1">
      <alignment horizontal="center" vertical="center" shrinkToFit="1"/>
      <protection hidden="1"/>
    </xf>
    <xf numFmtId="0" fontId="104" fillId="7" borderId="126" xfId="0" applyFont="1" applyFill="1" applyBorder="1" applyAlignment="1" applyProtection="1">
      <alignment horizontal="center" vertical="center" wrapText="1" shrinkToFit="1"/>
      <protection hidden="1"/>
    </xf>
    <xf numFmtId="0" fontId="104" fillId="7" borderId="139" xfId="0" applyFont="1" applyFill="1" applyBorder="1" applyAlignment="1" applyProtection="1">
      <alignment horizontal="center" vertical="center" wrapText="1" shrinkToFit="1"/>
      <protection hidden="1"/>
    </xf>
    <xf numFmtId="49" fontId="104" fillId="0" borderId="192" xfId="0" applyNumberFormat="1" applyFont="1" applyBorder="1" applyAlignment="1" applyProtection="1">
      <alignment horizontal="center" shrinkToFit="1"/>
      <protection locked="0"/>
    </xf>
    <xf numFmtId="49" fontId="104" fillId="0" borderId="22" xfId="0" applyNumberFormat="1" applyFont="1" applyBorder="1" applyAlignment="1" applyProtection="1">
      <alignment horizontal="center" shrinkToFit="1"/>
      <protection locked="0"/>
    </xf>
    <xf numFmtId="49" fontId="104" fillId="0" borderId="140" xfId="0" applyNumberFormat="1" applyFont="1" applyBorder="1" applyAlignment="1" applyProtection="1">
      <alignment horizontal="center" shrinkToFit="1"/>
      <protection locked="0"/>
    </xf>
    <xf numFmtId="0" fontId="104" fillId="7" borderId="9" xfId="0" applyFont="1" applyFill="1" applyBorder="1" applyAlignment="1" applyProtection="1">
      <alignment horizontal="center" vertical="center" wrapText="1"/>
      <protection hidden="1"/>
    </xf>
    <xf numFmtId="0" fontId="104" fillId="7" borderId="3" xfId="0" applyFont="1" applyFill="1" applyBorder="1" applyAlignment="1" applyProtection="1">
      <alignment horizontal="center" vertical="center" wrapText="1"/>
      <protection hidden="1"/>
    </xf>
    <xf numFmtId="0" fontId="104" fillId="7" borderId="4" xfId="0" applyFont="1" applyFill="1" applyBorder="1" applyAlignment="1" applyProtection="1">
      <alignment horizontal="center" vertical="center" wrapText="1"/>
      <protection hidden="1"/>
    </xf>
    <xf numFmtId="49" fontId="104" fillId="2" borderId="9" xfId="0" applyNumberFormat="1" applyFont="1" applyFill="1" applyBorder="1" applyAlignment="1" applyProtection="1">
      <alignment horizontal="center" vertical="center" shrinkToFit="1"/>
      <protection locked="0"/>
    </xf>
    <xf numFmtId="49" fontId="104" fillId="2" borderId="3" xfId="0" applyNumberFormat="1" applyFont="1" applyFill="1" applyBorder="1" applyAlignment="1" applyProtection="1">
      <alignment horizontal="center" vertical="center" shrinkToFit="1"/>
      <protection locked="0"/>
    </xf>
    <xf numFmtId="49" fontId="104" fillId="2" borderId="39" xfId="0" applyNumberFormat="1" applyFont="1" applyFill="1" applyBorder="1" applyAlignment="1" applyProtection="1">
      <alignment horizontal="center" vertical="center" shrinkToFit="1"/>
      <protection locked="0"/>
    </xf>
    <xf numFmtId="49" fontId="104" fillId="2" borderId="33" xfId="0" applyNumberFormat="1" applyFont="1" applyFill="1" applyBorder="1" applyAlignment="1" applyProtection="1">
      <alignment horizontal="center" vertical="center" shrinkToFit="1"/>
      <protection locked="0"/>
    </xf>
    <xf numFmtId="49" fontId="104" fillId="2" borderId="4" xfId="0" applyNumberFormat="1" applyFont="1" applyFill="1" applyBorder="1" applyAlignment="1" applyProtection="1">
      <alignment horizontal="center" vertical="center" shrinkToFit="1"/>
      <protection locked="0"/>
    </xf>
    <xf numFmtId="0" fontId="104" fillId="7" borderId="4" xfId="0" applyFont="1" applyFill="1" applyBorder="1" applyAlignment="1" applyProtection="1">
      <alignment horizontal="center" vertical="distributed" wrapText="1"/>
      <protection hidden="1"/>
    </xf>
    <xf numFmtId="0" fontId="104" fillId="7" borderId="64" xfId="0" applyFont="1" applyFill="1" applyBorder="1" applyAlignment="1" applyProtection="1">
      <alignment horizontal="center" vertical="distributed" wrapText="1"/>
      <protection hidden="1"/>
    </xf>
    <xf numFmtId="49" fontId="104" fillId="2" borderId="87" xfId="0" applyNumberFormat="1" applyFont="1" applyFill="1" applyBorder="1" applyAlignment="1" applyProtection="1">
      <alignment horizontal="center" vertical="center" shrinkToFit="1"/>
      <protection locked="0"/>
    </xf>
    <xf numFmtId="49" fontId="104" fillId="2" borderId="76" xfId="0" applyNumberFormat="1" applyFont="1" applyFill="1" applyBorder="1" applyAlignment="1" applyProtection="1">
      <alignment horizontal="center" vertical="center" shrinkToFit="1"/>
      <protection locked="0"/>
    </xf>
    <xf numFmtId="49" fontId="104" fillId="2" borderId="88" xfId="0" applyNumberFormat="1" applyFont="1" applyFill="1" applyBorder="1" applyAlignment="1" applyProtection="1">
      <alignment horizontal="center" vertical="center" shrinkToFit="1"/>
      <protection locked="0"/>
    </xf>
    <xf numFmtId="0" fontId="104" fillId="7" borderId="8" xfId="0" applyFont="1" applyFill="1" applyBorder="1" applyAlignment="1" applyProtection="1">
      <alignment horizontal="center" vertical="center" wrapText="1" shrinkToFit="1"/>
      <protection hidden="1"/>
    </xf>
    <xf numFmtId="0" fontId="104" fillId="7" borderId="11" xfId="0" applyFont="1" applyFill="1" applyBorder="1" applyAlignment="1" applyProtection="1">
      <alignment horizontal="center" vertical="center" wrapText="1" shrinkToFit="1"/>
      <protection hidden="1"/>
    </xf>
    <xf numFmtId="0" fontId="104" fillId="7" borderId="56" xfId="0" applyFont="1" applyFill="1" applyBorder="1" applyAlignment="1" applyProtection="1">
      <alignment horizontal="center" vertical="center" wrapText="1" shrinkToFit="1"/>
      <protection hidden="1"/>
    </xf>
    <xf numFmtId="0" fontId="104" fillId="0" borderId="133" xfId="0" applyFont="1" applyBorder="1" applyAlignment="1" applyProtection="1">
      <alignment horizontal="center" vertical="center" shrinkToFit="1"/>
      <protection locked="0"/>
    </xf>
    <xf numFmtId="0" fontId="104" fillId="0" borderId="116" xfId="0" applyFont="1" applyBorder="1" applyAlignment="1" applyProtection="1">
      <alignment horizontal="center" vertical="center" shrinkToFit="1"/>
      <protection locked="0"/>
    </xf>
    <xf numFmtId="0" fontId="104" fillId="7" borderId="210" xfId="0" applyFont="1" applyFill="1" applyBorder="1" applyAlignment="1" applyProtection="1">
      <alignment horizontal="center" vertical="center" wrapText="1"/>
      <protection hidden="1"/>
    </xf>
    <xf numFmtId="0" fontId="104" fillId="7" borderId="124" xfId="0" applyFont="1" applyFill="1" applyBorder="1" applyAlignment="1" applyProtection="1">
      <alignment horizontal="center" vertical="center" wrapText="1"/>
      <protection hidden="1"/>
    </xf>
    <xf numFmtId="0" fontId="106" fillId="7" borderId="188" xfId="0" applyFont="1" applyFill="1" applyBorder="1" applyAlignment="1" applyProtection="1">
      <alignment horizontal="center" vertical="center" wrapText="1" shrinkToFit="1"/>
      <protection hidden="1"/>
    </xf>
    <xf numFmtId="0" fontId="104" fillId="0" borderId="116" xfId="0" applyFont="1" applyBorder="1" applyAlignment="1" applyProtection="1">
      <alignment horizontal="left" vertical="distributed" wrapText="1"/>
      <protection hidden="1"/>
    </xf>
    <xf numFmtId="0" fontId="104" fillId="0" borderId="123" xfId="0" applyFont="1" applyBorder="1" applyAlignment="1" applyProtection="1">
      <alignment horizontal="left" vertical="distributed" wrapText="1"/>
      <protection hidden="1"/>
    </xf>
    <xf numFmtId="49" fontId="106" fillId="0" borderId="203" xfId="0" applyNumberFormat="1" applyFont="1" applyBorder="1" applyAlignment="1" applyProtection="1">
      <alignment horizontal="center" vertical="center" shrinkToFit="1"/>
      <protection locked="0"/>
    </xf>
    <xf numFmtId="49" fontId="104" fillId="0" borderId="203" xfId="0" applyNumberFormat="1" applyFont="1" applyBorder="1" applyAlignment="1" applyProtection="1">
      <alignment horizontal="center" vertical="center" shrinkToFit="1"/>
      <protection hidden="1"/>
    </xf>
    <xf numFmtId="0" fontId="104" fillId="7" borderId="66" xfId="0" applyFont="1" applyFill="1" applyBorder="1" applyAlignment="1" applyProtection="1">
      <alignment horizontal="center" vertical="center" wrapText="1" shrinkToFit="1"/>
      <protection hidden="1"/>
    </xf>
    <xf numFmtId="0" fontId="104" fillId="0" borderId="179" xfId="0" applyFont="1" applyBorder="1" applyAlignment="1" applyProtection="1">
      <alignment horizontal="center" vertical="center" shrinkToFit="1"/>
      <protection hidden="1"/>
    </xf>
    <xf numFmtId="0" fontId="104" fillId="0" borderId="178" xfId="0" applyFont="1" applyBorder="1" applyAlignment="1" applyProtection="1">
      <alignment horizontal="center" vertical="center" shrinkToFit="1"/>
      <protection hidden="1"/>
    </xf>
    <xf numFmtId="49" fontId="104" fillId="0" borderId="108" xfId="0" applyNumberFormat="1" applyFont="1" applyBorder="1" applyAlignment="1" applyProtection="1">
      <alignment horizontal="center" shrinkToFit="1"/>
      <protection locked="0"/>
    </xf>
    <xf numFmtId="49" fontId="104" fillId="0" borderId="93" xfId="0" applyNumberFormat="1" applyFont="1" applyBorder="1" applyAlignment="1" applyProtection="1">
      <alignment horizontal="center" shrinkToFit="1"/>
      <protection locked="0"/>
    </xf>
    <xf numFmtId="49" fontId="104" fillId="0" borderId="109" xfId="0" applyNumberFormat="1" applyFont="1" applyBorder="1" applyAlignment="1" applyProtection="1">
      <alignment horizontal="center" shrinkToFit="1"/>
      <protection locked="0"/>
    </xf>
    <xf numFmtId="0" fontId="104" fillId="7" borderId="8" xfId="0" applyFont="1" applyFill="1" applyBorder="1" applyAlignment="1" applyProtection="1">
      <alignment horizontal="center" vertical="center"/>
      <protection hidden="1"/>
    </xf>
    <xf numFmtId="0" fontId="104" fillId="7" borderId="5" xfId="0" applyFont="1" applyFill="1" applyBorder="1" applyAlignment="1" applyProtection="1">
      <alignment horizontal="center" vertical="center"/>
      <protection hidden="1"/>
    </xf>
    <xf numFmtId="0" fontId="104" fillId="7" borderId="6" xfId="0" applyFont="1" applyFill="1" applyBorder="1" applyAlignment="1" applyProtection="1">
      <alignment horizontal="center" vertical="center"/>
      <protection hidden="1"/>
    </xf>
    <xf numFmtId="0" fontId="104" fillId="0" borderId="116" xfId="0" applyFont="1" applyBorder="1" applyAlignment="1" applyProtection="1">
      <alignment vertical="center" shrinkToFit="1"/>
      <protection hidden="1"/>
    </xf>
    <xf numFmtId="0" fontId="104" fillId="0" borderId="156" xfId="0" applyFont="1" applyBorder="1" applyAlignment="1" applyProtection="1">
      <alignment vertical="center" shrinkToFit="1"/>
      <protection hidden="1"/>
    </xf>
    <xf numFmtId="0" fontId="104" fillId="0" borderId="154" xfId="0" applyFont="1" applyBorder="1" applyAlignment="1" applyProtection="1">
      <alignment horizontal="left" vertical="center" wrapText="1" shrinkToFit="1"/>
      <protection hidden="1"/>
    </xf>
    <xf numFmtId="0" fontId="104" fillId="0" borderId="116" xfId="0" applyFont="1" applyBorder="1" applyAlignment="1" applyProtection="1">
      <alignment horizontal="left" vertical="center" wrapText="1" shrinkToFit="1"/>
      <protection hidden="1"/>
    </xf>
    <xf numFmtId="0" fontId="104" fillId="0" borderId="12" xfId="0" applyFont="1" applyBorder="1" applyAlignment="1" applyProtection="1">
      <alignment horizontal="left" vertical="center" wrapText="1" shrinkToFit="1"/>
      <protection hidden="1"/>
    </xf>
    <xf numFmtId="0" fontId="104" fillId="0" borderId="57" xfId="0" applyFont="1" applyBorder="1" applyAlignment="1" applyProtection="1">
      <alignment horizontal="left" vertical="center" wrapText="1" shrinkToFit="1"/>
      <protection hidden="1"/>
    </xf>
    <xf numFmtId="0" fontId="104" fillId="0" borderId="108" xfId="0" applyFont="1" applyBorder="1" applyAlignment="1" applyProtection="1">
      <alignment horizontal="center" vertical="center" shrinkToFit="1"/>
      <protection locked="0"/>
    </xf>
    <xf numFmtId="0" fontId="104" fillId="0" borderId="93" xfId="0" applyFont="1" applyBorder="1" applyAlignment="1" applyProtection="1">
      <alignment horizontal="center" vertical="center" shrinkToFit="1"/>
      <protection locked="0"/>
    </xf>
    <xf numFmtId="0" fontId="104" fillId="0" borderId="93" xfId="0" applyFont="1" applyBorder="1" applyAlignment="1" applyProtection="1">
      <alignment vertical="center" shrinkToFit="1"/>
      <protection hidden="1"/>
    </xf>
    <xf numFmtId="0" fontId="104" fillId="0" borderId="155" xfId="0" applyFont="1" applyBorder="1" applyAlignment="1" applyProtection="1">
      <alignment vertical="center" shrinkToFit="1"/>
      <protection hidden="1"/>
    </xf>
    <xf numFmtId="0" fontId="104" fillId="7" borderId="85" xfId="0" applyFont="1" applyFill="1" applyBorder="1" applyAlignment="1" applyProtection="1">
      <alignment horizontal="center" vertical="center" wrapText="1" shrinkToFit="1"/>
      <protection hidden="1"/>
    </xf>
    <xf numFmtId="0" fontId="104" fillId="7" borderId="3" xfId="0" applyFont="1" applyFill="1" applyBorder="1" applyAlignment="1" applyProtection="1">
      <alignment horizontal="center" vertical="center" wrapText="1" shrinkToFit="1"/>
      <protection hidden="1"/>
    </xf>
    <xf numFmtId="0" fontId="104" fillId="7" borderId="4" xfId="0" applyFont="1" applyFill="1" applyBorder="1" applyAlignment="1" applyProtection="1">
      <alignment horizontal="center" vertical="center" wrapText="1" shrinkToFit="1"/>
      <protection hidden="1"/>
    </xf>
    <xf numFmtId="0" fontId="104" fillId="0" borderId="9" xfId="0" applyFont="1" applyBorder="1" applyAlignment="1" applyProtection="1">
      <alignment horizontal="center" vertical="center" shrinkToFit="1"/>
      <protection hidden="1"/>
    </xf>
    <xf numFmtId="0" fontId="104" fillId="0" borderId="3" xfId="0" applyFont="1" applyBorder="1" applyAlignment="1" applyProtection="1">
      <alignment horizontal="center" vertical="center" shrinkToFit="1"/>
      <protection hidden="1"/>
    </xf>
    <xf numFmtId="0" fontId="104" fillId="0" borderId="134" xfId="0" applyFont="1" applyBorder="1" applyAlignment="1" applyProtection="1">
      <alignment horizontal="center" vertical="center" shrinkToFit="1"/>
      <protection hidden="1"/>
    </xf>
    <xf numFmtId="0" fontId="104" fillId="7" borderId="75" xfId="0" applyFont="1" applyFill="1" applyBorder="1" applyAlignment="1" applyProtection="1">
      <alignment horizontal="center" vertical="center" shrinkToFit="1"/>
      <protection hidden="1"/>
    </xf>
    <xf numFmtId="0" fontId="104" fillId="7" borderId="76" xfId="0" applyFont="1" applyFill="1" applyBorder="1" applyAlignment="1" applyProtection="1">
      <alignment horizontal="center" vertical="center" shrinkToFit="1"/>
      <protection hidden="1"/>
    </xf>
    <xf numFmtId="0" fontId="104" fillId="7" borderId="77" xfId="0" applyFont="1" applyFill="1" applyBorder="1" applyAlignment="1" applyProtection="1">
      <alignment horizontal="center" vertical="center" shrinkToFit="1"/>
      <protection hidden="1"/>
    </xf>
    <xf numFmtId="0" fontId="104" fillId="0" borderId="87" xfId="0" applyFont="1" applyBorder="1" applyAlignment="1" applyProtection="1">
      <alignment horizontal="center" vertical="center" shrinkToFit="1"/>
      <protection hidden="1"/>
    </xf>
    <xf numFmtId="0" fontId="104" fillId="0" borderId="76" xfId="0" applyFont="1" applyBorder="1" applyAlignment="1" applyProtection="1">
      <alignment horizontal="center" vertical="center" shrinkToFit="1"/>
      <protection hidden="1"/>
    </xf>
    <xf numFmtId="0" fontId="104" fillId="0" borderId="76" xfId="0" applyFont="1" applyBorder="1" applyAlignment="1" applyProtection="1">
      <alignment horizontal="left" vertical="center" shrinkToFit="1"/>
      <protection hidden="1"/>
    </xf>
    <xf numFmtId="0" fontId="104" fillId="7" borderId="87" xfId="0" applyFont="1" applyFill="1" applyBorder="1" applyAlignment="1" applyProtection="1">
      <alignment horizontal="center" vertical="center" wrapText="1" shrinkToFit="1"/>
      <protection hidden="1"/>
    </xf>
    <xf numFmtId="0" fontId="104" fillId="7" borderId="76" xfId="0" applyFont="1" applyFill="1" applyBorder="1" applyAlignment="1" applyProtection="1">
      <alignment horizontal="center" vertical="center" wrapText="1" shrinkToFit="1"/>
      <protection hidden="1"/>
    </xf>
    <xf numFmtId="0" fontId="104" fillId="7" borderId="77" xfId="0" applyFont="1" applyFill="1" applyBorder="1" applyAlignment="1" applyProtection="1">
      <alignment horizontal="center" vertical="center" wrapText="1" shrinkToFit="1"/>
      <protection hidden="1"/>
    </xf>
    <xf numFmtId="49" fontId="104" fillId="0" borderId="76" xfId="0" applyNumberFormat="1" applyFont="1" applyBorder="1" applyAlignment="1" applyProtection="1">
      <alignment horizontal="center" vertical="center" shrinkToFit="1"/>
      <protection locked="0"/>
    </xf>
    <xf numFmtId="0" fontId="104" fillId="7" borderId="66" xfId="0" applyFont="1" applyFill="1" applyBorder="1" applyAlignment="1" applyProtection="1">
      <alignment horizontal="center" vertical="center" shrinkToFit="1"/>
      <protection hidden="1"/>
    </xf>
    <xf numFmtId="0" fontId="149" fillId="7" borderId="85" xfId="0" applyFont="1" applyFill="1" applyBorder="1" applyAlignment="1" applyProtection="1">
      <alignment horizontal="left" vertical="center" wrapText="1" shrinkToFit="1"/>
      <protection hidden="1"/>
    </xf>
    <xf numFmtId="0" fontId="149" fillId="7" borderId="3" xfId="0" applyFont="1" applyFill="1" applyBorder="1" applyAlignment="1" applyProtection="1">
      <alignment horizontal="left" vertical="center" wrapText="1" shrinkToFit="1"/>
      <protection hidden="1"/>
    </xf>
    <xf numFmtId="0" fontId="149" fillId="7" borderId="4" xfId="0" applyFont="1" applyFill="1" applyBorder="1" applyAlignment="1" applyProtection="1">
      <alignment horizontal="left" vertical="center" wrapText="1" shrinkToFit="1"/>
      <protection hidden="1"/>
    </xf>
    <xf numFmtId="0" fontId="149" fillId="7" borderId="84" xfId="0" applyFont="1" applyFill="1" applyBorder="1" applyAlignment="1" applyProtection="1">
      <alignment horizontal="center" vertical="center" wrapText="1" shrinkToFit="1"/>
      <protection hidden="1"/>
    </xf>
    <xf numFmtId="0" fontId="149" fillId="7" borderId="0" xfId="0" applyFont="1" applyFill="1" applyAlignment="1" applyProtection="1">
      <alignment horizontal="center" vertical="center" wrapText="1" shrinkToFit="1"/>
      <protection hidden="1"/>
    </xf>
    <xf numFmtId="0" fontId="149" fillId="7" borderId="10" xfId="0" applyFont="1" applyFill="1" applyBorder="1" applyAlignment="1" applyProtection="1">
      <alignment horizontal="center" vertical="center" wrapText="1" shrinkToFit="1"/>
      <protection hidden="1"/>
    </xf>
    <xf numFmtId="0" fontId="149" fillId="7" borderId="85" xfId="0" applyFont="1" applyFill="1" applyBorder="1" applyAlignment="1" applyProtection="1">
      <alignment horizontal="center" vertical="center" wrapText="1" shrinkToFit="1"/>
      <protection hidden="1"/>
    </xf>
    <xf numFmtId="0" fontId="149" fillId="7" borderId="3" xfId="0" applyFont="1" applyFill="1" applyBorder="1" applyAlignment="1" applyProtection="1">
      <alignment horizontal="center" vertical="center" wrapText="1" shrinkToFit="1"/>
      <protection hidden="1"/>
    </xf>
    <xf numFmtId="0" fontId="149" fillId="7" borderId="4" xfId="0" applyFont="1" applyFill="1" applyBorder="1" applyAlignment="1" applyProtection="1">
      <alignment horizontal="center" vertical="center" wrapText="1" shrinkToFit="1"/>
      <protection hidden="1"/>
    </xf>
    <xf numFmtId="0" fontId="104" fillId="0" borderId="123" xfId="0" applyFont="1" applyBorder="1" applyAlignment="1" applyProtection="1">
      <alignment horizontal="left" vertical="center" wrapText="1" shrinkToFit="1"/>
      <protection hidden="1"/>
    </xf>
    <xf numFmtId="0" fontId="104" fillId="0" borderId="53" xfId="0" applyFont="1" applyBorder="1" applyAlignment="1" applyProtection="1">
      <alignment horizontal="center" vertical="center" shrinkToFit="1"/>
      <protection locked="0"/>
    </xf>
    <xf numFmtId="0" fontId="104" fillId="0" borderId="13" xfId="0" applyFont="1" applyBorder="1" applyAlignment="1" applyProtection="1">
      <alignment horizontal="center" vertical="center" shrinkToFit="1"/>
      <protection locked="0"/>
    </xf>
    <xf numFmtId="0" fontId="104" fillId="0" borderId="13" xfId="0" applyFont="1" applyBorder="1" applyAlignment="1" applyProtection="1">
      <alignment vertical="center" shrinkToFit="1"/>
      <protection hidden="1"/>
    </xf>
    <xf numFmtId="0" fontId="104" fillId="0" borderId="157" xfId="0" applyFont="1" applyBorder="1" applyAlignment="1" applyProtection="1">
      <alignment vertical="center" shrinkToFit="1"/>
      <protection hidden="1"/>
    </xf>
    <xf numFmtId="0" fontId="104" fillId="0" borderId="147" xfId="0" applyFont="1" applyBorder="1" applyAlignment="1" applyProtection="1">
      <alignment horizontal="left" vertical="center" wrapText="1" shrinkToFit="1"/>
      <protection hidden="1"/>
    </xf>
    <xf numFmtId="0" fontId="104" fillId="0" borderId="13" xfId="0" applyFont="1" applyBorder="1" applyAlignment="1" applyProtection="1">
      <alignment horizontal="left" vertical="center" wrapText="1" shrinkToFit="1"/>
      <protection hidden="1"/>
    </xf>
    <xf numFmtId="0" fontId="104" fillId="0" borderId="54" xfId="0" applyFont="1" applyBorder="1" applyAlignment="1" applyProtection="1">
      <alignment horizontal="left" vertical="center" wrapText="1" shrinkToFit="1"/>
      <protection hidden="1"/>
    </xf>
    <xf numFmtId="0" fontId="104" fillId="0" borderId="148" xfId="0" applyFont="1" applyBorder="1" applyAlignment="1" applyProtection="1">
      <alignment horizontal="left" vertical="center" wrapText="1" shrinkToFit="1"/>
      <protection hidden="1"/>
    </xf>
    <xf numFmtId="0" fontId="104" fillId="0" borderId="93" xfId="0" applyFont="1" applyBorder="1" applyAlignment="1" applyProtection="1">
      <alignment horizontal="left" vertical="center" wrapText="1" shrinkToFit="1"/>
      <protection hidden="1"/>
    </xf>
    <xf numFmtId="0" fontId="104" fillId="0" borderId="109" xfId="0" applyFont="1" applyBorder="1" applyAlignment="1" applyProtection="1">
      <alignment horizontal="left" vertical="center" wrapText="1" shrinkToFit="1"/>
      <protection hidden="1"/>
    </xf>
    <xf numFmtId="0" fontId="104" fillId="0" borderId="148" xfId="0" applyFont="1" applyBorder="1" applyAlignment="1" applyProtection="1">
      <alignment horizontal="left" vertical="center" wrapText="1" shrinkToFit="1"/>
      <protection locked="0"/>
    </xf>
    <xf numFmtId="0" fontId="104" fillId="0" borderId="93" xfId="0" applyFont="1" applyBorder="1" applyAlignment="1" applyProtection="1">
      <alignment horizontal="left" vertical="center" wrapText="1" shrinkToFit="1"/>
      <protection locked="0"/>
    </xf>
    <xf numFmtId="0" fontId="104" fillId="0" borderId="109" xfId="0" applyFont="1" applyBorder="1" applyAlignment="1" applyProtection="1">
      <alignment horizontal="left" vertical="center" wrapText="1" shrinkToFit="1"/>
      <protection locked="0"/>
    </xf>
    <xf numFmtId="0" fontId="149" fillId="7" borderId="84" xfId="0" applyFont="1" applyFill="1" applyBorder="1" applyAlignment="1" applyProtection="1">
      <alignment horizontal="left" vertical="center" wrapText="1" shrinkToFit="1"/>
      <protection hidden="1"/>
    </xf>
    <xf numFmtId="0" fontId="149" fillId="7" borderId="0" xfId="0" applyFont="1" applyFill="1" applyAlignment="1" applyProtection="1">
      <alignment horizontal="left" vertical="center" wrapText="1" shrinkToFit="1"/>
      <protection hidden="1"/>
    </xf>
    <xf numFmtId="0" fontId="149" fillId="7" borderId="10" xfId="0" applyFont="1" applyFill="1" applyBorder="1" applyAlignment="1" applyProtection="1">
      <alignment horizontal="left" vertical="center" wrapText="1" shrinkToFit="1"/>
      <protection hidden="1"/>
    </xf>
    <xf numFmtId="0" fontId="149" fillId="7" borderId="153" xfId="0" applyFont="1" applyFill="1" applyBorder="1" applyAlignment="1" applyProtection="1">
      <alignment horizontal="left" vertical="center" wrapText="1" shrinkToFit="1"/>
      <protection hidden="1"/>
    </xf>
    <xf numFmtId="0" fontId="149" fillId="7" borderId="22" xfId="0" applyFont="1" applyFill="1" applyBorder="1" applyAlignment="1" applyProtection="1">
      <alignment horizontal="left" vertical="center" wrapText="1" shrinkToFit="1"/>
      <protection hidden="1"/>
    </xf>
    <xf numFmtId="0" fontId="149" fillId="7" borderId="131" xfId="0" applyFont="1" applyFill="1" applyBorder="1" applyAlignment="1" applyProtection="1">
      <alignment horizontal="left" vertical="center" wrapText="1" shrinkToFit="1"/>
      <protection hidden="1"/>
    </xf>
    <xf numFmtId="0" fontId="104" fillId="7" borderId="36" xfId="0" applyFont="1" applyFill="1" applyBorder="1" applyAlignment="1" applyProtection="1">
      <alignment horizontal="center" vertical="center" wrapText="1" shrinkToFit="1"/>
      <protection hidden="1"/>
    </xf>
    <xf numFmtId="0" fontId="104" fillId="7" borderId="20" xfId="0" applyFont="1" applyFill="1" applyBorder="1" applyAlignment="1" applyProtection="1">
      <alignment horizontal="center" vertical="center" shrinkToFit="1"/>
      <protection hidden="1"/>
    </xf>
    <xf numFmtId="0" fontId="104" fillId="7" borderId="37" xfId="0" applyFont="1" applyFill="1" applyBorder="1" applyAlignment="1" applyProtection="1">
      <alignment horizontal="center" vertical="center" shrinkToFit="1"/>
      <protection hidden="1"/>
    </xf>
    <xf numFmtId="181" fontId="104" fillId="0" borderId="20" xfId="0" applyNumberFormat="1" applyFont="1" applyBorder="1" applyAlignment="1" applyProtection="1">
      <alignment horizontal="center" vertical="center" shrinkToFit="1"/>
      <protection locked="0"/>
    </xf>
    <xf numFmtId="0" fontId="104" fillId="0" borderId="20" xfId="0" applyFont="1" applyBorder="1" applyAlignment="1" applyProtection="1">
      <alignment horizontal="center" vertical="center"/>
      <protection hidden="1"/>
    </xf>
    <xf numFmtId="0" fontId="104" fillId="0" borderId="20" xfId="0" applyFont="1" applyBorder="1" applyAlignment="1" applyProtection="1">
      <alignment horizontal="center" vertical="center" shrinkToFit="1"/>
      <protection hidden="1"/>
    </xf>
    <xf numFmtId="0" fontId="150" fillId="0" borderId="14" xfId="0" applyFont="1" applyBorder="1" applyAlignment="1" applyProtection="1">
      <alignment horizontal="right" vertical="center" wrapText="1" shrinkToFit="1"/>
      <protection hidden="1"/>
    </xf>
    <xf numFmtId="0" fontId="150" fillId="0" borderId="149" xfId="0" applyFont="1" applyBorder="1" applyAlignment="1" applyProtection="1">
      <alignment horizontal="right" vertical="center" wrapText="1" shrinkToFit="1"/>
      <protection hidden="1"/>
    </xf>
    <xf numFmtId="0" fontId="150" fillId="0" borderId="181" xfId="0" applyFont="1" applyBorder="1" applyAlignment="1" applyProtection="1">
      <alignment horizontal="right" vertical="center" wrapText="1" shrinkToFit="1"/>
      <protection hidden="1"/>
    </xf>
    <xf numFmtId="0" fontId="150" fillId="0" borderId="0" xfId="0" applyFont="1" applyAlignment="1" applyProtection="1">
      <alignment horizontal="right" vertical="center" wrapText="1" shrinkToFit="1"/>
      <protection hidden="1"/>
    </xf>
    <xf numFmtId="0" fontId="150" fillId="0" borderId="146" xfId="0" applyFont="1" applyBorder="1" applyAlignment="1" applyProtection="1">
      <alignment horizontal="right" vertical="center" wrapText="1" shrinkToFit="1"/>
      <protection hidden="1"/>
    </xf>
    <xf numFmtId="0" fontId="150" fillId="0" borderId="194" xfId="0" applyFont="1" applyBorder="1" applyAlignment="1" applyProtection="1">
      <alignment horizontal="right" vertical="center" wrapText="1" shrinkToFit="1"/>
      <protection hidden="1"/>
    </xf>
    <xf numFmtId="0" fontId="150" fillId="0" borderId="22" xfId="0" applyFont="1" applyBorder="1" applyAlignment="1" applyProtection="1">
      <alignment horizontal="right" vertical="center" wrapText="1" shrinkToFit="1"/>
      <protection hidden="1"/>
    </xf>
    <xf numFmtId="0" fontId="150" fillId="0" borderId="193" xfId="0" applyFont="1" applyBorder="1" applyAlignment="1" applyProtection="1">
      <alignment horizontal="right" vertical="center" wrapText="1" shrinkToFit="1"/>
      <protection hidden="1"/>
    </xf>
    <xf numFmtId="38" fontId="108" fillId="0" borderId="0" xfId="6" applyFont="1" applyFill="1" applyBorder="1" applyAlignment="1" applyProtection="1">
      <alignment horizontal="center" vertical="center" shrinkToFit="1"/>
      <protection hidden="1"/>
    </xf>
    <xf numFmtId="0" fontId="106" fillId="0" borderId="180" xfId="0" applyFont="1" applyBorder="1" applyAlignment="1" applyProtection="1">
      <alignment horizontal="center" vertical="center" shrinkToFit="1"/>
      <protection locked="0"/>
    </xf>
    <xf numFmtId="0" fontId="106" fillId="0" borderId="194" xfId="0" applyFont="1" applyBorder="1" applyAlignment="1" applyProtection="1">
      <alignment horizontal="center" vertical="center" shrinkToFit="1"/>
      <protection locked="0"/>
    </xf>
    <xf numFmtId="0" fontId="106" fillId="0" borderId="14" xfId="0" applyFont="1" applyBorder="1" applyAlignment="1" applyProtection="1">
      <alignment horizontal="left" vertical="center" shrinkToFit="1"/>
      <protection locked="0"/>
    </xf>
    <xf numFmtId="0" fontId="106" fillId="0" borderId="22" xfId="0" applyFont="1" applyBorder="1" applyAlignment="1" applyProtection="1">
      <alignment horizontal="left" vertical="center" shrinkToFit="1"/>
      <protection locked="0"/>
    </xf>
    <xf numFmtId="0" fontId="104" fillId="0" borderId="8" xfId="0" applyFont="1" applyBorder="1" applyAlignment="1" applyProtection="1">
      <alignment horizontal="center" vertical="center" shrinkToFit="1"/>
      <protection locked="0"/>
    </xf>
    <xf numFmtId="0" fontId="104" fillId="0" borderId="5" xfId="0" applyFont="1" applyBorder="1" applyAlignment="1" applyProtection="1">
      <alignment horizontal="center" vertical="center" shrinkToFit="1"/>
      <protection locked="0"/>
    </xf>
    <xf numFmtId="0" fontId="104" fillId="0" borderId="5" xfId="0" applyFont="1" applyBorder="1" applyAlignment="1" applyProtection="1">
      <alignment vertical="center" shrinkToFit="1"/>
      <protection hidden="1"/>
    </xf>
    <xf numFmtId="0" fontId="104" fillId="0" borderId="24" xfId="0" applyFont="1" applyBorder="1" applyAlignment="1" applyProtection="1">
      <alignment vertical="center" shrinkToFit="1"/>
      <protection hidden="1"/>
    </xf>
    <xf numFmtId="0" fontId="104" fillId="0" borderId="154" xfId="0" applyFont="1" applyBorder="1" applyAlignment="1" applyProtection="1">
      <alignment horizontal="center" vertical="center" shrinkToFit="1"/>
      <protection locked="0"/>
    </xf>
    <xf numFmtId="0" fontId="106" fillId="0" borderId="154" xfId="0" applyFont="1" applyBorder="1" applyAlignment="1" applyProtection="1">
      <alignment horizontal="left" vertical="center" wrapText="1" shrinkToFit="1"/>
      <protection hidden="1"/>
    </xf>
    <xf numFmtId="0" fontId="106" fillId="0" borderId="116" xfId="0" applyFont="1" applyBorder="1" applyAlignment="1" applyProtection="1">
      <alignment horizontal="left" vertical="center" wrapText="1" shrinkToFit="1"/>
      <protection hidden="1"/>
    </xf>
    <xf numFmtId="0" fontId="106" fillId="0" borderId="123" xfId="0" applyFont="1" applyBorder="1" applyAlignment="1" applyProtection="1">
      <alignment horizontal="left" vertical="center" wrapText="1" shrinkToFit="1"/>
      <protection hidden="1"/>
    </xf>
    <xf numFmtId="0" fontId="104" fillId="0" borderId="0" xfId="0" applyFont="1" applyAlignment="1" applyProtection="1">
      <alignment horizontal="center" vertical="center" shrinkToFit="1"/>
      <protection hidden="1"/>
    </xf>
    <xf numFmtId="38" fontId="108" fillId="0" borderId="36" xfId="6" applyFont="1" applyFill="1" applyBorder="1" applyAlignment="1" applyProtection="1">
      <alignment horizontal="center" vertical="center" shrinkToFit="1"/>
      <protection hidden="1"/>
    </xf>
    <xf numFmtId="38" fontId="108" fillId="0" borderId="20" xfId="6" applyFont="1" applyFill="1" applyBorder="1" applyAlignment="1" applyProtection="1">
      <alignment horizontal="center" vertical="center" shrinkToFit="1"/>
      <protection hidden="1"/>
    </xf>
    <xf numFmtId="38" fontId="108" fillId="0" borderId="34" xfId="6" applyFont="1" applyFill="1" applyBorder="1" applyAlignment="1" applyProtection="1">
      <alignment horizontal="center" vertical="center" shrinkToFit="1"/>
      <protection hidden="1"/>
    </xf>
    <xf numFmtId="0" fontId="104" fillId="0" borderId="0" xfId="0" applyFont="1" applyAlignment="1" applyProtection="1">
      <alignment horizontal="left" shrinkToFit="1"/>
      <protection hidden="1"/>
    </xf>
    <xf numFmtId="0" fontId="109" fillId="0" borderId="0" xfId="0" applyFont="1" applyAlignment="1" applyProtection="1">
      <alignment horizontal="left" vertical="center" wrapText="1"/>
      <protection hidden="1"/>
    </xf>
    <xf numFmtId="0" fontId="154" fillId="0" borderId="13" xfId="0" applyFont="1" applyBorder="1" applyAlignment="1" applyProtection="1">
      <alignment horizontal="left" vertical="center" shrinkToFit="1"/>
      <protection locked="0" hidden="1"/>
    </xf>
    <xf numFmtId="0" fontId="154" fillId="0" borderId="54" xfId="0" applyFont="1" applyBorder="1" applyAlignment="1" applyProtection="1">
      <alignment horizontal="left" vertical="center" shrinkToFit="1"/>
      <protection locked="0" hidden="1"/>
    </xf>
    <xf numFmtId="0" fontId="141" fillId="0" borderId="0" xfId="0" applyFont="1" applyAlignment="1" applyProtection="1">
      <alignment horizontal="left" vertical="center" wrapText="1"/>
      <protection hidden="1"/>
    </xf>
    <xf numFmtId="0" fontId="106" fillId="0" borderId="72" xfId="0" applyFont="1" applyBorder="1" applyAlignment="1" applyProtection="1">
      <alignment horizontal="center" vertical="center" shrinkToFit="1"/>
      <protection locked="0"/>
    </xf>
    <xf numFmtId="0" fontId="106" fillId="0" borderId="140" xfId="0" applyFont="1" applyBorder="1" applyAlignment="1" applyProtection="1">
      <alignment horizontal="center" vertical="center" shrinkToFit="1"/>
      <protection locked="0"/>
    </xf>
    <xf numFmtId="0" fontId="138" fillId="2" borderId="0" xfId="0" applyFont="1" applyFill="1" applyAlignment="1" applyProtection="1">
      <alignment horizontal="center" vertical="center"/>
      <protection hidden="1"/>
    </xf>
    <xf numFmtId="0" fontId="142" fillId="0" borderId="0" xfId="0" applyFont="1" applyAlignment="1" applyProtection="1">
      <alignment horizontal="center" vertical="center"/>
      <protection hidden="1"/>
    </xf>
    <xf numFmtId="0" fontId="104" fillId="7" borderId="35" xfId="0" applyFont="1" applyFill="1" applyBorder="1" applyAlignment="1" applyProtection="1">
      <alignment horizontal="center" vertical="center" wrapText="1" shrinkToFit="1"/>
      <protection hidden="1"/>
    </xf>
    <xf numFmtId="0" fontId="104" fillId="7" borderId="20" xfId="0" applyFont="1" applyFill="1" applyBorder="1" applyAlignment="1" applyProtection="1">
      <alignment horizontal="center" vertical="center" wrapText="1" shrinkToFit="1"/>
      <protection hidden="1"/>
    </xf>
    <xf numFmtId="0" fontId="104" fillId="7" borderId="37" xfId="0" applyFont="1" applyFill="1" applyBorder="1" applyAlignment="1" applyProtection="1">
      <alignment horizontal="center" vertical="center" wrapText="1" shrinkToFit="1"/>
      <protection hidden="1"/>
    </xf>
    <xf numFmtId="0" fontId="148" fillId="0" borderId="21" xfId="0" applyFont="1" applyBorder="1" applyAlignment="1" applyProtection="1">
      <alignment horizontal="center" vertical="center"/>
      <protection hidden="1"/>
    </xf>
    <xf numFmtId="0" fontId="138" fillId="2" borderId="0" xfId="0" applyFont="1" applyFill="1" applyAlignment="1" applyProtection="1">
      <alignment horizontal="right" vertical="center"/>
      <protection hidden="1"/>
    </xf>
    <xf numFmtId="0" fontId="67" fillId="0" borderId="0" xfId="0" applyFont="1" applyAlignment="1" applyProtection="1">
      <alignment vertical="center" wrapText="1"/>
      <protection hidden="1"/>
    </xf>
    <xf numFmtId="49" fontId="67" fillId="0" borderId="0" xfId="0" applyNumberFormat="1" applyFont="1" applyAlignment="1" applyProtection="1">
      <alignment horizontal="right" vertical="top"/>
      <protection hidden="1"/>
    </xf>
    <xf numFmtId="0" fontId="67" fillId="0" borderId="0" xfId="0" applyFont="1" applyAlignment="1" applyProtection="1">
      <alignment horizontal="left" vertical="top" wrapText="1"/>
      <protection hidden="1"/>
    </xf>
    <xf numFmtId="0" fontId="146" fillId="6" borderId="0" xfId="0" applyFont="1" applyFill="1" applyAlignment="1" applyProtection="1">
      <alignment horizontal="center" vertical="center"/>
      <protection hidden="1"/>
    </xf>
    <xf numFmtId="0" fontId="138" fillId="0" borderId="8" xfId="0" applyFont="1" applyBorder="1" applyAlignment="1" applyProtection="1">
      <alignment horizontal="center" vertical="center" wrapText="1"/>
      <protection hidden="1"/>
    </xf>
    <xf numFmtId="0" fontId="138" fillId="0" borderId="5" xfId="0" applyFont="1" applyBorder="1" applyAlignment="1" applyProtection="1">
      <alignment horizontal="center" vertical="center" wrapText="1"/>
      <protection hidden="1"/>
    </xf>
    <xf numFmtId="0" fontId="138" fillId="0" borderId="6" xfId="0" applyFont="1" applyBorder="1" applyAlignment="1" applyProtection="1">
      <alignment horizontal="center" vertical="center" wrapText="1"/>
      <protection hidden="1"/>
    </xf>
    <xf numFmtId="0" fontId="138" fillId="0" borderId="9" xfId="0" applyFont="1" applyBorder="1" applyAlignment="1" applyProtection="1">
      <alignment horizontal="center" vertical="center" wrapText="1"/>
      <protection hidden="1"/>
    </xf>
    <xf numFmtId="0" fontId="138" fillId="0" borderId="3" xfId="0" applyFont="1" applyBorder="1" applyAlignment="1" applyProtection="1">
      <alignment horizontal="center" vertical="center" wrapText="1"/>
      <protection hidden="1"/>
    </xf>
    <xf numFmtId="0" fontId="138" fillId="0" borderId="4" xfId="0" applyFont="1" applyBorder="1" applyAlignment="1" applyProtection="1">
      <alignment horizontal="center" vertical="center" wrapText="1"/>
      <protection hidden="1"/>
    </xf>
    <xf numFmtId="0" fontId="138" fillId="0" borderId="1" xfId="0" applyFont="1" applyBorder="1" applyAlignment="1" applyProtection="1">
      <alignment horizontal="center" vertical="center" wrapText="1"/>
      <protection hidden="1"/>
    </xf>
    <xf numFmtId="0" fontId="138" fillId="0" borderId="7" xfId="0" applyFont="1" applyBorder="1" applyAlignment="1" applyProtection="1">
      <alignment horizontal="center" vertical="center" wrapText="1"/>
      <protection hidden="1"/>
    </xf>
    <xf numFmtId="0" fontId="138" fillId="2" borderId="1" xfId="0" applyFont="1" applyFill="1" applyBorder="1" applyAlignment="1" applyProtection="1">
      <alignment horizontal="center" vertical="center"/>
      <protection hidden="1"/>
    </xf>
    <xf numFmtId="0" fontId="138" fillId="2" borderId="7" xfId="0" applyFont="1" applyFill="1" applyBorder="1" applyAlignment="1" applyProtection="1">
      <alignment horizontal="center" vertical="center"/>
      <protection hidden="1"/>
    </xf>
    <xf numFmtId="0" fontId="138" fillId="2" borderId="2" xfId="0" applyFont="1" applyFill="1" applyBorder="1" applyAlignment="1" applyProtection="1">
      <alignment horizontal="center" vertical="center"/>
      <protection hidden="1"/>
    </xf>
    <xf numFmtId="49" fontId="106" fillId="0" borderId="1" xfId="0" applyNumberFormat="1" applyFont="1" applyBorder="1" applyAlignment="1" applyProtection="1">
      <alignment horizontal="center" vertical="center" shrinkToFit="1"/>
      <protection locked="0"/>
    </xf>
    <xf numFmtId="49" fontId="106" fillId="0" borderId="7" xfId="0" applyNumberFormat="1" applyFont="1" applyBorder="1" applyAlignment="1" applyProtection="1">
      <alignment horizontal="center" vertical="center" shrinkToFit="1"/>
      <protection locked="0"/>
    </xf>
    <xf numFmtId="49" fontId="106" fillId="0" borderId="2" xfId="0" applyNumberFormat="1" applyFont="1" applyBorder="1" applyAlignment="1" applyProtection="1">
      <alignment horizontal="center" vertical="center" shrinkToFit="1"/>
      <protection locked="0"/>
    </xf>
    <xf numFmtId="49" fontId="106" fillId="0" borderId="8" xfId="0" applyNumberFormat="1" applyFont="1" applyBorder="1" applyAlignment="1" applyProtection="1">
      <alignment horizontal="center" vertical="center" shrinkToFit="1"/>
      <protection locked="0"/>
    </xf>
    <xf numFmtId="49" fontId="106" fillId="0" borderId="5" xfId="0" applyNumberFormat="1" applyFont="1" applyBorder="1" applyAlignment="1" applyProtection="1">
      <alignment horizontal="center" vertical="center" shrinkToFit="1"/>
      <protection locked="0"/>
    </xf>
    <xf numFmtId="49" fontId="106" fillId="0" borderId="6" xfId="0" applyNumberFormat="1" applyFont="1" applyBorder="1" applyAlignment="1" applyProtection="1">
      <alignment horizontal="center" vertical="center" shrinkToFit="1"/>
      <protection locked="0"/>
    </xf>
    <xf numFmtId="0" fontId="106" fillId="2" borderId="23" xfId="0" applyFont="1" applyFill="1" applyBorder="1" applyAlignment="1" applyProtection="1">
      <alignment horizontal="center" vertical="center"/>
      <protection locked="0"/>
    </xf>
    <xf numFmtId="49" fontId="106" fillId="2" borderId="1" xfId="0" applyNumberFormat="1" applyFont="1" applyFill="1" applyBorder="1" applyAlignment="1" applyProtection="1">
      <alignment horizontal="center" vertical="center"/>
      <protection locked="0"/>
    </xf>
    <xf numFmtId="49" fontId="106" fillId="2" borderId="7" xfId="0" applyNumberFormat="1" applyFont="1" applyFill="1" applyBorder="1" applyAlignment="1" applyProtection="1">
      <alignment horizontal="center" vertical="center"/>
      <protection locked="0"/>
    </xf>
    <xf numFmtId="49" fontId="106" fillId="2" borderId="2" xfId="0" applyNumberFormat="1" applyFont="1" applyFill="1" applyBorder="1" applyAlignment="1" applyProtection="1">
      <alignment horizontal="center" vertical="center"/>
      <protection locked="0"/>
    </xf>
    <xf numFmtId="0" fontId="139" fillId="0" borderId="0" xfId="0" applyFont="1" applyAlignment="1" applyProtection="1">
      <alignment horizontal="center" vertical="center"/>
      <protection hidden="1"/>
    </xf>
    <xf numFmtId="0" fontId="155" fillId="2" borderId="0" xfId="0" applyFont="1" applyFill="1" applyAlignment="1" applyProtection="1">
      <alignment horizontal="left" vertical="center" wrapText="1" shrinkToFit="1"/>
      <protection hidden="1"/>
    </xf>
    <xf numFmtId="0" fontId="159" fillId="2" borderId="0" xfId="0" applyFont="1" applyFill="1" applyAlignment="1" applyProtection="1">
      <alignment horizontal="left" vertical="center" wrapText="1" shrinkToFit="1"/>
      <protection hidden="1"/>
    </xf>
    <xf numFmtId="0" fontId="150" fillId="0" borderId="224" xfId="0" applyFont="1" applyBorder="1" applyAlignment="1" applyProtection="1">
      <alignment horizontal="left" vertical="center" wrapText="1" shrinkToFit="1"/>
      <protection hidden="1"/>
    </xf>
    <xf numFmtId="0" fontId="150" fillId="0" borderId="225" xfId="0" applyFont="1" applyBorder="1" applyAlignment="1" applyProtection="1">
      <alignment horizontal="left" vertical="center" shrinkToFit="1"/>
      <protection hidden="1"/>
    </xf>
    <xf numFmtId="0" fontId="150" fillId="0" borderId="227" xfId="0" applyFont="1" applyBorder="1" applyAlignment="1" applyProtection="1">
      <alignment horizontal="left" vertical="center" shrinkToFit="1"/>
      <protection hidden="1"/>
    </xf>
    <xf numFmtId="0" fontId="151" fillId="0" borderId="225" xfId="0" applyFont="1" applyBorder="1" applyAlignment="1" applyProtection="1">
      <alignment horizontal="center" vertical="center" wrapText="1" shrinkToFit="1"/>
      <protection locked="0" hidden="1"/>
    </xf>
    <xf numFmtId="0" fontId="151" fillId="0" borderId="226" xfId="0" applyFont="1" applyBorder="1" applyAlignment="1" applyProtection="1">
      <alignment horizontal="center" vertical="center" wrapText="1" shrinkToFit="1"/>
      <protection locked="0" hidden="1"/>
    </xf>
    <xf numFmtId="0" fontId="138" fillId="0" borderId="0" xfId="0" applyFont="1" applyAlignment="1" applyProtection="1">
      <alignment vertical="center" wrapText="1"/>
      <protection hidden="1"/>
    </xf>
    <xf numFmtId="0" fontId="140" fillId="0" borderId="0" xfId="0" applyFont="1" applyAlignment="1" applyProtection="1">
      <alignment horizontal="right" vertical="center"/>
      <protection hidden="1"/>
    </xf>
    <xf numFmtId="3" fontId="24" fillId="4" borderId="68" xfId="0" applyNumberFormat="1" applyFont="1" applyFill="1" applyBorder="1" applyAlignment="1" applyProtection="1">
      <alignment horizontal="right" vertical="center" shrinkToFit="1"/>
      <protection hidden="1"/>
    </xf>
    <xf numFmtId="3" fontId="24" fillId="4" borderId="43" xfId="0" applyNumberFormat="1" applyFont="1" applyFill="1" applyBorder="1" applyAlignment="1" applyProtection="1">
      <alignment horizontal="right" vertical="center" shrinkToFit="1"/>
      <protection hidden="1"/>
    </xf>
    <xf numFmtId="3" fontId="24" fillId="4" borderId="44" xfId="0" applyNumberFormat="1" applyFont="1" applyFill="1" applyBorder="1" applyAlignment="1" applyProtection="1">
      <alignment horizontal="right" vertical="center" shrinkToFit="1"/>
      <protection hidden="1"/>
    </xf>
    <xf numFmtId="3" fontId="48" fillId="0" borderId="42" xfId="0" applyNumberFormat="1" applyFont="1" applyBorder="1" applyAlignment="1" applyProtection="1">
      <alignment horizontal="right" vertical="center" shrinkToFit="1"/>
      <protection hidden="1"/>
    </xf>
    <xf numFmtId="3" fontId="48" fillId="0" borderId="43" xfId="0" applyNumberFormat="1" applyFont="1" applyBorder="1" applyAlignment="1" applyProtection="1">
      <alignment horizontal="right" vertical="center" shrinkToFit="1"/>
      <protection hidden="1"/>
    </xf>
    <xf numFmtId="0" fontId="21" fillId="4" borderId="107" xfId="0" applyFont="1" applyFill="1" applyBorder="1" applyAlignment="1" applyProtection="1">
      <alignment horizontal="center" vertical="center"/>
      <protection hidden="1"/>
    </xf>
    <xf numFmtId="0" fontId="21" fillId="4" borderId="58" xfId="0" applyFont="1" applyFill="1" applyBorder="1" applyAlignment="1" applyProtection="1">
      <alignment horizontal="center" vertical="center"/>
      <protection hidden="1"/>
    </xf>
    <xf numFmtId="0" fontId="21" fillId="4" borderId="110" xfId="0" applyFont="1" applyFill="1" applyBorder="1" applyAlignment="1" applyProtection="1">
      <alignment horizontal="center" vertical="center"/>
      <protection hidden="1"/>
    </xf>
    <xf numFmtId="0" fontId="21" fillId="4" borderId="60" xfId="0" applyFont="1" applyFill="1" applyBorder="1" applyAlignment="1" applyProtection="1">
      <alignment horizontal="center" vertical="center" wrapText="1"/>
      <protection hidden="1"/>
    </xf>
    <xf numFmtId="0" fontId="21" fillId="4" borderId="58" xfId="0" applyFont="1" applyFill="1" applyBorder="1" applyAlignment="1" applyProtection="1">
      <alignment horizontal="center" vertical="center" wrapText="1"/>
      <protection hidden="1"/>
    </xf>
    <xf numFmtId="0" fontId="21" fillId="4" borderId="78" xfId="0" applyFont="1" applyFill="1" applyBorder="1" applyAlignment="1" applyProtection="1">
      <alignment horizontal="center" vertical="center" wrapText="1"/>
      <protection hidden="1"/>
    </xf>
    <xf numFmtId="0" fontId="14" fillId="4" borderId="59" xfId="0" applyFont="1" applyFill="1" applyBorder="1" applyAlignment="1" applyProtection="1">
      <alignment horizontal="center" vertical="center"/>
      <protection hidden="1"/>
    </xf>
    <xf numFmtId="0" fontId="14" fillId="4" borderId="78" xfId="0" applyFont="1" applyFill="1" applyBorder="1" applyAlignment="1" applyProtection="1">
      <alignment horizontal="center" vertical="center"/>
      <protection hidden="1"/>
    </xf>
    <xf numFmtId="0" fontId="21" fillId="4" borderId="59" xfId="0" applyFont="1" applyFill="1" applyBorder="1" applyAlignment="1" applyProtection="1">
      <alignment horizontal="center" vertical="center"/>
      <protection hidden="1"/>
    </xf>
    <xf numFmtId="0" fontId="21" fillId="4" borderId="60" xfId="0" applyFont="1" applyFill="1" applyBorder="1" applyAlignment="1" applyProtection="1">
      <alignment horizontal="center" vertical="center"/>
      <protection hidden="1"/>
    </xf>
    <xf numFmtId="0" fontId="21" fillId="4" borderId="61" xfId="0" applyFont="1" applyFill="1" applyBorder="1" applyAlignment="1" applyProtection="1">
      <alignment horizontal="center" vertical="center"/>
      <protection hidden="1"/>
    </xf>
    <xf numFmtId="0" fontId="28" fillId="0" borderId="84" xfId="0" applyFont="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28" fillId="0" borderId="56" xfId="0" applyFont="1" applyBorder="1" applyAlignment="1" applyProtection="1">
      <alignment horizontal="center" vertical="center"/>
      <protection hidden="1"/>
    </xf>
    <xf numFmtId="0" fontId="28" fillId="0" borderId="12" xfId="0" applyFont="1" applyBorder="1" applyAlignment="1" applyProtection="1">
      <alignment horizontal="center" vertical="center"/>
      <protection hidden="1"/>
    </xf>
    <xf numFmtId="0" fontId="28" fillId="0" borderId="113" xfId="0" applyFont="1" applyBorder="1" applyAlignment="1" applyProtection="1">
      <alignment horizontal="center" vertical="center"/>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38" fontId="28" fillId="0" borderId="86" xfId="0" applyNumberFormat="1" applyFont="1" applyBorder="1" applyProtection="1">
      <alignment vertical="center"/>
      <protection hidden="1"/>
    </xf>
    <xf numFmtId="38" fontId="28" fillId="0" borderId="18" xfId="0" applyNumberFormat="1" applyFont="1" applyBorder="1" applyProtection="1">
      <alignment vertical="center"/>
      <protection hidden="1"/>
    </xf>
    <xf numFmtId="38" fontId="29" fillId="0" borderId="79" xfId="0" applyNumberFormat="1" applyFont="1" applyBorder="1" applyAlignment="1" applyProtection="1">
      <alignment horizontal="right" vertical="center"/>
      <protection hidden="1"/>
    </xf>
    <xf numFmtId="38" fontId="29" fillId="0" borderId="18" xfId="0" applyNumberFormat="1" applyFont="1" applyBorder="1" applyAlignment="1" applyProtection="1">
      <alignment horizontal="right" vertical="center"/>
      <protection hidden="1"/>
    </xf>
    <xf numFmtId="38" fontId="51" fillId="0" borderId="83" xfId="0" applyNumberFormat="1" applyFont="1" applyBorder="1" applyAlignment="1" applyProtection="1">
      <alignment horizontal="right" vertical="center"/>
      <protection hidden="1"/>
    </xf>
    <xf numFmtId="38" fontId="51" fillId="0" borderId="22" xfId="0" applyNumberFormat="1" applyFont="1" applyBorder="1" applyAlignment="1" applyProtection="1">
      <alignment horizontal="right" vertical="center"/>
      <protection hidden="1"/>
    </xf>
    <xf numFmtId="0" fontId="14" fillId="0" borderId="67" xfId="0" applyFont="1" applyBorder="1" applyAlignment="1" applyProtection="1">
      <alignment horizontal="center" vertical="center"/>
      <protection hidden="1"/>
    </xf>
    <xf numFmtId="0" fontId="14" fillId="0" borderId="140" xfId="0" applyFont="1" applyBorder="1" applyAlignment="1" applyProtection="1">
      <alignment horizontal="center" vertical="center"/>
      <protection hidden="1"/>
    </xf>
    <xf numFmtId="0" fontId="28" fillId="0" borderId="141" xfId="0" applyFont="1" applyBorder="1" applyAlignment="1" applyProtection="1">
      <alignment horizontal="center" vertical="center"/>
      <protection hidden="1"/>
    </xf>
    <xf numFmtId="0" fontId="28" fillId="0" borderId="126" xfId="0" applyFont="1" applyBorder="1" applyAlignment="1" applyProtection="1">
      <alignment horizontal="center" vertical="center"/>
      <protection hidden="1"/>
    </xf>
    <xf numFmtId="0" fontId="28" fillId="0" borderId="139" xfId="0" applyFont="1" applyBorder="1" applyAlignment="1" applyProtection="1">
      <alignment horizontal="center" vertical="center"/>
      <protection hidden="1"/>
    </xf>
    <xf numFmtId="0" fontId="28" fillId="0" borderId="138" xfId="0" applyFont="1" applyBorder="1" applyAlignment="1" applyProtection="1">
      <alignment horizontal="center" vertical="center"/>
      <protection hidden="1"/>
    </xf>
    <xf numFmtId="0" fontId="28" fillId="0" borderId="129"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38" fontId="28" fillId="0" borderId="128" xfId="0" applyNumberFormat="1" applyFont="1" applyBorder="1" applyProtection="1">
      <alignment vertical="center"/>
      <protection hidden="1"/>
    </xf>
    <xf numFmtId="38" fontId="28" fillId="0" borderId="126" xfId="0" applyNumberFormat="1" applyFont="1" applyBorder="1" applyProtection="1">
      <alignment vertical="center"/>
      <protection hidden="1"/>
    </xf>
    <xf numFmtId="38" fontId="29" fillId="0" borderId="136" xfId="0" applyNumberFormat="1" applyFont="1" applyBorder="1" applyAlignment="1" applyProtection="1">
      <alignment horizontal="right" vertical="center"/>
      <protection hidden="1"/>
    </xf>
    <xf numFmtId="38" fontId="29" fillId="0" borderId="100" xfId="0" applyNumberFormat="1" applyFont="1" applyBorder="1" applyAlignment="1" applyProtection="1">
      <alignment horizontal="right" vertical="center"/>
      <protection hidden="1"/>
    </xf>
    <xf numFmtId="0" fontId="22" fillId="0" borderId="216" xfId="0" applyFont="1" applyBorder="1" applyAlignment="1" applyProtection="1">
      <alignment horizontal="center" vertical="center" shrinkToFit="1"/>
      <protection locked="0"/>
    </xf>
    <xf numFmtId="0" fontId="22" fillId="0" borderId="51" xfId="0" applyFont="1" applyBorder="1" applyAlignment="1" applyProtection="1">
      <alignment horizontal="center" vertical="center" shrinkToFit="1"/>
      <protection locked="0"/>
    </xf>
    <xf numFmtId="0" fontId="22" fillId="0" borderId="51" xfId="0" applyFont="1" applyBorder="1" applyAlignment="1" applyProtection="1">
      <alignment horizontal="left" vertical="center" shrinkToFit="1"/>
      <protection hidden="1"/>
    </xf>
    <xf numFmtId="0" fontId="22" fillId="0" borderId="52" xfId="0" applyFont="1" applyBorder="1" applyAlignment="1" applyProtection="1">
      <alignment horizontal="left" vertical="center" shrinkToFit="1"/>
      <protection hidden="1"/>
    </xf>
    <xf numFmtId="0" fontId="22" fillId="0" borderId="13" xfId="0" applyFont="1" applyBorder="1" applyAlignment="1" applyProtection="1">
      <alignment horizontal="left" vertical="center" shrinkToFit="1"/>
      <protection hidden="1"/>
    </xf>
    <xf numFmtId="0" fontId="22" fillId="0" borderId="16" xfId="0" applyFont="1" applyBorder="1" applyAlignment="1" applyProtection="1">
      <alignment horizontal="left" vertical="center" shrinkToFit="1"/>
      <protection hidden="1"/>
    </xf>
    <xf numFmtId="0" fontId="22" fillId="0" borderId="52" xfId="0" applyFont="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22" fillId="0" borderId="16" xfId="0" applyFont="1" applyBorder="1" applyAlignment="1" applyProtection="1">
      <alignment horizontal="center" vertical="center"/>
      <protection hidden="1"/>
    </xf>
    <xf numFmtId="0" fontId="28" fillId="0" borderId="51" xfId="0" applyFont="1" applyBorder="1" applyProtection="1">
      <alignment vertical="center"/>
      <protection locked="0"/>
    </xf>
    <xf numFmtId="0" fontId="28" fillId="0" borderId="217" xfId="0" applyFont="1" applyBorder="1" applyProtection="1">
      <alignment vertical="center"/>
      <protection locked="0"/>
    </xf>
    <xf numFmtId="0" fontId="22" fillId="0" borderId="218" xfId="0" applyFont="1" applyBorder="1" applyAlignment="1" applyProtection="1">
      <alignment horizontal="center" vertical="center" shrinkToFit="1"/>
      <protection locked="0"/>
    </xf>
    <xf numFmtId="0" fontId="22" fillId="0" borderId="219" xfId="0" applyFont="1" applyBorder="1" applyAlignment="1" applyProtection="1">
      <alignment horizontal="center" vertical="center" shrinkToFit="1"/>
      <protection locked="0"/>
    </xf>
    <xf numFmtId="0" fontId="22" fillId="0" borderId="219" xfId="0" applyFont="1" applyBorder="1" applyAlignment="1" applyProtection="1">
      <alignment horizontal="left" vertical="center" shrinkToFit="1"/>
      <protection hidden="1"/>
    </xf>
    <xf numFmtId="0" fontId="22" fillId="0" borderId="152" xfId="0" applyFont="1" applyBorder="1" applyAlignment="1" applyProtection="1">
      <alignment horizontal="left" vertical="center" shrinkToFit="1"/>
      <protection hidden="1"/>
    </xf>
    <xf numFmtId="0" fontId="22" fillId="0" borderId="22" xfId="0" applyFont="1" applyBorder="1" applyAlignment="1" applyProtection="1">
      <alignment horizontal="left" vertical="center" shrinkToFit="1"/>
      <protection hidden="1"/>
    </xf>
    <xf numFmtId="0" fontId="22" fillId="0" borderId="151" xfId="0" applyFont="1" applyBorder="1" applyAlignment="1" applyProtection="1">
      <alignment horizontal="left" vertical="center" shrinkToFit="1"/>
      <protection hidden="1"/>
    </xf>
    <xf numFmtId="0" fontId="22" fillId="0" borderId="152" xfId="0" applyFont="1" applyBorder="1" applyAlignment="1" applyProtection="1">
      <alignment horizontal="center" vertical="center"/>
      <protection hidden="1"/>
    </xf>
    <xf numFmtId="0" fontId="22" fillId="0" borderId="22" xfId="0" applyFont="1" applyBorder="1" applyAlignment="1" applyProtection="1">
      <alignment horizontal="center" vertical="center"/>
      <protection hidden="1"/>
    </xf>
    <xf numFmtId="0" fontId="22" fillId="0" borderId="151" xfId="0" applyFont="1" applyBorder="1" applyAlignment="1" applyProtection="1">
      <alignment horizontal="center" vertical="center"/>
      <protection hidden="1"/>
    </xf>
    <xf numFmtId="0" fontId="28" fillId="0" borderId="219" xfId="0" applyFont="1" applyBorder="1" applyProtection="1">
      <alignment vertical="center"/>
      <protection locked="0"/>
    </xf>
    <xf numFmtId="0" fontId="28" fillId="0" borderId="220" xfId="0" applyFont="1" applyBorder="1" applyProtection="1">
      <alignment vertical="center"/>
      <protection locked="0"/>
    </xf>
    <xf numFmtId="0" fontId="22" fillId="0" borderId="165" xfId="0" applyFont="1" applyBorder="1" applyAlignment="1" applyProtection="1">
      <alignment horizontal="center" vertical="center" shrinkToFit="1"/>
      <protection locked="0"/>
    </xf>
    <xf numFmtId="0" fontId="22" fillId="0" borderId="112" xfId="0" applyFont="1" applyBorder="1" applyAlignment="1" applyProtection="1">
      <alignment horizontal="center" vertical="center" shrinkToFit="1"/>
      <protection locked="0"/>
    </xf>
    <xf numFmtId="0" fontId="22" fillId="0" borderId="112" xfId="0" applyFont="1" applyBorder="1" applyAlignment="1" applyProtection="1">
      <alignment horizontal="left" vertical="center" shrinkToFit="1"/>
      <protection hidden="1"/>
    </xf>
    <xf numFmtId="0" fontId="22" fillId="0" borderId="55" xfId="0" applyFont="1" applyBorder="1" applyAlignment="1" applyProtection="1">
      <alignment horizontal="left" vertical="center" shrinkToFit="1"/>
      <protection hidden="1"/>
    </xf>
    <xf numFmtId="0" fontId="22" fillId="0" borderId="12" xfId="0" applyFont="1" applyBorder="1" applyAlignment="1" applyProtection="1">
      <alignment horizontal="left" vertical="center" shrinkToFit="1"/>
      <protection hidden="1"/>
    </xf>
    <xf numFmtId="0" fontId="22" fillId="0" borderId="113" xfId="0" applyFont="1" applyBorder="1" applyAlignment="1" applyProtection="1">
      <alignment horizontal="left" vertical="center" shrinkToFit="1"/>
      <protection hidden="1"/>
    </xf>
    <xf numFmtId="0" fontId="22" fillId="0" borderId="55"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113" xfId="0" applyFont="1" applyBorder="1" applyAlignment="1" applyProtection="1">
      <alignment horizontal="center" vertical="center"/>
      <protection hidden="1"/>
    </xf>
    <xf numFmtId="0" fontId="28" fillId="0" borderId="112" xfId="0" applyFont="1" applyBorder="1" applyProtection="1">
      <alignment vertical="center"/>
      <protection locked="0"/>
    </xf>
    <xf numFmtId="0" fontId="28" fillId="0" borderId="166" xfId="0" applyFont="1" applyBorder="1" applyProtection="1">
      <alignment vertical="center"/>
      <protection locked="0"/>
    </xf>
    <xf numFmtId="0" fontId="9" fillId="7" borderId="36" xfId="0" applyFont="1" applyFill="1" applyBorder="1" applyAlignment="1" applyProtection="1">
      <alignment horizontal="center" vertical="center"/>
      <protection hidden="1"/>
    </xf>
    <xf numFmtId="0" fontId="9" fillId="7" borderId="20" xfId="0" applyFont="1" applyFill="1" applyBorder="1" applyAlignment="1" applyProtection="1">
      <alignment horizontal="center" vertical="center"/>
      <protection hidden="1"/>
    </xf>
    <xf numFmtId="0" fontId="22" fillId="2" borderId="105" xfId="0" applyFont="1" applyFill="1" applyBorder="1" applyAlignment="1" applyProtection="1">
      <alignment horizontal="center" vertical="center"/>
      <protection hidden="1"/>
    </xf>
    <xf numFmtId="0" fontId="22" fillId="2" borderId="20" xfId="0" applyFont="1" applyFill="1" applyBorder="1" applyAlignment="1" applyProtection="1">
      <alignment horizontal="center" vertical="center"/>
      <protection hidden="1"/>
    </xf>
    <xf numFmtId="0" fontId="22" fillId="2" borderId="34" xfId="0" applyFont="1" applyFill="1" applyBorder="1" applyAlignment="1" applyProtection="1">
      <alignment horizontal="center" vertical="center"/>
      <protection hidden="1"/>
    </xf>
    <xf numFmtId="0" fontId="14" fillId="5" borderId="167" xfId="0" applyFont="1" applyFill="1" applyBorder="1" applyAlignment="1" applyProtection="1">
      <alignment horizontal="center" vertical="center" wrapText="1"/>
      <protection hidden="1"/>
    </xf>
    <xf numFmtId="0" fontId="14" fillId="5" borderId="161" xfId="0" applyFont="1" applyFill="1" applyBorder="1" applyAlignment="1" applyProtection="1">
      <alignment horizontal="center" vertical="center" wrapText="1"/>
      <protection hidden="1"/>
    </xf>
    <xf numFmtId="0" fontId="14" fillId="4" borderId="161"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97" xfId="0" applyFont="1" applyFill="1" applyBorder="1" applyAlignment="1" applyProtection="1">
      <alignment horizontal="center" vertical="center"/>
      <protection hidden="1"/>
    </xf>
    <xf numFmtId="0" fontId="14" fillId="5" borderId="161" xfId="0" applyFont="1" applyFill="1" applyBorder="1" applyAlignment="1" applyProtection="1">
      <alignment horizontal="center" vertical="center"/>
      <protection hidden="1"/>
    </xf>
    <xf numFmtId="0" fontId="14" fillId="5" borderId="168" xfId="0" applyFont="1" applyFill="1" applyBorder="1" applyAlignment="1" applyProtection="1">
      <alignment horizontal="center" vertical="center"/>
      <protection hidden="1"/>
    </xf>
    <xf numFmtId="49" fontId="22" fillId="0" borderId="142" xfId="0" applyNumberFormat="1" applyFont="1" applyBorder="1" applyAlignment="1" applyProtection="1">
      <alignment horizontal="center" vertical="center" shrinkToFit="1"/>
      <protection locked="0"/>
    </xf>
    <xf numFmtId="49" fontId="22" fillId="0" borderId="13" xfId="0" applyNumberFormat="1" applyFont="1" applyBorder="1" applyAlignment="1" applyProtection="1">
      <alignment horizontal="center" vertical="center" shrinkToFit="1"/>
      <protection locked="0"/>
    </xf>
    <xf numFmtId="49" fontId="22" fillId="0" borderId="16" xfId="0" applyNumberFormat="1" applyFont="1" applyBorder="1" applyAlignment="1" applyProtection="1">
      <alignment horizontal="center" vertical="center" shrinkToFit="1"/>
      <protection locked="0"/>
    </xf>
    <xf numFmtId="49" fontId="22" fillId="0" borderId="52" xfId="0" applyNumberFormat="1" applyFont="1" applyBorder="1" applyAlignment="1" applyProtection="1">
      <alignment horizontal="center" vertical="center" shrinkToFit="1"/>
      <protection locked="0"/>
    </xf>
    <xf numFmtId="0" fontId="28" fillId="0" borderId="55" xfId="10" applyNumberFormat="1" applyFont="1" applyFill="1" applyBorder="1" applyAlignment="1" applyProtection="1">
      <alignment horizontal="center" vertical="center" shrinkToFit="1"/>
      <protection hidden="1"/>
    </xf>
    <xf numFmtId="0" fontId="28" fillId="0" borderId="12" xfId="10" applyNumberFormat="1" applyFont="1" applyFill="1" applyBorder="1" applyAlignment="1" applyProtection="1">
      <alignment horizontal="center" vertical="center" shrinkToFit="1"/>
      <protection hidden="1"/>
    </xf>
    <xf numFmtId="0" fontId="28" fillId="0" borderId="113" xfId="10" applyNumberFormat="1" applyFont="1" applyFill="1" applyBorder="1" applyAlignment="1" applyProtection="1">
      <alignment horizontal="center" vertical="center" shrinkToFit="1"/>
      <protection hidden="1"/>
    </xf>
    <xf numFmtId="38" fontId="28" fillId="2" borderId="52" xfId="141" applyFont="1" applyFill="1" applyBorder="1" applyAlignment="1" applyProtection="1">
      <alignment horizontal="right" vertical="center" shrinkToFit="1"/>
      <protection locked="0"/>
    </xf>
    <xf numFmtId="38" fontId="28" fillId="2" borderId="13" xfId="141" applyFont="1" applyFill="1" applyBorder="1" applyAlignment="1" applyProtection="1">
      <alignment horizontal="right" vertical="center" shrinkToFit="1"/>
      <protection locked="0"/>
    </xf>
    <xf numFmtId="0" fontId="50" fillId="3" borderId="0" xfId="0" applyFont="1" applyFill="1" applyAlignment="1" applyProtection="1">
      <alignment horizontal="center" vertical="center" wrapText="1"/>
      <protection hidden="1"/>
    </xf>
    <xf numFmtId="0" fontId="85" fillId="0" borderId="200" xfId="0" applyFont="1" applyBorder="1" applyAlignment="1" applyProtection="1">
      <alignment horizontal="left" vertical="center" wrapText="1" shrinkToFit="1"/>
      <protection hidden="1"/>
    </xf>
    <xf numFmtId="0" fontId="85" fillId="0" borderId="144" xfId="0" applyFont="1" applyBorder="1" applyAlignment="1" applyProtection="1">
      <alignment horizontal="left" vertical="center" shrinkToFit="1"/>
      <protection hidden="1"/>
    </xf>
    <xf numFmtId="0" fontId="85" fillId="0" borderId="201" xfId="0" applyFont="1" applyBorder="1" applyAlignment="1" applyProtection="1">
      <alignment horizontal="left" vertical="center" shrinkToFit="1"/>
      <protection hidden="1"/>
    </xf>
    <xf numFmtId="38" fontId="7" fillId="39" borderId="1" xfId="14" applyFont="1" applyFill="1" applyBorder="1" applyAlignment="1" applyProtection="1">
      <alignment horizontal="center" vertical="center"/>
      <protection hidden="1"/>
    </xf>
    <xf numFmtId="38" fontId="7" fillId="39" borderId="2" xfId="14" applyFont="1" applyFill="1" applyBorder="1" applyAlignment="1" applyProtection="1">
      <alignment horizontal="center" vertical="center"/>
      <protection hidden="1"/>
    </xf>
    <xf numFmtId="0" fontId="14" fillId="5" borderId="164" xfId="0" applyFont="1" applyFill="1" applyBorder="1" applyAlignment="1" applyProtection="1">
      <alignment horizontal="center" vertical="center" shrinkToFit="1"/>
      <protection hidden="1"/>
    </xf>
    <xf numFmtId="0" fontId="14" fillId="5" borderId="96" xfId="0" applyFont="1" applyFill="1" applyBorder="1" applyAlignment="1" applyProtection="1">
      <alignment horizontal="center" vertical="center" shrinkToFit="1"/>
      <protection hidden="1"/>
    </xf>
    <xf numFmtId="0" fontId="14" fillId="5" borderId="97" xfId="0" applyFont="1" applyFill="1" applyBorder="1" applyAlignment="1" applyProtection="1">
      <alignment horizontal="center" vertical="center" shrinkToFit="1"/>
      <protection hidden="1"/>
    </xf>
    <xf numFmtId="0" fontId="14" fillId="5" borderId="95" xfId="0" applyFont="1" applyFill="1" applyBorder="1" applyAlignment="1" applyProtection="1">
      <alignment horizontal="center" vertical="center" shrinkToFit="1"/>
      <protection hidden="1"/>
    </xf>
    <xf numFmtId="0" fontId="14" fillId="5" borderId="95" xfId="0" applyFont="1" applyFill="1" applyBorder="1" applyAlignment="1" applyProtection="1">
      <alignment horizontal="center" vertical="center" wrapText="1"/>
      <protection hidden="1"/>
    </xf>
    <xf numFmtId="0" fontId="14" fillId="5" borderId="96" xfId="0" applyFont="1" applyFill="1" applyBorder="1" applyAlignment="1" applyProtection="1">
      <alignment horizontal="center" vertical="center"/>
      <protection hidden="1"/>
    </xf>
    <xf numFmtId="0" fontId="14" fillId="5" borderId="97" xfId="0" applyFont="1" applyFill="1" applyBorder="1" applyAlignment="1" applyProtection="1">
      <alignment horizontal="center" vertical="center"/>
      <protection hidden="1"/>
    </xf>
    <xf numFmtId="0" fontId="14" fillId="5" borderId="162" xfId="0" applyFont="1" applyFill="1" applyBorder="1" applyAlignment="1" applyProtection="1">
      <alignment horizontal="center" vertical="center"/>
      <protection hidden="1"/>
    </xf>
    <xf numFmtId="38" fontId="28" fillId="2" borderId="12" xfId="141" applyFont="1" applyFill="1" applyBorder="1" applyAlignment="1" applyProtection="1">
      <alignment horizontal="right" vertical="center" shrinkToFit="1"/>
      <protection locked="0"/>
    </xf>
    <xf numFmtId="38" fontId="28" fillId="2" borderId="113" xfId="141" applyFont="1" applyFill="1" applyBorder="1" applyAlignment="1" applyProtection="1">
      <alignment horizontal="right" vertical="center" shrinkToFit="1"/>
      <protection locked="0"/>
    </xf>
    <xf numFmtId="184" fontId="28" fillId="0" borderId="55" xfId="10" applyNumberFormat="1" applyFont="1" applyFill="1" applyBorder="1" applyAlignment="1" applyProtection="1">
      <alignment horizontal="right" vertical="center" shrinkToFit="1"/>
      <protection hidden="1"/>
    </xf>
    <xf numFmtId="184" fontId="28" fillId="0" borderId="12" xfId="10" applyNumberFormat="1" applyFont="1" applyFill="1" applyBorder="1" applyAlignment="1" applyProtection="1">
      <alignment horizontal="right" vertical="center" shrinkToFit="1"/>
      <protection hidden="1"/>
    </xf>
    <xf numFmtId="184" fontId="28" fillId="0" borderId="113" xfId="10" applyNumberFormat="1" applyFont="1" applyFill="1" applyBorder="1" applyAlignment="1" applyProtection="1">
      <alignment horizontal="right" vertical="center" shrinkToFit="1"/>
      <protection hidden="1"/>
    </xf>
    <xf numFmtId="0" fontId="28" fillId="2" borderId="55" xfId="10" applyNumberFormat="1" applyFont="1" applyFill="1" applyBorder="1" applyAlignment="1" applyProtection="1">
      <alignment horizontal="center" vertical="center" shrinkToFit="1"/>
      <protection hidden="1"/>
    </xf>
    <xf numFmtId="0" fontId="28" fillId="2" borderId="12" xfId="10" applyNumberFormat="1" applyFont="1" applyFill="1" applyBorder="1" applyAlignment="1" applyProtection="1">
      <alignment horizontal="center" vertical="center" shrinkToFit="1"/>
      <protection hidden="1"/>
    </xf>
    <xf numFmtId="0" fontId="28" fillId="2" borderId="113" xfId="10" applyNumberFormat="1" applyFont="1" applyFill="1" applyBorder="1" applyAlignment="1" applyProtection="1">
      <alignment horizontal="center" vertical="center" shrinkToFit="1"/>
      <protection hidden="1"/>
    </xf>
    <xf numFmtId="179" fontId="28" fillId="2" borderId="55" xfId="10" applyNumberFormat="1" applyFont="1" applyFill="1" applyBorder="1" applyAlignment="1" applyProtection="1">
      <alignment vertical="center" shrinkToFit="1"/>
      <protection locked="0"/>
    </xf>
    <xf numFmtId="179" fontId="28" fillId="2" borderId="12" xfId="10" applyNumberFormat="1" applyFont="1" applyFill="1" applyBorder="1" applyAlignment="1" applyProtection="1">
      <alignment vertical="center" shrinkToFit="1"/>
      <protection locked="0"/>
    </xf>
    <xf numFmtId="179" fontId="28" fillId="2" borderId="57" xfId="10" applyNumberFormat="1" applyFont="1" applyFill="1" applyBorder="1" applyAlignment="1" applyProtection="1">
      <alignment vertical="center" shrinkToFit="1"/>
      <protection locked="0"/>
    </xf>
    <xf numFmtId="49" fontId="22" fillId="0" borderId="150" xfId="0" applyNumberFormat="1" applyFont="1" applyBorder="1" applyAlignment="1" applyProtection="1">
      <alignment horizontal="center" vertical="center" shrinkToFit="1"/>
      <protection locked="0"/>
    </xf>
    <xf numFmtId="49" fontId="22" fillId="0" borderId="12" xfId="0" applyNumberFormat="1" applyFont="1" applyBorder="1" applyAlignment="1" applyProtection="1">
      <alignment horizontal="center" vertical="center" shrinkToFit="1"/>
      <protection locked="0"/>
    </xf>
    <xf numFmtId="49" fontId="22" fillId="0" borderId="113" xfId="0" applyNumberFormat="1" applyFont="1" applyBorder="1" applyAlignment="1" applyProtection="1">
      <alignment horizontal="center" vertical="center" shrinkToFit="1"/>
      <protection locked="0"/>
    </xf>
    <xf numFmtId="49" fontId="22" fillId="0" borderId="55" xfId="0" applyNumberFormat="1" applyFont="1" applyBorder="1" applyAlignment="1" applyProtection="1">
      <alignment horizontal="center" vertical="center" shrinkToFit="1"/>
      <protection locked="0"/>
    </xf>
    <xf numFmtId="38" fontId="28" fillId="2" borderId="55" xfId="141" applyFont="1" applyFill="1" applyBorder="1" applyAlignment="1" applyProtection="1">
      <alignment horizontal="right" vertical="center" shrinkToFit="1"/>
      <protection locked="0"/>
    </xf>
    <xf numFmtId="38" fontId="28" fillId="2" borderId="16" xfId="141" applyFont="1" applyFill="1" applyBorder="1" applyAlignment="1" applyProtection="1">
      <alignment horizontal="right" vertical="center" shrinkToFit="1"/>
      <protection locked="0"/>
    </xf>
    <xf numFmtId="179" fontId="28" fillId="2" borderId="52" xfId="10" applyNumberFormat="1" applyFont="1" applyFill="1" applyBorder="1" applyAlignment="1" applyProtection="1">
      <alignment vertical="center" shrinkToFit="1"/>
      <protection locked="0"/>
    </xf>
    <xf numFmtId="179" fontId="28" fillId="2" borderId="13" xfId="10" applyNumberFormat="1" applyFont="1" applyFill="1" applyBorder="1" applyAlignment="1" applyProtection="1">
      <alignment vertical="center" shrinkToFit="1"/>
      <protection locked="0"/>
    </xf>
    <xf numFmtId="179" fontId="28" fillId="2" borderId="54" xfId="10" applyNumberFormat="1" applyFont="1" applyFill="1" applyBorder="1" applyAlignment="1" applyProtection="1">
      <alignment vertical="center" shrinkToFit="1"/>
      <protection locked="0"/>
    </xf>
    <xf numFmtId="179" fontId="28" fillId="0" borderId="52" xfId="10" applyNumberFormat="1" applyFont="1" applyFill="1" applyBorder="1" applyAlignment="1" applyProtection="1">
      <alignment vertical="center" shrinkToFit="1"/>
      <protection locked="0"/>
    </xf>
    <xf numFmtId="179" fontId="28" fillId="0" borderId="13" xfId="10" applyNumberFormat="1" applyFont="1" applyFill="1" applyBorder="1" applyAlignment="1" applyProtection="1">
      <alignment vertical="center" shrinkToFit="1"/>
      <protection locked="0"/>
    </xf>
    <xf numFmtId="179" fontId="28" fillId="0" borderId="54" xfId="10" applyNumberFormat="1" applyFont="1" applyFill="1" applyBorder="1" applyAlignment="1" applyProtection="1">
      <alignment vertical="center" shrinkToFit="1"/>
      <protection locked="0"/>
    </xf>
    <xf numFmtId="49" fontId="22" fillId="0" borderId="141" xfId="0" applyNumberFormat="1" applyFont="1" applyBorder="1" applyAlignment="1" applyProtection="1">
      <alignment horizontal="center" vertical="center" shrinkToFit="1"/>
      <protection locked="0"/>
    </xf>
    <xf numFmtId="49" fontId="22" fillId="0" borderId="126" xfId="0" applyNumberFormat="1" applyFont="1" applyBorder="1" applyAlignment="1" applyProtection="1">
      <alignment horizontal="center" vertical="center" shrinkToFit="1"/>
      <protection locked="0"/>
    </xf>
    <xf numFmtId="49" fontId="22" fillId="0" borderId="129" xfId="0" applyNumberFormat="1" applyFont="1" applyBorder="1" applyAlignment="1" applyProtection="1">
      <alignment horizontal="center" vertical="center" shrinkToFit="1"/>
      <protection locked="0"/>
    </xf>
    <xf numFmtId="49" fontId="22" fillId="0" borderId="128" xfId="0" applyNumberFormat="1" applyFont="1" applyBorder="1" applyAlignment="1" applyProtection="1">
      <alignment horizontal="center" vertical="center" shrinkToFit="1"/>
      <protection locked="0"/>
    </xf>
    <xf numFmtId="0" fontId="22" fillId="0" borderId="128" xfId="0" applyFont="1" applyBorder="1" applyAlignment="1" applyProtection="1">
      <alignment horizontal="left" vertical="center" shrinkToFit="1"/>
      <protection hidden="1"/>
    </xf>
    <xf numFmtId="0" fontId="22" fillId="0" borderId="126" xfId="0" applyFont="1" applyBorder="1" applyAlignment="1" applyProtection="1">
      <alignment horizontal="left" vertical="center" shrinkToFit="1"/>
      <protection hidden="1"/>
    </xf>
    <xf numFmtId="0" fontId="22" fillId="0" borderId="129" xfId="0" applyFont="1" applyBorder="1" applyAlignment="1" applyProtection="1">
      <alignment horizontal="left" vertical="center" shrinkToFit="1"/>
      <protection hidden="1"/>
    </xf>
    <xf numFmtId="0" fontId="28" fillId="0" borderId="128" xfId="10" applyNumberFormat="1" applyFont="1" applyFill="1" applyBorder="1" applyAlignment="1" applyProtection="1">
      <alignment horizontal="center" vertical="center" shrinkToFit="1"/>
      <protection hidden="1"/>
    </xf>
    <xf numFmtId="0" fontId="28" fillId="0" borderId="126" xfId="10" applyNumberFormat="1" applyFont="1" applyFill="1" applyBorder="1" applyAlignment="1" applyProtection="1">
      <alignment horizontal="center" vertical="center" shrinkToFit="1"/>
      <protection hidden="1"/>
    </xf>
    <xf numFmtId="0" fontId="28" fillId="0" borderId="129" xfId="10" applyNumberFormat="1" applyFont="1" applyFill="1" applyBorder="1" applyAlignment="1" applyProtection="1">
      <alignment horizontal="center" vertical="center" shrinkToFit="1"/>
      <protection hidden="1"/>
    </xf>
    <xf numFmtId="38" fontId="28" fillId="2" borderId="128" xfId="141" applyFont="1" applyFill="1" applyBorder="1" applyAlignment="1" applyProtection="1">
      <alignment horizontal="right" vertical="center" shrinkToFit="1"/>
      <protection locked="0"/>
    </xf>
    <xf numFmtId="38" fontId="28" fillId="2" borderId="126" xfId="141" applyFont="1" applyFill="1" applyBorder="1" applyAlignment="1" applyProtection="1">
      <alignment horizontal="right" vertical="center" shrinkToFit="1"/>
      <protection locked="0"/>
    </xf>
    <xf numFmtId="38" fontId="28" fillId="2" borderId="129" xfId="141" applyFont="1" applyFill="1" applyBorder="1" applyAlignment="1" applyProtection="1">
      <alignment horizontal="right" vertical="center" shrinkToFit="1"/>
      <protection locked="0"/>
    </xf>
    <xf numFmtId="184" fontId="28" fillId="0" borderId="128" xfId="10" applyNumberFormat="1" applyFont="1" applyFill="1" applyBorder="1" applyAlignment="1" applyProtection="1">
      <alignment horizontal="right" vertical="center" shrinkToFit="1"/>
      <protection hidden="1"/>
    </xf>
    <xf numFmtId="184" fontId="28" fillId="0" borderId="126" xfId="10" applyNumberFormat="1" applyFont="1" applyFill="1" applyBorder="1" applyAlignment="1" applyProtection="1">
      <alignment horizontal="right" vertical="center" shrinkToFit="1"/>
      <protection hidden="1"/>
    </xf>
    <xf numFmtId="184" fontId="28" fillId="0" borderId="129" xfId="10" applyNumberFormat="1" applyFont="1" applyFill="1" applyBorder="1" applyAlignment="1" applyProtection="1">
      <alignment horizontal="right" vertical="center" shrinkToFit="1"/>
      <protection hidden="1"/>
    </xf>
    <xf numFmtId="0" fontId="28" fillId="2" borderId="128" xfId="10" applyNumberFormat="1" applyFont="1" applyFill="1" applyBorder="1" applyAlignment="1" applyProtection="1">
      <alignment horizontal="center" vertical="center" shrinkToFit="1"/>
      <protection hidden="1"/>
    </xf>
    <xf numFmtId="0" fontId="28" fillId="2" borderId="126" xfId="10" applyNumberFormat="1" applyFont="1" applyFill="1" applyBorder="1" applyAlignment="1" applyProtection="1">
      <alignment horizontal="center" vertical="center" shrinkToFit="1"/>
      <protection hidden="1"/>
    </xf>
    <xf numFmtId="0" fontId="28" fillId="2" borderId="129" xfId="10" applyNumberFormat="1" applyFont="1" applyFill="1" applyBorder="1" applyAlignment="1" applyProtection="1">
      <alignment horizontal="center" vertical="center" shrinkToFit="1"/>
      <protection hidden="1"/>
    </xf>
    <xf numFmtId="179" fontId="28" fillId="2" borderId="128" xfId="10" applyNumberFormat="1" applyFont="1" applyFill="1" applyBorder="1" applyAlignment="1" applyProtection="1">
      <alignment vertical="center" shrinkToFit="1"/>
      <protection locked="0"/>
    </xf>
    <xf numFmtId="179" fontId="28" fillId="2" borderId="126" xfId="10" applyNumberFormat="1" applyFont="1" applyFill="1" applyBorder="1" applyAlignment="1" applyProtection="1">
      <alignment vertical="center" shrinkToFit="1"/>
      <protection locked="0"/>
    </xf>
    <xf numFmtId="179" fontId="28" fillId="2" borderId="130" xfId="10" applyNumberFormat="1" applyFont="1" applyFill="1" applyBorder="1" applyAlignment="1" applyProtection="1">
      <alignment vertical="center" shrinkToFit="1"/>
      <protection locked="0"/>
    </xf>
    <xf numFmtId="179" fontId="28" fillId="0" borderId="52" xfId="10" applyNumberFormat="1" applyFont="1" applyFill="1" applyBorder="1" applyAlignment="1" applyProtection="1">
      <alignment horizontal="center" vertical="center" shrinkToFit="1"/>
      <protection locked="0"/>
    </xf>
    <xf numFmtId="179" fontId="28" fillId="0" borderId="13" xfId="10" applyNumberFormat="1" applyFont="1" applyFill="1" applyBorder="1" applyAlignment="1" applyProtection="1">
      <alignment horizontal="center" vertical="center" shrinkToFit="1"/>
      <protection locked="0"/>
    </xf>
    <xf numFmtId="179" fontId="28" fillId="0" borderId="54" xfId="10" applyNumberFormat="1" applyFont="1" applyFill="1" applyBorder="1" applyAlignment="1" applyProtection="1">
      <alignment horizontal="center" vertical="center" shrinkToFit="1"/>
      <protection locked="0"/>
    </xf>
    <xf numFmtId="179" fontId="28" fillId="2" borderId="55" xfId="10" applyNumberFormat="1" applyFont="1" applyFill="1" applyBorder="1" applyAlignment="1" applyProtection="1">
      <alignment horizontal="center" vertical="center" shrinkToFit="1"/>
      <protection locked="0"/>
    </xf>
    <xf numFmtId="179" fontId="28" fillId="2" borderId="12" xfId="10" applyNumberFormat="1" applyFont="1" applyFill="1" applyBorder="1" applyAlignment="1" applyProtection="1">
      <alignment horizontal="center" vertical="center" shrinkToFit="1"/>
      <protection locked="0"/>
    </xf>
    <xf numFmtId="179" fontId="28" fillId="2" borderId="57" xfId="10" applyNumberFormat="1" applyFont="1" applyFill="1" applyBorder="1" applyAlignment="1" applyProtection="1">
      <alignment horizontal="center" vertical="center" shrinkToFit="1"/>
      <protection locked="0"/>
    </xf>
    <xf numFmtId="179" fontId="28" fillId="2" borderId="52" xfId="10" applyNumberFormat="1" applyFont="1" applyFill="1" applyBorder="1" applyAlignment="1" applyProtection="1">
      <alignment horizontal="center" vertical="center" shrinkToFit="1"/>
      <protection locked="0"/>
    </xf>
    <xf numFmtId="179" fontId="28" fillId="2" borderId="13" xfId="10" applyNumberFormat="1" applyFont="1" applyFill="1" applyBorder="1" applyAlignment="1" applyProtection="1">
      <alignment horizontal="center" vertical="center" shrinkToFit="1"/>
      <protection locked="0"/>
    </xf>
    <xf numFmtId="179" fontId="28" fillId="2" borderId="54" xfId="10" applyNumberFormat="1" applyFont="1" applyFill="1" applyBorder="1" applyAlignment="1" applyProtection="1">
      <alignment horizontal="center" vertical="center" shrinkToFit="1"/>
      <protection locked="0"/>
    </xf>
    <xf numFmtId="179" fontId="28" fillId="0" borderId="128" xfId="10" applyNumberFormat="1" applyFont="1" applyFill="1" applyBorder="1" applyAlignment="1" applyProtection="1">
      <alignment horizontal="center" vertical="center" shrinkToFit="1"/>
      <protection locked="0"/>
    </xf>
    <xf numFmtId="179" fontId="28" fillId="0" borderId="126" xfId="10" applyNumberFormat="1" applyFont="1" applyFill="1" applyBorder="1" applyAlignment="1" applyProtection="1">
      <alignment horizontal="center" vertical="center" shrinkToFit="1"/>
      <protection locked="0"/>
    </xf>
    <xf numFmtId="179" fontId="28" fillId="0" borderId="130" xfId="10" applyNumberFormat="1" applyFont="1" applyFill="1" applyBorder="1" applyAlignment="1" applyProtection="1">
      <alignment horizontal="center" vertical="center" shrinkToFit="1"/>
      <protection locked="0"/>
    </xf>
    <xf numFmtId="0" fontId="21" fillId="7" borderId="107" xfId="0" applyFont="1" applyFill="1" applyBorder="1" applyAlignment="1" applyProtection="1">
      <alignment horizontal="center" vertical="center" wrapText="1"/>
      <protection hidden="1"/>
    </xf>
    <xf numFmtId="0" fontId="21" fillId="7" borderId="58" xfId="0" applyFont="1" applyFill="1" applyBorder="1" applyAlignment="1" applyProtection="1">
      <alignment horizontal="center" vertical="center" wrapText="1"/>
      <protection hidden="1"/>
    </xf>
    <xf numFmtId="0" fontId="21" fillId="7" borderId="110" xfId="0" applyFont="1" applyFill="1" applyBorder="1" applyAlignment="1" applyProtection="1">
      <alignment horizontal="center" vertical="center" wrapText="1"/>
      <protection hidden="1"/>
    </xf>
    <xf numFmtId="0" fontId="21" fillId="7" borderId="60" xfId="0" applyFont="1" applyFill="1" applyBorder="1" applyAlignment="1" applyProtection="1">
      <alignment horizontal="center" vertical="center" wrapText="1"/>
      <protection hidden="1"/>
    </xf>
    <xf numFmtId="38" fontId="15" fillId="0" borderId="132" xfId="0" applyNumberFormat="1"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04" xfId="0" applyNumberFormat="1" applyFont="1" applyBorder="1" applyAlignment="1" applyProtection="1">
      <alignment horizontal="center" vertical="center"/>
      <protection hidden="1"/>
    </xf>
    <xf numFmtId="0" fontId="28" fillId="0" borderId="53" xfId="0" applyFont="1" applyBorder="1" applyAlignment="1" applyProtection="1">
      <alignment horizontal="center" vertical="center" shrinkToFit="1"/>
      <protection hidden="1"/>
    </xf>
    <xf numFmtId="0" fontId="28" fillId="0" borderId="16" xfId="0" applyFont="1" applyBorder="1" applyAlignment="1" applyProtection="1">
      <alignment horizontal="center" vertical="center" shrinkToFit="1"/>
      <protection hidden="1"/>
    </xf>
    <xf numFmtId="38" fontId="28" fillId="0" borderId="53" xfId="6" applyFont="1" applyBorder="1" applyAlignment="1" applyProtection="1">
      <alignment horizontal="right" vertical="center"/>
      <protection hidden="1"/>
    </xf>
    <xf numFmtId="38" fontId="28" fillId="0" borderId="13" xfId="6" applyFont="1" applyBorder="1" applyAlignment="1" applyProtection="1">
      <alignment horizontal="right" vertical="center"/>
      <protection hidden="1"/>
    </xf>
    <xf numFmtId="38" fontId="29" fillId="0" borderId="53" xfId="0" applyNumberFormat="1" applyFont="1" applyBorder="1" applyAlignment="1" applyProtection="1">
      <alignment horizontal="right" vertical="center"/>
      <protection hidden="1"/>
    </xf>
    <xf numFmtId="38" fontId="29" fillId="0" borderId="13" xfId="0" applyNumberFormat="1" applyFont="1" applyBorder="1" applyAlignment="1" applyProtection="1">
      <alignment horizontal="right" vertical="center"/>
      <protection hidden="1"/>
    </xf>
    <xf numFmtId="0" fontId="14" fillId="0" borderId="66" xfId="0" applyFont="1" applyBorder="1" applyAlignment="1" applyProtection="1">
      <alignment horizontal="center" vertical="center" wrapText="1"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0" fontId="14" fillId="0" borderId="8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0" xfId="0" applyFont="1" applyBorder="1" applyAlignment="1" applyProtection="1">
      <alignment horizontal="center" vertical="center" shrinkToFit="1"/>
      <protection hidden="1"/>
    </xf>
    <xf numFmtId="0" fontId="14" fillId="0" borderId="19" xfId="0" applyFont="1" applyBorder="1" applyAlignment="1" applyProtection="1">
      <alignment horizontal="center" vertical="center" shrinkToFit="1"/>
      <protection hidden="1"/>
    </xf>
    <xf numFmtId="0" fontId="14" fillId="0" borderId="81" xfId="0" applyFont="1" applyBorder="1" applyAlignment="1" applyProtection="1">
      <alignment horizontal="center" vertical="center" shrinkToFit="1"/>
      <protection hidden="1"/>
    </xf>
    <xf numFmtId="0" fontId="28" fillId="0" borderId="8" xfId="0" applyFont="1" applyBorder="1" applyAlignment="1" applyProtection="1">
      <alignment horizontal="center" vertical="center" shrinkToFit="1"/>
      <protection hidden="1"/>
    </xf>
    <xf numFmtId="0" fontId="28" fillId="0" borderId="5" xfId="0" applyFont="1" applyBorder="1" applyAlignment="1" applyProtection="1">
      <alignment horizontal="center" vertical="center" shrinkToFit="1"/>
      <protection hidden="1"/>
    </xf>
    <xf numFmtId="0" fontId="28" fillId="0" borderId="6" xfId="0" applyFont="1" applyBorder="1" applyAlignment="1" applyProtection="1">
      <alignment horizontal="center" vertical="center" shrinkToFit="1"/>
      <protection hidden="1"/>
    </xf>
    <xf numFmtId="0" fontId="28" fillId="0" borderId="11" xfId="0" applyFont="1" applyBorder="1" applyAlignment="1" applyProtection="1">
      <alignment horizontal="center" vertical="center" shrinkToFit="1"/>
      <protection hidden="1"/>
    </xf>
    <xf numFmtId="0" fontId="28" fillId="0" borderId="0" xfId="0" applyFont="1" applyAlignment="1" applyProtection="1">
      <alignment horizontal="center" vertical="center" shrinkToFit="1"/>
      <protection hidden="1"/>
    </xf>
    <xf numFmtId="0" fontId="28" fillId="0" borderId="10" xfId="0" applyFont="1" applyBorder="1" applyAlignment="1" applyProtection="1">
      <alignment horizontal="center" vertical="center" shrinkToFit="1"/>
      <protection hidden="1"/>
    </xf>
    <xf numFmtId="0" fontId="28" fillId="0" borderId="103" xfId="0" applyFont="1" applyBorder="1" applyAlignment="1" applyProtection="1">
      <alignment horizontal="center" vertical="center" shrinkToFit="1"/>
      <protection hidden="1"/>
    </xf>
    <xf numFmtId="0" fontId="28" fillId="0" borderId="19" xfId="0" applyFont="1" applyBorder="1" applyAlignment="1" applyProtection="1">
      <alignment horizontal="center" vertical="center" shrinkToFit="1"/>
      <protection hidden="1"/>
    </xf>
    <xf numFmtId="0" fontId="28" fillId="0" borderId="81" xfId="0" applyFont="1" applyBorder="1" applyAlignment="1" applyProtection="1">
      <alignment horizontal="center" vertical="center" shrinkToFit="1"/>
      <protection hidden="1"/>
    </xf>
    <xf numFmtId="0" fontId="28" fillId="0" borderId="133" xfId="0" applyFont="1" applyBorder="1" applyAlignment="1" applyProtection="1">
      <alignment horizontal="center" vertical="center" shrinkToFit="1"/>
      <protection hidden="1"/>
    </xf>
    <xf numFmtId="0" fontId="28" fillId="0" borderId="119" xfId="0" applyFont="1" applyBorder="1" applyAlignment="1" applyProtection="1">
      <alignment horizontal="center" vertical="center" shrinkToFit="1"/>
      <protection hidden="1"/>
    </xf>
    <xf numFmtId="38" fontId="28" fillId="0" borderId="56" xfId="6" applyFont="1" applyBorder="1" applyAlignment="1" applyProtection="1">
      <alignment horizontal="right" vertical="center"/>
      <protection hidden="1"/>
    </xf>
    <xf numFmtId="38" fontId="28" fillId="0" borderId="12" xfId="6" applyFont="1" applyBorder="1" applyAlignment="1" applyProtection="1">
      <alignment horizontal="right" vertical="center"/>
      <protection hidden="1"/>
    </xf>
    <xf numFmtId="0" fontId="24" fillId="4" borderId="153" xfId="0" applyFont="1" applyFill="1" applyBorder="1" applyAlignment="1" applyProtection="1">
      <alignment horizontal="right" vertical="center" wrapText="1"/>
      <protection hidden="1"/>
    </xf>
    <xf numFmtId="0" fontId="24" fillId="4" borderId="22" xfId="0" applyFont="1" applyFill="1" applyBorder="1" applyAlignment="1" applyProtection="1">
      <alignment horizontal="right" vertical="center"/>
      <protection hidden="1"/>
    </xf>
    <xf numFmtId="38" fontId="48" fillId="0" borderId="192" xfId="0" applyNumberFormat="1" applyFont="1" applyBorder="1" applyAlignment="1" applyProtection="1">
      <alignment horizontal="right" vertical="center"/>
      <protection hidden="1"/>
    </xf>
    <xf numFmtId="38" fontId="48" fillId="0" borderId="22" xfId="0" applyNumberFormat="1" applyFont="1" applyBorder="1" applyAlignment="1" applyProtection="1">
      <alignment horizontal="right" vertical="center"/>
      <protection hidden="1"/>
    </xf>
    <xf numFmtId="0" fontId="21" fillId="7" borderId="78" xfId="0" applyFont="1" applyFill="1" applyBorder="1" applyAlignment="1" applyProtection="1">
      <alignment horizontal="center" vertical="center" wrapText="1"/>
      <protection hidden="1"/>
    </xf>
    <xf numFmtId="0" fontId="21" fillId="4" borderId="78" xfId="0" applyFont="1" applyFill="1" applyBorder="1" applyAlignment="1" applyProtection="1">
      <alignment horizontal="center" vertical="center"/>
      <protection hidden="1"/>
    </xf>
    <xf numFmtId="0" fontId="28" fillId="0" borderId="118" xfId="0" applyFont="1" applyBorder="1" applyAlignment="1" applyProtection="1">
      <alignment horizontal="left" vertical="center" shrinkToFit="1"/>
      <protection hidden="1"/>
    </xf>
    <xf numFmtId="0" fontId="28" fillId="0" borderId="116" xfId="0" applyFont="1" applyBorder="1" applyAlignment="1" applyProtection="1">
      <alignment horizontal="left" vertical="center" shrinkToFit="1"/>
      <protection hidden="1"/>
    </xf>
    <xf numFmtId="0" fontId="28" fillId="0" borderId="119" xfId="0" applyFont="1" applyBorder="1" applyAlignment="1" applyProtection="1">
      <alignment horizontal="left" vertical="center" shrinkToFit="1"/>
      <protection hidden="1"/>
    </xf>
    <xf numFmtId="38" fontId="28" fillId="0" borderId="118" xfId="6" applyFont="1" applyBorder="1" applyAlignment="1" applyProtection="1">
      <alignment horizontal="center" vertical="center"/>
      <protection hidden="1"/>
    </xf>
    <xf numFmtId="38" fontId="28" fillId="0" borderId="116" xfId="6" applyFont="1" applyBorder="1" applyAlignment="1" applyProtection="1">
      <alignment horizontal="center" vertical="center"/>
      <protection hidden="1"/>
    </xf>
    <xf numFmtId="38" fontId="28" fillId="0" borderId="119" xfId="6" applyFont="1" applyBorder="1" applyAlignment="1" applyProtection="1">
      <alignment horizontal="center" vertical="center"/>
      <protection hidden="1"/>
    </xf>
    <xf numFmtId="38" fontId="15" fillId="0" borderId="116" xfId="6" applyFont="1" applyBorder="1" applyAlignment="1" applyProtection="1">
      <alignment horizontal="center" vertical="center"/>
      <protection hidden="1"/>
    </xf>
    <xf numFmtId="38" fontId="15" fillId="0" borderId="120" xfId="6" applyFont="1" applyBorder="1" applyAlignment="1" applyProtection="1">
      <alignment horizontal="center" vertical="center"/>
      <protection hidden="1"/>
    </xf>
    <xf numFmtId="0" fontId="28" fillId="0" borderId="52" xfId="0" applyFont="1" applyBorder="1" applyAlignment="1" applyProtection="1">
      <alignment horizontal="left" vertical="center" shrinkToFit="1"/>
      <protection hidden="1"/>
    </xf>
    <xf numFmtId="0" fontId="28" fillId="0" borderId="13" xfId="0" applyFont="1" applyBorder="1" applyAlignment="1" applyProtection="1">
      <alignment horizontal="left" vertical="center" shrinkToFit="1"/>
      <protection hidden="1"/>
    </xf>
    <xf numFmtId="0" fontId="28" fillId="0" borderId="16" xfId="0" applyFont="1" applyBorder="1" applyAlignment="1" applyProtection="1">
      <alignment horizontal="left" vertical="center" shrinkToFit="1"/>
      <protection hidden="1"/>
    </xf>
    <xf numFmtId="0" fontId="28" fillId="0" borderId="223" xfId="0" applyFont="1" applyBorder="1" applyAlignment="1" applyProtection="1">
      <alignment horizontal="center" vertical="center" shrinkToFit="1"/>
      <protection hidden="1"/>
    </xf>
    <xf numFmtId="38" fontId="28" fillId="0" borderId="136" xfId="6" applyFont="1" applyBorder="1" applyAlignment="1" applyProtection="1">
      <alignment horizontal="right" vertical="center"/>
      <protection hidden="1"/>
    </xf>
    <xf numFmtId="38" fontId="28" fillId="0" borderId="100" xfId="6" applyFont="1" applyBorder="1" applyAlignment="1" applyProtection="1">
      <alignment horizontal="right" vertical="center"/>
      <protection hidden="1"/>
    </xf>
    <xf numFmtId="38" fontId="29" fillId="0" borderId="133" xfId="0" applyNumberFormat="1" applyFont="1" applyBorder="1" applyAlignment="1" applyProtection="1">
      <alignment horizontal="right" vertical="center"/>
      <protection hidden="1"/>
    </xf>
    <xf numFmtId="38" fontId="29" fillId="0" borderId="116" xfId="0" applyNumberFormat="1" applyFont="1" applyBorder="1" applyAlignment="1" applyProtection="1">
      <alignment horizontal="right" vertical="center"/>
      <protection hidden="1"/>
    </xf>
    <xf numFmtId="38" fontId="48" fillId="0" borderId="221" xfId="0" applyNumberFormat="1" applyFont="1" applyBorder="1" applyAlignment="1" applyProtection="1">
      <alignment horizontal="right" vertical="center"/>
      <protection hidden="1"/>
    </xf>
    <xf numFmtId="38" fontId="48" fillId="0" borderId="83" xfId="0" applyNumberFormat="1" applyFont="1" applyBorder="1" applyAlignment="1" applyProtection="1">
      <alignment horizontal="right" vertical="center"/>
      <protection hidden="1"/>
    </xf>
    <xf numFmtId="38" fontId="48" fillId="0" borderId="11" xfId="0" applyNumberFormat="1" applyFont="1" applyBorder="1" applyAlignment="1" applyProtection="1">
      <alignment horizontal="right" vertical="center"/>
      <protection hidden="1"/>
    </xf>
    <xf numFmtId="38" fontId="48" fillId="0" borderId="0" xfId="0" applyNumberFormat="1" applyFont="1" applyAlignment="1" applyProtection="1">
      <alignment horizontal="right" vertical="center"/>
      <protection hidden="1"/>
    </xf>
    <xf numFmtId="38" fontId="48" fillId="0" borderId="103" xfId="0" applyNumberFormat="1" applyFont="1" applyBorder="1" applyAlignment="1" applyProtection="1">
      <alignment horizontal="right" vertical="center"/>
      <protection hidden="1"/>
    </xf>
    <xf numFmtId="38" fontId="48" fillId="0" borderId="19" xfId="0" applyNumberFormat="1" applyFont="1" applyBorder="1" applyAlignment="1" applyProtection="1">
      <alignment horizontal="right" vertical="center"/>
      <protection hidden="1"/>
    </xf>
    <xf numFmtId="38" fontId="28" fillId="0" borderId="52" xfId="6" applyFont="1" applyBorder="1" applyAlignment="1" applyProtection="1">
      <alignment horizontal="center" vertical="center"/>
      <protection hidden="1"/>
    </xf>
    <xf numFmtId="38" fontId="28" fillId="0" borderId="13" xfId="6" applyFont="1" applyBorder="1" applyAlignment="1" applyProtection="1">
      <alignment horizontal="center" vertical="center"/>
      <protection hidden="1"/>
    </xf>
    <xf numFmtId="38" fontId="28" fillId="0" borderId="16" xfId="6" applyFont="1" applyBorder="1" applyAlignment="1" applyProtection="1">
      <alignment horizontal="center" vertical="center"/>
      <protection hidden="1"/>
    </xf>
    <xf numFmtId="38" fontId="15" fillId="0" borderId="13" xfId="6" applyFont="1" applyBorder="1" applyAlignment="1" applyProtection="1">
      <alignment horizontal="center" vertical="center"/>
      <protection hidden="1"/>
    </xf>
    <xf numFmtId="38" fontId="15" fillId="0" borderId="98" xfId="6" applyFont="1" applyBorder="1" applyAlignment="1" applyProtection="1">
      <alignment horizontal="center" vertical="center"/>
      <protection hidden="1"/>
    </xf>
    <xf numFmtId="0" fontId="28" fillId="0" borderId="99" xfId="0" applyFont="1" applyBorder="1" applyAlignment="1" applyProtection="1">
      <alignment horizontal="left" vertical="center" shrinkToFit="1"/>
      <protection hidden="1"/>
    </xf>
    <xf numFmtId="0" fontId="28" fillId="0" borderId="100" xfId="0" applyFont="1" applyBorder="1" applyAlignment="1" applyProtection="1">
      <alignment horizontal="left" vertical="center" shrinkToFit="1"/>
      <protection hidden="1"/>
    </xf>
    <xf numFmtId="0" fontId="28" fillId="0" borderId="101" xfId="0" applyFont="1" applyBorder="1" applyAlignment="1" applyProtection="1">
      <alignment horizontal="left" vertical="center" shrinkToFit="1"/>
      <protection hidden="1"/>
    </xf>
    <xf numFmtId="38" fontId="28" fillId="0" borderId="99" xfId="6" applyFont="1" applyBorder="1" applyAlignment="1" applyProtection="1">
      <alignment horizontal="center" vertical="center"/>
      <protection hidden="1"/>
    </xf>
    <xf numFmtId="38" fontId="28" fillId="0" borderId="100" xfId="6" applyFont="1" applyBorder="1" applyAlignment="1" applyProtection="1">
      <alignment horizontal="center" vertical="center"/>
      <protection hidden="1"/>
    </xf>
    <xf numFmtId="38" fontId="28" fillId="0" borderId="101" xfId="6" applyFont="1" applyBorder="1" applyAlignment="1" applyProtection="1">
      <alignment horizontal="center" vertical="center"/>
      <protection hidden="1"/>
    </xf>
    <xf numFmtId="38" fontId="14" fillId="0" borderId="100" xfId="6" applyFont="1" applyBorder="1" applyAlignment="1" applyProtection="1">
      <alignment horizontal="center" vertical="center"/>
      <protection hidden="1"/>
    </xf>
    <xf numFmtId="38" fontId="14" fillId="0" borderId="137" xfId="6" applyFont="1" applyBorder="1" applyAlignment="1" applyProtection="1">
      <alignment horizontal="center" vertical="center"/>
      <protection hidden="1"/>
    </xf>
    <xf numFmtId="49" fontId="22" fillId="0" borderId="51" xfId="0" applyNumberFormat="1"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hidden="1"/>
    </xf>
    <xf numFmtId="0" fontId="22" fillId="0" borderId="13" xfId="0" applyFont="1" applyBorder="1" applyAlignment="1" applyProtection="1">
      <alignment horizontal="center" vertical="center" shrinkToFit="1"/>
      <protection hidden="1"/>
    </xf>
    <xf numFmtId="0" fontId="22" fillId="0" borderId="16" xfId="0" applyFont="1" applyBorder="1" applyAlignment="1" applyProtection="1">
      <alignment horizontal="center" vertical="center" shrinkToFit="1"/>
      <protection hidden="1"/>
    </xf>
    <xf numFmtId="178" fontId="28" fillId="0" borderId="52" xfId="11" applyNumberFormat="1" applyFont="1" applyFill="1" applyBorder="1" applyAlignment="1" applyProtection="1">
      <alignment horizontal="right" vertical="center" shrinkToFit="1"/>
      <protection locked="0"/>
    </xf>
    <xf numFmtId="178" fontId="28" fillId="0" borderId="13" xfId="11" applyNumberFormat="1" applyFont="1" applyFill="1" applyBorder="1" applyAlignment="1" applyProtection="1">
      <alignment horizontal="right" vertical="center" shrinkToFit="1"/>
      <protection locked="0"/>
    </xf>
    <xf numFmtId="49" fontId="22" fillId="0" borderId="108" xfId="0" applyNumberFormat="1" applyFont="1" applyBorder="1" applyAlignment="1" applyProtection="1">
      <alignment horizontal="center" vertical="center" shrinkToFit="1"/>
      <protection locked="0"/>
    </xf>
    <xf numFmtId="49" fontId="22" fillId="0" borderId="93" xfId="0" applyNumberFormat="1" applyFont="1" applyBorder="1" applyAlignment="1" applyProtection="1">
      <alignment horizontal="center" vertical="center" shrinkToFit="1"/>
      <protection locked="0"/>
    </xf>
    <xf numFmtId="49" fontId="22" fillId="0" borderId="91" xfId="0" applyNumberFormat="1" applyFont="1" applyBorder="1" applyAlignment="1" applyProtection="1">
      <alignment horizontal="center" vertical="center" shrinkToFit="1"/>
      <protection locked="0"/>
    </xf>
    <xf numFmtId="0" fontId="22" fillId="0" borderId="92" xfId="0" applyFont="1" applyBorder="1" applyAlignment="1" applyProtection="1">
      <alignment horizontal="left" vertical="center" shrinkToFit="1"/>
      <protection hidden="1"/>
    </xf>
    <xf numFmtId="0" fontId="22" fillId="0" borderId="93" xfId="0" applyFont="1" applyBorder="1" applyAlignment="1" applyProtection="1">
      <alignment horizontal="left" vertical="center" shrinkToFit="1"/>
      <protection hidden="1"/>
    </xf>
    <xf numFmtId="0" fontId="22" fillId="0" borderId="91" xfId="0" applyFont="1" applyBorder="1" applyAlignment="1" applyProtection="1">
      <alignment horizontal="left" vertical="center" shrinkToFit="1"/>
      <protection hidden="1"/>
    </xf>
    <xf numFmtId="178" fontId="28" fillId="0" borderId="92" xfId="11" applyNumberFormat="1" applyFont="1" applyFill="1" applyBorder="1" applyAlignment="1" applyProtection="1">
      <alignment horizontal="right" vertical="center" shrinkToFit="1"/>
      <protection locked="0"/>
    </xf>
    <xf numFmtId="178" fontId="28" fillId="0" borderId="93" xfId="11" applyNumberFormat="1" applyFont="1" applyFill="1" applyBorder="1" applyAlignment="1" applyProtection="1">
      <alignment horizontal="right" vertical="center" shrinkToFit="1"/>
      <protection locked="0"/>
    </xf>
    <xf numFmtId="0" fontId="22" fillId="0" borderId="92" xfId="0" applyFont="1" applyBorder="1" applyAlignment="1" applyProtection="1">
      <alignment horizontal="center" vertical="center" shrinkToFit="1"/>
      <protection hidden="1"/>
    </xf>
    <xf numFmtId="0" fontId="22" fillId="0" borderId="93" xfId="0" applyFont="1" applyBorder="1" applyAlignment="1" applyProtection="1">
      <alignment horizontal="center" vertical="center" shrinkToFit="1"/>
      <protection hidden="1"/>
    </xf>
    <xf numFmtId="0" fontId="22" fillId="0" borderId="91" xfId="0" applyFont="1" applyBorder="1" applyAlignment="1" applyProtection="1">
      <alignment horizontal="center" vertical="center" shrinkToFit="1"/>
      <protection hidden="1"/>
    </xf>
    <xf numFmtId="181" fontId="54" fillId="0" borderId="108" xfId="0" applyNumberFormat="1" applyFont="1" applyBorder="1" applyAlignment="1" applyProtection="1">
      <alignment horizontal="center" vertical="center"/>
      <protection hidden="1"/>
    </xf>
    <xf numFmtId="181" fontId="54" fillId="0" borderId="93" xfId="0" applyNumberFormat="1" applyFont="1" applyBorder="1" applyAlignment="1" applyProtection="1">
      <alignment horizontal="center" vertical="center"/>
      <protection hidden="1"/>
    </xf>
    <xf numFmtId="181" fontId="54" fillId="0" borderId="91" xfId="0" applyNumberFormat="1" applyFont="1" applyBorder="1" applyAlignment="1" applyProtection="1">
      <alignment horizontal="center" vertical="center"/>
      <protection hidden="1"/>
    </xf>
    <xf numFmtId="181" fontId="54" fillId="0" borderId="133" xfId="0" applyNumberFormat="1" applyFont="1" applyBorder="1" applyAlignment="1" applyProtection="1">
      <alignment horizontal="center" vertical="center"/>
      <protection hidden="1"/>
    </xf>
    <xf numFmtId="181" fontId="54" fillId="0" borderId="116" xfId="0" applyNumberFormat="1" applyFont="1" applyBorder="1" applyAlignment="1" applyProtection="1">
      <alignment horizontal="center" vertical="center"/>
      <protection hidden="1"/>
    </xf>
    <xf numFmtId="181" fontId="54" fillId="0" borderId="119" xfId="0" applyNumberFormat="1" applyFont="1" applyBorder="1" applyAlignment="1" applyProtection="1">
      <alignment horizontal="center" vertical="center"/>
      <protection hidden="1"/>
    </xf>
    <xf numFmtId="178" fontId="28" fillId="0" borderId="128" xfId="11" applyNumberFormat="1" applyFont="1" applyFill="1" applyBorder="1" applyAlignment="1" applyProtection="1">
      <alignment horizontal="right" vertical="center" shrinkToFit="1"/>
      <protection locked="0"/>
    </xf>
    <xf numFmtId="178" fontId="28" fillId="0" borderId="126" xfId="11" applyNumberFormat="1" applyFont="1" applyFill="1" applyBorder="1" applyAlignment="1" applyProtection="1">
      <alignment horizontal="right" vertical="center" shrinkToFit="1"/>
      <protection locked="0"/>
    </xf>
    <xf numFmtId="178" fontId="28" fillId="0" borderId="55" xfId="11" applyNumberFormat="1" applyFont="1" applyFill="1" applyBorder="1" applyAlignment="1" applyProtection="1">
      <alignment horizontal="right" vertical="center" shrinkToFit="1"/>
      <protection locked="0"/>
    </xf>
    <xf numFmtId="178" fontId="28" fillId="0" borderId="12" xfId="11" applyNumberFormat="1" applyFont="1" applyFill="1" applyBorder="1" applyAlignment="1" applyProtection="1">
      <alignment horizontal="right" vertical="center" shrinkToFit="1"/>
      <protection locked="0"/>
    </xf>
    <xf numFmtId="0" fontId="22" fillId="0" borderId="127" xfId="0" applyFont="1" applyBorder="1" applyAlignment="1" applyProtection="1">
      <alignment horizontal="left" vertical="center" shrinkToFit="1"/>
      <protection hidden="1"/>
    </xf>
    <xf numFmtId="0" fontId="22" fillId="0" borderId="128" xfId="0" applyFont="1" applyBorder="1" applyAlignment="1" applyProtection="1">
      <alignment horizontal="center" vertical="center" shrinkToFit="1"/>
      <protection hidden="1"/>
    </xf>
    <xf numFmtId="0" fontId="22" fillId="0" borderId="126" xfId="0" applyFont="1" applyBorder="1" applyAlignment="1" applyProtection="1">
      <alignment horizontal="center" vertical="center" shrinkToFit="1"/>
      <protection hidden="1"/>
    </xf>
    <xf numFmtId="0" fontId="22" fillId="0" borderId="129" xfId="0" applyFont="1" applyBorder="1" applyAlignment="1" applyProtection="1">
      <alignment horizontal="center" vertical="center" shrinkToFit="1"/>
      <protection hidden="1"/>
    </xf>
    <xf numFmtId="0" fontId="22" fillId="0" borderId="106" xfId="0" applyFont="1" applyBorder="1" applyAlignment="1" applyProtection="1">
      <alignment horizontal="left" vertical="center" shrinkToFit="1"/>
      <protection hidden="1"/>
    </xf>
    <xf numFmtId="181" fontId="54" fillId="0" borderId="136" xfId="0" applyNumberFormat="1" applyFont="1" applyBorder="1" applyAlignment="1" applyProtection="1">
      <alignment horizontal="center" vertical="center"/>
      <protection hidden="1"/>
    </xf>
    <xf numFmtId="181" fontId="54" fillId="0" borderId="100" xfId="0" applyNumberFormat="1" applyFont="1" applyBorder="1" applyAlignment="1" applyProtection="1">
      <alignment horizontal="center" vertical="center"/>
      <protection hidden="1"/>
    </xf>
    <xf numFmtId="181" fontId="54"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8" fillId="0" borderId="86" xfId="0" applyNumberFormat="1"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28" fillId="0" borderId="92" xfId="0" applyNumberFormat="1" applyFont="1" applyBorder="1" applyAlignment="1" applyProtection="1">
      <alignment horizontal="right" vertical="center"/>
      <protection hidden="1"/>
    </xf>
    <xf numFmtId="38" fontId="28" fillId="0" borderId="93" xfId="0" applyNumberFormat="1" applyFont="1" applyBorder="1" applyAlignment="1" applyProtection="1">
      <alignment horizontal="right" vertical="center"/>
      <protection hidden="1"/>
    </xf>
    <xf numFmtId="38" fontId="28" fillId="0" borderId="118" xfId="0" applyNumberFormat="1" applyFont="1" applyBorder="1" applyAlignment="1" applyProtection="1">
      <alignment horizontal="right" vertical="center"/>
      <protection hidden="1"/>
    </xf>
    <xf numFmtId="38" fontId="28" fillId="0" borderId="116" xfId="0" applyNumberFormat="1" applyFont="1" applyBorder="1" applyAlignment="1" applyProtection="1">
      <alignment horizontal="right" vertical="center"/>
      <protection hidden="1"/>
    </xf>
    <xf numFmtId="38" fontId="28" fillId="0" borderId="99" xfId="0" applyNumberFormat="1" applyFont="1" applyBorder="1" applyAlignment="1" applyProtection="1">
      <alignment horizontal="right" vertical="center"/>
      <protection hidden="1"/>
    </xf>
    <xf numFmtId="38" fontId="28"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4" fillId="0" borderId="86" xfId="0" applyNumberFormat="1" applyFont="1" applyBorder="1" applyAlignment="1" applyProtection="1">
      <alignment horizontal="right" vertical="center"/>
      <protection hidden="1"/>
    </xf>
    <xf numFmtId="181" fontId="54" fillId="0" borderId="18" xfId="0" applyNumberFormat="1" applyFont="1" applyBorder="1" applyAlignment="1" applyProtection="1">
      <alignment horizontal="right" vertical="center"/>
      <protection hidden="1"/>
    </xf>
    <xf numFmtId="181" fontId="54" fillId="0" borderId="92" xfId="0" applyNumberFormat="1" applyFont="1" applyBorder="1" applyAlignment="1" applyProtection="1">
      <alignment horizontal="right" vertical="center"/>
      <protection hidden="1"/>
    </xf>
    <xf numFmtId="181" fontId="54" fillId="0" borderId="93" xfId="0" applyNumberFormat="1" applyFont="1" applyBorder="1" applyAlignment="1" applyProtection="1">
      <alignment horizontal="right" vertical="center"/>
      <protection hidden="1"/>
    </xf>
    <xf numFmtId="181" fontId="54" fillId="0" borderId="118" xfId="0" applyNumberFormat="1" applyFont="1" applyBorder="1" applyAlignment="1" applyProtection="1">
      <alignment horizontal="right" vertical="center"/>
      <protection hidden="1"/>
    </xf>
    <xf numFmtId="181" fontId="54" fillId="0" borderId="116" xfId="0" applyNumberFormat="1" applyFont="1" applyBorder="1" applyAlignment="1" applyProtection="1">
      <alignment horizontal="right" vertical="center"/>
      <protection hidden="1"/>
    </xf>
    <xf numFmtId="181" fontId="54" fillId="0" borderId="99" xfId="0" applyNumberFormat="1" applyFont="1" applyBorder="1" applyAlignment="1" applyProtection="1">
      <alignment horizontal="right" vertical="center"/>
      <protection hidden="1"/>
    </xf>
    <xf numFmtId="181" fontId="54" fillId="0" borderId="100" xfId="0" applyNumberFormat="1" applyFont="1" applyBorder="1" applyAlignment="1" applyProtection="1">
      <alignment horizontal="right" vertical="center"/>
      <protection hidden="1"/>
    </xf>
    <xf numFmtId="181" fontId="54" fillId="0" borderId="79" xfId="0" applyNumberFormat="1" applyFont="1" applyBorder="1" applyAlignment="1" applyProtection="1">
      <alignment horizontal="center" vertical="center"/>
      <protection hidden="1"/>
    </xf>
    <xf numFmtId="181" fontId="54" fillId="0" borderId="18" xfId="0" applyNumberFormat="1" applyFont="1" applyBorder="1" applyAlignment="1" applyProtection="1">
      <alignment horizontal="center" vertical="center"/>
      <protection hidden="1"/>
    </xf>
    <xf numFmtId="181" fontId="54" fillId="0" borderId="15" xfId="0" applyNumberFormat="1" applyFont="1" applyBorder="1" applyAlignment="1" applyProtection="1">
      <alignment horizontal="center" vertical="center"/>
      <protection hidden="1"/>
    </xf>
    <xf numFmtId="38" fontId="15" fillId="0" borderId="118" xfId="0" applyNumberFormat="1" applyFont="1" applyBorder="1" applyAlignment="1" applyProtection="1">
      <alignment horizontal="center" vertical="center"/>
      <protection hidden="1"/>
    </xf>
    <xf numFmtId="38" fontId="15" fillId="0" borderId="119" xfId="0" applyNumberFormat="1" applyFont="1" applyBorder="1" applyAlignment="1" applyProtection="1">
      <alignment horizontal="center" vertical="center"/>
      <protection hidden="1"/>
    </xf>
    <xf numFmtId="0" fontId="21" fillId="4" borderId="59" xfId="0" applyFont="1" applyFill="1" applyBorder="1" applyAlignment="1" applyProtection="1">
      <alignment horizontal="center" vertical="center" wrapText="1"/>
      <protection hidden="1"/>
    </xf>
    <xf numFmtId="0" fontId="22" fillId="0" borderId="118" xfId="0" applyFont="1" applyBorder="1" applyAlignment="1" applyProtection="1">
      <alignment horizontal="center" vertical="center" shrinkToFit="1"/>
      <protection hidden="1"/>
    </xf>
    <xf numFmtId="0" fontId="22" fillId="0" borderId="116" xfId="0" applyFont="1" applyBorder="1" applyAlignment="1" applyProtection="1">
      <alignment horizontal="center" vertical="center" shrinkToFit="1"/>
      <protection hidden="1"/>
    </xf>
    <xf numFmtId="0" fontId="22" fillId="0" borderId="119" xfId="0" applyFont="1" applyBorder="1" applyAlignment="1" applyProtection="1">
      <alignment horizontal="center" vertical="center" shrinkToFit="1"/>
      <protection hidden="1"/>
    </xf>
    <xf numFmtId="0" fontId="22" fillId="0" borderId="55" xfId="0" applyFont="1" applyBorder="1" applyAlignment="1" applyProtection="1">
      <alignment horizontal="center" vertical="center" shrinkToFit="1"/>
      <protection hidden="1"/>
    </xf>
    <xf numFmtId="0" fontId="22" fillId="0" borderId="12" xfId="0" applyFont="1" applyBorder="1" applyAlignment="1" applyProtection="1">
      <alignment horizontal="center" vertical="center" shrinkToFit="1"/>
      <protection hidden="1"/>
    </xf>
    <xf numFmtId="0" fontId="22" fillId="0" borderId="113" xfId="0" applyFont="1" applyBorder="1" applyAlignment="1" applyProtection="1">
      <alignment horizontal="center" vertical="center" shrinkToFit="1"/>
      <protection hidden="1"/>
    </xf>
    <xf numFmtId="49" fontId="22" fillId="0" borderId="112" xfId="0" applyNumberFormat="1" applyFont="1" applyBorder="1" applyAlignment="1" applyProtection="1">
      <alignment horizontal="center" vertical="center" shrinkToFit="1"/>
      <protection locked="0"/>
    </xf>
    <xf numFmtId="0" fontId="22" fillId="0" borderId="70" xfId="0" applyFont="1" applyBorder="1" applyAlignment="1" applyProtection="1">
      <alignment horizontal="center" vertical="center" shrinkToFit="1"/>
      <protection hidden="1"/>
    </xf>
    <xf numFmtId="0" fontId="22" fillId="0" borderId="14" xfId="0" applyFont="1" applyBorder="1" applyAlignment="1" applyProtection="1">
      <alignment horizontal="center" vertical="center" shrinkToFit="1"/>
      <protection hidden="1"/>
    </xf>
    <xf numFmtId="0" fontId="22" fillId="0" borderId="17" xfId="0" applyFont="1" applyBorder="1" applyAlignment="1" applyProtection="1">
      <alignment horizontal="center" vertical="center" shrinkToFit="1"/>
      <protection hidden="1"/>
    </xf>
    <xf numFmtId="49" fontId="22" fillId="0" borderId="106" xfId="0" applyNumberFormat="1" applyFont="1" applyBorder="1" applyAlignment="1" applyProtection="1">
      <alignment horizontal="center" vertical="center" shrinkToFit="1"/>
      <protection locked="0"/>
    </xf>
    <xf numFmtId="178" fontId="28" fillId="0" borderId="70" xfId="11" applyNumberFormat="1" applyFont="1" applyFill="1" applyBorder="1" applyAlignment="1" applyProtection="1">
      <alignment horizontal="right" vertical="center" shrinkToFit="1"/>
      <protection locked="0"/>
    </xf>
    <xf numFmtId="178" fontId="28" fillId="0" borderId="14" xfId="11" applyNumberFormat="1" applyFont="1" applyFill="1" applyBorder="1" applyAlignment="1" applyProtection="1">
      <alignment horizontal="right" vertical="center" shrinkToFit="1"/>
      <protection locked="0"/>
    </xf>
    <xf numFmtId="0" fontId="14" fillId="0" borderId="62"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0" fontId="14" fillId="0" borderId="124" xfId="0" applyFont="1" applyBorder="1" applyAlignment="1" applyProtection="1">
      <alignment horizontal="center" vertical="center" wrapText="1" shrinkToFit="1"/>
      <protection hidden="1"/>
    </xf>
    <xf numFmtId="0" fontId="14" fillId="0" borderId="131" xfId="0" applyFont="1" applyBorder="1" applyAlignment="1" applyProtection="1">
      <alignment horizontal="center" vertical="center" wrapText="1" shrinkToFit="1"/>
      <protection hidden="1"/>
    </xf>
    <xf numFmtId="0" fontId="14" fillId="0" borderId="125" xfId="0" applyFont="1" applyBorder="1" applyAlignment="1" applyProtection="1">
      <alignment horizontal="center" vertical="center" wrapText="1" shrinkToFit="1"/>
      <protection hidden="1"/>
    </xf>
    <xf numFmtId="49" fontId="22" fillId="0" borderId="127" xfId="0" applyNumberFormat="1" applyFont="1" applyBorder="1" applyAlignment="1" applyProtection="1">
      <alignment horizontal="center" vertical="center" shrinkToFit="1"/>
      <protection locked="0"/>
    </xf>
    <xf numFmtId="0" fontId="14" fillId="5" borderId="95" xfId="0" applyFont="1" applyFill="1" applyBorder="1" applyAlignment="1" applyProtection="1">
      <alignment horizontal="center" vertical="center"/>
      <protection hidden="1"/>
    </xf>
    <xf numFmtId="0" fontId="14" fillId="7" borderId="158" xfId="0" applyFont="1" applyFill="1" applyBorder="1" applyAlignment="1" applyProtection="1">
      <alignment horizontal="center" vertical="center"/>
      <protection hidden="1"/>
    </xf>
    <xf numFmtId="0" fontId="14" fillId="7" borderId="159" xfId="0" applyFont="1" applyFill="1" applyBorder="1" applyAlignment="1" applyProtection="1">
      <alignment horizontal="center" vertical="center"/>
      <protection hidden="1"/>
    </xf>
    <xf numFmtId="0" fontId="14" fillId="7" borderId="160" xfId="0" applyFont="1" applyFill="1" applyBorder="1" applyAlignment="1" applyProtection="1">
      <alignment horizontal="center" vertical="center"/>
      <protection hidden="1"/>
    </xf>
    <xf numFmtId="38" fontId="10" fillId="0" borderId="0" xfId="14" applyFont="1" applyFill="1" applyBorder="1" applyAlignment="1" applyProtection="1">
      <alignment horizontal="left" wrapText="1"/>
      <protection hidden="1"/>
    </xf>
    <xf numFmtId="38" fontId="10" fillId="0" borderId="0" xfId="14" applyFont="1" applyFill="1" applyBorder="1" applyAlignment="1" applyProtection="1">
      <alignment horizontal="left"/>
      <protection hidden="1"/>
    </xf>
    <xf numFmtId="38" fontId="10" fillId="0" borderId="22" xfId="14" applyFont="1" applyFill="1" applyBorder="1" applyAlignment="1" applyProtection="1">
      <alignment horizontal="left"/>
      <protection hidden="1"/>
    </xf>
    <xf numFmtId="0" fontId="10" fillId="0" borderId="0" xfId="0" applyFont="1" applyAlignment="1" applyProtection="1">
      <alignment horizontal="center" vertical="center" shrinkToFit="1"/>
      <protection hidden="1"/>
    </xf>
    <xf numFmtId="0" fontId="14" fillId="0" borderId="114"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5" xfId="0" applyFont="1" applyBorder="1" applyAlignment="1" applyProtection="1">
      <alignment horizontal="center" vertical="center" wrapText="1" shrinkToFit="1"/>
      <protection hidden="1"/>
    </xf>
    <xf numFmtId="0" fontId="14" fillId="0" borderId="121"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4" xfId="0" applyFont="1" applyBorder="1" applyAlignment="1" applyProtection="1">
      <alignment horizontal="center" vertical="center" wrapText="1" shrinkToFit="1"/>
      <protection hidden="1"/>
    </xf>
    <xf numFmtId="49" fontId="22" fillId="0" borderId="117" xfId="0" applyNumberFormat="1" applyFont="1" applyBorder="1" applyAlignment="1" applyProtection="1">
      <alignment horizontal="center" vertical="center" shrinkToFit="1"/>
      <protection locked="0"/>
    </xf>
    <xf numFmtId="178" fontId="28" fillId="0" borderId="118" xfId="11" applyNumberFormat="1" applyFont="1" applyFill="1" applyBorder="1" applyAlignment="1" applyProtection="1">
      <alignment horizontal="right" vertical="center" shrinkToFit="1"/>
      <protection locked="0"/>
    </xf>
    <xf numFmtId="178" fontId="28" fillId="0" borderId="116" xfId="11" applyNumberFormat="1" applyFont="1" applyFill="1" applyBorder="1" applyAlignment="1" applyProtection="1">
      <alignment horizontal="right" vertical="center" shrinkToFit="1"/>
      <protection locked="0"/>
    </xf>
    <xf numFmtId="0" fontId="22" fillId="0" borderId="117" xfId="0" applyFont="1" applyBorder="1" applyAlignment="1" applyProtection="1">
      <alignment horizontal="left" vertical="center" shrinkToFit="1"/>
      <protection hidden="1"/>
    </xf>
    <xf numFmtId="0" fontId="24" fillId="4" borderId="68" xfId="0" applyFont="1" applyFill="1" applyBorder="1" applyAlignment="1" applyProtection="1">
      <alignment horizontal="right" vertical="center"/>
      <protection hidden="1"/>
    </xf>
    <xf numFmtId="0" fontId="24" fillId="4" borderId="43" xfId="0" applyFont="1" applyFill="1" applyBorder="1" applyAlignment="1" applyProtection="1">
      <alignment horizontal="right" vertical="center"/>
      <protection hidden="1"/>
    </xf>
    <xf numFmtId="0" fontId="24" fillId="4" borderId="44" xfId="0" applyFont="1" applyFill="1" applyBorder="1" applyAlignment="1" applyProtection="1">
      <alignment horizontal="right" vertical="center"/>
      <protection hidden="1"/>
    </xf>
    <xf numFmtId="38" fontId="48" fillId="0" borderId="43" xfId="0" applyNumberFormat="1" applyFont="1" applyBorder="1" applyProtection="1">
      <alignment vertical="center"/>
      <protection hidden="1"/>
    </xf>
    <xf numFmtId="38" fontId="29" fillId="0" borderId="18" xfId="0" applyNumberFormat="1" applyFont="1" applyBorder="1" applyProtection="1">
      <alignment vertical="center"/>
      <protection hidden="1"/>
    </xf>
    <xf numFmtId="38" fontId="48" fillId="0" borderId="83" xfId="0" applyNumberFormat="1" applyFont="1" applyBorder="1" applyProtection="1">
      <alignment vertical="center"/>
      <protection hidden="1"/>
    </xf>
    <xf numFmtId="38" fontId="48" fillId="0" borderId="0" xfId="0" applyNumberFormat="1" applyFont="1" applyProtection="1">
      <alignment vertical="center"/>
      <protection hidden="1"/>
    </xf>
    <xf numFmtId="38" fontId="29" fillId="0" borderId="93" xfId="0" applyNumberFormat="1" applyFont="1" applyBorder="1" applyProtection="1">
      <alignment vertical="center"/>
      <protection hidden="1"/>
    </xf>
    <xf numFmtId="38" fontId="29" fillId="0" borderId="116" xfId="0" applyNumberFormat="1" applyFont="1" applyBorder="1" applyProtection="1">
      <alignment vertical="center"/>
      <protection hidden="1"/>
    </xf>
    <xf numFmtId="38" fontId="48" fillId="0" borderId="8" xfId="0" applyNumberFormat="1" applyFont="1" applyBorder="1" applyProtection="1">
      <alignment vertical="center"/>
      <protection hidden="1"/>
    </xf>
    <xf numFmtId="38" fontId="48" fillId="0" borderId="5" xfId="0" applyNumberFormat="1" applyFont="1" applyBorder="1" applyProtection="1">
      <alignment vertical="center"/>
      <protection hidden="1"/>
    </xf>
    <xf numFmtId="38" fontId="48" fillId="0" borderId="9" xfId="0" applyNumberFormat="1" applyFont="1" applyBorder="1" applyProtection="1">
      <alignment vertical="center"/>
      <protection hidden="1"/>
    </xf>
    <xf numFmtId="38" fontId="48" fillId="0" borderId="3" xfId="0" applyNumberFormat="1" applyFont="1" applyBorder="1" applyProtection="1">
      <alignment vertical="center"/>
      <protection hidden="1"/>
    </xf>
    <xf numFmtId="38" fontId="29" fillId="0" borderId="100" xfId="0" applyNumberFormat="1" applyFont="1" applyBorder="1" applyProtection="1">
      <alignment vertical="center"/>
      <protection hidden="1"/>
    </xf>
    <xf numFmtId="0" fontId="14" fillId="7" borderId="107" xfId="0" applyFont="1" applyFill="1" applyBorder="1" applyAlignment="1" applyProtection="1">
      <alignment horizontal="center" vertical="center"/>
      <protection hidden="1"/>
    </xf>
    <xf numFmtId="0" fontId="14" fillId="7" borderId="58" xfId="0" applyFont="1" applyFill="1" applyBorder="1" applyAlignment="1" applyProtection="1">
      <alignment horizontal="center" vertical="center"/>
      <protection hidden="1"/>
    </xf>
    <xf numFmtId="0" fontId="14" fillId="7"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134"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13" fillId="0" borderId="115" xfId="0" applyFont="1" applyBorder="1" applyAlignment="1" applyProtection="1">
      <alignment horizontal="center" vertical="center"/>
      <protection hidden="1"/>
    </xf>
    <xf numFmtId="0" fontId="13" fillId="0" borderId="63" xfId="0" applyFont="1" applyBorder="1" applyAlignment="1" applyProtection="1">
      <alignment horizontal="center" vertical="center"/>
      <protection hidden="1"/>
    </xf>
    <xf numFmtId="49" fontId="22" fillId="0" borderId="70" xfId="0" applyNumberFormat="1" applyFont="1" applyBorder="1" applyAlignment="1" applyProtection="1">
      <alignment horizontal="center" vertical="center" shrinkToFit="1"/>
      <protection locked="0"/>
    </xf>
    <xf numFmtId="49" fontId="22" fillId="0" borderId="17" xfId="0" applyNumberFormat="1" applyFont="1" applyBorder="1" applyAlignment="1" applyProtection="1">
      <alignment horizontal="center" vertical="center" shrinkToFit="1"/>
      <protection locked="0"/>
    </xf>
    <xf numFmtId="0" fontId="8" fillId="5" borderId="95" xfId="0" applyFont="1" applyFill="1" applyBorder="1" applyAlignment="1" applyProtection="1">
      <alignment horizontal="center" vertical="center" wrapText="1"/>
      <protection hidden="1"/>
    </xf>
    <xf numFmtId="0" fontId="8" fillId="5" borderId="96" xfId="0" applyFont="1" applyFill="1" applyBorder="1" applyAlignment="1" applyProtection="1">
      <alignment horizontal="center" vertical="center" wrapText="1"/>
      <protection hidden="1"/>
    </xf>
    <xf numFmtId="0" fontId="8" fillId="5" borderId="97" xfId="0" applyFont="1" applyFill="1" applyBorder="1" applyAlignment="1" applyProtection="1">
      <alignment horizontal="center" vertical="center" wrapText="1"/>
      <protection hidden="1"/>
    </xf>
    <xf numFmtId="179" fontId="28" fillId="0" borderId="70" xfId="0" applyNumberFormat="1" applyFont="1" applyBorder="1" applyAlignment="1" applyProtection="1">
      <alignment horizontal="center" vertical="center" shrinkToFit="1"/>
      <protection locked="0"/>
    </xf>
    <xf numFmtId="179" fontId="28" fillId="0" borderId="14" xfId="0" applyNumberFormat="1" applyFont="1" applyBorder="1" applyAlignment="1" applyProtection="1">
      <alignment horizontal="center" vertical="center" shrinkToFit="1"/>
      <protection locked="0"/>
    </xf>
    <xf numFmtId="179" fontId="28" fillId="0" borderId="17" xfId="0" applyNumberFormat="1" applyFont="1" applyBorder="1" applyAlignment="1" applyProtection="1">
      <alignment horizontal="center" vertical="center" shrinkToFit="1"/>
      <protection locked="0"/>
    </xf>
    <xf numFmtId="38" fontId="28" fillId="0" borderId="11" xfId="11" applyFont="1" applyFill="1" applyBorder="1" applyAlignment="1" applyProtection="1">
      <alignment horizontal="right" vertical="center" shrinkToFit="1"/>
      <protection locked="0"/>
    </xf>
    <xf numFmtId="38" fontId="28" fillId="0" borderId="0" xfId="11" applyFont="1" applyFill="1" applyBorder="1" applyAlignment="1" applyProtection="1">
      <alignment horizontal="right" vertical="center" shrinkToFit="1"/>
      <protection locked="0"/>
    </xf>
    <xf numFmtId="38" fontId="28" fillId="0" borderId="67" xfId="11" applyFont="1" applyFill="1" applyBorder="1" applyAlignment="1" applyProtection="1">
      <alignment horizontal="right" vertical="center" shrinkToFit="1"/>
      <protection locked="0"/>
    </xf>
    <xf numFmtId="3" fontId="43" fillId="0" borderId="22" xfId="0" applyNumberFormat="1" applyFont="1" applyBorder="1" applyAlignment="1" applyProtection="1">
      <alignment horizontal="center" vertical="center" shrinkToFit="1"/>
      <protection hidden="1"/>
    </xf>
    <xf numFmtId="0" fontId="28" fillId="0" borderId="52" xfId="11" applyNumberFormat="1" applyFont="1" applyFill="1" applyBorder="1" applyAlignment="1" applyProtection="1">
      <alignment horizontal="center" vertical="center" shrinkToFit="1"/>
      <protection locked="0"/>
    </xf>
    <xf numFmtId="0" fontId="28" fillId="0" borderId="13" xfId="11" applyNumberFormat="1" applyFont="1" applyFill="1" applyBorder="1" applyAlignment="1" applyProtection="1">
      <alignment horizontal="center" vertical="center" shrinkToFit="1"/>
      <protection locked="0"/>
    </xf>
    <xf numFmtId="0" fontId="28" fillId="0" borderId="16" xfId="11" applyNumberFormat="1" applyFont="1" applyFill="1" applyBorder="1" applyAlignment="1" applyProtection="1">
      <alignment horizontal="center" vertical="center" shrinkToFit="1"/>
      <protection locked="0"/>
    </xf>
    <xf numFmtId="3" fontId="24" fillId="0" borderId="22" xfId="0" applyNumberFormat="1" applyFont="1" applyBorder="1" applyAlignment="1" applyProtection="1">
      <alignment horizontal="center" vertical="center" shrinkToFit="1"/>
      <protection hidden="1"/>
    </xf>
    <xf numFmtId="0" fontId="8" fillId="5" borderId="96" xfId="0" applyFont="1" applyFill="1" applyBorder="1" applyAlignment="1" applyProtection="1">
      <alignment horizontal="center" vertical="center"/>
      <protection hidden="1"/>
    </xf>
    <xf numFmtId="0" fontId="8" fillId="5"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6" xfId="0" applyFont="1" applyFill="1" applyBorder="1" applyAlignment="1" applyProtection="1">
      <alignment horizontal="center" vertical="center"/>
      <protection hidden="1"/>
    </xf>
    <xf numFmtId="0" fontId="15" fillId="4" borderId="97" xfId="0" applyFont="1" applyFill="1" applyBorder="1" applyAlignment="1" applyProtection="1">
      <alignment horizontal="center" vertical="center"/>
      <protection hidden="1"/>
    </xf>
    <xf numFmtId="179" fontId="28" fillId="0" borderId="52" xfId="0" applyNumberFormat="1" applyFont="1" applyBorder="1" applyAlignment="1" applyProtection="1">
      <alignment horizontal="center" vertical="center" shrinkToFit="1"/>
      <protection locked="0"/>
    </xf>
    <xf numFmtId="179" fontId="28" fillId="0" borderId="13" xfId="0" applyNumberFormat="1" applyFont="1" applyBorder="1" applyAlignment="1" applyProtection="1">
      <alignment horizontal="center" vertical="center" shrinkToFit="1"/>
      <protection locked="0"/>
    </xf>
    <xf numFmtId="179" fontId="28" fillId="0" borderId="16" xfId="0" applyNumberFormat="1" applyFont="1" applyBorder="1" applyAlignment="1" applyProtection="1">
      <alignment horizontal="center" vertical="center" shrinkToFit="1"/>
      <protection locked="0"/>
    </xf>
    <xf numFmtId="0" fontId="28" fillId="0" borderId="55" xfId="11" applyNumberFormat="1" applyFont="1" applyFill="1" applyBorder="1" applyAlignment="1" applyProtection="1">
      <alignment horizontal="center" vertical="center" shrinkToFit="1"/>
      <protection locked="0"/>
    </xf>
    <xf numFmtId="0" fontId="28" fillId="0" borderId="12" xfId="11" applyNumberFormat="1" applyFont="1" applyFill="1" applyBorder="1" applyAlignment="1" applyProtection="1">
      <alignment horizontal="center" vertical="center" shrinkToFit="1"/>
      <protection locked="0"/>
    </xf>
    <xf numFmtId="0" fontId="28" fillId="0" borderId="113" xfId="11" applyNumberFormat="1" applyFont="1" applyFill="1" applyBorder="1" applyAlignment="1" applyProtection="1">
      <alignment horizontal="center" vertical="center" shrinkToFit="1"/>
      <protection locked="0"/>
    </xf>
    <xf numFmtId="0" fontId="28" fillId="0" borderId="70" xfId="11" applyNumberFormat="1" applyFont="1" applyFill="1" applyBorder="1" applyAlignment="1" applyProtection="1">
      <alignment horizontal="center" vertical="center" shrinkToFit="1"/>
      <protection locked="0"/>
    </xf>
    <xf numFmtId="0" fontId="28" fillId="0" borderId="14" xfId="11" applyNumberFormat="1" applyFont="1" applyFill="1" applyBorder="1" applyAlignment="1" applyProtection="1">
      <alignment horizontal="center" vertical="center" shrinkToFit="1"/>
      <protection locked="0"/>
    </xf>
    <xf numFmtId="0" fontId="28" fillId="0" borderId="17" xfId="11" applyNumberFormat="1" applyFont="1" applyFill="1" applyBorder="1" applyAlignment="1" applyProtection="1">
      <alignment horizontal="center" vertical="center" shrinkToFit="1"/>
      <protection locked="0"/>
    </xf>
    <xf numFmtId="0" fontId="22" fillId="0" borderId="13" xfId="0" applyFont="1" applyBorder="1" applyAlignment="1" applyProtection="1">
      <alignment horizontal="center" vertical="center" shrinkToFit="1"/>
      <protection locked="0"/>
    </xf>
    <xf numFmtId="0" fontId="22" fillId="0" borderId="16" xfId="0"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0" fontId="14" fillId="5" borderId="163" xfId="0" applyFont="1" applyFill="1" applyBorder="1" applyAlignment="1" applyProtection="1">
      <alignment horizontal="center" vertical="center" wrapText="1"/>
      <protection hidden="1"/>
    </xf>
    <xf numFmtId="0" fontId="14" fillId="5" borderId="96" xfId="0" applyFont="1" applyFill="1" applyBorder="1" applyAlignment="1" applyProtection="1">
      <alignment horizontal="center" vertical="center" wrapText="1"/>
      <protection hidden="1"/>
    </xf>
    <xf numFmtId="0" fontId="14" fillId="5" borderId="162" xfId="0" applyFont="1" applyFill="1" applyBorder="1" applyAlignment="1" applyProtection="1">
      <alignment horizontal="center" vertical="center" wrapText="1"/>
      <protection hidden="1"/>
    </xf>
    <xf numFmtId="0" fontId="14" fillId="7" borderId="164" xfId="0" applyFont="1" applyFill="1" applyBorder="1" applyAlignment="1" applyProtection="1">
      <alignment horizontal="center" vertical="center"/>
      <protection hidden="1"/>
    </xf>
    <xf numFmtId="0" fontId="14" fillId="7" borderId="96" xfId="0" applyFont="1" applyFill="1" applyBorder="1" applyAlignment="1" applyProtection="1">
      <alignment horizontal="center" vertical="center"/>
      <protection hidden="1"/>
    </xf>
    <xf numFmtId="0" fontId="14" fillId="5" borderId="97" xfId="0" applyFont="1" applyFill="1" applyBorder="1" applyAlignment="1" applyProtection="1">
      <alignment horizontal="center" vertical="center" wrapText="1"/>
      <protection hidden="1"/>
    </xf>
    <xf numFmtId="38" fontId="28" fillId="0" borderId="53" xfId="11" applyFont="1" applyFill="1" applyBorder="1" applyAlignment="1" applyProtection="1">
      <alignment horizontal="right" vertical="center" shrinkToFit="1"/>
      <protection locked="0"/>
    </xf>
    <xf numFmtId="38" fontId="28" fillId="0" borderId="13" xfId="11" applyFont="1" applyFill="1" applyBorder="1" applyAlignment="1" applyProtection="1">
      <alignment horizontal="right" vertical="center" shrinkToFit="1"/>
      <protection locked="0"/>
    </xf>
    <xf numFmtId="38" fontId="28" fillId="0" borderId="54" xfId="11" applyFont="1" applyFill="1" applyBorder="1" applyAlignment="1" applyProtection="1">
      <alignment horizontal="right" vertical="center" shrinkToFit="1"/>
      <protection locked="0"/>
    </xf>
    <xf numFmtId="0" fontId="14" fillId="5" borderId="12" xfId="0" applyFont="1" applyFill="1" applyBorder="1" applyAlignment="1" applyProtection="1">
      <alignment horizontal="center" vertical="center" wrapText="1"/>
      <protection hidden="1"/>
    </xf>
    <xf numFmtId="0" fontId="14" fillId="5" borderId="113" xfId="0" applyFont="1" applyFill="1" applyBorder="1" applyAlignment="1" applyProtection="1">
      <alignment horizontal="center" vertical="center" wrapText="1"/>
      <protection hidden="1"/>
    </xf>
    <xf numFmtId="49" fontId="22" fillId="0" borderId="70" xfId="0" applyNumberFormat="1" applyFont="1" applyBorder="1" applyAlignment="1" applyProtection="1">
      <alignment horizontal="left" vertical="center" shrinkToFit="1"/>
      <protection hidden="1"/>
    </xf>
    <xf numFmtId="49" fontId="22" fillId="0" borderId="14" xfId="0" applyNumberFormat="1" applyFont="1" applyBorder="1" applyAlignment="1" applyProtection="1">
      <alignment horizontal="left" vertical="center" shrinkToFit="1"/>
      <protection hidden="1"/>
    </xf>
    <xf numFmtId="49" fontId="22" fillId="0" borderId="17" xfId="0" applyNumberFormat="1" applyFont="1" applyBorder="1" applyAlignment="1" applyProtection="1">
      <alignment horizontal="left" vertical="center" shrinkToFit="1"/>
      <protection hidden="1"/>
    </xf>
    <xf numFmtId="49" fontId="22" fillId="0" borderId="52" xfId="0" applyNumberFormat="1" applyFont="1" applyBorder="1" applyAlignment="1" applyProtection="1">
      <alignment horizontal="left" vertical="center" shrinkToFit="1"/>
      <protection hidden="1"/>
    </xf>
    <xf numFmtId="49" fontId="22" fillId="0" borderId="13" xfId="0" applyNumberFormat="1" applyFont="1" applyBorder="1" applyAlignment="1" applyProtection="1">
      <alignment horizontal="left" vertical="center" shrinkToFit="1"/>
      <protection hidden="1"/>
    </xf>
    <xf numFmtId="49" fontId="22" fillId="0" borderId="16" xfId="0" applyNumberFormat="1" applyFont="1" applyBorder="1" applyAlignment="1" applyProtection="1">
      <alignment horizontal="left" vertical="center" shrinkToFit="1"/>
      <protection hidden="1"/>
    </xf>
    <xf numFmtId="179" fontId="28" fillId="0" borderId="55" xfId="0" applyNumberFormat="1" applyFont="1" applyBorder="1" applyAlignment="1" applyProtection="1">
      <alignment horizontal="center" vertical="center" shrinkToFit="1"/>
      <protection locked="0"/>
    </xf>
    <xf numFmtId="179" fontId="28" fillId="0" borderId="12" xfId="0" applyNumberFormat="1" applyFont="1" applyBorder="1" applyAlignment="1" applyProtection="1">
      <alignment horizontal="center" vertical="center" shrinkToFit="1"/>
      <protection locked="0"/>
    </xf>
    <xf numFmtId="179" fontId="28" fillId="0" borderId="113" xfId="0" applyNumberFormat="1" applyFont="1" applyBorder="1" applyAlignment="1" applyProtection="1">
      <alignment horizontal="center" vertical="center" shrinkToFit="1"/>
      <protection locked="0"/>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3" fontId="17" fillId="0" borderId="22" xfId="0" applyNumberFormat="1" applyFont="1" applyBorder="1" applyAlignment="1" applyProtection="1">
      <alignment horizontal="center" vertical="center" shrinkToFit="1"/>
      <protection hidden="1"/>
    </xf>
    <xf numFmtId="38" fontId="28" fillId="0" borderId="71" xfId="11" applyFont="1" applyFill="1" applyBorder="1" applyAlignment="1" applyProtection="1">
      <alignment horizontal="right" vertical="center" shrinkToFit="1"/>
      <protection locked="0"/>
    </xf>
    <xf numFmtId="38" fontId="28" fillId="0" borderId="14" xfId="11" applyFont="1" applyFill="1" applyBorder="1" applyAlignment="1" applyProtection="1">
      <alignment horizontal="right" vertical="center" shrinkToFit="1"/>
      <protection locked="0"/>
    </xf>
    <xf numFmtId="38" fontId="28" fillId="0" borderId="72" xfId="11" applyFont="1" applyFill="1" applyBorder="1" applyAlignment="1" applyProtection="1">
      <alignment horizontal="right" vertical="center" shrinkToFit="1"/>
      <protection locked="0"/>
    </xf>
    <xf numFmtId="38" fontId="28" fillId="0" borderId="56" xfId="11" applyFont="1" applyFill="1" applyBorder="1" applyAlignment="1" applyProtection="1">
      <alignment horizontal="right" vertical="center" shrinkToFit="1"/>
      <protection locked="0"/>
    </xf>
    <xf numFmtId="38" fontId="28" fillId="0" borderId="12" xfId="11" applyFont="1" applyFill="1" applyBorder="1" applyAlignment="1" applyProtection="1">
      <alignment horizontal="right" vertical="center" shrinkToFit="1"/>
      <protection locked="0"/>
    </xf>
    <xf numFmtId="38" fontId="28" fillId="0" borderId="57" xfId="11" applyFont="1" applyFill="1" applyBorder="1" applyAlignment="1" applyProtection="1">
      <alignment horizontal="right" vertical="center" shrinkToFit="1"/>
      <protection locked="0"/>
    </xf>
    <xf numFmtId="38" fontId="28" fillId="0" borderId="7" xfId="10" applyFont="1" applyFill="1" applyBorder="1" applyAlignment="1" applyProtection="1">
      <alignment horizontal="right" vertical="center" shrinkToFit="1"/>
      <protection hidden="1"/>
    </xf>
    <xf numFmtId="38" fontId="28" fillId="0" borderId="65" xfId="10" applyFont="1" applyFill="1" applyBorder="1" applyAlignment="1" applyProtection="1">
      <alignment horizontal="right" vertical="center" shrinkToFit="1"/>
      <protection hidden="1"/>
    </xf>
    <xf numFmtId="3" fontId="13" fillId="4" borderId="68" xfId="0" applyNumberFormat="1" applyFont="1" applyFill="1" applyBorder="1" applyAlignment="1" applyProtection="1">
      <alignment horizontal="right" vertical="center" shrinkToFit="1"/>
      <protection hidden="1"/>
    </xf>
    <xf numFmtId="3" fontId="13" fillId="4" borderId="43" xfId="0" applyNumberFormat="1" applyFont="1" applyFill="1" applyBorder="1" applyAlignment="1" applyProtection="1">
      <alignment horizontal="right" vertical="center" shrinkToFit="1"/>
      <protection hidden="1"/>
    </xf>
    <xf numFmtId="38" fontId="40" fillId="0" borderId="42" xfId="11" applyFont="1" applyFill="1" applyBorder="1" applyAlignment="1" applyProtection="1">
      <alignment horizontal="right" vertical="center" shrinkToFit="1"/>
      <protection hidden="1"/>
    </xf>
    <xf numFmtId="38" fontId="40" fillId="0" borderId="43" xfId="11" applyFont="1" applyFill="1" applyBorder="1" applyAlignment="1" applyProtection="1">
      <alignment horizontal="right" vertical="center" shrinkToFit="1"/>
      <protection hidden="1"/>
    </xf>
    <xf numFmtId="38" fontId="40" fillId="0" borderId="69" xfId="11" applyFont="1" applyFill="1" applyBorder="1" applyAlignment="1" applyProtection="1">
      <alignment horizontal="right" vertical="center" shrinkToFit="1"/>
      <protection hidden="1"/>
    </xf>
    <xf numFmtId="179" fontId="28" fillId="0" borderId="73" xfId="10" applyNumberFormat="1" applyFont="1" applyBorder="1" applyAlignment="1" applyProtection="1">
      <alignment horizontal="center" vertical="center" shrinkToFit="1"/>
      <protection hidden="1"/>
    </xf>
    <xf numFmtId="179" fontId="28" fillId="0" borderId="23" xfId="10" applyNumberFormat="1" applyFont="1" applyBorder="1" applyAlignment="1" applyProtection="1">
      <alignment horizontal="center" vertical="center" shrinkToFit="1"/>
      <protection hidden="1"/>
    </xf>
    <xf numFmtId="179" fontId="28" fillId="0" borderId="74" xfId="10" applyNumberFormat="1" applyFont="1" applyBorder="1" applyAlignment="1" applyProtection="1">
      <alignment horizontal="center" vertical="center" shrinkToFit="1"/>
      <protection hidden="1"/>
    </xf>
    <xf numFmtId="176" fontId="28" fillId="0" borderId="89" xfId="0" applyNumberFormat="1" applyFont="1" applyBorder="1" applyAlignment="1" applyProtection="1">
      <alignment horizontal="center" vertical="center" shrinkToFit="1"/>
      <protection hidden="1"/>
    </xf>
    <xf numFmtId="176" fontId="28" fillId="0" borderId="0" xfId="0" applyNumberFormat="1" applyFont="1" applyAlignment="1" applyProtection="1">
      <alignment horizontal="center" vertical="center" shrinkToFit="1"/>
      <protection hidden="1"/>
    </xf>
    <xf numFmtId="176" fontId="28" fillId="0" borderId="90" xfId="0" applyNumberFormat="1" applyFont="1" applyBorder="1" applyAlignment="1" applyProtection="1">
      <alignment horizontal="center" vertical="center" shrinkToFit="1"/>
      <protection hidden="1"/>
    </xf>
    <xf numFmtId="178" fontId="13" fillId="4" borderId="2" xfId="10" applyNumberFormat="1" applyFont="1" applyFill="1" applyBorder="1" applyAlignment="1" applyProtection="1">
      <alignment horizontal="right" vertical="center" shrinkToFit="1"/>
      <protection hidden="1"/>
    </xf>
    <xf numFmtId="178" fontId="13" fillId="4" borderId="23" xfId="10" applyNumberFormat="1" applyFont="1" applyFill="1" applyBorder="1" applyAlignment="1" applyProtection="1">
      <alignment horizontal="right" vertical="center" shrinkToFit="1"/>
      <protection hidden="1"/>
    </xf>
    <xf numFmtId="0" fontId="28" fillId="0" borderId="92" xfId="11" applyNumberFormat="1" applyFont="1" applyFill="1" applyBorder="1" applyAlignment="1" applyProtection="1">
      <alignment horizontal="center" vertical="center" shrinkToFit="1"/>
      <protection locked="0"/>
    </xf>
    <xf numFmtId="0" fontId="28" fillId="0" borderId="93" xfId="11" applyNumberFormat="1" applyFont="1" applyFill="1" applyBorder="1" applyAlignment="1" applyProtection="1">
      <alignment horizontal="center" vertical="center" shrinkToFit="1"/>
      <protection locked="0"/>
    </xf>
    <xf numFmtId="0" fontId="28" fillId="0" borderId="91" xfId="11" applyNumberFormat="1" applyFont="1" applyFill="1" applyBorder="1" applyAlignment="1" applyProtection="1">
      <alignment horizontal="center" vertical="center" shrinkToFit="1"/>
      <protection locked="0"/>
    </xf>
    <xf numFmtId="0" fontId="14" fillId="0" borderId="66" xfId="0" applyFont="1" applyBorder="1" applyAlignment="1" applyProtection="1">
      <alignment horizontal="center" vertical="center" shrinkToFit="1"/>
      <protection hidden="1"/>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0" fontId="22" fillId="0" borderId="70" xfId="0" applyFont="1" applyBorder="1" applyAlignment="1" applyProtection="1">
      <alignment horizontal="center" vertical="center" shrinkToFit="1"/>
      <protection locked="0"/>
    </xf>
    <xf numFmtId="0" fontId="22" fillId="0" borderId="14" xfId="0" applyFont="1" applyBorder="1" applyAlignment="1" applyProtection="1">
      <alignment horizontal="center" vertical="center" shrinkToFit="1"/>
      <protection locked="0"/>
    </xf>
    <xf numFmtId="0" fontId="22" fillId="0" borderId="17" xfId="0" applyFont="1" applyBorder="1" applyAlignment="1" applyProtection="1">
      <alignment horizontal="center" vertical="center" shrinkToFit="1"/>
      <protection locked="0"/>
    </xf>
    <xf numFmtId="0" fontId="14" fillId="5" borderId="55" xfId="0" applyFont="1" applyFill="1" applyBorder="1" applyAlignment="1" applyProtection="1">
      <alignment horizontal="center" vertical="center" wrapText="1"/>
      <protection hidden="1"/>
    </xf>
    <xf numFmtId="0" fontId="13" fillId="4" borderId="1" xfId="0" applyFont="1" applyFill="1" applyBorder="1" applyAlignment="1" applyProtection="1">
      <alignment horizontal="right" vertical="center"/>
      <protection hidden="1"/>
    </xf>
    <xf numFmtId="0" fontId="13" fillId="4" borderId="7" xfId="0" applyFont="1" applyFill="1" applyBorder="1" applyAlignment="1" applyProtection="1">
      <alignment horizontal="right" vertical="center"/>
      <protection hidden="1"/>
    </xf>
    <xf numFmtId="0" fontId="22" fillId="0" borderId="76" xfId="0" applyFont="1" applyBorder="1" applyAlignment="1" applyProtection="1">
      <alignment horizontal="center" vertical="center" shrinkToFit="1"/>
      <protection locked="0"/>
    </xf>
    <xf numFmtId="0" fontId="22" fillId="0" borderId="77" xfId="0" applyFont="1" applyBorder="1" applyAlignment="1" applyProtection="1">
      <alignment horizontal="center" vertical="center" shrinkToFit="1"/>
      <protection locked="0"/>
    </xf>
    <xf numFmtId="49" fontId="22" fillId="0" borderId="55" xfId="0" applyNumberFormat="1" applyFont="1" applyBorder="1" applyAlignment="1" applyProtection="1">
      <alignment horizontal="left" vertical="center" shrinkToFit="1"/>
      <protection hidden="1"/>
    </xf>
    <xf numFmtId="49" fontId="22" fillId="0" borderId="12" xfId="0" applyNumberFormat="1" applyFont="1" applyBorder="1" applyAlignment="1" applyProtection="1">
      <alignment horizontal="left" vertical="center" shrinkToFit="1"/>
      <protection hidden="1"/>
    </xf>
    <xf numFmtId="49" fontId="22" fillId="0" borderId="113" xfId="0" applyNumberFormat="1" applyFont="1" applyBorder="1" applyAlignment="1" applyProtection="1">
      <alignment horizontal="left" vertical="center" shrinkToFit="1"/>
      <protection hidden="1"/>
    </xf>
    <xf numFmtId="0" fontId="14" fillId="5" borderId="76" xfId="0" applyFont="1" applyFill="1" applyBorder="1" applyAlignment="1" applyProtection="1">
      <alignment horizontal="center" vertical="center"/>
      <protection hidden="1"/>
    </xf>
    <xf numFmtId="177" fontId="28" fillId="2" borderId="87" xfId="0" applyNumberFormat="1" applyFont="1" applyFill="1" applyBorder="1" applyAlignment="1" applyProtection="1">
      <alignment horizontal="right" vertical="center" shrinkToFit="1"/>
      <protection locked="0"/>
    </xf>
    <xf numFmtId="177" fontId="28" fillId="2" borderId="76" xfId="0" applyNumberFormat="1" applyFont="1" applyFill="1" applyBorder="1" applyAlignment="1" applyProtection="1">
      <alignment horizontal="right" vertical="center" shrinkToFit="1"/>
      <protection locked="0"/>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49" fontId="22" fillId="0" borderId="14" xfId="0" applyNumberFormat="1" applyFont="1" applyBorder="1" applyAlignment="1" applyProtection="1">
      <alignment horizontal="center" vertical="center" shrinkToFit="1"/>
      <protection locked="0"/>
    </xf>
    <xf numFmtId="0" fontId="14" fillId="5" borderId="75" xfId="0" applyFont="1" applyFill="1" applyBorder="1" applyAlignment="1" applyProtection="1">
      <alignment horizontal="center" vertical="center" wrapText="1"/>
      <protection hidden="1"/>
    </xf>
    <xf numFmtId="0" fontId="14" fillId="5" borderId="76" xfId="0" applyFont="1" applyFill="1" applyBorder="1" applyAlignment="1" applyProtection="1">
      <alignment horizontal="center" vertical="center" wrapText="1"/>
      <protection hidden="1"/>
    </xf>
    <xf numFmtId="0" fontId="14" fillId="5" borderId="77" xfId="0" applyFont="1" applyFill="1" applyBorder="1" applyAlignment="1" applyProtection="1">
      <alignment horizontal="center" vertical="center" wrapText="1"/>
      <protection hidden="1"/>
    </xf>
    <xf numFmtId="0" fontId="14" fillId="7" borderId="150" xfId="0" applyFont="1" applyFill="1" applyBorder="1" applyAlignment="1" applyProtection="1">
      <alignment horizontal="center" vertical="center"/>
      <protection hidden="1"/>
    </xf>
    <xf numFmtId="0" fontId="14" fillId="7" borderId="12" xfId="0" applyFont="1" applyFill="1" applyBorder="1" applyAlignment="1" applyProtection="1">
      <alignment horizontal="center" vertical="center"/>
      <protection hidden="1"/>
    </xf>
    <xf numFmtId="0" fontId="14" fillId="7" borderId="135" xfId="0" applyFont="1" applyFill="1" applyBorder="1" applyAlignment="1" applyProtection="1">
      <alignment horizontal="center" vertical="center"/>
      <protection hidden="1"/>
    </xf>
    <xf numFmtId="38" fontId="38" fillId="0" borderId="35" xfId="11" applyFont="1" applyFill="1" applyBorder="1" applyAlignment="1" applyProtection="1">
      <alignment vertical="center" shrinkToFit="1"/>
      <protection hidden="1"/>
    </xf>
    <xf numFmtId="38" fontId="38" fillId="0" borderId="20" xfId="11" applyFont="1" applyFill="1" applyBorder="1" applyAlignment="1" applyProtection="1">
      <alignment vertical="center" shrinkToFit="1"/>
      <protection hidden="1"/>
    </xf>
    <xf numFmtId="38" fontId="38" fillId="0" borderId="34" xfId="11" applyFont="1" applyFill="1" applyBorder="1" applyAlignment="1" applyProtection="1">
      <alignment vertical="center" shrinkToFit="1"/>
      <protection hidden="1"/>
    </xf>
    <xf numFmtId="3" fontId="24" fillId="4" borderId="36" xfId="0" applyNumberFormat="1" applyFont="1" applyFill="1" applyBorder="1" applyAlignment="1" applyProtection="1">
      <alignment horizontal="right" vertical="center" shrinkToFit="1"/>
      <protection hidden="1"/>
    </xf>
    <xf numFmtId="3" fontId="24" fillId="4" borderId="20" xfId="0" applyNumberFormat="1" applyFont="1" applyFill="1" applyBorder="1" applyAlignment="1" applyProtection="1">
      <alignment horizontal="right" vertical="center" shrinkToFit="1"/>
      <protection hidden="1"/>
    </xf>
    <xf numFmtId="3" fontId="24" fillId="4" borderId="37" xfId="0" applyNumberFormat="1" applyFont="1" applyFill="1" applyBorder="1" applyAlignment="1" applyProtection="1">
      <alignment horizontal="right" vertical="center" shrinkToFit="1"/>
      <protection hidden="1"/>
    </xf>
    <xf numFmtId="0" fontId="14" fillId="5" borderId="21" xfId="0" applyFont="1" applyFill="1" applyBorder="1" applyAlignment="1" applyProtection="1">
      <alignment horizontal="center" vertical="center"/>
      <protection hidden="1"/>
    </xf>
    <xf numFmtId="177" fontId="28" fillId="2" borderId="222" xfId="0" applyNumberFormat="1" applyFont="1" applyFill="1" applyBorder="1" applyAlignment="1" applyProtection="1">
      <alignment horizontal="right" vertical="center" shrinkToFit="1"/>
      <protection locked="0"/>
    </xf>
    <xf numFmtId="177" fontId="28" fillId="2" borderId="21" xfId="0" applyNumberFormat="1" applyFont="1" applyFill="1" applyBorder="1" applyAlignment="1" applyProtection="1">
      <alignment horizontal="right" vertical="center" shrinkToFit="1"/>
      <protection locked="0"/>
    </xf>
    <xf numFmtId="0" fontId="22" fillId="2" borderId="0" xfId="0" applyFont="1" applyFill="1" applyAlignment="1" applyProtection="1">
      <alignment horizontal="left" vertical="center"/>
      <protection hidden="1"/>
    </xf>
    <xf numFmtId="177" fontId="43" fillId="0" borderId="22" xfId="0" applyNumberFormat="1" applyFont="1" applyBorder="1" applyAlignment="1" applyProtection="1">
      <alignment horizontal="center" vertical="center" shrinkToFit="1"/>
      <protection locked="0"/>
    </xf>
    <xf numFmtId="0" fontId="22" fillId="0" borderId="21" xfId="0" applyFont="1" applyBorder="1" applyAlignment="1" applyProtection="1">
      <alignment horizontal="center" vertical="center" shrinkToFit="1"/>
      <protection locked="0"/>
    </xf>
    <xf numFmtId="0" fontId="22" fillId="0" borderId="212" xfId="0" applyFont="1" applyBorder="1" applyAlignment="1" applyProtection="1">
      <alignment horizontal="center" vertical="center" shrinkToFit="1"/>
      <protection locked="0"/>
    </xf>
    <xf numFmtId="0" fontId="15" fillId="2" borderId="21" xfId="0" applyFont="1" applyFill="1" applyBorder="1" applyAlignment="1" applyProtection="1">
      <alignment horizontal="center" vertical="center"/>
      <protection hidden="1"/>
    </xf>
    <xf numFmtId="0" fontId="15" fillId="2" borderId="215" xfId="0" applyFont="1" applyFill="1" applyBorder="1" applyAlignment="1" applyProtection="1">
      <alignment horizontal="center" vertical="center"/>
      <protection hidden="1"/>
    </xf>
    <xf numFmtId="0" fontId="22" fillId="0" borderId="70" xfId="0" applyFont="1" applyBorder="1" applyAlignment="1" applyProtection="1">
      <alignment horizontal="left" vertical="center" shrinkToFit="1"/>
      <protection hidden="1"/>
    </xf>
    <xf numFmtId="0" fontId="22" fillId="0" borderId="14" xfId="0" applyFont="1" applyBorder="1" applyAlignment="1" applyProtection="1">
      <alignment horizontal="left" vertical="center" shrinkToFit="1"/>
      <protection hidden="1"/>
    </xf>
    <xf numFmtId="0" fontId="22" fillId="0" borderId="17" xfId="0" applyFont="1" applyBorder="1" applyAlignment="1" applyProtection="1">
      <alignment horizontal="left" vertical="center" shrinkToFit="1"/>
      <protection hidden="1"/>
    </xf>
    <xf numFmtId="0" fontId="13" fillId="5" borderId="8" xfId="0" applyFont="1" applyFill="1" applyBorder="1" applyAlignment="1" applyProtection="1">
      <alignment horizontal="right" vertical="center" wrapText="1" shrinkToFit="1"/>
      <protection hidden="1"/>
    </xf>
    <xf numFmtId="0" fontId="13" fillId="5" borderId="5" xfId="0" applyFont="1" applyFill="1" applyBorder="1" applyAlignment="1" applyProtection="1">
      <alignment horizontal="right" vertical="center" wrapText="1" shrinkToFit="1"/>
      <protection hidden="1"/>
    </xf>
    <xf numFmtId="0" fontId="13" fillId="5" borderId="6" xfId="0" applyFont="1" applyFill="1" applyBorder="1" applyAlignment="1" applyProtection="1">
      <alignment horizontal="right" vertical="center" wrapText="1" shrinkToFit="1"/>
      <protection hidden="1"/>
    </xf>
    <xf numFmtId="0" fontId="13" fillId="0" borderId="23" xfId="0" applyFont="1" applyBorder="1" applyAlignment="1" applyProtection="1">
      <alignment horizontal="center" vertical="center"/>
      <protection hidden="1"/>
    </xf>
    <xf numFmtId="0" fontId="64" fillId="0" borderId="23" xfId="0" applyFont="1" applyBorder="1" applyAlignment="1" applyProtection="1">
      <alignment horizontal="right" vertical="center" shrinkToFit="1"/>
      <protection hidden="1"/>
    </xf>
    <xf numFmtId="0" fontId="14" fillId="5" borderId="211" xfId="0" applyFont="1" applyFill="1" applyBorder="1" applyAlignment="1" applyProtection="1">
      <alignment horizontal="center" vertical="center" wrapText="1"/>
      <protection hidden="1"/>
    </xf>
    <xf numFmtId="0" fontId="14" fillId="5" borderId="21" xfId="0" applyFont="1" applyFill="1" applyBorder="1" applyAlignment="1" applyProtection="1">
      <alignment horizontal="center" vertical="center" wrapText="1"/>
      <protection hidden="1"/>
    </xf>
    <xf numFmtId="0" fontId="14" fillId="5" borderId="212" xfId="0" applyFont="1" applyFill="1" applyBorder="1" applyAlignment="1" applyProtection="1">
      <alignment horizontal="center" vertical="center" wrapText="1"/>
      <protection hidden="1"/>
    </xf>
    <xf numFmtId="0" fontId="58" fillId="0" borderId="111" xfId="0" applyFont="1" applyBorder="1" applyAlignment="1" applyProtection="1">
      <alignment horizontal="center" vertical="center" shrinkToFit="1"/>
      <protection hidden="1"/>
    </xf>
    <xf numFmtId="0" fontId="58" fillId="0" borderId="140" xfId="0" applyFont="1" applyBorder="1" applyAlignment="1" applyProtection="1">
      <alignment horizontal="center" vertical="center" shrinkToFit="1"/>
      <protection hidden="1"/>
    </xf>
    <xf numFmtId="178" fontId="54" fillId="0" borderId="50" xfId="11" applyNumberFormat="1" applyFont="1" applyFill="1" applyBorder="1" applyAlignment="1" applyProtection="1">
      <alignment horizontal="center" vertical="center" shrinkToFit="1"/>
      <protection locked="0"/>
    </xf>
    <xf numFmtId="178" fontId="54" fillId="0" borderId="5" xfId="11" applyNumberFormat="1" applyFont="1" applyFill="1" applyBorder="1" applyAlignment="1" applyProtection="1">
      <alignment horizontal="center" vertical="center" shrinkToFit="1"/>
      <protection locked="0"/>
    </xf>
    <xf numFmtId="178" fontId="54" fillId="0" borderId="33" xfId="11" applyNumberFormat="1" applyFont="1" applyFill="1" applyBorder="1" applyAlignment="1" applyProtection="1">
      <alignment horizontal="center" vertical="center" shrinkToFit="1"/>
      <protection locked="0"/>
    </xf>
    <xf numFmtId="178" fontId="54" fillId="0" borderId="3" xfId="11" applyNumberFormat="1" applyFont="1" applyFill="1" applyBorder="1" applyAlignment="1" applyProtection="1">
      <alignment horizontal="center" vertical="center" shrinkToFit="1"/>
      <protection locked="0"/>
    </xf>
    <xf numFmtId="179" fontId="49" fillId="0" borderId="128" xfId="0" applyNumberFormat="1" applyFont="1" applyBorder="1" applyAlignment="1" applyProtection="1">
      <alignment horizontal="right" vertical="center" shrinkToFit="1"/>
      <protection locked="0"/>
    </xf>
    <xf numFmtId="179" fontId="49" fillId="0" borderId="129" xfId="0" applyNumberFormat="1" applyFont="1" applyBorder="1" applyAlignment="1" applyProtection="1">
      <alignment horizontal="right" vertical="center" shrinkToFit="1"/>
      <protection locked="0"/>
    </xf>
    <xf numFmtId="182" fontId="49" fillId="0" borderId="128" xfId="0" applyNumberFormat="1" applyFont="1" applyBorder="1" applyAlignment="1" applyProtection="1">
      <alignment horizontal="right" vertical="center" shrinkToFit="1"/>
      <protection hidden="1"/>
    </xf>
    <xf numFmtId="182" fontId="49" fillId="0" borderId="126" xfId="0" applyNumberFormat="1" applyFont="1" applyBorder="1" applyAlignment="1" applyProtection="1">
      <alignment horizontal="right" vertical="center" shrinkToFit="1"/>
      <protection hidden="1"/>
    </xf>
    <xf numFmtId="182" fontId="49" fillId="0" borderId="129" xfId="0" applyNumberFormat="1" applyFont="1" applyBorder="1" applyAlignment="1" applyProtection="1">
      <alignment horizontal="right" vertical="center" shrinkToFit="1"/>
      <protection hidden="1"/>
    </xf>
    <xf numFmtId="0" fontId="58" fillId="0" borderId="134" xfId="0" applyFont="1" applyBorder="1" applyAlignment="1" applyProtection="1">
      <alignment horizontal="center" vertical="center" shrinkToFit="1"/>
      <protection hidden="1"/>
    </xf>
    <xf numFmtId="179" fontId="49" fillId="0" borderId="118" xfId="0" applyNumberFormat="1" applyFont="1" applyBorder="1" applyAlignment="1" applyProtection="1">
      <alignment horizontal="right" vertical="center" shrinkToFit="1"/>
      <protection locked="0"/>
    </xf>
    <xf numFmtId="179" fontId="49" fillId="0" borderId="119" xfId="0" applyNumberFormat="1" applyFont="1" applyBorder="1" applyAlignment="1" applyProtection="1">
      <alignment horizontal="right" vertical="center" shrinkToFit="1"/>
      <protection locked="0"/>
    </xf>
    <xf numFmtId="182" fontId="49" fillId="0" borderId="118" xfId="0" applyNumberFormat="1" applyFont="1" applyBorder="1" applyAlignment="1" applyProtection="1">
      <alignment horizontal="right" vertical="center" shrinkToFit="1"/>
      <protection hidden="1"/>
    </xf>
    <xf numFmtId="182" fontId="49" fillId="0" borderId="116" xfId="0" applyNumberFormat="1" applyFont="1" applyBorder="1" applyAlignment="1" applyProtection="1">
      <alignment horizontal="right" vertical="center" shrinkToFit="1"/>
      <protection hidden="1"/>
    </xf>
    <xf numFmtId="182" fontId="49" fillId="0" borderId="119" xfId="0" applyNumberFormat="1" applyFont="1" applyBorder="1" applyAlignment="1" applyProtection="1">
      <alignment horizontal="right" vertical="center" shrinkToFit="1"/>
      <protection hidden="1"/>
    </xf>
    <xf numFmtId="38" fontId="28" fillId="0" borderId="32" xfId="0" applyNumberFormat="1" applyFont="1" applyBorder="1" applyAlignment="1" applyProtection="1">
      <alignment horizontal="right" vertical="center"/>
      <protection hidden="1"/>
    </xf>
    <xf numFmtId="38" fontId="29" fillId="0" borderId="14" xfId="0" applyNumberFormat="1" applyFont="1" applyBorder="1" applyAlignment="1" applyProtection="1">
      <alignment horizontal="right" vertical="center"/>
      <protection hidden="1"/>
    </xf>
    <xf numFmtId="38" fontId="51" fillId="0" borderId="29" xfId="6" applyFont="1" applyBorder="1" applyAlignment="1" applyProtection="1">
      <alignment horizontal="right" vertical="center"/>
      <protection hidden="1"/>
    </xf>
    <xf numFmtId="38" fontId="51" fillId="0" borderId="32" xfId="6" applyFont="1" applyBorder="1" applyAlignment="1" applyProtection="1">
      <alignment horizontal="right" vertical="center"/>
      <protection hidden="1"/>
    </xf>
    <xf numFmtId="182" fontId="49" fillId="0" borderId="50" xfId="0" applyNumberFormat="1" applyFont="1" applyBorder="1" applyAlignment="1" applyProtection="1">
      <alignment horizontal="center" vertical="center" shrinkToFit="1"/>
      <protection hidden="1"/>
    </xf>
    <xf numFmtId="182" fontId="49" fillId="0" borderId="5" xfId="0" applyNumberFormat="1" applyFont="1" applyBorder="1" applyAlignment="1" applyProtection="1">
      <alignment horizontal="center" vertical="center" shrinkToFit="1"/>
      <protection hidden="1"/>
    </xf>
    <xf numFmtId="182" fontId="49" fillId="0" borderId="48" xfId="0" applyNumberFormat="1" applyFont="1" applyBorder="1" applyAlignment="1" applyProtection="1">
      <alignment horizontal="center" vertical="center" shrinkToFit="1"/>
      <protection hidden="1"/>
    </xf>
    <xf numFmtId="182" fontId="49" fillId="0" borderId="33" xfId="0" applyNumberFormat="1" applyFont="1" applyBorder="1" applyAlignment="1" applyProtection="1">
      <alignment horizontal="center" vertical="center" shrinkToFit="1"/>
      <protection hidden="1"/>
    </xf>
    <xf numFmtId="182" fontId="49" fillId="0" borderId="3" xfId="0" applyNumberFormat="1" applyFont="1" applyBorder="1" applyAlignment="1" applyProtection="1">
      <alignment horizontal="center" vertical="center" shrinkToFit="1"/>
      <protection hidden="1"/>
    </xf>
    <xf numFmtId="182" fontId="49" fillId="0" borderId="39" xfId="0" applyNumberFormat="1" applyFont="1" applyBorder="1" applyAlignment="1" applyProtection="1">
      <alignment horizontal="center" vertical="center" shrinkToFit="1"/>
      <protection hidden="1"/>
    </xf>
    <xf numFmtId="182" fontId="49" fillId="0" borderId="152" xfId="0" applyNumberFormat="1" applyFont="1" applyBorder="1" applyAlignment="1" applyProtection="1">
      <alignment horizontal="center" vertical="center" shrinkToFit="1"/>
      <protection hidden="1"/>
    </xf>
    <xf numFmtId="182" fontId="49" fillId="0" borderId="22" xfId="0" applyNumberFormat="1" applyFont="1" applyBorder="1" applyAlignment="1" applyProtection="1">
      <alignment horizontal="center" vertical="center" shrinkToFit="1"/>
      <protection hidden="1"/>
    </xf>
    <xf numFmtId="182" fontId="49" fillId="0" borderId="151" xfId="0" applyNumberFormat="1" applyFont="1" applyBorder="1" applyAlignment="1" applyProtection="1">
      <alignment horizontal="center" vertical="center" shrinkToFit="1"/>
      <protection hidden="1"/>
    </xf>
    <xf numFmtId="178" fontId="54" fillId="0" borderId="152" xfId="11" applyNumberFormat="1" applyFont="1" applyFill="1" applyBorder="1" applyAlignment="1" applyProtection="1">
      <alignment horizontal="center" vertical="center" shrinkToFit="1"/>
      <protection locked="0"/>
    </xf>
    <xf numFmtId="178" fontId="54" fillId="0" borderId="22" xfId="11" applyNumberFormat="1" applyFont="1" applyFill="1" applyBorder="1" applyAlignment="1" applyProtection="1">
      <alignment horizontal="center" vertical="center" shrinkToFit="1"/>
      <protection locked="0"/>
    </xf>
    <xf numFmtId="38" fontId="51" fillId="0" borderId="8" xfId="6" applyFont="1" applyBorder="1" applyAlignment="1" applyProtection="1">
      <alignment horizontal="right" vertical="center"/>
      <protection hidden="1"/>
    </xf>
    <xf numFmtId="38" fontId="51" fillId="0" borderId="5" xfId="6" applyFont="1" applyBorder="1" applyAlignment="1" applyProtection="1">
      <alignment horizontal="right" vertical="center"/>
      <protection hidden="1"/>
    </xf>
    <xf numFmtId="38" fontId="51" fillId="0" borderId="103" xfId="6" applyFont="1" applyBorder="1" applyAlignment="1" applyProtection="1">
      <alignment horizontal="right" vertical="center"/>
      <protection hidden="1"/>
    </xf>
    <xf numFmtId="38" fontId="51" fillId="0" borderId="19" xfId="6" applyFont="1" applyBorder="1" applyAlignment="1" applyProtection="1">
      <alignment horizontal="right" vertical="center"/>
      <protection hidden="1"/>
    </xf>
    <xf numFmtId="38" fontId="48" fillId="0" borderId="42" xfId="6" applyFont="1" applyBorder="1" applyAlignment="1" applyProtection="1">
      <alignment horizontal="right" vertical="center"/>
      <protection hidden="1"/>
    </xf>
    <xf numFmtId="38" fontId="48" fillId="0" borderId="43" xfId="6" applyFont="1" applyBorder="1" applyAlignment="1" applyProtection="1">
      <alignment horizontal="right" vertical="center"/>
      <protection hidden="1"/>
    </xf>
    <xf numFmtId="181" fontId="28" fillId="0" borderId="31" xfId="0" applyNumberFormat="1" applyFont="1" applyBorder="1" applyAlignment="1" applyProtection="1">
      <alignment horizontal="right" vertical="center"/>
      <protection hidden="1"/>
    </xf>
    <xf numFmtId="181" fontId="28" fillId="0" borderId="32" xfId="0" applyNumberFormat="1" applyFont="1" applyBorder="1" applyAlignment="1" applyProtection="1">
      <alignment horizontal="right" vertical="center"/>
      <protection hidden="1"/>
    </xf>
    <xf numFmtId="181" fontId="28" fillId="0" borderId="118" xfId="0" applyNumberFormat="1" applyFont="1" applyBorder="1" applyAlignment="1" applyProtection="1">
      <alignment horizontal="right" vertical="center"/>
      <protection hidden="1"/>
    </xf>
    <xf numFmtId="181" fontId="28" fillId="0" borderId="116" xfId="0" applyNumberFormat="1" applyFont="1" applyBorder="1" applyAlignment="1" applyProtection="1">
      <alignment horizontal="right" vertical="center"/>
      <protection hidden="1"/>
    </xf>
    <xf numFmtId="181" fontId="28" fillId="0" borderId="99" xfId="0" applyNumberFormat="1" applyFont="1" applyBorder="1" applyAlignment="1" applyProtection="1">
      <alignment horizontal="right" vertical="center"/>
      <protection hidden="1"/>
    </xf>
    <xf numFmtId="181" fontId="28" fillId="0" borderId="100" xfId="0" applyNumberFormat="1" applyFont="1" applyBorder="1" applyAlignment="1" applyProtection="1">
      <alignment horizontal="right" vertical="center"/>
      <protection hidden="1"/>
    </xf>
    <xf numFmtId="0" fontId="28" fillId="0" borderId="29" xfId="0" applyFont="1" applyBorder="1" applyAlignment="1" applyProtection="1">
      <alignment horizontal="center" vertical="center"/>
      <protection hidden="1"/>
    </xf>
    <xf numFmtId="0" fontId="28" fillId="0" borderId="32" xfId="0" applyFont="1" applyBorder="1" applyAlignment="1" applyProtection="1">
      <alignment horizontal="center" vertical="center"/>
      <protection hidden="1"/>
    </xf>
    <xf numFmtId="0" fontId="28" fillId="0" borderId="30" xfId="0" applyFont="1" applyBorder="1" applyAlignment="1" applyProtection="1">
      <alignment horizontal="center" vertical="center"/>
      <protection hidden="1"/>
    </xf>
    <xf numFmtId="0" fontId="28" fillId="0" borderId="133" xfId="0" applyFont="1" applyBorder="1" applyAlignment="1" applyProtection="1">
      <alignment horizontal="center" vertical="center"/>
      <protection hidden="1"/>
    </xf>
    <xf numFmtId="0" fontId="28" fillId="0" borderId="116" xfId="0" applyFont="1" applyBorder="1" applyAlignment="1" applyProtection="1">
      <alignment horizontal="center" vertical="center"/>
      <protection hidden="1"/>
    </xf>
    <xf numFmtId="0" fontId="28" fillId="0" borderId="119" xfId="0" applyFont="1" applyBorder="1" applyAlignment="1" applyProtection="1">
      <alignment horizontal="center" vertical="center"/>
      <protection hidden="1"/>
    </xf>
    <xf numFmtId="0" fontId="28" fillId="0" borderId="136" xfId="0" applyFont="1" applyBorder="1" applyAlignment="1" applyProtection="1">
      <alignment horizontal="center" vertical="center"/>
      <protection hidden="1"/>
    </xf>
    <xf numFmtId="0" fontId="28" fillId="0" borderId="100" xfId="0" applyFont="1" applyBorder="1" applyAlignment="1" applyProtection="1">
      <alignment horizontal="center" vertical="center"/>
      <protection hidden="1"/>
    </xf>
    <xf numFmtId="0" fontId="28" fillId="0" borderId="101" xfId="0" applyFont="1" applyBorder="1" applyAlignment="1" applyProtection="1">
      <alignment horizontal="center" vertical="center"/>
      <protection hidden="1"/>
    </xf>
    <xf numFmtId="49" fontId="57" fillId="0" borderId="118" xfId="0" applyNumberFormat="1" applyFont="1" applyBorder="1" applyAlignment="1" applyProtection="1">
      <alignment horizontal="center" vertical="center" shrinkToFit="1"/>
      <protection locked="0"/>
    </xf>
    <xf numFmtId="49" fontId="57" fillId="0" borderId="116" xfId="0" applyNumberFormat="1" applyFont="1" applyBorder="1" applyAlignment="1" applyProtection="1">
      <alignment horizontal="center" vertical="center" shrinkToFit="1"/>
      <protection locked="0"/>
    </xf>
    <xf numFmtId="49" fontId="57" fillId="0" borderId="119" xfId="0" applyNumberFormat="1" applyFont="1" applyBorder="1" applyAlignment="1" applyProtection="1">
      <alignment horizontal="center" vertical="center" shrinkToFit="1"/>
      <protection locked="0"/>
    </xf>
    <xf numFmtId="0" fontId="57" fillId="0" borderId="118" xfId="0" applyFont="1" applyBorder="1" applyAlignment="1" applyProtection="1">
      <alignment horizontal="left" vertical="center" shrinkToFit="1"/>
      <protection hidden="1"/>
    </xf>
    <xf numFmtId="0" fontId="57" fillId="0" borderId="116" xfId="0" applyFont="1" applyBorder="1" applyAlignment="1" applyProtection="1">
      <alignment horizontal="left" vertical="center" shrinkToFit="1"/>
      <protection hidden="1"/>
    </xf>
    <xf numFmtId="0" fontId="57" fillId="0" borderId="119" xfId="0" applyFont="1" applyBorder="1" applyAlignment="1" applyProtection="1">
      <alignment horizontal="left" vertical="center" shrinkToFit="1"/>
      <protection hidden="1"/>
    </xf>
    <xf numFmtId="49" fontId="57" fillId="0" borderId="92" xfId="0" applyNumberFormat="1" applyFont="1" applyBorder="1" applyAlignment="1" applyProtection="1">
      <alignment horizontal="center" vertical="center" shrinkToFit="1"/>
      <protection locked="0"/>
    </xf>
    <xf numFmtId="49" fontId="57" fillId="0" borderId="93" xfId="0" applyNumberFormat="1" applyFont="1" applyBorder="1" applyAlignment="1" applyProtection="1">
      <alignment horizontal="center" vertical="center" shrinkToFit="1"/>
      <protection locked="0"/>
    </xf>
    <xf numFmtId="49" fontId="57" fillId="0" borderId="91" xfId="0" applyNumberFormat="1" applyFont="1" applyBorder="1" applyAlignment="1" applyProtection="1">
      <alignment horizontal="center" vertical="center" shrinkToFit="1"/>
      <protection locked="0"/>
    </xf>
    <xf numFmtId="179" fontId="49" fillId="0" borderId="92" xfId="0" applyNumberFormat="1" applyFont="1" applyBorder="1" applyAlignment="1" applyProtection="1">
      <alignment horizontal="right" vertical="center" shrinkToFit="1"/>
      <protection locked="0"/>
    </xf>
    <xf numFmtId="179" fontId="49" fillId="0" borderId="91" xfId="0" applyNumberFormat="1" applyFont="1" applyBorder="1" applyAlignment="1" applyProtection="1">
      <alignment horizontal="right" vertical="center" shrinkToFit="1"/>
      <protection locked="0"/>
    </xf>
    <xf numFmtId="182" fontId="49" fillId="0" borderId="92" xfId="0" applyNumberFormat="1" applyFont="1" applyBorder="1" applyAlignment="1" applyProtection="1">
      <alignment horizontal="right" vertical="center" shrinkToFit="1"/>
      <protection hidden="1"/>
    </xf>
    <xf numFmtId="182" fontId="49" fillId="0" borderId="93" xfId="0" applyNumberFormat="1" applyFont="1" applyBorder="1" applyAlignment="1" applyProtection="1">
      <alignment horizontal="right" vertical="center" shrinkToFit="1"/>
      <protection hidden="1"/>
    </xf>
    <xf numFmtId="182" fontId="49" fillId="0" borderId="91" xfId="0" applyNumberFormat="1" applyFont="1" applyBorder="1" applyAlignment="1" applyProtection="1">
      <alignment horizontal="right" vertical="center" shrinkToFit="1"/>
      <protection hidden="1"/>
    </xf>
    <xf numFmtId="0" fontId="14" fillId="0" borderId="84"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2" xfId="0" applyNumberFormat="1" applyFont="1" applyBorder="1" applyAlignment="1" applyProtection="1">
      <alignment horizontal="center" vertical="center"/>
      <protection hidden="1"/>
    </xf>
    <xf numFmtId="38" fontId="15" fillId="0" borderId="30" xfId="0" applyNumberFormat="1" applyFont="1" applyBorder="1" applyAlignment="1" applyProtection="1">
      <alignment horizontal="center" vertical="center"/>
      <protection hidden="1"/>
    </xf>
    <xf numFmtId="38" fontId="15" fillId="0" borderId="116"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0" fontId="14" fillId="7" borderId="211" xfId="0" applyFont="1" applyFill="1" applyBorder="1" applyAlignment="1" applyProtection="1">
      <alignment horizontal="center" vertical="center"/>
      <protection hidden="1"/>
    </xf>
    <xf numFmtId="0" fontId="14" fillId="7" borderId="21" xfId="0" applyFont="1" applyFill="1" applyBorder="1" applyAlignment="1" applyProtection="1">
      <alignment horizontal="center" vertical="center"/>
      <protection hidden="1"/>
    </xf>
    <xf numFmtId="0" fontId="14" fillId="7" borderId="212" xfId="0" applyFont="1" applyFill="1" applyBorder="1" applyAlignment="1" applyProtection="1">
      <alignment horizontal="center" vertical="center"/>
      <protection hidden="1"/>
    </xf>
    <xf numFmtId="0" fontId="10" fillId="4" borderId="213" xfId="0" applyFont="1" applyFill="1" applyBorder="1" applyAlignment="1" applyProtection="1">
      <alignment horizontal="center" vertical="center" wrapText="1"/>
      <protection hidden="1"/>
    </xf>
    <xf numFmtId="0" fontId="10" fillId="4" borderId="21" xfId="0" applyFont="1" applyFill="1" applyBorder="1" applyAlignment="1" applyProtection="1">
      <alignment horizontal="center" vertical="center" wrapText="1"/>
      <protection hidden="1"/>
    </xf>
    <xf numFmtId="0" fontId="10" fillId="4" borderId="214" xfId="0" applyFont="1" applyFill="1" applyBorder="1" applyAlignment="1" applyProtection="1">
      <alignment horizontal="center" vertical="center" wrapText="1"/>
      <protection hidden="1"/>
    </xf>
    <xf numFmtId="0" fontId="14" fillId="7" borderId="213" xfId="0" applyFont="1" applyFill="1" applyBorder="1" applyAlignment="1" applyProtection="1">
      <alignment horizontal="center" vertical="center"/>
      <protection hidden="1"/>
    </xf>
    <xf numFmtId="0" fontId="14" fillId="7" borderId="214" xfId="0" applyFont="1" applyFill="1" applyBorder="1" applyAlignment="1" applyProtection="1">
      <alignment horizontal="center" vertical="center"/>
      <protection hidden="1"/>
    </xf>
    <xf numFmtId="0" fontId="14" fillId="5" borderId="213" xfId="0" applyFont="1" applyFill="1" applyBorder="1" applyAlignment="1" applyProtection="1">
      <alignment horizontal="center" vertical="center" wrapText="1"/>
      <protection hidden="1"/>
    </xf>
    <xf numFmtId="0" fontId="14" fillId="5" borderId="214" xfId="0" applyFont="1" applyFill="1" applyBorder="1" applyAlignment="1" applyProtection="1">
      <alignment horizontal="center" vertical="center" wrapText="1"/>
      <protection hidden="1"/>
    </xf>
    <xf numFmtId="0" fontId="14" fillId="4" borderId="213" xfId="0" applyFont="1" applyFill="1" applyBorder="1" applyAlignment="1" applyProtection="1">
      <alignment horizontal="center" vertical="center" wrapText="1"/>
      <protection hidden="1"/>
    </xf>
    <xf numFmtId="0" fontId="14" fillId="4" borderId="21" xfId="0" applyFont="1" applyFill="1" applyBorder="1" applyAlignment="1" applyProtection="1">
      <alignment horizontal="center" vertical="center" wrapText="1"/>
      <protection hidden="1"/>
    </xf>
    <xf numFmtId="0" fontId="14" fillId="4" borderId="214" xfId="0" applyFont="1" applyFill="1" applyBorder="1" applyAlignment="1" applyProtection="1">
      <alignment horizontal="center" vertical="center" wrapText="1"/>
      <protection hidden="1"/>
    </xf>
    <xf numFmtId="0" fontId="15" fillId="5" borderId="213" xfId="0" applyFont="1" applyFill="1" applyBorder="1" applyAlignment="1" applyProtection="1">
      <alignment horizontal="center" vertical="center" wrapText="1"/>
      <protection hidden="1"/>
    </xf>
    <xf numFmtId="0" fontId="15" fillId="5" borderId="214" xfId="0" applyFont="1" applyFill="1" applyBorder="1" applyAlignment="1" applyProtection="1">
      <alignment horizontal="center" vertical="center" wrapText="1"/>
      <protection hidden="1"/>
    </xf>
    <xf numFmtId="0" fontId="14" fillId="5" borderId="213" xfId="0" applyFont="1" applyFill="1" applyBorder="1" applyAlignment="1" applyProtection="1">
      <alignment horizontal="center" vertical="center"/>
      <protection hidden="1"/>
    </xf>
    <xf numFmtId="0" fontId="14" fillId="5" borderId="215" xfId="0" applyFont="1" applyFill="1" applyBorder="1" applyAlignment="1" applyProtection="1">
      <alignment horizontal="center" vertical="center"/>
      <protection hidden="1"/>
    </xf>
    <xf numFmtId="38" fontId="92" fillId="0" borderId="0" xfId="14" applyFont="1" applyFill="1" applyBorder="1" applyAlignment="1" applyProtection="1">
      <alignment horizontal="left" wrapText="1"/>
      <protection hidden="1"/>
    </xf>
    <xf numFmtId="38" fontId="92" fillId="0" borderId="22" xfId="14" applyFont="1" applyFill="1" applyBorder="1" applyAlignment="1" applyProtection="1">
      <alignment horizontal="left" wrapText="1"/>
      <protection hidden="1"/>
    </xf>
    <xf numFmtId="0" fontId="56" fillId="0" borderId="84" xfId="0" applyFont="1" applyBorder="1" applyAlignment="1" applyProtection="1">
      <alignment horizontal="center" vertical="center" wrapText="1" shrinkToFit="1"/>
      <protection hidden="1"/>
    </xf>
    <xf numFmtId="0" fontId="56" fillId="0" borderId="0" xfId="0" applyFont="1" applyAlignment="1" applyProtection="1">
      <alignment horizontal="center" vertical="center" wrapText="1" shrinkToFit="1"/>
      <protection hidden="1"/>
    </xf>
    <xf numFmtId="0" fontId="56" fillId="0" borderId="10" xfId="0" applyFont="1" applyBorder="1" applyAlignment="1" applyProtection="1">
      <alignment horizontal="center" vertical="center" wrapText="1" shrinkToFit="1"/>
      <protection hidden="1"/>
    </xf>
    <xf numFmtId="0" fontId="56" fillId="0" borderId="153" xfId="0" applyFont="1" applyBorder="1" applyAlignment="1" applyProtection="1">
      <alignment horizontal="center" vertical="center" wrapText="1" shrinkToFit="1"/>
      <protection hidden="1"/>
    </xf>
    <xf numFmtId="0" fontId="56" fillId="0" borderId="22" xfId="0" applyFont="1" applyBorder="1" applyAlignment="1" applyProtection="1">
      <alignment horizontal="center" vertical="center" wrapText="1" shrinkToFit="1"/>
      <protection hidden="1"/>
    </xf>
    <xf numFmtId="0" fontId="56" fillId="0" borderId="131" xfId="0" applyFont="1" applyBorder="1" applyAlignment="1" applyProtection="1">
      <alignment horizontal="center" vertical="center" wrapText="1" shrinkToFit="1"/>
      <protection hidden="1"/>
    </xf>
    <xf numFmtId="0" fontId="57" fillId="0" borderId="55" xfId="0" applyFont="1" applyBorder="1" applyAlignment="1" applyProtection="1">
      <alignment horizontal="center" vertical="center" shrinkToFit="1"/>
      <protection hidden="1"/>
    </xf>
    <xf numFmtId="0" fontId="57" fillId="0" borderId="12" xfId="0" applyFont="1" applyBorder="1" applyAlignment="1" applyProtection="1">
      <alignment horizontal="center" vertical="center" shrinkToFit="1"/>
      <protection hidden="1"/>
    </xf>
    <xf numFmtId="0" fontId="57" fillId="0" borderId="113" xfId="0" applyFont="1" applyBorder="1" applyAlignment="1" applyProtection="1">
      <alignment horizontal="center" vertical="center" shrinkToFit="1"/>
      <protection hidden="1"/>
    </xf>
    <xf numFmtId="49" fontId="57" fillId="0" borderId="95" xfId="0" applyNumberFormat="1" applyFont="1" applyBorder="1" applyAlignment="1" applyProtection="1">
      <alignment horizontal="center" vertical="center" shrinkToFit="1"/>
      <protection locked="0"/>
    </xf>
    <xf numFmtId="49" fontId="57" fillId="0" borderId="96" xfId="0" applyNumberFormat="1" applyFont="1" applyBorder="1" applyAlignment="1" applyProtection="1">
      <alignment horizontal="center" vertical="center" shrinkToFit="1"/>
      <protection locked="0"/>
    </xf>
    <xf numFmtId="49" fontId="57" fillId="0" borderId="97" xfId="0" applyNumberFormat="1" applyFont="1" applyBorder="1" applyAlignment="1" applyProtection="1">
      <alignment horizontal="center" vertical="center" shrinkToFit="1"/>
      <protection locked="0"/>
    </xf>
    <xf numFmtId="0" fontId="57" fillId="0" borderId="55" xfId="0" applyFont="1" applyBorder="1" applyAlignment="1" applyProtection="1">
      <alignment horizontal="left" vertical="center" shrinkToFit="1"/>
      <protection hidden="1"/>
    </xf>
    <xf numFmtId="0" fontId="57" fillId="0" borderId="12" xfId="0" applyFont="1" applyBorder="1" applyAlignment="1" applyProtection="1">
      <alignment horizontal="left" vertical="center" shrinkToFit="1"/>
      <protection hidden="1"/>
    </xf>
    <xf numFmtId="0" fontId="57" fillId="0" borderId="113" xfId="0" applyFont="1" applyBorder="1" applyAlignment="1" applyProtection="1">
      <alignment horizontal="left" vertical="center" shrinkToFit="1"/>
      <protection hidden="1"/>
    </xf>
    <xf numFmtId="0" fontId="57" fillId="0" borderId="118" xfId="0" applyFont="1" applyBorder="1" applyAlignment="1" applyProtection="1">
      <alignment horizontal="center" vertical="center" shrinkToFit="1"/>
      <protection hidden="1"/>
    </xf>
    <xf numFmtId="0" fontId="57" fillId="0" borderId="116" xfId="0" applyFont="1" applyBorder="1" applyAlignment="1" applyProtection="1">
      <alignment horizontal="center" vertical="center" shrinkToFit="1"/>
      <protection hidden="1"/>
    </xf>
    <xf numFmtId="0" fontId="57" fillId="0" borderId="119" xfId="0" applyFont="1" applyBorder="1" applyAlignment="1" applyProtection="1">
      <alignment horizontal="center" vertical="center" shrinkToFit="1"/>
      <protection hidden="1"/>
    </xf>
    <xf numFmtId="0" fontId="57" fillId="0" borderId="92" xfId="0" applyFont="1" applyBorder="1" applyAlignment="1" applyProtection="1">
      <alignment horizontal="center" vertical="center" shrinkToFit="1"/>
      <protection hidden="1"/>
    </xf>
    <xf numFmtId="0" fontId="57" fillId="0" borderId="93" xfId="0" applyFont="1" applyBorder="1" applyAlignment="1" applyProtection="1">
      <alignment horizontal="center" vertical="center" shrinkToFit="1"/>
      <protection hidden="1"/>
    </xf>
    <xf numFmtId="0" fontId="57" fillId="0" borderId="91" xfId="0" applyFont="1" applyBorder="1" applyAlignment="1" applyProtection="1">
      <alignment horizontal="center" vertical="center" shrinkToFit="1"/>
      <protection hidden="1"/>
    </xf>
    <xf numFmtId="0" fontId="57" fillId="0" borderId="92" xfId="0" applyFont="1" applyBorder="1" applyAlignment="1" applyProtection="1">
      <alignment horizontal="left" vertical="center" shrinkToFit="1"/>
      <protection hidden="1"/>
    </xf>
    <xf numFmtId="0" fontId="57" fillId="0" borderId="93" xfId="0" applyFont="1" applyBorder="1" applyAlignment="1" applyProtection="1">
      <alignment horizontal="left" vertical="center" shrinkToFit="1"/>
      <protection hidden="1"/>
    </xf>
    <xf numFmtId="0" fontId="57" fillId="0" borderId="91" xfId="0" applyFont="1" applyBorder="1" applyAlignment="1" applyProtection="1">
      <alignment horizontal="left" vertical="center" shrinkToFit="1"/>
      <protection hidden="1"/>
    </xf>
    <xf numFmtId="182" fontId="49" fillId="0" borderId="89" xfId="0" applyNumberFormat="1" applyFont="1" applyBorder="1" applyAlignment="1" applyProtection="1">
      <alignment horizontal="center" vertical="center" shrinkToFit="1"/>
      <protection hidden="1"/>
    </xf>
    <xf numFmtId="182" fontId="49" fillId="0" borderId="0" xfId="0" applyNumberFormat="1" applyFont="1" applyAlignment="1" applyProtection="1">
      <alignment horizontal="center" vertical="center" shrinkToFit="1"/>
      <protection hidden="1"/>
    </xf>
    <xf numFmtId="182" fontId="49" fillId="0" borderId="90" xfId="0" applyNumberFormat="1" applyFont="1" applyBorder="1" applyAlignment="1" applyProtection="1">
      <alignment horizontal="center" vertical="center" shrinkToFit="1"/>
      <protection hidden="1"/>
    </xf>
    <xf numFmtId="178" fontId="54" fillId="0" borderId="89" xfId="11" applyNumberFormat="1" applyFont="1" applyFill="1" applyBorder="1" applyAlignment="1" applyProtection="1">
      <alignment horizontal="center" vertical="center" shrinkToFit="1"/>
      <protection locked="0"/>
    </xf>
    <xf numFmtId="178" fontId="54" fillId="0" borderId="0" xfId="11" applyNumberFormat="1" applyFont="1" applyFill="1" applyBorder="1" applyAlignment="1" applyProtection="1">
      <alignment horizontal="center" vertical="center" shrinkToFit="1"/>
      <protection locked="0"/>
    </xf>
    <xf numFmtId="0" fontId="56" fillId="0" borderId="66" xfId="0" applyFont="1" applyBorder="1" applyAlignment="1" applyProtection="1">
      <alignment horizontal="center" vertical="center" wrapText="1" shrinkToFit="1"/>
      <protection hidden="1"/>
    </xf>
    <xf numFmtId="0" fontId="56" fillId="0" borderId="5" xfId="0" applyFont="1" applyBorder="1" applyAlignment="1" applyProtection="1">
      <alignment horizontal="center" vertical="center" wrapText="1" shrinkToFit="1"/>
      <protection hidden="1"/>
    </xf>
    <xf numFmtId="0" fontId="56" fillId="0" borderId="6" xfId="0" applyFont="1" applyBorder="1" applyAlignment="1" applyProtection="1">
      <alignment horizontal="center" vertical="center" wrapText="1" shrinkToFit="1"/>
      <protection hidden="1"/>
    </xf>
    <xf numFmtId="0" fontId="57" fillId="0" borderId="128" xfId="0" applyFont="1" applyBorder="1" applyAlignment="1" applyProtection="1">
      <alignment horizontal="center" vertical="center" shrinkToFit="1"/>
      <protection hidden="1"/>
    </xf>
    <xf numFmtId="0" fontId="57" fillId="0" borderId="126" xfId="0" applyFont="1" applyBorder="1" applyAlignment="1" applyProtection="1">
      <alignment horizontal="center" vertical="center" shrinkToFit="1"/>
      <protection hidden="1"/>
    </xf>
    <xf numFmtId="0" fontId="57" fillId="0" borderId="129" xfId="0" applyFont="1" applyBorder="1" applyAlignment="1" applyProtection="1">
      <alignment horizontal="center" vertical="center" shrinkToFit="1"/>
      <protection hidden="1"/>
    </xf>
    <xf numFmtId="49" fontId="57" fillId="0" borderId="128" xfId="0" applyNumberFormat="1" applyFont="1" applyBorder="1" applyAlignment="1" applyProtection="1">
      <alignment horizontal="center" vertical="center" shrinkToFit="1"/>
      <protection locked="0"/>
    </xf>
    <xf numFmtId="49" fontId="57" fillId="0" borderId="126" xfId="0" applyNumberFormat="1" applyFont="1" applyBorder="1" applyAlignment="1" applyProtection="1">
      <alignment horizontal="center" vertical="center" shrinkToFit="1"/>
      <protection locked="0"/>
    </xf>
    <xf numFmtId="49" fontId="57" fillId="0" borderId="129" xfId="0" applyNumberFormat="1" applyFont="1" applyBorder="1" applyAlignment="1" applyProtection="1">
      <alignment horizontal="center" vertical="center" shrinkToFit="1"/>
      <protection locked="0"/>
    </xf>
    <xf numFmtId="0" fontId="57" fillId="0" borderId="128" xfId="0" applyFont="1" applyBorder="1" applyAlignment="1" applyProtection="1">
      <alignment horizontal="left" vertical="center" shrinkToFit="1"/>
      <protection hidden="1"/>
    </xf>
    <xf numFmtId="0" fontId="57" fillId="0" borderId="126" xfId="0" applyFont="1" applyBorder="1" applyAlignment="1" applyProtection="1">
      <alignment horizontal="left" vertical="center" shrinkToFit="1"/>
      <protection hidden="1"/>
    </xf>
    <xf numFmtId="0" fontId="57" fillId="0" borderId="129" xfId="0" applyFont="1" applyBorder="1" applyAlignment="1" applyProtection="1">
      <alignment horizontal="left" vertical="center" shrinkToFit="1"/>
      <protection hidden="1"/>
    </xf>
    <xf numFmtId="0" fontId="58" fillId="0" borderId="67" xfId="0" applyFont="1" applyBorder="1" applyAlignment="1" applyProtection="1">
      <alignment horizontal="center" vertical="center" shrinkToFit="1"/>
      <protection hidden="1"/>
    </xf>
    <xf numFmtId="179" fontId="49" fillId="0" borderId="55" xfId="0" applyNumberFormat="1" applyFont="1" applyBorder="1" applyAlignment="1" applyProtection="1">
      <alignment horizontal="right" vertical="center" shrinkToFit="1"/>
      <protection locked="0"/>
    </xf>
    <xf numFmtId="179" fontId="49" fillId="0" borderId="113" xfId="0" applyNumberFormat="1" applyFont="1" applyBorder="1" applyAlignment="1" applyProtection="1">
      <alignment horizontal="right" vertical="center" shrinkToFit="1"/>
      <protection locked="0"/>
    </xf>
    <xf numFmtId="182" fontId="49" fillId="0" borderId="55" xfId="0" applyNumberFormat="1" applyFont="1" applyBorder="1" applyAlignment="1" applyProtection="1">
      <alignment horizontal="right" vertical="center" shrinkToFit="1"/>
      <protection hidden="1"/>
    </xf>
    <xf numFmtId="182" fontId="49" fillId="0" borderId="12" xfId="0" applyNumberFormat="1" applyFont="1" applyBorder="1" applyAlignment="1" applyProtection="1">
      <alignment horizontal="right" vertical="center" shrinkToFit="1"/>
      <protection hidden="1"/>
    </xf>
    <xf numFmtId="182" fontId="49" fillId="0" borderId="113" xfId="0" applyNumberFormat="1" applyFont="1" applyBorder="1" applyAlignment="1" applyProtection="1">
      <alignment horizontal="right" vertical="center" shrinkToFit="1"/>
      <protection hidden="1"/>
    </xf>
    <xf numFmtId="0" fontId="14" fillId="2" borderId="0" xfId="0" applyFont="1" applyFill="1" applyAlignment="1" applyProtection="1">
      <alignment horizontal="center" vertical="center"/>
      <protection hidden="1"/>
    </xf>
    <xf numFmtId="0" fontId="14" fillId="5" borderId="164" xfId="0" applyFont="1" applyFill="1" applyBorder="1" applyAlignment="1" applyProtection="1">
      <alignment horizontal="center" vertical="center"/>
      <protection hidden="1"/>
    </xf>
    <xf numFmtId="38" fontId="8" fillId="0" borderId="0" xfId="14" applyFont="1" applyFill="1" applyBorder="1" applyAlignment="1" applyProtection="1">
      <alignment horizontal="left" wrapText="1"/>
      <protection hidden="1"/>
    </xf>
    <xf numFmtId="38" fontId="8" fillId="0" borderId="0" xfId="14" applyFont="1" applyFill="1" applyBorder="1" applyAlignment="1" applyProtection="1">
      <alignment horizontal="left"/>
      <protection hidden="1"/>
    </xf>
    <xf numFmtId="38" fontId="8" fillId="0" borderId="22" xfId="14" applyFont="1" applyFill="1" applyBorder="1" applyAlignment="1" applyProtection="1">
      <alignment horizontal="left"/>
      <protection hidden="1"/>
    </xf>
    <xf numFmtId="0" fontId="22" fillId="0" borderId="142" xfId="0" applyFont="1" applyBorder="1" applyAlignment="1" applyProtection="1">
      <alignment horizontal="center" vertical="center" shrinkToFit="1"/>
      <protection locked="0"/>
    </xf>
    <xf numFmtId="38" fontId="29" fillId="0" borderId="145" xfId="0" applyNumberFormat="1" applyFont="1" applyBorder="1" applyAlignment="1" applyProtection="1">
      <alignment horizontal="right" vertical="center"/>
      <protection hidden="1"/>
    </xf>
    <xf numFmtId="38" fontId="29" fillId="0" borderId="144" xfId="0" applyNumberFormat="1" applyFont="1" applyBorder="1" applyAlignment="1" applyProtection="1">
      <alignment horizontal="right" vertical="center"/>
      <protection hidden="1"/>
    </xf>
    <xf numFmtId="0" fontId="22" fillId="0" borderId="141" xfId="0" applyFont="1" applyBorder="1" applyAlignment="1" applyProtection="1">
      <alignment horizontal="center" vertical="center" shrinkToFit="1"/>
      <protection locked="0"/>
    </xf>
    <xf numFmtId="0" fontId="22" fillId="0" borderId="126" xfId="0" applyFont="1" applyBorder="1" applyAlignment="1" applyProtection="1">
      <alignment horizontal="center" vertical="center" shrinkToFit="1"/>
      <protection locked="0"/>
    </xf>
    <xf numFmtId="0" fontId="22" fillId="0" borderId="129" xfId="0" applyFont="1" applyBorder="1" applyAlignment="1" applyProtection="1">
      <alignment horizontal="center" vertical="center" shrinkToFit="1"/>
      <protection locked="0"/>
    </xf>
    <xf numFmtId="180" fontId="28" fillId="0" borderId="143" xfId="0" applyNumberFormat="1" applyFont="1" applyBorder="1" applyAlignment="1" applyProtection="1">
      <alignment horizontal="right" vertical="center"/>
      <protection hidden="1"/>
    </xf>
    <xf numFmtId="180" fontId="28" fillId="0" borderId="144" xfId="0" applyNumberFormat="1" applyFont="1" applyBorder="1" applyAlignment="1" applyProtection="1">
      <alignment horizontal="right" vertical="center"/>
      <protection hidden="1"/>
    </xf>
    <xf numFmtId="0" fontId="22" fillId="0" borderId="150"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113"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38" fontId="21" fillId="0" borderId="206" xfId="6" applyFont="1" applyBorder="1" applyAlignment="1" applyProtection="1">
      <alignment vertical="center" shrinkToFit="1"/>
      <protection locked="0" hidden="1"/>
    </xf>
    <xf numFmtId="38" fontId="21" fillId="0" borderId="76" xfId="6" applyFont="1" applyBorder="1" applyAlignment="1" applyProtection="1">
      <alignment vertical="center" shrinkToFit="1"/>
      <protection locked="0" hidden="1"/>
    </xf>
    <xf numFmtId="0" fontId="10" fillId="0" borderId="76" xfId="0" applyFont="1" applyBorder="1" applyAlignment="1" applyProtection="1">
      <alignment horizontal="center" vertical="center"/>
      <protection hidden="1"/>
    </xf>
    <xf numFmtId="0" fontId="10" fillId="0" borderId="77" xfId="0" applyFont="1" applyBorder="1" applyAlignment="1" applyProtection="1">
      <alignment horizontal="center" vertical="center"/>
      <protection hidden="1"/>
    </xf>
    <xf numFmtId="0" fontId="15" fillId="0" borderId="87" xfId="0" applyFont="1" applyBorder="1" applyAlignment="1" applyProtection="1">
      <alignment horizontal="left" vertical="center" indent="2"/>
      <protection hidden="1"/>
    </xf>
    <xf numFmtId="0" fontId="15" fillId="0" borderId="76" xfId="0" applyFont="1" applyBorder="1" applyAlignment="1" applyProtection="1">
      <alignment horizontal="left" vertical="center" indent="2"/>
      <protection hidden="1"/>
    </xf>
    <xf numFmtId="0" fontId="15" fillId="0" borderId="77" xfId="0" applyFont="1" applyBorder="1" applyAlignment="1" applyProtection="1">
      <alignment horizontal="left" vertical="center" indent="2"/>
      <protection hidden="1"/>
    </xf>
    <xf numFmtId="0" fontId="15" fillId="4" borderId="222" xfId="0" applyFont="1" applyFill="1" applyBorder="1" applyAlignment="1" applyProtection="1">
      <alignment horizontal="center" vertical="center" textRotation="255"/>
      <protection hidden="1"/>
    </xf>
    <xf numFmtId="0" fontId="15" fillId="4" borderId="212" xfId="0" applyFont="1" applyFill="1" applyBorder="1" applyAlignment="1" applyProtection="1">
      <alignment horizontal="center" vertical="center" textRotation="255"/>
      <protection hidden="1"/>
    </xf>
    <xf numFmtId="0" fontId="15" fillId="4" borderId="11" xfId="0" applyFont="1" applyFill="1" applyBorder="1" applyAlignment="1" applyProtection="1">
      <alignment horizontal="center" vertical="center" textRotation="255"/>
      <protection hidden="1"/>
    </xf>
    <xf numFmtId="0" fontId="15" fillId="4" borderId="10" xfId="0" applyFont="1" applyFill="1" applyBorder="1" applyAlignment="1" applyProtection="1">
      <alignment horizontal="center" vertical="center" textRotation="255"/>
      <protection hidden="1"/>
    </xf>
    <xf numFmtId="0" fontId="15" fillId="4" borderId="103" xfId="0" applyFont="1" applyFill="1" applyBorder="1" applyAlignment="1" applyProtection="1">
      <alignment horizontal="center" vertical="center" textRotation="255"/>
      <protection hidden="1"/>
    </xf>
    <xf numFmtId="0" fontId="15" fillId="4" borderId="81" xfId="0" applyFont="1" applyFill="1" applyBorder="1" applyAlignment="1" applyProtection="1">
      <alignment horizontal="center" vertical="center" textRotation="255"/>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0" fontId="15" fillId="0" borderId="9" xfId="0" applyFont="1" applyBorder="1" applyAlignment="1" applyProtection="1">
      <alignment horizontal="left" vertical="center" indent="2"/>
      <protection hidden="1"/>
    </xf>
    <xf numFmtId="0" fontId="15" fillId="0" borderId="3" xfId="0" applyFont="1" applyBorder="1" applyAlignment="1" applyProtection="1">
      <alignment horizontal="left" vertical="center" indent="2"/>
      <protection hidden="1"/>
    </xf>
    <xf numFmtId="0" fontId="15" fillId="0" borderId="4" xfId="0" applyFont="1" applyBorder="1" applyAlignment="1" applyProtection="1">
      <alignment horizontal="left" vertical="center" indent="2"/>
      <protection hidden="1"/>
    </xf>
    <xf numFmtId="0" fontId="10" fillId="0" borderId="9" xfId="0" applyFont="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38" fontId="21" fillId="0" borderId="33" xfId="6" applyFont="1" applyBorder="1" applyAlignment="1" applyProtection="1">
      <alignment vertical="center" shrinkToFit="1"/>
      <protection locked="0" hidden="1"/>
    </xf>
    <xf numFmtId="38" fontId="21" fillId="0" borderId="3" xfId="6" applyFont="1" applyBorder="1" applyAlignment="1" applyProtection="1">
      <alignment vertical="center" shrinkToFit="1"/>
      <protection locked="0"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0" fontId="10" fillId="0" borderId="1" xfId="0" applyFont="1" applyBorder="1" applyAlignment="1" applyProtection="1">
      <alignment horizontal="center" vertical="center"/>
      <protection hidden="1"/>
    </xf>
    <xf numFmtId="0" fontId="10" fillId="0" borderId="26" xfId="0" applyFont="1" applyBorder="1" applyAlignment="1" applyProtection="1">
      <alignment horizontal="center" vertical="center"/>
      <protection hidden="1"/>
    </xf>
    <xf numFmtId="38" fontId="21" fillId="0" borderId="25" xfId="6" applyFont="1" applyBorder="1" applyAlignment="1" applyProtection="1">
      <alignment vertical="center" shrinkToFit="1"/>
      <protection locked="0" hidden="1"/>
    </xf>
    <xf numFmtId="38" fontId="21" fillId="0" borderId="7" xfId="6" applyFont="1" applyBorder="1" applyAlignment="1" applyProtection="1">
      <alignment vertical="center" shrinkToFit="1"/>
      <protection locked="0" hidden="1"/>
    </xf>
    <xf numFmtId="0" fontId="10" fillId="0" borderId="87" xfId="0" applyFont="1" applyBorder="1" applyAlignment="1" applyProtection="1">
      <alignment horizontal="center" vertical="center"/>
      <protection hidden="1"/>
    </xf>
    <xf numFmtId="0" fontId="10" fillId="0" borderId="205"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0" fontId="10" fillId="0" borderId="41" xfId="0" applyFont="1" applyBorder="1" applyAlignment="1" applyProtection="1">
      <alignment horizontal="center" vertical="center"/>
      <protection hidden="1"/>
    </xf>
    <xf numFmtId="38" fontId="21" fillId="0" borderId="46" xfId="6" applyFont="1" applyBorder="1" applyAlignment="1" applyProtection="1">
      <alignment vertical="center" shrinkToFit="1"/>
      <protection locked="0" hidden="1"/>
    </xf>
    <xf numFmtId="38" fontId="21" fillId="0" borderId="27" xfId="6" applyFont="1" applyBorder="1" applyAlignment="1" applyProtection="1">
      <alignment vertical="center" shrinkToFit="1"/>
      <protection locked="0" hidden="1"/>
    </xf>
    <xf numFmtId="38" fontId="87" fillId="0" borderId="21" xfId="6" applyFont="1" applyFill="1" applyBorder="1" applyAlignment="1" applyProtection="1">
      <alignment horizontal="center" vertical="center"/>
      <protection hidden="1"/>
    </xf>
    <xf numFmtId="0" fontId="15" fillId="4" borderId="1" xfId="0" applyFont="1" applyFill="1" applyBorder="1" applyAlignment="1" applyProtection="1">
      <alignment horizontal="left" vertical="center" indent="2" shrinkToFit="1"/>
      <protection hidden="1"/>
    </xf>
    <xf numFmtId="0" fontId="15" fillId="4" borderId="7" xfId="0" applyFont="1" applyFill="1" applyBorder="1" applyAlignment="1" applyProtection="1">
      <alignment horizontal="left" vertical="center" indent="2" shrinkToFit="1"/>
      <protection hidden="1"/>
    </xf>
    <xf numFmtId="0" fontId="15" fillId="4" borderId="2" xfId="0" applyFont="1" applyFill="1" applyBorder="1" applyAlignment="1" applyProtection="1">
      <alignment horizontal="left" vertical="center" indent="2" shrinkToFit="1"/>
      <protection hidden="1"/>
    </xf>
    <xf numFmtId="38" fontId="49" fillId="0" borderId="33" xfId="6" applyFont="1" applyBorder="1" applyAlignment="1" applyProtection="1">
      <alignment vertical="center" shrinkToFit="1"/>
      <protection hidden="1"/>
    </xf>
    <xf numFmtId="38" fontId="49" fillId="0" borderId="3" xfId="6" applyFont="1" applyBorder="1" applyAlignment="1" applyProtection="1">
      <alignment vertical="center" shrinkToFit="1"/>
      <protection hidden="1"/>
    </xf>
    <xf numFmtId="0" fontId="23" fillId="4" borderId="36" xfId="0" applyFont="1" applyFill="1" applyBorder="1" applyAlignment="1" applyProtection="1">
      <alignment horizontal="center" vertical="center" wrapText="1"/>
      <protection hidden="1"/>
    </xf>
    <xf numFmtId="0" fontId="23" fillId="4" borderId="20" xfId="0" applyFont="1" applyFill="1" applyBorder="1" applyAlignment="1" applyProtection="1">
      <alignment horizontal="center" vertical="center" wrapText="1"/>
      <protection hidden="1"/>
    </xf>
    <xf numFmtId="0" fontId="23" fillId="4" borderId="37" xfId="0" applyFont="1" applyFill="1" applyBorder="1" applyAlignment="1" applyProtection="1">
      <alignment horizontal="center" vertical="center" wrapText="1"/>
      <protection hidden="1"/>
    </xf>
    <xf numFmtId="38" fontId="59" fillId="2" borderId="35" xfId="6" applyFont="1" applyFill="1" applyBorder="1" applyAlignment="1" applyProtection="1">
      <alignment horizontal="right" vertical="center" shrinkToFit="1"/>
      <protection hidden="1"/>
    </xf>
    <xf numFmtId="38" fontId="59"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4" xfId="0" applyFont="1" applyBorder="1" applyAlignment="1" applyProtection="1">
      <alignment horizontal="center" vertical="center"/>
      <protection hidden="1"/>
    </xf>
    <xf numFmtId="0" fontId="86" fillId="0" borderId="22" xfId="0" applyFont="1" applyBorder="1" applyAlignment="1" applyProtection="1">
      <alignment horizontal="right" vertical="center"/>
      <protection hidden="1"/>
    </xf>
    <xf numFmtId="0" fontId="10" fillId="0" borderId="32"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49" fillId="0" borderId="25" xfId="6" applyFont="1" applyBorder="1" applyAlignment="1" applyProtection="1">
      <alignment vertical="center" shrinkToFit="1"/>
      <protection hidden="1"/>
    </xf>
    <xf numFmtId="38" fontId="49" fillId="0" borderId="7" xfId="6" applyFont="1" applyBorder="1" applyAlignment="1" applyProtection="1">
      <alignment vertical="center" shrinkToFit="1"/>
      <protection hidden="1"/>
    </xf>
    <xf numFmtId="0" fontId="15" fillId="4" borderId="29" xfId="0" applyFont="1" applyFill="1" applyBorder="1" applyAlignment="1" applyProtection="1">
      <alignment horizontal="left" vertical="center" wrapText="1" indent="5"/>
      <protection hidden="1"/>
    </xf>
    <xf numFmtId="0" fontId="15" fillId="4" borderId="32" xfId="0" applyFont="1" applyFill="1" applyBorder="1" applyAlignment="1" applyProtection="1">
      <alignment horizontal="left" vertical="center" wrapText="1" indent="5"/>
      <protection hidden="1"/>
    </xf>
    <xf numFmtId="0" fontId="15" fillId="4" borderId="38" xfId="0" applyFont="1" applyFill="1" applyBorder="1" applyAlignment="1" applyProtection="1">
      <alignment horizontal="left" vertical="center" wrapText="1" indent="5"/>
      <protection hidden="1"/>
    </xf>
    <xf numFmtId="0" fontId="10" fillId="0" borderId="29"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38" fontId="21" fillId="0" borderId="31" xfId="6" applyFont="1" applyBorder="1" applyAlignment="1" applyProtection="1">
      <alignment vertical="center" shrinkToFit="1"/>
      <protection hidden="1"/>
    </xf>
    <xf numFmtId="38" fontId="21" fillId="0" borderId="32" xfId="6" applyFont="1" applyBorder="1" applyAlignment="1" applyProtection="1">
      <alignment vertical="center" shrinkToFit="1"/>
      <protection hidden="1"/>
    </xf>
    <xf numFmtId="0" fontId="10" fillId="0" borderId="27" xfId="0" applyFont="1" applyBorder="1" applyAlignment="1" applyProtection="1">
      <alignment horizontal="center" vertical="center"/>
      <protection hidden="1"/>
    </xf>
    <xf numFmtId="0" fontId="10" fillId="0" borderId="28" xfId="0" applyFont="1" applyBorder="1" applyAlignment="1" applyProtection="1">
      <alignment horizontal="center" vertical="center"/>
      <protection hidden="1"/>
    </xf>
    <xf numFmtId="0" fontId="10" fillId="0" borderId="42"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0" fontId="20" fillId="3" borderId="0" xfId="0" applyFont="1" applyFill="1" applyAlignment="1" applyProtection="1">
      <alignment horizontal="center" vertical="center"/>
      <protection hidden="1"/>
    </xf>
    <xf numFmtId="0" fontId="15" fillId="0" borderId="29" xfId="0" applyFont="1" applyBorder="1" applyAlignment="1" applyProtection="1">
      <alignment horizontal="left" vertical="center" indent="2"/>
      <protection hidden="1"/>
    </xf>
    <xf numFmtId="0" fontId="15" fillId="0" borderId="32" xfId="0" applyFont="1" applyBorder="1" applyAlignment="1" applyProtection="1">
      <alignment horizontal="left" vertical="center" indent="2"/>
      <protection hidden="1"/>
    </xf>
    <xf numFmtId="0" fontId="15" fillId="0" borderId="38" xfId="0" applyFont="1" applyBorder="1" applyAlignment="1" applyProtection="1">
      <alignment horizontal="left" vertical="center" indent="2"/>
      <protection hidden="1"/>
    </xf>
    <xf numFmtId="38" fontId="21" fillId="0" borderId="31" xfId="6" applyFont="1" applyBorder="1" applyAlignment="1" applyProtection="1">
      <alignment vertical="center" shrinkToFit="1"/>
      <protection locked="0" hidden="1"/>
    </xf>
    <xf numFmtId="38" fontId="21" fillId="0" borderId="32" xfId="6" applyFont="1" applyBorder="1" applyAlignment="1" applyProtection="1">
      <alignment vertical="center" shrinkToFit="1"/>
      <protection locked="0" hidden="1"/>
    </xf>
    <xf numFmtId="0" fontId="15" fillId="7" borderId="40" xfId="0" applyFont="1" applyFill="1" applyBorder="1" applyAlignment="1" applyProtection="1">
      <alignment horizontal="center" vertical="center" wrapText="1"/>
      <protection hidden="1"/>
    </xf>
    <xf numFmtId="0" fontId="15" fillId="7" borderId="27" xfId="0" applyFont="1" applyFill="1" applyBorder="1" applyAlignment="1" applyProtection="1">
      <alignment horizontal="center" vertical="center" wrapText="1"/>
      <protection hidden="1"/>
    </xf>
    <xf numFmtId="0" fontId="15" fillId="7" borderId="28" xfId="0" applyFont="1" applyFill="1" applyBorder="1" applyAlignment="1" applyProtection="1">
      <alignment horizontal="center" vertical="center" wrapText="1"/>
      <protection hidden="1"/>
    </xf>
    <xf numFmtId="38" fontId="21" fillId="0" borderId="49" xfId="6" applyFont="1" applyBorder="1" applyAlignment="1" applyProtection="1">
      <alignment vertical="center" shrinkToFit="1"/>
      <protection hidden="1"/>
    </xf>
    <xf numFmtId="38" fontId="21" fillId="0" borderId="43" xfId="6" applyFont="1" applyBorder="1" applyAlignment="1" applyProtection="1">
      <alignment vertical="center" shrinkToFit="1"/>
      <protection hidden="1"/>
    </xf>
    <xf numFmtId="0" fontId="10" fillId="0" borderId="43" xfId="0" applyFont="1" applyBorder="1" applyAlignment="1" applyProtection="1">
      <alignment horizontal="center" vertical="center"/>
      <protection hidden="1"/>
    </xf>
    <xf numFmtId="0" fontId="10" fillId="0" borderId="44" xfId="0" applyFont="1" applyBorder="1" applyAlignment="1" applyProtection="1">
      <alignment horizontal="center" vertical="center"/>
      <protection hidden="1"/>
    </xf>
    <xf numFmtId="0" fontId="15" fillId="4" borderId="42" xfId="0" applyFont="1" applyFill="1" applyBorder="1" applyAlignment="1" applyProtection="1">
      <alignment horizontal="left" vertical="center" wrapText="1" indent="5"/>
      <protection hidden="1"/>
    </xf>
    <xf numFmtId="0" fontId="15" fillId="4" borderId="43" xfId="0" applyFont="1" applyFill="1" applyBorder="1" applyAlignment="1" applyProtection="1">
      <alignment horizontal="left" vertical="center" wrapText="1" indent="5"/>
      <protection hidden="1"/>
    </xf>
    <xf numFmtId="0" fontId="15" fillId="4" borderId="44" xfId="0" applyFont="1" applyFill="1" applyBorder="1" applyAlignment="1" applyProtection="1">
      <alignment horizontal="left" vertical="center" wrapText="1" indent="5"/>
      <protection hidden="1"/>
    </xf>
    <xf numFmtId="0" fontId="15" fillId="2" borderId="1" xfId="0" applyFont="1" applyFill="1" applyBorder="1" applyAlignment="1" applyProtection="1">
      <alignment horizontal="center" vertical="center"/>
      <protection hidden="1"/>
    </xf>
    <xf numFmtId="0" fontId="15" fillId="2" borderId="2"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2" borderId="2" xfId="0" applyFont="1" applyFill="1" applyBorder="1" applyAlignment="1" applyProtection="1">
      <alignment horizontal="center" vertical="center"/>
      <protection hidden="1"/>
    </xf>
    <xf numFmtId="0" fontId="15" fillId="2" borderId="23" xfId="0" applyFont="1" applyFill="1" applyBorder="1" applyAlignment="1" applyProtection="1">
      <alignment horizontal="center" vertical="center" shrinkToFit="1"/>
      <protection locked="0"/>
    </xf>
    <xf numFmtId="0" fontId="84" fillId="0" borderId="0" xfId="0" applyFont="1" applyAlignment="1" applyProtection="1">
      <alignment horizontal="center" vertical="top" wrapText="1"/>
      <protection hidden="1"/>
    </xf>
    <xf numFmtId="0" fontId="15" fillId="2" borderId="0" xfId="0" applyFont="1" applyFill="1" applyAlignment="1" applyProtection="1">
      <alignment horizontal="left" vertical="center" indent="2" shrinkToFit="1"/>
      <protection hidden="1"/>
    </xf>
    <xf numFmtId="0" fontId="62" fillId="0" borderId="3" xfId="0" applyFont="1" applyBorder="1" applyAlignment="1" applyProtection="1">
      <alignment horizontal="center" vertical="center"/>
      <protection locked="0"/>
    </xf>
    <xf numFmtId="0" fontId="15" fillId="2" borderId="0" xfId="0" applyFont="1" applyFill="1" applyAlignment="1" applyProtection="1">
      <alignment horizontal="left" vertical="center" indent="2"/>
      <protection hidden="1"/>
    </xf>
    <xf numFmtId="185" fontId="62" fillId="0" borderId="3" xfId="0" applyNumberFormat="1" applyFont="1" applyBorder="1" applyAlignment="1" applyProtection="1">
      <alignment horizontal="center" vertical="center"/>
      <protection locked="0"/>
    </xf>
    <xf numFmtId="0" fontId="67" fillId="0" borderId="23" xfId="0" applyFont="1" applyBorder="1" applyProtection="1">
      <alignment vertical="center"/>
      <protection hidden="1"/>
    </xf>
    <xf numFmtId="0" fontId="67" fillId="0" borderId="23" xfId="0" applyFont="1" applyBorder="1" applyAlignment="1" applyProtection="1">
      <alignment vertical="center" wrapText="1"/>
      <protection hidden="1"/>
    </xf>
    <xf numFmtId="0" fontId="15" fillId="4" borderId="221" xfId="0" applyFont="1" applyFill="1" applyBorder="1" applyAlignment="1" applyProtection="1">
      <alignment horizontal="center" vertical="center" textRotation="255" wrapText="1"/>
      <protection hidden="1"/>
    </xf>
    <xf numFmtId="0" fontId="15" fillId="4" borderId="45" xfId="0" applyFont="1" applyFill="1" applyBorder="1" applyAlignment="1" applyProtection="1">
      <alignment horizontal="center" vertical="center" textRotation="255" wrapText="1"/>
      <protection hidden="1"/>
    </xf>
    <xf numFmtId="0" fontId="15" fillId="4" borderId="103" xfId="0" applyFont="1" applyFill="1" applyBorder="1" applyAlignment="1" applyProtection="1">
      <alignment horizontal="center" vertical="center" textRotation="255" wrapText="1"/>
      <protection hidden="1"/>
    </xf>
    <xf numFmtId="0" fontId="15" fillId="4" borderId="81" xfId="0" applyFont="1" applyFill="1" applyBorder="1" applyAlignment="1" applyProtection="1">
      <alignment horizontal="center" vertical="center" textRotation="255" wrapText="1"/>
      <protection hidden="1"/>
    </xf>
    <xf numFmtId="0" fontId="88" fillId="0" borderId="0" xfId="0" applyFont="1" applyAlignment="1">
      <alignment horizontal="left" vertical="center" wrapText="1"/>
    </xf>
    <xf numFmtId="0" fontId="89" fillId="45" borderId="0" xfId="0" applyFont="1" applyFill="1" applyAlignment="1">
      <alignment horizontal="left" vertical="center"/>
    </xf>
    <xf numFmtId="0" fontId="89" fillId="46" borderId="0" xfId="0" applyFont="1" applyFill="1" applyAlignment="1">
      <alignment horizontal="left" vertical="center"/>
    </xf>
    <xf numFmtId="0" fontId="89" fillId="41" borderId="0" xfId="0" applyFont="1" applyFill="1" applyAlignment="1">
      <alignment horizontal="left" vertical="center" wrapText="1"/>
    </xf>
    <xf numFmtId="0" fontId="89" fillId="42" borderId="0" xfId="0" applyFont="1" applyFill="1" applyAlignment="1">
      <alignment horizontal="left" vertical="center"/>
    </xf>
    <xf numFmtId="0" fontId="89" fillId="43" borderId="0" xfId="0" applyFont="1" applyFill="1" applyAlignment="1">
      <alignment horizontal="left" vertical="center"/>
    </xf>
    <xf numFmtId="0" fontId="96" fillId="47" borderId="0" xfId="0" applyFont="1" applyFill="1" applyAlignment="1">
      <alignment horizontal="center" vertical="center" wrapText="1"/>
    </xf>
    <xf numFmtId="0" fontId="96" fillId="49" borderId="0" xfId="0" applyFont="1" applyFill="1" applyAlignment="1">
      <alignment horizontal="center" vertical="center" wrapText="1"/>
    </xf>
    <xf numFmtId="0" fontId="89" fillId="44" borderId="0" xfId="0" applyFont="1" applyFill="1" applyAlignment="1">
      <alignment horizontal="left" vertical="center"/>
    </xf>
  </cellXfs>
  <cellStyles count="146">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10" xfId="145" xr:uid="{29CB479C-5BD6-4568-B0DA-BA5193CC08AA}"/>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 7" xfId="142" xr:uid="{2F818FB4-EFB8-408A-9DCD-65284FC5F905}"/>
    <cellStyle name="標準 2 8" xfId="143" xr:uid="{691E6C48-39DA-44A7-9371-1A97C1CC5106}"/>
    <cellStyle name="標準 2 9" xfId="144" xr:uid="{F11CFDCB-BAD0-499A-8D1D-EA8523BF49FA}"/>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10">
    <dxf>
      <font>
        <color rgb="FFFF0000"/>
      </font>
      <fill>
        <patternFill>
          <bgColor rgb="FFFFFFCC"/>
        </patternFill>
      </fill>
    </dxf>
    <dxf>
      <font>
        <color rgb="FFFF0000"/>
      </font>
      <fill>
        <patternFill>
          <bgColor rgb="FFFFFFCC"/>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0000"/>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theme="0"/>
      </font>
      <fill>
        <patternFill>
          <bgColor rgb="FF604A7B"/>
        </patternFill>
      </fill>
      <border>
        <left/>
        <right/>
        <top/>
        <bottom/>
      </border>
    </dxf>
    <dxf>
      <font>
        <color theme="0"/>
      </font>
      <fill>
        <patternFill>
          <bgColor rgb="FF604A7B"/>
        </patternFill>
      </fill>
      <border>
        <left/>
        <right/>
        <top/>
        <bottom/>
      </border>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DD7FA5"/>
      <color rgb="FFFFFF99"/>
      <color rgb="FFFFFFCC"/>
      <color rgb="FF1C57AE"/>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800100</xdr:colOff>
      <xdr:row>3</xdr:row>
      <xdr:rowOff>241300</xdr:rowOff>
    </xdr:from>
    <xdr:ext cx="6972300" cy="1610581"/>
    <xdr:sp macro="" textlink="">
      <xdr:nvSpPr>
        <xdr:cNvPr id="6" name="吹き出し: 四角形 5">
          <a:extLst>
            <a:ext uri="{FF2B5EF4-FFF2-40B4-BE49-F238E27FC236}">
              <a16:creationId xmlns:a16="http://schemas.microsoft.com/office/drawing/2014/main" id="{BBD03D78-883E-4F5B-AFA3-B2FBB7B2A357}"/>
            </a:ext>
          </a:extLst>
        </xdr:cNvPr>
        <xdr:cNvSpPr/>
      </xdr:nvSpPr>
      <xdr:spPr>
        <a:xfrm>
          <a:off x="14919960" y="13385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oneCellAnchor>
    <xdr:from>
      <xdr:col>58</xdr:col>
      <xdr:colOff>740230</xdr:colOff>
      <xdr:row>65</xdr:row>
      <xdr:rowOff>92111</xdr:rowOff>
    </xdr:from>
    <xdr:ext cx="5529942" cy="325730"/>
    <xdr:sp macro="" textlink="">
      <xdr:nvSpPr>
        <xdr:cNvPr id="7" name="吹き出し: 四角形 6">
          <a:extLst>
            <a:ext uri="{FF2B5EF4-FFF2-40B4-BE49-F238E27FC236}">
              <a16:creationId xmlns:a16="http://schemas.microsoft.com/office/drawing/2014/main" id="{596D8D11-8294-4AD2-A691-5C1B836CEEB4}"/>
            </a:ext>
          </a:extLst>
        </xdr:cNvPr>
        <xdr:cNvSpPr/>
      </xdr:nvSpPr>
      <xdr:spPr>
        <a:xfrm>
          <a:off x="14860090" y="14623451"/>
          <a:ext cx="5529942"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・誓約書の内容を確認の上、日付と氏名を入力してください。</a:t>
          </a:r>
        </a:p>
      </xdr:txBody>
    </xdr:sp>
    <xdr:clientData/>
  </xdr:oneCellAnchor>
  <xdr:oneCellAnchor>
    <xdr:from>
      <xdr:col>58</xdr:col>
      <xdr:colOff>740230</xdr:colOff>
      <xdr:row>71</xdr:row>
      <xdr:rowOff>160473</xdr:rowOff>
    </xdr:from>
    <xdr:ext cx="5529942" cy="559127"/>
    <xdr:sp macro="" textlink="">
      <xdr:nvSpPr>
        <xdr:cNvPr id="4" name="吹き出し: 四角形 3">
          <a:extLst>
            <a:ext uri="{FF2B5EF4-FFF2-40B4-BE49-F238E27FC236}">
              <a16:creationId xmlns:a16="http://schemas.microsoft.com/office/drawing/2014/main" id="{0766C25C-C0D1-448C-9BD1-D3E23EE22D5E}"/>
            </a:ext>
          </a:extLst>
        </xdr:cNvPr>
        <xdr:cNvSpPr/>
      </xdr:nvSpPr>
      <xdr:spPr>
        <a:xfrm>
          <a:off x="14978744" y="16608787"/>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2" name="吹き出し: 四角形 1">
          <a:extLst>
            <a:ext uri="{FF2B5EF4-FFF2-40B4-BE49-F238E27FC236}">
              <a16:creationId xmlns:a16="http://schemas.microsoft.com/office/drawing/2014/main" id="{EE807CEE-2AAA-44E3-8C99-64D11DD8B75B}"/>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日付と氏名を入力してください。</a:t>
          </a:r>
        </a:p>
      </xdr:txBody>
    </xdr:sp>
    <xdr:clientData/>
  </xdr:oneCellAnchor>
  <xdr:oneCellAnchor>
    <xdr:from>
      <xdr:col>58</xdr:col>
      <xdr:colOff>645887</xdr:colOff>
      <xdr:row>0</xdr:row>
      <xdr:rowOff>145143</xdr:rowOff>
    </xdr:from>
    <xdr:ext cx="6972300" cy="1610581"/>
    <xdr:sp macro="" textlink="">
      <xdr:nvSpPr>
        <xdr:cNvPr id="4" name="吹き出し: 四角形 3">
          <a:extLst>
            <a:ext uri="{FF2B5EF4-FFF2-40B4-BE49-F238E27FC236}">
              <a16:creationId xmlns:a16="http://schemas.microsoft.com/office/drawing/2014/main" id="{2270EAEB-0F6D-4821-90A2-0CF416581D78}"/>
            </a:ext>
          </a:extLst>
        </xdr:cNvPr>
        <xdr:cNvSpPr/>
      </xdr:nvSpPr>
      <xdr:spPr>
        <a:xfrm>
          <a:off x="12009212" y="145143"/>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C491B615-96CF-4959-A4F4-15638B4AC407}"/>
            </a:ext>
          </a:extLst>
        </xdr:cNvPr>
        <xdr:cNvSpPr/>
      </xdr:nvSpPr>
      <xdr:spPr>
        <a:xfrm>
          <a:off x="15088688"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a:t>
          </a:r>
          <a:r>
            <a:rPr kumimoji="1" lang="ja-JP" altLang="en-US" sz="1600" b="1" u="sng">
              <a:solidFill>
                <a:srgbClr val="0000FF"/>
              </a:solidFill>
              <a:effectLst/>
              <a:latin typeface="HGｺﾞｼｯｸM" panose="020B0609000000000000" pitchFamily="49" charset="-128"/>
              <a:ea typeface="HGｺﾞｼｯｸM" panose="020B0609000000000000" pitchFamily="49" charset="-128"/>
              <a:cs typeface="+mn-cs"/>
            </a:rPr>
            <a:t>入力</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F4F2F755-43D2-4B84-BF7C-4104E92703AC}"/>
            </a:ext>
          </a:extLst>
        </xdr:cNvPr>
        <xdr:cNvSpPr/>
      </xdr:nvSpPr>
      <xdr:spPr>
        <a:xfrm>
          <a:off x="15284631" y="687955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・「手続代行委任状」内容を確認した上、手続代行者の会社名と担当者名を入力してください。</a:t>
          </a:r>
        </a:p>
      </xdr:txBody>
    </xdr:sp>
    <xdr:clientData/>
  </xdr:oneCellAnchor>
  <xdr:oneCellAnchor>
    <xdr:from>
      <xdr:col>58</xdr:col>
      <xdr:colOff>1186543</xdr:colOff>
      <xdr:row>24</xdr:row>
      <xdr:rowOff>101016</xdr:rowOff>
    </xdr:from>
    <xdr:ext cx="5529942" cy="559127"/>
    <xdr:sp macro="" textlink="">
      <xdr:nvSpPr>
        <xdr:cNvPr id="4" name="吹き出し: 四角形 3">
          <a:extLst>
            <a:ext uri="{FF2B5EF4-FFF2-40B4-BE49-F238E27FC236}">
              <a16:creationId xmlns:a16="http://schemas.microsoft.com/office/drawing/2014/main" id="{AB17358A-EEE7-488F-AEA3-7F5FD87059FB}"/>
            </a:ext>
          </a:extLst>
        </xdr:cNvPr>
        <xdr:cNvSpPr/>
      </xdr:nvSpPr>
      <xdr:spPr>
        <a:xfrm>
          <a:off x="15306403" y="839157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・「手続代行委任状」内容を確認した上、日付と氏名を入力してください。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16</xdr:col>
      <xdr:colOff>10885</xdr:colOff>
      <xdr:row>51</xdr:row>
      <xdr:rowOff>8164</xdr:rowOff>
    </xdr:from>
    <xdr:to>
      <xdr:col>21</xdr:col>
      <xdr:colOff>87085</xdr:colOff>
      <xdr:row>51</xdr:row>
      <xdr:rowOff>174171</xdr:rowOff>
    </xdr:to>
    <xdr:sp macro="" textlink="">
      <xdr:nvSpPr>
        <xdr:cNvPr id="2" name="正方形/長方形 1">
          <a:extLst>
            <a:ext uri="{FF2B5EF4-FFF2-40B4-BE49-F238E27FC236}">
              <a16:creationId xmlns:a16="http://schemas.microsoft.com/office/drawing/2014/main" id="{93A25684-BB9B-4684-AFB9-E667ADE6DB44}"/>
            </a:ext>
          </a:extLst>
        </xdr:cNvPr>
        <xdr:cNvSpPr/>
      </xdr:nvSpPr>
      <xdr:spPr>
        <a:xfrm>
          <a:off x="1578428" y="18644507"/>
          <a:ext cx="566057"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32659</xdr:colOff>
      <xdr:row>51</xdr:row>
      <xdr:rowOff>0</xdr:rowOff>
    </xdr:from>
    <xdr:to>
      <xdr:col>44</xdr:col>
      <xdr:colOff>65316</xdr:colOff>
      <xdr:row>51</xdr:row>
      <xdr:rowOff>174171</xdr:rowOff>
    </xdr:to>
    <xdr:sp macro="" textlink="">
      <xdr:nvSpPr>
        <xdr:cNvPr id="3" name="正方形/長方形 2">
          <a:extLst>
            <a:ext uri="{FF2B5EF4-FFF2-40B4-BE49-F238E27FC236}">
              <a16:creationId xmlns:a16="http://schemas.microsoft.com/office/drawing/2014/main" id="{1ED2B81F-293D-4CFE-8A51-F80CA40FFE7B}"/>
            </a:ext>
          </a:extLst>
        </xdr:cNvPr>
        <xdr:cNvSpPr/>
      </xdr:nvSpPr>
      <xdr:spPr>
        <a:xfrm>
          <a:off x="3755573" y="18636343"/>
          <a:ext cx="620486"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88108</xdr:colOff>
      <xdr:row>51</xdr:row>
      <xdr:rowOff>11206</xdr:rowOff>
    </xdr:from>
    <xdr:to>
      <xdr:col>77</xdr:col>
      <xdr:colOff>43545</xdr:colOff>
      <xdr:row>51</xdr:row>
      <xdr:rowOff>185057</xdr:rowOff>
    </xdr:to>
    <xdr:sp macro="" textlink="">
      <xdr:nvSpPr>
        <xdr:cNvPr id="4" name="正方形/長方形 3">
          <a:extLst>
            <a:ext uri="{FF2B5EF4-FFF2-40B4-BE49-F238E27FC236}">
              <a16:creationId xmlns:a16="http://schemas.microsoft.com/office/drawing/2014/main" id="{A7C4150E-8180-4A49-997E-CE1AD017D344}"/>
            </a:ext>
          </a:extLst>
        </xdr:cNvPr>
        <xdr:cNvSpPr/>
      </xdr:nvSpPr>
      <xdr:spPr>
        <a:xfrm>
          <a:off x="6750165" y="18647549"/>
          <a:ext cx="837180"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21773</xdr:colOff>
      <xdr:row>23</xdr:row>
      <xdr:rowOff>8164</xdr:rowOff>
    </xdr:from>
    <xdr:to>
      <xdr:col>22</xdr:col>
      <xdr:colOff>2</xdr:colOff>
      <xdr:row>23</xdr:row>
      <xdr:rowOff>185057</xdr:rowOff>
    </xdr:to>
    <xdr:sp macro="" textlink="">
      <xdr:nvSpPr>
        <xdr:cNvPr id="5" name="正方形/長方形 4">
          <a:extLst>
            <a:ext uri="{FF2B5EF4-FFF2-40B4-BE49-F238E27FC236}">
              <a16:creationId xmlns:a16="http://schemas.microsoft.com/office/drawing/2014/main" id="{1AEBA26C-976E-4319-9E7F-C7B74347C7DA}"/>
            </a:ext>
          </a:extLst>
        </xdr:cNvPr>
        <xdr:cNvSpPr/>
      </xdr:nvSpPr>
      <xdr:spPr>
        <a:xfrm>
          <a:off x="1589316" y="6724650"/>
          <a:ext cx="56605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87087</xdr:colOff>
      <xdr:row>23</xdr:row>
      <xdr:rowOff>10885</xdr:rowOff>
    </xdr:from>
    <xdr:to>
      <xdr:col>45</xdr:col>
      <xdr:colOff>32659</xdr:colOff>
      <xdr:row>23</xdr:row>
      <xdr:rowOff>185057</xdr:rowOff>
    </xdr:to>
    <xdr:sp macro="" textlink="">
      <xdr:nvSpPr>
        <xdr:cNvPr id="6" name="正方形/長方形 5">
          <a:extLst>
            <a:ext uri="{FF2B5EF4-FFF2-40B4-BE49-F238E27FC236}">
              <a16:creationId xmlns:a16="http://schemas.microsoft.com/office/drawing/2014/main" id="{1214CBD2-0702-443C-A908-FCF555D2174C}"/>
            </a:ext>
          </a:extLst>
        </xdr:cNvPr>
        <xdr:cNvSpPr/>
      </xdr:nvSpPr>
      <xdr:spPr>
        <a:xfrm>
          <a:off x="3712030" y="6727371"/>
          <a:ext cx="729343"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67</xdr:col>
      <xdr:colOff>88105</xdr:colOff>
      <xdr:row>23</xdr:row>
      <xdr:rowOff>11206</xdr:rowOff>
    </xdr:from>
    <xdr:to>
      <xdr:col>77</xdr:col>
      <xdr:colOff>87085</xdr:colOff>
      <xdr:row>23</xdr:row>
      <xdr:rowOff>195943</xdr:rowOff>
    </xdr:to>
    <xdr:sp macro="" textlink="">
      <xdr:nvSpPr>
        <xdr:cNvPr id="7" name="正方形/長方形 6">
          <a:extLst>
            <a:ext uri="{FF2B5EF4-FFF2-40B4-BE49-F238E27FC236}">
              <a16:creationId xmlns:a16="http://schemas.microsoft.com/office/drawing/2014/main" id="{974EE360-E8C5-4C06-ABCC-2BC4D966F591}"/>
            </a:ext>
          </a:extLst>
        </xdr:cNvPr>
        <xdr:cNvSpPr/>
      </xdr:nvSpPr>
      <xdr:spPr>
        <a:xfrm>
          <a:off x="6652191" y="6727692"/>
          <a:ext cx="978694"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10889</xdr:colOff>
      <xdr:row>37</xdr:row>
      <xdr:rowOff>29936</xdr:rowOff>
    </xdr:from>
    <xdr:to>
      <xdr:col>21</xdr:col>
      <xdr:colOff>87089</xdr:colOff>
      <xdr:row>37</xdr:row>
      <xdr:rowOff>185057</xdr:rowOff>
    </xdr:to>
    <xdr:sp macro="" textlink="">
      <xdr:nvSpPr>
        <xdr:cNvPr id="9" name="正方形/長方形 8">
          <a:extLst>
            <a:ext uri="{FF2B5EF4-FFF2-40B4-BE49-F238E27FC236}">
              <a16:creationId xmlns:a16="http://schemas.microsoft.com/office/drawing/2014/main" id="{CCBE2534-96ED-4EC4-B903-632B8F124AA8}"/>
            </a:ext>
          </a:extLst>
        </xdr:cNvPr>
        <xdr:cNvSpPr/>
      </xdr:nvSpPr>
      <xdr:spPr>
        <a:xfrm>
          <a:off x="1578432" y="12907736"/>
          <a:ext cx="566057"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54434</xdr:colOff>
      <xdr:row>37</xdr:row>
      <xdr:rowOff>0</xdr:rowOff>
    </xdr:from>
    <xdr:to>
      <xdr:col>45</xdr:col>
      <xdr:colOff>21777</xdr:colOff>
      <xdr:row>37</xdr:row>
      <xdr:rowOff>174171</xdr:rowOff>
    </xdr:to>
    <xdr:sp macro="" textlink="">
      <xdr:nvSpPr>
        <xdr:cNvPr id="10" name="正方形/長方形 9">
          <a:extLst>
            <a:ext uri="{FF2B5EF4-FFF2-40B4-BE49-F238E27FC236}">
              <a16:creationId xmlns:a16="http://schemas.microsoft.com/office/drawing/2014/main" id="{FB55C8F1-680F-4E4C-BD7B-144B57E10957}"/>
            </a:ext>
          </a:extLst>
        </xdr:cNvPr>
        <xdr:cNvSpPr/>
      </xdr:nvSpPr>
      <xdr:spPr>
        <a:xfrm>
          <a:off x="3777348" y="12877800"/>
          <a:ext cx="653143"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44563</xdr:colOff>
      <xdr:row>36</xdr:row>
      <xdr:rowOff>272143</xdr:rowOff>
    </xdr:from>
    <xdr:to>
      <xdr:col>78</xdr:col>
      <xdr:colOff>32658</xdr:colOff>
      <xdr:row>37</xdr:row>
      <xdr:rowOff>174171</xdr:rowOff>
    </xdr:to>
    <xdr:sp macro="" textlink="">
      <xdr:nvSpPr>
        <xdr:cNvPr id="11" name="正方形/長方形 10">
          <a:extLst>
            <a:ext uri="{FF2B5EF4-FFF2-40B4-BE49-F238E27FC236}">
              <a16:creationId xmlns:a16="http://schemas.microsoft.com/office/drawing/2014/main" id="{76F9AFFF-FC3A-4C9D-A5F4-569DD079FECE}"/>
            </a:ext>
          </a:extLst>
        </xdr:cNvPr>
        <xdr:cNvSpPr/>
      </xdr:nvSpPr>
      <xdr:spPr>
        <a:xfrm>
          <a:off x="6706620" y="12866914"/>
          <a:ext cx="967809"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50617</xdr:colOff>
      <xdr:row>30</xdr:row>
      <xdr:rowOff>32658</xdr:rowOff>
    </xdr:from>
    <xdr:to>
      <xdr:col>13</xdr:col>
      <xdr:colOff>-1</xdr:colOff>
      <xdr:row>30</xdr:row>
      <xdr:rowOff>185058</xdr:rowOff>
    </xdr:to>
    <xdr:sp macro="" textlink="">
      <xdr:nvSpPr>
        <xdr:cNvPr id="12" name="正方形/長方形 11">
          <a:extLst>
            <a:ext uri="{FF2B5EF4-FFF2-40B4-BE49-F238E27FC236}">
              <a16:creationId xmlns:a16="http://schemas.microsoft.com/office/drawing/2014/main" id="{A2558EE1-DB7B-4967-925C-713B801372FE}"/>
            </a:ext>
          </a:extLst>
        </xdr:cNvPr>
        <xdr:cNvSpPr/>
      </xdr:nvSpPr>
      <xdr:spPr>
        <a:xfrm>
          <a:off x="1128303" y="10091058"/>
          <a:ext cx="1453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1</xdr:colOff>
      <xdr:row>30</xdr:row>
      <xdr:rowOff>21772</xdr:rowOff>
    </xdr:from>
    <xdr:to>
      <xdr:col>31</xdr:col>
      <xdr:colOff>10887</xdr:colOff>
      <xdr:row>30</xdr:row>
      <xdr:rowOff>185058</xdr:rowOff>
    </xdr:to>
    <xdr:sp macro="" textlink="">
      <xdr:nvSpPr>
        <xdr:cNvPr id="13" name="正方形/長方形 12">
          <a:extLst>
            <a:ext uri="{FF2B5EF4-FFF2-40B4-BE49-F238E27FC236}">
              <a16:creationId xmlns:a16="http://schemas.microsoft.com/office/drawing/2014/main" id="{F6D32FB5-8C43-4BE1-B9E2-9099C0DFFBFF}"/>
            </a:ext>
          </a:extLst>
        </xdr:cNvPr>
        <xdr:cNvSpPr/>
      </xdr:nvSpPr>
      <xdr:spPr>
        <a:xfrm>
          <a:off x="2841172" y="10080172"/>
          <a:ext cx="206829"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17960</xdr:colOff>
      <xdr:row>34</xdr:row>
      <xdr:rowOff>21771</xdr:rowOff>
    </xdr:from>
    <xdr:to>
      <xdr:col>13</xdr:col>
      <xdr:colOff>10886</xdr:colOff>
      <xdr:row>34</xdr:row>
      <xdr:rowOff>195944</xdr:rowOff>
    </xdr:to>
    <xdr:sp macro="" textlink="">
      <xdr:nvSpPr>
        <xdr:cNvPr id="14" name="正方形/長方形 13">
          <a:extLst>
            <a:ext uri="{FF2B5EF4-FFF2-40B4-BE49-F238E27FC236}">
              <a16:creationId xmlns:a16="http://schemas.microsoft.com/office/drawing/2014/main" id="{BD719D86-0E77-4737-B64B-F8AE71DF9ABC}"/>
            </a:ext>
          </a:extLst>
        </xdr:cNvPr>
        <xdr:cNvSpPr/>
      </xdr:nvSpPr>
      <xdr:spPr>
        <a:xfrm>
          <a:off x="1095646" y="11865428"/>
          <a:ext cx="188869" cy="174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32657</xdr:colOff>
      <xdr:row>32</xdr:row>
      <xdr:rowOff>8164</xdr:rowOff>
    </xdr:from>
    <xdr:to>
      <xdr:col>22</xdr:col>
      <xdr:colOff>21772</xdr:colOff>
      <xdr:row>32</xdr:row>
      <xdr:rowOff>185057</xdr:rowOff>
    </xdr:to>
    <xdr:sp macro="" textlink="">
      <xdr:nvSpPr>
        <xdr:cNvPr id="15" name="正方形/長方形 14">
          <a:extLst>
            <a:ext uri="{FF2B5EF4-FFF2-40B4-BE49-F238E27FC236}">
              <a16:creationId xmlns:a16="http://schemas.microsoft.com/office/drawing/2014/main" id="{EB2EAD26-23F3-48D6-AAB4-14757085F85B}"/>
            </a:ext>
          </a:extLst>
        </xdr:cNvPr>
        <xdr:cNvSpPr/>
      </xdr:nvSpPr>
      <xdr:spPr>
        <a:xfrm>
          <a:off x="1600200" y="10850335"/>
          <a:ext cx="576943"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32</xdr:row>
      <xdr:rowOff>0</xdr:rowOff>
    </xdr:from>
    <xdr:to>
      <xdr:col>45</xdr:col>
      <xdr:colOff>65315</xdr:colOff>
      <xdr:row>32</xdr:row>
      <xdr:rowOff>174172</xdr:rowOff>
    </xdr:to>
    <xdr:sp macro="" textlink="">
      <xdr:nvSpPr>
        <xdr:cNvPr id="16" name="正方形/長方形 15">
          <a:extLst>
            <a:ext uri="{FF2B5EF4-FFF2-40B4-BE49-F238E27FC236}">
              <a16:creationId xmlns:a16="http://schemas.microsoft.com/office/drawing/2014/main" id="{70D2C376-0B41-4978-8F24-3EDDC356B050}"/>
            </a:ext>
          </a:extLst>
        </xdr:cNvPr>
        <xdr:cNvSpPr/>
      </xdr:nvSpPr>
      <xdr:spPr>
        <a:xfrm>
          <a:off x="3766458" y="10842171"/>
          <a:ext cx="707571"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22793</xdr:colOff>
      <xdr:row>32</xdr:row>
      <xdr:rowOff>11206</xdr:rowOff>
    </xdr:from>
    <xdr:to>
      <xdr:col>77</xdr:col>
      <xdr:colOff>76201</xdr:colOff>
      <xdr:row>32</xdr:row>
      <xdr:rowOff>174172</xdr:rowOff>
    </xdr:to>
    <xdr:sp macro="" textlink="">
      <xdr:nvSpPr>
        <xdr:cNvPr id="17" name="正方形/長方形 16">
          <a:extLst>
            <a:ext uri="{FF2B5EF4-FFF2-40B4-BE49-F238E27FC236}">
              <a16:creationId xmlns:a16="http://schemas.microsoft.com/office/drawing/2014/main" id="{E1F5D43C-8A24-4804-ADAF-CFB85609943D}"/>
            </a:ext>
          </a:extLst>
        </xdr:cNvPr>
        <xdr:cNvSpPr/>
      </xdr:nvSpPr>
      <xdr:spPr>
        <a:xfrm>
          <a:off x="6684850" y="10853377"/>
          <a:ext cx="935151" cy="1629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96885</xdr:colOff>
      <xdr:row>34</xdr:row>
      <xdr:rowOff>15238</xdr:rowOff>
    </xdr:from>
    <xdr:to>
      <xdr:col>31</xdr:col>
      <xdr:colOff>43544</xdr:colOff>
      <xdr:row>34</xdr:row>
      <xdr:rowOff>185057</xdr:rowOff>
    </xdr:to>
    <xdr:sp macro="" textlink="">
      <xdr:nvSpPr>
        <xdr:cNvPr id="18" name="正方形/長方形 17">
          <a:extLst>
            <a:ext uri="{FF2B5EF4-FFF2-40B4-BE49-F238E27FC236}">
              <a16:creationId xmlns:a16="http://schemas.microsoft.com/office/drawing/2014/main" id="{9ABB5FAA-3DD5-4CE0-8F3D-3401BDBCA20E}"/>
            </a:ext>
          </a:extLst>
        </xdr:cNvPr>
        <xdr:cNvSpPr/>
      </xdr:nvSpPr>
      <xdr:spPr>
        <a:xfrm>
          <a:off x="2840085" y="11858895"/>
          <a:ext cx="240573" cy="169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24494</xdr:colOff>
      <xdr:row>20</xdr:row>
      <xdr:rowOff>263163</xdr:rowOff>
    </xdr:from>
    <xdr:to>
      <xdr:col>13</xdr:col>
      <xdr:colOff>21772</xdr:colOff>
      <xdr:row>21</xdr:row>
      <xdr:rowOff>185058</xdr:rowOff>
    </xdr:to>
    <xdr:sp macro="" textlink="">
      <xdr:nvSpPr>
        <xdr:cNvPr id="19" name="正方形/長方形 18">
          <a:extLst>
            <a:ext uri="{FF2B5EF4-FFF2-40B4-BE49-F238E27FC236}">
              <a16:creationId xmlns:a16="http://schemas.microsoft.com/office/drawing/2014/main" id="{3686EEC2-1EC3-4E2D-B9DA-558FAE18934C}"/>
            </a:ext>
          </a:extLst>
        </xdr:cNvPr>
        <xdr:cNvSpPr/>
      </xdr:nvSpPr>
      <xdr:spPr>
        <a:xfrm>
          <a:off x="1102180" y="5858420"/>
          <a:ext cx="193221" cy="1940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20</xdr:row>
      <xdr:rowOff>258535</xdr:rowOff>
    </xdr:from>
    <xdr:to>
      <xdr:col>35</xdr:col>
      <xdr:colOff>10886</xdr:colOff>
      <xdr:row>21</xdr:row>
      <xdr:rowOff>174171</xdr:rowOff>
    </xdr:to>
    <xdr:sp macro="" textlink="">
      <xdr:nvSpPr>
        <xdr:cNvPr id="20" name="正方形/長方形 19">
          <a:extLst>
            <a:ext uri="{FF2B5EF4-FFF2-40B4-BE49-F238E27FC236}">
              <a16:creationId xmlns:a16="http://schemas.microsoft.com/office/drawing/2014/main" id="{F1E604F1-4531-4092-85B0-72FCAD20EF95}"/>
            </a:ext>
          </a:extLst>
        </xdr:cNvPr>
        <xdr:cNvSpPr/>
      </xdr:nvSpPr>
      <xdr:spPr>
        <a:xfrm>
          <a:off x="3238497" y="5853792"/>
          <a:ext cx="201389"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19D814BE-AC8E-4776-8C71-ECB10DDC29E9}"/>
            </a:ext>
          </a:extLst>
        </xdr:cNvPr>
        <xdr:cNvSpPr/>
      </xdr:nvSpPr>
      <xdr:spPr>
        <a:xfrm>
          <a:off x="8287294" y="1320437"/>
          <a:ext cx="770825" cy="314293"/>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twoCellAnchor>
    <xdr:from>
      <xdr:col>96</xdr:col>
      <xdr:colOff>457314</xdr:colOff>
      <xdr:row>2</xdr:row>
      <xdr:rowOff>97972</xdr:rowOff>
    </xdr:from>
    <xdr:to>
      <xdr:col>118</xdr:col>
      <xdr:colOff>31071</xdr:colOff>
      <xdr:row>6</xdr:row>
      <xdr:rowOff>110710</xdr:rowOff>
    </xdr:to>
    <xdr:sp macro="" textlink="">
      <xdr:nvSpPr>
        <xdr:cNvPr id="22" name="吹き出し: 四角形 21">
          <a:extLst>
            <a:ext uri="{FF2B5EF4-FFF2-40B4-BE49-F238E27FC236}">
              <a16:creationId xmlns:a16="http://schemas.microsoft.com/office/drawing/2014/main" id="{954E5882-8A2C-4EF8-B88C-BD05A867F84A}"/>
            </a:ext>
          </a:extLst>
        </xdr:cNvPr>
        <xdr:cNvSpPr/>
      </xdr:nvSpPr>
      <xdr:spPr>
        <a:xfrm>
          <a:off x="13346000" y="1153886"/>
          <a:ext cx="5060157" cy="84005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449490</xdr:colOff>
      <xdr:row>6</xdr:row>
      <xdr:rowOff>171007</xdr:rowOff>
    </xdr:from>
    <xdr:ext cx="5734844" cy="792525"/>
    <xdr:sp macro="" textlink="">
      <xdr:nvSpPr>
        <xdr:cNvPr id="23" name="吹き出し: 四角形 22">
          <a:extLst>
            <a:ext uri="{FF2B5EF4-FFF2-40B4-BE49-F238E27FC236}">
              <a16:creationId xmlns:a16="http://schemas.microsoft.com/office/drawing/2014/main" id="{DCEDC7AE-8243-45CE-8C4B-1DF1B1C4873C}"/>
            </a:ext>
          </a:extLst>
        </xdr:cNvPr>
        <xdr:cNvSpPr/>
      </xdr:nvSpPr>
      <xdr:spPr>
        <a:xfrm>
          <a:off x="10748396" y="2052195"/>
          <a:ext cx="5734844" cy="792525"/>
        </a:xfrm>
        <a:prstGeom prst="wedgeRectCallout">
          <a:avLst>
            <a:gd name="adj1" fmla="val -5587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p>
      </xdr:txBody>
    </xdr:sp>
    <xdr:clientData/>
  </xdr:oneCellAnchor>
  <xdr:oneCellAnchor>
    <xdr:from>
      <xdr:col>96</xdr:col>
      <xdr:colOff>478368</xdr:colOff>
      <xdr:row>30</xdr:row>
      <xdr:rowOff>282702</xdr:rowOff>
    </xdr:from>
    <xdr:ext cx="5737491" cy="1259319"/>
    <xdr:sp macro="" textlink="">
      <xdr:nvSpPr>
        <xdr:cNvPr id="24" name="吹き出し: 四角形 23">
          <a:extLst>
            <a:ext uri="{FF2B5EF4-FFF2-40B4-BE49-F238E27FC236}">
              <a16:creationId xmlns:a16="http://schemas.microsoft.com/office/drawing/2014/main" id="{63517834-9949-4E39-946D-1394698F0A91}"/>
            </a:ext>
          </a:extLst>
        </xdr:cNvPr>
        <xdr:cNvSpPr/>
      </xdr:nvSpPr>
      <xdr:spPr>
        <a:xfrm>
          <a:off x="10777274" y="10533983"/>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457201</xdr:colOff>
      <xdr:row>25</xdr:row>
      <xdr:rowOff>484971</xdr:rowOff>
    </xdr:from>
    <xdr:ext cx="5779067" cy="1915888"/>
    <xdr:sp macro="" textlink="">
      <xdr:nvSpPr>
        <xdr:cNvPr id="25" name="吹き出し: 四角形 24">
          <a:extLst>
            <a:ext uri="{FF2B5EF4-FFF2-40B4-BE49-F238E27FC236}">
              <a16:creationId xmlns:a16="http://schemas.microsoft.com/office/drawing/2014/main" id="{471A16A1-56B9-46F3-8DD5-9624A30DF9F0}"/>
            </a:ext>
          </a:extLst>
        </xdr:cNvPr>
        <xdr:cNvSpPr/>
      </xdr:nvSpPr>
      <xdr:spPr>
        <a:xfrm>
          <a:off x="10756107" y="8390721"/>
          <a:ext cx="5779067" cy="1915888"/>
        </a:xfrm>
        <a:prstGeom prst="wedgeRectCallout">
          <a:avLst>
            <a:gd name="adj1" fmla="val -55265"/>
            <a:gd name="adj2" fmla="val -3593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511627</xdr:colOff>
      <xdr:row>43</xdr:row>
      <xdr:rowOff>104521</xdr:rowOff>
    </xdr:from>
    <xdr:ext cx="5779067" cy="325730"/>
    <xdr:sp macro="" textlink="">
      <xdr:nvSpPr>
        <xdr:cNvPr id="26" name="吹き出し: 四角形 25">
          <a:extLst>
            <a:ext uri="{FF2B5EF4-FFF2-40B4-BE49-F238E27FC236}">
              <a16:creationId xmlns:a16="http://schemas.microsoft.com/office/drawing/2014/main" id="{A5CA0B00-6F52-4E50-A4B8-D3357F261AF9}"/>
            </a:ext>
          </a:extLst>
        </xdr:cNvPr>
        <xdr:cNvSpPr/>
      </xdr:nvSpPr>
      <xdr:spPr>
        <a:xfrm>
          <a:off x="9524998" y="15322750"/>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486683</xdr:colOff>
      <xdr:row>34</xdr:row>
      <xdr:rowOff>71205</xdr:rowOff>
    </xdr:from>
    <xdr:ext cx="5955960" cy="3264583"/>
    <xdr:sp macro="" textlink="">
      <xdr:nvSpPr>
        <xdr:cNvPr id="27" name="吹き出し: 四角形 26">
          <a:extLst>
            <a:ext uri="{FF2B5EF4-FFF2-40B4-BE49-F238E27FC236}">
              <a16:creationId xmlns:a16="http://schemas.microsoft.com/office/drawing/2014/main" id="{3B4640B8-D2E3-4644-8097-916C1CFB1AF9}"/>
            </a:ext>
          </a:extLst>
        </xdr:cNvPr>
        <xdr:cNvSpPr/>
      </xdr:nvSpPr>
      <xdr:spPr>
        <a:xfrm>
          <a:off x="10785589" y="12108424"/>
          <a:ext cx="5955960" cy="326458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516801</xdr:colOff>
      <xdr:row>49</xdr:row>
      <xdr:rowOff>456212</xdr:rowOff>
    </xdr:from>
    <xdr:ext cx="5779068" cy="792525"/>
    <xdr:sp macro="" textlink="">
      <xdr:nvSpPr>
        <xdr:cNvPr id="28" name="吹き出し: 四角形 27">
          <a:extLst>
            <a:ext uri="{FF2B5EF4-FFF2-40B4-BE49-F238E27FC236}">
              <a16:creationId xmlns:a16="http://schemas.microsoft.com/office/drawing/2014/main" id="{8A2A44F8-5F80-4B67-A548-35C1DBF70929}"/>
            </a:ext>
          </a:extLst>
        </xdr:cNvPr>
        <xdr:cNvSpPr/>
      </xdr:nvSpPr>
      <xdr:spPr>
        <a:xfrm>
          <a:off x="9279801" y="18131891"/>
          <a:ext cx="5779068" cy="792525"/>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・居住区分が居住の場合（申請時の住宅と工事対象住宅が同じ場合）</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は入力不要です。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511630</xdr:colOff>
      <xdr:row>59</xdr:row>
      <xdr:rowOff>101997</xdr:rowOff>
    </xdr:from>
    <xdr:ext cx="5819889" cy="559127"/>
    <xdr:sp macro="" textlink="">
      <xdr:nvSpPr>
        <xdr:cNvPr id="29" name="吹き出し: 四角形 28">
          <a:extLst>
            <a:ext uri="{FF2B5EF4-FFF2-40B4-BE49-F238E27FC236}">
              <a16:creationId xmlns:a16="http://schemas.microsoft.com/office/drawing/2014/main" id="{A8CA2646-8AA8-4204-A6E5-D1E96B4ADC12}"/>
            </a:ext>
          </a:extLst>
        </xdr:cNvPr>
        <xdr:cNvSpPr/>
      </xdr:nvSpPr>
      <xdr:spPr>
        <a:xfrm>
          <a:off x="13400316" y="20937254"/>
          <a:ext cx="5819889"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E</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96</xdr:col>
      <xdr:colOff>500743</xdr:colOff>
      <xdr:row>75</xdr:row>
      <xdr:rowOff>108856</xdr:rowOff>
    </xdr:from>
    <xdr:ext cx="6023997" cy="559127"/>
    <xdr:sp macro="" textlink="">
      <xdr:nvSpPr>
        <xdr:cNvPr id="32" name="吹き出し: 四角形 31">
          <a:extLst>
            <a:ext uri="{FF2B5EF4-FFF2-40B4-BE49-F238E27FC236}">
              <a16:creationId xmlns:a16="http://schemas.microsoft.com/office/drawing/2014/main" id="{44327619-791C-46C7-B42A-5743868E17AE}"/>
            </a:ext>
          </a:extLst>
        </xdr:cNvPr>
        <xdr:cNvSpPr/>
      </xdr:nvSpPr>
      <xdr:spPr>
        <a:xfrm>
          <a:off x="13389429" y="25287513"/>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478972</xdr:colOff>
      <xdr:row>109</xdr:row>
      <xdr:rowOff>130628</xdr:rowOff>
    </xdr:from>
    <xdr:ext cx="5389563" cy="1726114"/>
    <xdr:sp macro="" textlink="">
      <xdr:nvSpPr>
        <xdr:cNvPr id="33" name="吹き出し: 四角形 32">
          <a:extLst>
            <a:ext uri="{FF2B5EF4-FFF2-40B4-BE49-F238E27FC236}">
              <a16:creationId xmlns:a16="http://schemas.microsoft.com/office/drawing/2014/main" id="{E760012F-3B5A-4A06-9A73-96F233FF74A1}"/>
            </a:ext>
          </a:extLst>
        </xdr:cNvPr>
        <xdr:cNvSpPr/>
      </xdr:nvSpPr>
      <xdr:spPr>
        <a:xfrm>
          <a:off x="13367658" y="40179171"/>
          <a:ext cx="5389563" cy="1726114"/>
        </a:xfrm>
        <a:prstGeom prst="wedgeRectCallout">
          <a:avLst>
            <a:gd name="adj1" fmla="val -57149"/>
            <a:gd name="adj2" fmla="val 1724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・役員名簿は法人申請の場合のみ提出してください。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0" u="sng">
              <a:solidFill>
                <a:srgbClr val="0000FF"/>
              </a:solidFill>
              <a:latin typeface="HGｺﾞｼｯｸM" panose="020B0609000000000000" pitchFamily="49" charset="-128"/>
              <a:ea typeface="HGｺﾞｼｯｸM" panose="020B0609000000000000" pitchFamily="49" charset="-128"/>
            </a:rPr>
            <a:t>個人申請の場合は不要です</a:t>
          </a:r>
          <a:r>
            <a:rPr kumimoji="1" lang="ja-JP" altLang="en-US" sz="1400">
              <a:solidFill>
                <a:srgbClr val="0000FF"/>
              </a:solidFill>
              <a:latin typeface="HGｺﾞｼｯｸM" panose="020B0609000000000000" pitchFamily="49" charset="-128"/>
              <a:ea typeface="HGｺﾞｼｯｸM" panose="020B0609000000000000" pitchFamily="49" charset="-128"/>
            </a:rPr>
            <a:t>。</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・交付申請書の作成日と同日を入力してください。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・役員全員分の必要情報を入力してください。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511629</xdr:colOff>
      <xdr:row>61</xdr:row>
      <xdr:rowOff>272142</xdr:rowOff>
    </xdr:from>
    <xdr:ext cx="5860711" cy="1774373"/>
    <xdr:sp macro="" textlink="">
      <xdr:nvSpPr>
        <xdr:cNvPr id="34" name="吹き出し: 四角形 33">
          <a:extLst>
            <a:ext uri="{FF2B5EF4-FFF2-40B4-BE49-F238E27FC236}">
              <a16:creationId xmlns:a16="http://schemas.microsoft.com/office/drawing/2014/main" id="{A823362C-A6BA-4856-8D7E-188A1785C4A6}"/>
            </a:ext>
          </a:extLst>
        </xdr:cNvPr>
        <xdr:cNvSpPr/>
      </xdr:nvSpPr>
      <xdr:spPr>
        <a:xfrm>
          <a:off x="9525000" y="21967371"/>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6</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2025</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10</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oneCellAnchor>
    <xdr:from>
      <xdr:col>96</xdr:col>
      <xdr:colOff>517071</xdr:colOff>
      <xdr:row>53</xdr:row>
      <xdr:rowOff>272142</xdr:rowOff>
    </xdr:from>
    <xdr:ext cx="5862638" cy="1236191"/>
    <xdr:sp macro="" textlink="">
      <xdr:nvSpPr>
        <xdr:cNvPr id="31" name="吹き出し: 四角形 30">
          <a:extLst>
            <a:ext uri="{FF2B5EF4-FFF2-40B4-BE49-F238E27FC236}">
              <a16:creationId xmlns:a16="http://schemas.microsoft.com/office/drawing/2014/main" id="{3300E7A5-6FB9-43EB-8515-0DB11E7292A5}"/>
            </a:ext>
          </a:extLst>
        </xdr:cNvPr>
        <xdr:cNvSpPr/>
      </xdr:nvSpPr>
      <xdr:spPr>
        <a:xfrm>
          <a:off x="11008178" y="19403785"/>
          <a:ext cx="5862638" cy="1236191"/>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・他の補助金への申請がある場合は、プルダウンより補助金名称を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該当の補助金名称がリストにない場合は、</a:t>
          </a:r>
          <a:r>
            <a:rPr kumimoji="1" lang="ja-JP" altLang="en-US" sz="1400" u="sng">
              <a:solidFill>
                <a:srgbClr val="FF0000"/>
              </a:solidFill>
              <a:latin typeface="HGｺﾞｼｯｸM" panose="020B0609000000000000" pitchFamily="49" charset="-128"/>
              <a:ea typeface="HGｺﾞｼｯｸM" panose="020B0609000000000000" pitchFamily="49" charset="-128"/>
            </a:rPr>
            <a:t>「その他」を選択し、</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u="none">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カッコ内に補助金名称を入力してください。</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45</xdr:col>
      <xdr:colOff>54429</xdr:colOff>
      <xdr:row>55</xdr:row>
      <xdr:rowOff>54428</xdr:rowOff>
    </xdr:from>
    <xdr:to>
      <xdr:col>91</xdr:col>
      <xdr:colOff>54429</xdr:colOff>
      <xdr:row>56</xdr:row>
      <xdr:rowOff>326570</xdr:rowOff>
    </xdr:to>
    <xdr:sp macro="" textlink="">
      <xdr:nvSpPr>
        <xdr:cNvPr id="35" name="大かっこ 34">
          <a:extLst>
            <a:ext uri="{FF2B5EF4-FFF2-40B4-BE49-F238E27FC236}">
              <a16:creationId xmlns:a16="http://schemas.microsoft.com/office/drawing/2014/main" id="{5250ED74-BE44-47DF-8DE9-196976EFB316}"/>
            </a:ext>
          </a:extLst>
        </xdr:cNvPr>
        <xdr:cNvSpPr/>
      </xdr:nvSpPr>
      <xdr:spPr>
        <a:xfrm>
          <a:off x="5197929" y="20361728"/>
          <a:ext cx="5257800" cy="395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2" name="角丸四角形 58">
          <a:extLst>
            <a:ext uri="{FF2B5EF4-FFF2-40B4-BE49-F238E27FC236}">
              <a16:creationId xmlns:a16="http://schemas.microsoft.com/office/drawing/2014/main" id="{BA9F7C11-9E6D-4345-B6CB-7808DCB66E1C}"/>
            </a:ext>
          </a:extLst>
        </xdr:cNvPr>
        <xdr:cNvSpPr/>
      </xdr:nvSpPr>
      <xdr:spPr>
        <a:xfrm>
          <a:off x="12793980" y="228600"/>
          <a:ext cx="823654"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986790</xdr:colOff>
      <xdr:row>7</xdr:row>
      <xdr:rowOff>30480</xdr:rowOff>
    </xdr:from>
    <xdr:ext cx="8888730" cy="2760243"/>
    <xdr:sp macro="" textlink="">
      <xdr:nvSpPr>
        <xdr:cNvPr id="27" name="吹き出し: 四角形 26">
          <a:extLst>
            <a:ext uri="{FF2B5EF4-FFF2-40B4-BE49-F238E27FC236}">
              <a16:creationId xmlns:a16="http://schemas.microsoft.com/office/drawing/2014/main" id="{1C7D7F33-D79B-40EF-96C4-A7578D42F780}"/>
            </a:ext>
          </a:extLst>
        </xdr:cNvPr>
        <xdr:cNvSpPr/>
      </xdr:nvSpPr>
      <xdr:spPr>
        <a:xfrm>
          <a:off x="15083790" y="2377440"/>
          <a:ext cx="8888730" cy="2760243"/>
        </a:xfrm>
        <a:prstGeom prst="wedgeRectCallout">
          <a:avLst>
            <a:gd name="adj1" fmla="val -59449"/>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窓</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防火・防風・防犯仕様</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762000</xdr:colOff>
      <xdr:row>60</xdr:row>
      <xdr:rowOff>264080</xdr:rowOff>
    </xdr:from>
    <xdr:ext cx="8229600" cy="425822"/>
    <xdr:sp macro="" textlink="">
      <xdr:nvSpPr>
        <xdr:cNvPr id="28" name="吹き出し: 四角形 27">
          <a:extLst>
            <a:ext uri="{FF2B5EF4-FFF2-40B4-BE49-F238E27FC236}">
              <a16:creationId xmlns:a16="http://schemas.microsoft.com/office/drawing/2014/main" id="{B69C920A-A44B-472A-B175-329265DCF47B}"/>
            </a:ext>
          </a:extLst>
        </xdr:cNvPr>
        <xdr:cNvSpPr/>
      </xdr:nvSpPr>
      <xdr:spPr>
        <a:xfrm>
          <a:off x="18806160" y="24373760"/>
          <a:ext cx="8229600" cy="425822"/>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640080</xdr:colOff>
      <xdr:row>71</xdr:row>
      <xdr:rowOff>365760</xdr:rowOff>
    </xdr:from>
    <xdr:ext cx="9594415" cy="1426288"/>
    <xdr:sp macro="" textlink="">
      <xdr:nvSpPr>
        <xdr:cNvPr id="3" name="吹き出し: 四角形 2">
          <a:extLst>
            <a:ext uri="{FF2B5EF4-FFF2-40B4-BE49-F238E27FC236}">
              <a16:creationId xmlns:a16="http://schemas.microsoft.com/office/drawing/2014/main" id="{F66EF8EE-DAEA-4288-86AC-07076CDEE12A}"/>
            </a:ext>
          </a:extLst>
        </xdr:cNvPr>
        <xdr:cNvSpPr/>
      </xdr:nvSpPr>
      <xdr:spPr>
        <a:xfrm>
          <a:off x="19110960" y="1897380"/>
          <a:ext cx="9594415" cy="1426288"/>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693995</xdr:colOff>
      <xdr:row>79</xdr:row>
      <xdr:rowOff>535677</xdr:rowOff>
    </xdr:from>
    <xdr:ext cx="9594415" cy="425822"/>
    <xdr:sp macro="" textlink="">
      <xdr:nvSpPr>
        <xdr:cNvPr id="4" name="吹き出し: 四角形 3">
          <a:extLst>
            <a:ext uri="{FF2B5EF4-FFF2-40B4-BE49-F238E27FC236}">
              <a16:creationId xmlns:a16="http://schemas.microsoft.com/office/drawing/2014/main" id="{45A2AFFA-AC2A-4AAA-A2BE-3DD2506586E8}"/>
            </a:ext>
          </a:extLst>
        </xdr:cNvPr>
        <xdr:cNvSpPr/>
      </xdr:nvSpPr>
      <xdr:spPr>
        <a:xfrm>
          <a:off x="19164875" y="5084817"/>
          <a:ext cx="9594415" cy="425822"/>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661554</xdr:colOff>
      <xdr:row>7</xdr:row>
      <xdr:rowOff>198120</xdr:rowOff>
    </xdr:from>
    <xdr:ext cx="9594415" cy="2093265"/>
    <xdr:sp macro="" textlink="">
      <xdr:nvSpPr>
        <xdr:cNvPr id="3" name="吹き出し: 四角形 2">
          <a:extLst>
            <a:ext uri="{FF2B5EF4-FFF2-40B4-BE49-F238E27FC236}">
              <a16:creationId xmlns:a16="http://schemas.microsoft.com/office/drawing/2014/main" id="{CFCE2AA1-B460-459C-B2DD-25CDEBAC18B5}"/>
            </a:ext>
          </a:extLst>
        </xdr:cNvPr>
        <xdr:cNvSpPr/>
      </xdr:nvSpPr>
      <xdr:spPr>
        <a:xfrm>
          <a:off x="14910954" y="176784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609600</xdr:colOff>
      <xdr:row>54</xdr:row>
      <xdr:rowOff>264859</xdr:rowOff>
    </xdr:from>
    <xdr:ext cx="9594415" cy="1426288"/>
    <xdr:sp macro="" textlink="">
      <xdr:nvSpPr>
        <xdr:cNvPr id="4" name="吹き出し: 四角形 3">
          <a:extLst>
            <a:ext uri="{FF2B5EF4-FFF2-40B4-BE49-F238E27FC236}">
              <a16:creationId xmlns:a16="http://schemas.microsoft.com/office/drawing/2014/main" id="{92B56A42-E95F-4F72-9155-9BECA8112909}"/>
            </a:ext>
          </a:extLst>
        </xdr:cNvPr>
        <xdr:cNvSpPr/>
      </xdr:nvSpPr>
      <xdr:spPr>
        <a:xfrm>
          <a:off x="18806160" y="1908625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696190</xdr:colOff>
      <xdr:row>61</xdr:row>
      <xdr:rowOff>389636</xdr:rowOff>
    </xdr:from>
    <xdr:ext cx="9594415" cy="425822"/>
    <xdr:sp macro="" textlink="">
      <xdr:nvSpPr>
        <xdr:cNvPr id="6" name="吹き出し: 四角形 5">
          <a:extLst>
            <a:ext uri="{FF2B5EF4-FFF2-40B4-BE49-F238E27FC236}">
              <a16:creationId xmlns:a16="http://schemas.microsoft.com/office/drawing/2014/main" id="{ED4CC9B9-5D85-4EA1-A950-7AE849E74458}"/>
            </a:ext>
          </a:extLst>
        </xdr:cNvPr>
        <xdr:cNvSpPr/>
      </xdr:nvSpPr>
      <xdr:spPr>
        <a:xfrm>
          <a:off x="18892750" y="2247239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626918</xdr:colOff>
      <xdr:row>4</xdr:row>
      <xdr:rowOff>137160</xdr:rowOff>
    </xdr:from>
    <xdr:ext cx="9594415" cy="1426288"/>
    <xdr:sp macro="" textlink="">
      <xdr:nvSpPr>
        <xdr:cNvPr id="3" name="吹き出し: 四角形 2">
          <a:extLst>
            <a:ext uri="{FF2B5EF4-FFF2-40B4-BE49-F238E27FC236}">
              <a16:creationId xmlns:a16="http://schemas.microsoft.com/office/drawing/2014/main" id="{7D78AC6F-EDFD-40FA-89FE-3483B20F4550}"/>
            </a:ext>
          </a:extLst>
        </xdr:cNvPr>
        <xdr:cNvSpPr/>
      </xdr:nvSpPr>
      <xdr:spPr>
        <a:xfrm>
          <a:off x="18823478" y="10058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・全館空調「有」の場合、「延床面積」を入力し、「延床面積あたりの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13</xdr:row>
      <xdr:rowOff>6958</xdr:rowOff>
    </xdr:from>
    <xdr:ext cx="10607040" cy="3760709"/>
    <xdr:sp macro="" textlink="">
      <xdr:nvSpPr>
        <xdr:cNvPr id="4" name="吹き出し: 四角形 3">
          <a:extLst>
            <a:ext uri="{FF2B5EF4-FFF2-40B4-BE49-F238E27FC236}">
              <a16:creationId xmlns:a16="http://schemas.microsoft.com/office/drawing/2014/main" id="{E7115CEF-6C8D-4974-B71B-E2638AA1456D}"/>
            </a:ext>
          </a:extLst>
        </xdr:cNvPr>
        <xdr:cNvSpPr/>
      </xdr:nvSpPr>
      <xdr:spPr>
        <a:xfrm>
          <a:off x="14889480" y="3390238"/>
          <a:ext cx="1060704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613757</xdr:colOff>
      <xdr:row>7</xdr:row>
      <xdr:rowOff>213360</xdr:rowOff>
    </xdr:from>
    <xdr:ext cx="9594415" cy="2093265"/>
    <xdr:sp macro="" textlink="">
      <xdr:nvSpPr>
        <xdr:cNvPr id="3" name="吹き出し: 四角形 2">
          <a:extLst>
            <a:ext uri="{FF2B5EF4-FFF2-40B4-BE49-F238E27FC236}">
              <a16:creationId xmlns:a16="http://schemas.microsoft.com/office/drawing/2014/main" id="{B5311476-E0BD-4B4B-87A7-4C762E1A98E1}"/>
            </a:ext>
          </a:extLst>
        </xdr:cNvPr>
        <xdr:cNvSpPr/>
      </xdr:nvSpPr>
      <xdr:spPr>
        <a:xfrm>
          <a:off x="14863157" y="17221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579120</xdr:colOff>
      <xdr:row>50</xdr:row>
      <xdr:rowOff>514241</xdr:rowOff>
    </xdr:from>
    <xdr:ext cx="9594415" cy="1426288"/>
    <xdr:sp macro="" textlink="">
      <xdr:nvSpPr>
        <xdr:cNvPr id="4" name="吹き出し: 四角形 3">
          <a:extLst>
            <a:ext uri="{FF2B5EF4-FFF2-40B4-BE49-F238E27FC236}">
              <a16:creationId xmlns:a16="http://schemas.microsoft.com/office/drawing/2014/main" id="{FEB2FE35-4429-4C3D-8FC1-F808D61CF001}"/>
            </a:ext>
          </a:extLst>
        </xdr:cNvPr>
        <xdr:cNvSpPr/>
      </xdr:nvSpPr>
      <xdr:spPr>
        <a:xfrm>
          <a:off x="18775680" y="1784212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3494013" y="234064"/>
          <a:ext cx="869059"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640080</xdr:colOff>
      <xdr:row>24</xdr:row>
      <xdr:rowOff>258975</xdr:rowOff>
    </xdr:from>
    <xdr:ext cx="9594415" cy="2093265"/>
    <xdr:sp macro="" textlink="">
      <xdr:nvSpPr>
        <xdr:cNvPr id="4" name="吹き出し: 四角形 3">
          <a:extLst>
            <a:ext uri="{FF2B5EF4-FFF2-40B4-BE49-F238E27FC236}">
              <a16:creationId xmlns:a16="http://schemas.microsoft.com/office/drawing/2014/main" id="{9BED24BA-B53A-4961-A194-FF7893CF8BCB}"/>
            </a:ext>
          </a:extLst>
        </xdr:cNvPr>
        <xdr:cNvSpPr/>
      </xdr:nvSpPr>
      <xdr:spPr>
        <a:xfrm>
          <a:off x="15026640" y="797041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666678</xdr:colOff>
      <xdr:row>42</xdr:row>
      <xdr:rowOff>98147</xdr:rowOff>
    </xdr:from>
    <xdr:ext cx="9594415" cy="425822"/>
    <xdr:sp macro="" textlink="">
      <xdr:nvSpPr>
        <xdr:cNvPr id="7" name="吹き出し: 四角形 6">
          <a:extLst>
            <a:ext uri="{FF2B5EF4-FFF2-40B4-BE49-F238E27FC236}">
              <a16:creationId xmlns:a16="http://schemas.microsoft.com/office/drawing/2014/main" id="{C86D565F-564F-4709-9560-108CC6C317E4}"/>
            </a:ext>
          </a:extLst>
        </xdr:cNvPr>
        <xdr:cNvSpPr/>
      </xdr:nvSpPr>
      <xdr:spPr>
        <a:xfrm>
          <a:off x="19000398" y="1448470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34</xdr:col>
      <xdr:colOff>150586</xdr:colOff>
      <xdr:row>1</xdr:row>
      <xdr:rowOff>40821</xdr:rowOff>
    </xdr:from>
    <xdr:to>
      <xdr:col>37</xdr:col>
      <xdr:colOff>227083</xdr:colOff>
      <xdr:row>1</xdr:row>
      <xdr:rowOff>355908</xdr:rowOff>
    </xdr:to>
    <xdr:sp macro="" textlink="">
      <xdr:nvSpPr>
        <xdr:cNvPr id="9" name="角丸四角形 58">
          <a:extLst>
            <a:ext uri="{FF2B5EF4-FFF2-40B4-BE49-F238E27FC236}">
              <a16:creationId xmlns:a16="http://schemas.microsoft.com/office/drawing/2014/main" id="{BB8E9F0D-DE97-4DB1-A7E9-F993B03AC2CA}"/>
            </a:ext>
          </a:extLst>
        </xdr:cNvPr>
        <xdr:cNvSpPr/>
      </xdr:nvSpPr>
      <xdr:spPr>
        <a:xfrm>
          <a:off x="8608786" y="244021"/>
          <a:ext cx="800397"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42</xdr:col>
      <xdr:colOff>685800</xdr:colOff>
      <xdr:row>17</xdr:row>
      <xdr:rowOff>82491</xdr:rowOff>
    </xdr:from>
    <xdr:ext cx="8454921" cy="1074964"/>
    <xdr:sp macro="" textlink="">
      <xdr:nvSpPr>
        <xdr:cNvPr id="5" name="吹き出し: 四角形 4">
          <a:extLst>
            <a:ext uri="{FF2B5EF4-FFF2-40B4-BE49-F238E27FC236}">
              <a16:creationId xmlns:a16="http://schemas.microsoft.com/office/drawing/2014/main" id="{8E67393D-77D4-497E-B795-9B6A6942687B}"/>
            </a:ext>
          </a:extLst>
        </xdr:cNvPr>
        <xdr:cNvSpPr/>
      </xdr:nvSpPr>
      <xdr:spPr>
        <a:xfrm>
          <a:off x="13995400" y="3447991"/>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685800</xdr:colOff>
      <xdr:row>1</xdr:row>
      <xdr:rowOff>266661</xdr:rowOff>
    </xdr:from>
    <xdr:ext cx="9740900" cy="2832139"/>
    <xdr:sp macro="" textlink="" fLocksText="0">
      <xdr:nvSpPr>
        <xdr:cNvPr id="6" name="吹き出し: 四角形 5">
          <a:extLst>
            <a:ext uri="{FF2B5EF4-FFF2-40B4-BE49-F238E27FC236}">
              <a16:creationId xmlns:a16="http://schemas.microsoft.com/office/drawing/2014/main" id="{F18B8AF0-FB0F-4DB7-8641-8646DB0395F1}"/>
            </a:ext>
          </a:extLst>
        </xdr:cNvPr>
        <xdr:cNvSpPr/>
      </xdr:nvSpPr>
      <xdr:spPr>
        <a:xfrm>
          <a:off x="10680700" y="469861"/>
          <a:ext cx="9740900" cy="2832139"/>
        </a:xfrm>
        <a:prstGeom prst="wedgeRectCallout">
          <a:avLst>
            <a:gd name="adj1" fmla="val -53856"/>
            <a:gd name="adj2" fmla="val -1751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・該当する地域区分を入力してください。</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 </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「地域区分新旧表」をご参照ください。</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（トップページの「政策情報・分野別一覧」から「住宅・建築」を選択＞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「施策一覧」から「▷住宅・建築物の省エネ対策」を選択＞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「事業者のみなさまへ」から「法令・制度、省エネ基準等」を選択＞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「省エネ基準・誘導基準・トップランナー基準」より地域区分新旧表を確認することができます。）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B5C4A-AD20-4762-8A46-3B6658727097}">
  <sheetPr codeName="Sheet16"/>
  <dimension ref="A1:BG75"/>
  <sheetViews>
    <sheetView showGridLines="0" tabSelected="1" view="pageBreakPreview" zoomScale="80" zoomScaleNormal="60" zoomScaleSheetLayoutView="80" workbookViewId="0"/>
  </sheetViews>
  <sheetFormatPr defaultColWidth="3" defaultRowHeight="18" customHeight="1" x14ac:dyDescent="0.2"/>
  <cols>
    <col min="1" max="3" width="2.6328125" style="260" customWidth="1"/>
    <col min="4" max="5" width="2.6328125" style="336" customWidth="1"/>
    <col min="6" max="7" width="2.6328125" style="337" customWidth="1"/>
    <col min="8" max="54" width="2.6328125" style="260" customWidth="1"/>
    <col min="55" max="55" width="2.6328125" style="260" hidden="1" customWidth="1"/>
    <col min="56" max="56" width="2.6328125" style="260" customWidth="1"/>
    <col min="57" max="57" width="4.7265625" style="318" customWidth="1"/>
    <col min="58" max="58" width="51.7265625" style="304" hidden="1" customWidth="1"/>
    <col min="59" max="59" width="51.7265625" style="260" customWidth="1"/>
    <col min="60" max="16384" width="3" style="260"/>
  </cols>
  <sheetData>
    <row r="1" spans="1:59" ht="28.5" customHeight="1" x14ac:dyDescent="0.2">
      <c r="A1" s="253"/>
      <c r="B1" s="254"/>
      <c r="C1" s="254"/>
      <c r="D1" s="255"/>
      <c r="E1" s="255"/>
      <c r="F1" s="256"/>
      <c r="G1" s="256"/>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7"/>
      <c r="AU1" s="254"/>
      <c r="AV1" s="503"/>
      <c r="AW1" s="503"/>
      <c r="AX1" s="258"/>
      <c r="AY1" s="503"/>
      <c r="AZ1" s="503"/>
      <c r="BA1" s="254"/>
      <c r="BB1" s="254"/>
      <c r="BC1" s="254"/>
      <c r="BD1" s="254"/>
      <c r="BE1" s="309"/>
      <c r="BF1" s="328"/>
      <c r="BG1" s="326"/>
    </row>
    <row r="2" spans="1:59" ht="28.5" customHeight="1" x14ac:dyDescent="0.2">
      <c r="A2" s="257"/>
      <c r="B2" s="257"/>
      <c r="C2" s="257"/>
      <c r="D2" s="329"/>
      <c r="E2" s="329"/>
      <c r="F2" s="330"/>
      <c r="G2" s="330"/>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BG2" s="326"/>
    </row>
    <row r="3" spans="1:59" ht="34.9" customHeight="1" x14ac:dyDescent="0.2">
      <c r="A3" s="499" t="s">
        <v>1318</v>
      </c>
      <c r="B3" s="500"/>
      <c r="C3" s="500"/>
      <c r="D3" s="500"/>
      <c r="E3" s="500"/>
      <c r="F3" s="500"/>
      <c r="G3" s="500"/>
      <c r="H3" s="500"/>
      <c r="I3" s="500"/>
      <c r="J3" s="500"/>
      <c r="K3" s="500"/>
      <c r="L3" s="500"/>
      <c r="M3" s="500"/>
      <c r="N3" s="500"/>
      <c r="O3" s="500"/>
      <c r="P3" s="500"/>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331"/>
      <c r="AX3" s="254"/>
      <c r="AY3" s="254"/>
      <c r="AZ3" s="331"/>
      <c r="BA3" s="254"/>
      <c r="BB3" s="254"/>
      <c r="BC3" s="254"/>
      <c r="BD3" s="254"/>
      <c r="BE3" s="315"/>
      <c r="BG3" s="326"/>
    </row>
    <row r="4" spans="1:59" ht="30" customHeight="1" x14ac:dyDescent="0.2">
      <c r="A4" s="500" t="s">
        <v>201</v>
      </c>
      <c r="B4" s="500"/>
      <c r="C4" s="500"/>
      <c r="D4" s="500"/>
      <c r="E4" s="500"/>
      <c r="F4" s="500"/>
      <c r="G4" s="500"/>
      <c r="H4" s="500"/>
      <c r="I4" s="500"/>
      <c r="J4" s="500"/>
      <c r="K4" s="500"/>
      <c r="L4" s="500"/>
      <c r="M4" s="500"/>
      <c r="N4" s="500"/>
      <c r="O4" s="500"/>
      <c r="P4" s="500"/>
      <c r="Q4" s="332"/>
      <c r="R4" s="332"/>
      <c r="S4" s="332"/>
      <c r="T4" s="332"/>
      <c r="U4" s="332"/>
      <c r="V4" s="332"/>
      <c r="W4" s="332"/>
      <c r="X4" s="332"/>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309"/>
      <c r="BG4" s="326"/>
    </row>
    <row r="5" spans="1:59" ht="30" customHeight="1" x14ac:dyDescent="0.2">
      <c r="A5" s="504" t="s">
        <v>1307</v>
      </c>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265"/>
      <c r="BD5" s="265"/>
      <c r="BE5" s="319"/>
      <c r="BG5" s="326"/>
    </row>
    <row r="6" spans="1:59" ht="30" customHeight="1" x14ac:dyDescent="0.2">
      <c r="A6" s="504"/>
      <c r="B6" s="504"/>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04"/>
      <c r="AY6" s="504"/>
      <c r="AZ6" s="504"/>
      <c r="BA6" s="504"/>
      <c r="BB6" s="504"/>
      <c r="BC6" s="265"/>
      <c r="BD6" s="265"/>
      <c r="BE6" s="319"/>
      <c r="BG6" s="326"/>
    </row>
    <row r="7" spans="1:59" ht="30" customHeight="1" x14ac:dyDescent="0.2">
      <c r="A7" s="504"/>
      <c r="B7" s="504"/>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c r="AU7" s="504"/>
      <c r="AV7" s="504"/>
      <c r="AW7" s="504"/>
      <c r="AX7" s="504"/>
      <c r="AY7" s="504"/>
      <c r="AZ7" s="504"/>
      <c r="BA7" s="504"/>
      <c r="BB7" s="504"/>
      <c r="BC7" s="265"/>
      <c r="BD7" s="265"/>
      <c r="BE7" s="319"/>
      <c r="BG7" s="326"/>
    </row>
    <row r="8" spans="1:59" ht="30" customHeight="1" x14ac:dyDescent="0.2">
      <c r="A8" s="265"/>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319"/>
      <c r="BG8" s="326"/>
    </row>
    <row r="9" spans="1:59" ht="60" customHeight="1" x14ac:dyDescent="0.2">
      <c r="A9" s="505" t="s">
        <v>1325</v>
      </c>
      <c r="B9" s="505"/>
      <c r="C9" s="505"/>
      <c r="D9" s="505"/>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5"/>
      <c r="AY9" s="505"/>
      <c r="AZ9" s="505"/>
      <c r="BA9" s="505"/>
      <c r="BB9" s="505"/>
      <c r="BC9" s="268"/>
      <c r="BD9" s="268"/>
      <c r="BE9" s="320"/>
      <c r="BG9" s="326"/>
    </row>
    <row r="10" spans="1:59" ht="13.5" customHeight="1" x14ac:dyDescent="0.2">
      <c r="A10" s="270"/>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c r="BB10" s="270"/>
      <c r="BC10" s="270"/>
      <c r="BD10" s="270"/>
      <c r="BE10" s="320"/>
      <c r="BG10" s="326"/>
    </row>
    <row r="11" spans="1:59" s="334" customFormat="1" ht="17.25" customHeight="1" x14ac:dyDescent="0.2">
      <c r="A11" s="264" t="s">
        <v>200</v>
      </c>
      <c r="B11" s="264"/>
      <c r="C11" s="264" t="s">
        <v>199</v>
      </c>
      <c r="D11" s="264"/>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321"/>
      <c r="BF11" s="304"/>
      <c r="BG11" s="333"/>
    </row>
    <row r="12" spans="1:59" s="334" customFormat="1" ht="17.25" customHeight="1" x14ac:dyDescent="0.2">
      <c r="A12" s="264"/>
      <c r="B12" s="264"/>
      <c r="C12" s="501" t="s">
        <v>238</v>
      </c>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1"/>
      <c r="AY12" s="501"/>
      <c r="AZ12" s="501"/>
      <c r="BA12" s="501"/>
      <c r="BB12" s="501"/>
      <c r="BC12" s="272"/>
      <c r="BD12" s="272"/>
      <c r="BE12" s="322"/>
      <c r="BF12" s="304"/>
      <c r="BG12" s="333"/>
    </row>
    <row r="13" spans="1:59" s="334" customFormat="1" ht="17.25" customHeight="1" x14ac:dyDescent="0.2">
      <c r="A13" s="264"/>
      <c r="B13" s="264"/>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1"/>
      <c r="AY13" s="501"/>
      <c r="AZ13" s="501"/>
      <c r="BA13" s="501"/>
      <c r="BB13" s="501"/>
      <c r="BC13" s="272"/>
      <c r="BD13" s="272"/>
      <c r="BE13" s="322"/>
      <c r="BF13" s="304"/>
      <c r="BG13" s="333"/>
    </row>
    <row r="14" spans="1:59" s="334" customFormat="1" ht="17.25" customHeight="1" x14ac:dyDescent="0.2">
      <c r="A14" s="267"/>
      <c r="B14" s="264"/>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272"/>
      <c r="BD14" s="272"/>
      <c r="BE14" s="322"/>
      <c r="BF14" s="304"/>
      <c r="BG14" s="333"/>
    </row>
    <row r="15" spans="1:59" s="334" customFormat="1" ht="7.5" customHeight="1" x14ac:dyDescent="0.2">
      <c r="A15" s="267"/>
      <c r="B15" s="264"/>
      <c r="C15" s="264"/>
      <c r="D15" s="264"/>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321"/>
      <c r="BF15" s="304"/>
      <c r="BG15" s="333"/>
    </row>
    <row r="16" spans="1:59" s="334" customFormat="1" ht="17.25" customHeight="1" x14ac:dyDescent="0.2">
      <c r="A16" s="264" t="s">
        <v>198</v>
      </c>
      <c r="B16" s="264"/>
      <c r="C16" s="264" t="s">
        <v>197</v>
      </c>
      <c r="D16" s="264"/>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321"/>
      <c r="BF16" s="304"/>
      <c r="BG16" s="333"/>
    </row>
    <row r="17" spans="1:59" s="334" customFormat="1" ht="17.25" customHeight="1" x14ac:dyDescent="0.2">
      <c r="A17" s="267"/>
      <c r="B17" s="264"/>
      <c r="C17" s="493" t="s">
        <v>196</v>
      </c>
      <c r="D17" s="493"/>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c r="AI17" s="493"/>
      <c r="AJ17" s="493"/>
      <c r="AK17" s="493"/>
      <c r="AL17" s="493"/>
      <c r="AM17" s="493"/>
      <c r="AN17" s="493"/>
      <c r="AO17" s="493"/>
      <c r="AP17" s="493"/>
      <c r="AQ17" s="493"/>
      <c r="AR17" s="493"/>
      <c r="AS17" s="493"/>
      <c r="AT17" s="493"/>
      <c r="AU17" s="493"/>
      <c r="AV17" s="493"/>
      <c r="AW17" s="493"/>
      <c r="AX17" s="493"/>
      <c r="AY17" s="493"/>
      <c r="AZ17" s="493"/>
      <c r="BA17" s="493"/>
      <c r="BB17" s="493"/>
      <c r="BC17" s="264"/>
      <c r="BD17" s="264"/>
      <c r="BE17" s="321"/>
      <c r="BF17" s="304"/>
      <c r="BG17" s="333"/>
    </row>
    <row r="18" spans="1:59" s="334" customFormat="1" ht="7.5" customHeight="1" x14ac:dyDescent="0.2">
      <c r="A18" s="267"/>
      <c r="B18" s="264"/>
      <c r="C18" s="264"/>
      <c r="D18" s="264"/>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321"/>
      <c r="BF18" s="304"/>
      <c r="BG18" s="333"/>
    </row>
    <row r="19" spans="1:59" s="334" customFormat="1" ht="17.25" customHeight="1" x14ac:dyDescent="0.2">
      <c r="A19" s="264" t="s">
        <v>195</v>
      </c>
      <c r="B19" s="264"/>
      <c r="C19" s="264" t="s">
        <v>194</v>
      </c>
      <c r="D19" s="264"/>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321"/>
      <c r="BF19" s="304"/>
      <c r="BG19" s="333"/>
    </row>
    <row r="20" spans="1:59" s="334" customFormat="1" ht="17.25" customHeight="1" x14ac:dyDescent="0.2">
      <c r="A20" s="267"/>
      <c r="B20" s="264"/>
      <c r="C20" s="493" t="s">
        <v>193</v>
      </c>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c r="AT20" s="493"/>
      <c r="AU20" s="493"/>
      <c r="AV20" s="493"/>
      <c r="AW20" s="493"/>
      <c r="AX20" s="493"/>
      <c r="AY20" s="493"/>
      <c r="AZ20" s="493"/>
      <c r="BA20" s="493"/>
      <c r="BB20" s="493"/>
      <c r="BC20" s="264"/>
      <c r="BD20" s="264"/>
      <c r="BE20" s="321"/>
      <c r="BF20" s="304"/>
      <c r="BG20" s="333"/>
    </row>
    <row r="21" spans="1:59" s="334" customFormat="1" ht="7.5" customHeight="1" x14ac:dyDescent="0.2">
      <c r="A21" s="267"/>
      <c r="B21" s="264"/>
      <c r="C21" s="264"/>
      <c r="D21" s="264"/>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321"/>
      <c r="BF21" s="304"/>
      <c r="BG21" s="333"/>
    </row>
    <row r="22" spans="1:59" s="334" customFormat="1" ht="17.25" customHeight="1" x14ac:dyDescent="0.2">
      <c r="A22" s="264" t="s">
        <v>192</v>
      </c>
      <c r="B22" s="264"/>
      <c r="C22" s="264" t="s">
        <v>1019</v>
      </c>
      <c r="D22" s="264"/>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321"/>
      <c r="BF22" s="304"/>
      <c r="BG22" s="333"/>
    </row>
    <row r="23" spans="1:59" s="334" customFormat="1" ht="17.25" customHeight="1" x14ac:dyDescent="0.2">
      <c r="A23" s="267"/>
      <c r="B23" s="264"/>
      <c r="C23" s="493" t="s">
        <v>191</v>
      </c>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493"/>
      <c r="AM23" s="493"/>
      <c r="AN23" s="493"/>
      <c r="AO23" s="493"/>
      <c r="AP23" s="493"/>
      <c r="AQ23" s="493"/>
      <c r="AR23" s="493"/>
      <c r="AS23" s="493"/>
      <c r="AT23" s="493"/>
      <c r="AU23" s="493"/>
      <c r="AV23" s="493"/>
      <c r="AW23" s="493"/>
      <c r="AX23" s="493"/>
      <c r="AY23" s="493"/>
      <c r="AZ23" s="493"/>
      <c r="BA23" s="493"/>
      <c r="BB23" s="493"/>
      <c r="BC23" s="264"/>
      <c r="BD23" s="264"/>
      <c r="BE23" s="321"/>
      <c r="BF23" s="304"/>
      <c r="BG23" s="333"/>
    </row>
    <row r="24" spans="1:59" s="334" customFormat="1" ht="7.5" customHeight="1" x14ac:dyDescent="0.2">
      <c r="A24" s="267"/>
      <c r="B24" s="264"/>
      <c r="C24" s="264"/>
      <c r="D24" s="264"/>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321"/>
      <c r="BF24" s="304"/>
      <c r="BG24" s="333"/>
    </row>
    <row r="25" spans="1:59" s="334" customFormat="1" ht="17.25" customHeight="1" x14ac:dyDescent="0.2">
      <c r="A25" s="264" t="s">
        <v>190</v>
      </c>
      <c r="B25" s="264"/>
      <c r="C25" s="264" t="s">
        <v>189</v>
      </c>
      <c r="D25" s="264"/>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321"/>
      <c r="BF25" s="304"/>
      <c r="BG25" s="333"/>
    </row>
    <row r="26" spans="1:59" s="334" customFormat="1" ht="17.25" customHeight="1" x14ac:dyDescent="0.2">
      <c r="A26" s="267"/>
      <c r="B26" s="264"/>
      <c r="C26" s="492" t="s">
        <v>188</v>
      </c>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271"/>
      <c r="BD26" s="271"/>
      <c r="BE26" s="323"/>
      <c r="BF26" s="304"/>
      <c r="BG26" s="333"/>
    </row>
    <row r="27" spans="1:59" s="334" customFormat="1" ht="17.25" customHeight="1" x14ac:dyDescent="0.2">
      <c r="A27" s="267"/>
      <c r="B27" s="264"/>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271"/>
      <c r="BD27" s="271"/>
      <c r="BE27" s="323"/>
      <c r="BF27" s="304"/>
      <c r="BG27" s="333"/>
    </row>
    <row r="28" spans="1:59" s="334" customFormat="1" ht="7.5" customHeight="1" x14ac:dyDescent="0.2">
      <c r="A28" s="267"/>
      <c r="B28" s="264"/>
      <c r="C28" s="264"/>
      <c r="D28" s="264"/>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321"/>
      <c r="BF28" s="304"/>
      <c r="BG28" s="333"/>
    </row>
    <row r="29" spans="1:59" s="334" customFormat="1" ht="17.25" customHeight="1" x14ac:dyDescent="0.2">
      <c r="A29" s="264" t="s">
        <v>187</v>
      </c>
      <c r="B29" s="264"/>
      <c r="C29" s="264" t="s">
        <v>186</v>
      </c>
      <c r="D29" s="264"/>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321"/>
      <c r="BF29" s="304"/>
      <c r="BG29" s="333"/>
    </row>
    <row r="30" spans="1:59" s="334" customFormat="1" ht="17.25" customHeight="1" x14ac:dyDescent="0.2">
      <c r="A30" s="267"/>
      <c r="B30" s="264"/>
      <c r="C30" s="492" t="s">
        <v>1333</v>
      </c>
      <c r="D30" s="492"/>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271"/>
      <c r="BD30" s="271"/>
      <c r="BE30" s="323"/>
      <c r="BF30" s="304"/>
      <c r="BG30" s="333"/>
    </row>
    <row r="31" spans="1:59" s="334" customFormat="1" ht="17.25" customHeight="1" x14ac:dyDescent="0.2">
      <c r="A31" s="267"/>
      <c r="B31" s="264"/>
      <c r="C31" s="492"/>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271"/>
      <c r="BD31" s="271"/>
      <c r="BE31" s="323"/>
      <c r="BF31" s="304"/>
      <c r="BG31" s="333"/>
    </row>
    <row r="32" spans="1:59" s="334" customFormat="1" ht="17.25" customHeight="1" x14ac:dyDescent="0.2">
      <c r="A32" s="267"/>
      <c r="B32" s="264"/>
      <c r="C32" s="492"/>
      <c r="D32" s="492"/>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271"/>
      <c r="BD32" s="271"/>
      <c r="BE32" s="323"/>
      <c r="BF32" s="304"/>
      <c r="BG32" s="333"/>
    </row>
    <row r="33" spans="1:59" s="334" customFormat="1" ht="21.4" customHeight="1" x14ac:dyDescent="0.2">
      <c r="A33" s="267"/>
      <c r="B33" s="264"/>
      <c r="C33" s="492"/>
      <c r="D33" s="492"/>
      <c r="E33" s="492"/>
      <c r="F33" s="492"/>
      <c r="G33" s="492"/>
      <c r="H33" s="492"/>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271"/>
      <c r="BD33" s="271"/>
      <c r="BE33" s="323"/>
      <c r="BF33" s="304"/>
      <c r="BG33" s="333"/>
    </row>
    <row r="34" spans="1:59" s="334" customFormat="1" ht="7.5" customHeight="1" x14ac:dyDescent="0.2">
      <c r="A34" s="267"/>
      <c r="B34" s="264"/>
      <c r="C34" s="264"/>
      <c r="D34" s="264"/>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321"/>
      <c r="BF34" s="304"/>
      <c r="BG34" s="333"/>
    </row>
    <row r="35" spans="1:59" s="334" customFormat="1" ht="17.25" customHeight="1" x14ac:dyDescent="0.2">
      <c r="A35" s="264" t="s">
        <v>185</v>
      </c>
      <c r="B35" s="264"/>
      <c r="C35" s="264" t="s">
        <v>184</v>
      </c>
      <c r="D35" s="264"/>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321"/>
      <c r="BF35" s="304"/>
      <c r="BG35" s="333"/>
    </row>
    <row r="36" spans="1:59" s="334" customFormat="1" ht="17.25" customHeight="1" x14ac:dyDescent="0.2">
      <c r="A36" s="264"/>
      <c r="B36" s="264"/>
      <c r="C36" s="492" t="s">
        <v>1334</v>
      </c>
      <c r="D36" s="492"/>
      <c r="E36" s="492"/>
      <c r="F36" s="492"/>
      <c r="G36" s="492"/>
      <c r="H36" s="492"/>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271"/>
      <c r="BD36" s="271"/>
      <c r="BE36" s="323"/>
      <c r="BF36" s="328"/>
      <c r="BG36" s="333"/>
    </row>
    <row r="37" spans="1:59" s="334" customFormat="1" ht="17.25" customHeight="1" x14ac:dyDescent="0.2">
      <c r="A37" s="267"/>
      <c r="B37" s="264"/>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271"/>
      <c r="BD37" s="271"/>
      <c r="BE37" s="323"/>
      <c r="BF37" s="328"/>
      <c r="BG37" s="333"/>
    </row>
    <row r="38" spans="1:59" s="334" customFormat="1" ht="7.5" customHeight="1" x14ac:dyDescent="0.2">
      <c r="A38" s="267"/>
      <c r="B38" s="264"/>
      <c r="C38" s="264"/>
      <c r="D38" s="264"/>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321"/>
      <c r="BF38" s="328"/>
      <c r="BG38" s="333"/>
    </row>
    <row r="39" spans="1:59" s="334" customFormat="1" ht="17.25" customHeight="1" x14ac:dyDescent="0.2">
      <c r="A39" s="264" t="s">
        <v>183</v>
      </c>
      <c r="B39" s="264"/>
      <c r="C39" s="264" t="s">
        <v>182</v>
      </c>
      <c r="D39" s="264"/>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321"/>
      <c r="BF39" s="304"/>
      <c r="BG39" s="333"/>
    </row>
    <row r="40" spans="1:59" s="334" customFormat="1" ht="17.25" customHeight="1" x14ac:dyDescent="0.2">
      <c r="A40" s="267"/>
      <c r="B40" s="264"/>
      <c r="C40" s="492" t="s">
        <v>1020</v>
      </c>
      <c r="D40" s="492"/>
      <c r="E40" s="492"/>
      <c r="F40" s="492"/>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271"/>
      <c r="BD40" s="271"/>
      <c r="BE40" s="323"/>
      <c r="BF40" s="304"/>
      <c r="BG40" s="333"/>
    </row>
    <row r="41" spans="1:59" s="334" customFormat="1" ht="17.25" customHeight="1" x14ac:dyDescent="0.2">
      <c r="A41" s="267"/>
      <c r="B41" s="264"/>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271"/>
      <c r="BD41" s="271"/>
      <c r="BE41" s="323"/>
      <c r="BF41" s="304"/>
      <c r="BG41" s="333"/>
    </row>
    <row r="42" spans="1:59" s="334" customFormat="1" ht="25.15" customHeight="1" x14ac:dyDescent="0.2">
      <c r="A42" s="267"/>
      <c r="B42" s="264"/>
      <c r="C42" s="492"/>
      <c r="D42" s="492"/>
      <c r="E42" s="492"/>
      <c r="F42" s="492"/>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271"/>
      <c r="BD42" s="271"/>
      <c r="BE42" s="323"/>
      <c r="BF42" s="304"/>
      <c r="BG42" s="333"/>
    </row>
    <row r="43" spans="1:59" s="334" customFormat="1" ht="16.5" x14ac:dyDescent="0.2">
      <c r="A43" s="267"/>
      <c r="B43" s="264"/>
      <c r="C43" s="264"/>
      <c r="D43" s="264"/>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321"/>
      <c r="BF43" s="304"/>
      <c r="BG43" s="333"/>
    </row>
    <row r="44" spans="1:59" s="334" customFormat="1" ht="17.25" customHeight="1" x14ac:dyDescent="0.2">
      <c r="A44" s="264" t="s">
        <v>181</v>
      </c>
      <c r="B44" s="264"/>
      <c r="C44" s="264" t="s">
        <v>180</v>
      </c>
      <c r="D44" s="264"/>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321"/>
      <c r="BF44" s="304"/>
      <c r="BG44" s="333"/>
    </row>
    <row r="45" spans="1:59" s="334" customFormat="1" ht="17.25" customHeight="1" x14ac:dyDescent="0.2">
      <c r="A45" s="267"/>
      <c r="B45" s="264"/>
      <c r="C45" s="493" t="s">
        <v>179</v>
      </c>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c r="AL45" s="493"/>
      <c r="AM45" s="493"/>
      <c r="AN45" s="493"/>
      <c r="AO45" s="493"/>
      <c r="AP45" s="493"/>
      <c r="AQ45" s="493"/>
      <c r="AR45" s="493"/>
      <c r="AS45" s="493"/>
      <c r="AT45" s="493"/>
      <c r="AU45" s="493"/>
      <c r="AV45" s="493"/>
      <c r="AW45" s="493"/>
      <c r="AX45" s="493"/>
      <c r="AY45" s="493"/>
      <c r="AZ45" s="493"/>
      <c r="BA45" s="493"/>
      <c r="BB45" s="493"/>
      <c r="BC45" s="264"/>
      <c r="BD45" s="264"/>
      <c r="BE45" s="321"/>
      <c r="BF45" s="304"/>
      <c r="BG45" s="333"/>
    </row>
    <row r="46" spans="1:59" s="334" customFormat="1" ht="7.5" customHeight="1" x14ac:dyDescent="0.2">
      <c r="A46" s="267"/>
      <c r="B46" s="264"/>
      <c r="C46" s="264"/>
      <c r="D46" s="264"/>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321"/>
      <c r="BF46" s="304"/>
      <c r="BG46" s="333"/>
    </row>
    <row r="47" spans="1:59" s="334" customFormat="1" ht="17.25" customHeight="1" x14ac:dyDescent="0.2">
      <c r="A47" s="264" t="s">
        <v>178</v>
      </c>
      <c r="B47" s="264"/>
      <c r="C47" s="264" t="s">
        <v>177</v>
      </c>
      <c r="D47" s="264"/>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321"/>
      <c r="BF47" s="304"/>
      <c r="BG47" s="333"/>
    </row>
    <row r="48" spans="1:59" s="334" customFormat="1" ht="17.25" customHeight="1" x14ac:dyDescent="0.2">
      <c r="A48" s="267"/>
      <c r="B48" s="264"/>
      <c r="C48" s="492" t="s">
        <v>1335</v>
      </c>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271"/>
      <c r="BD48" s="271"/>
      <c r="BE48" s="323"/>
      <c r="BF48" s="304"/>
      <c r="BG48" s="333"/>
    </row>
    <row r="49" spans="1:59" s="334" customFormat="1" ht="17.25" customHeight="1" x14ac:dyDescent="0.2">
      <c r="A49" s="267"/>
      <c r="B49" s="264"/>
      <c r="C49" s="492"/>
      <c r="D49" s="492"/>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271"/>
      <c r="BD49" s="271"/>
      <c r="BE49" s="323"/>
      <c r="BF49" s="304"/>
      <c r="BG49" s="333"/>
    </row>
    <row r="50" spans="1:59" s="334" customFormat="1" ht="7.5" customHeight="1" x14ac:dyDescent="0.2">
      <c r="A50" s="267"/>
      <c r="B50" s="264"/>
      <c r="C50" s="264"/>
      <c r="D50" s="264"/>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321"/>
      <c r="BF50" s="304"/>
      <c r="BG50" s="333"/>
    </row>
    <row r="51" spans="1:59" s="334" customFormat="1" ht="17.25" customHeight="1" x14ac:dyDescent="0.2">
      <c r="A51" s="264" t="s">
        <v>176</v>
      </c>
      <c r="B51" s="264"/>
      <c r="C51" s="264" t="s">
        <v>175</v>
      </c>
      <c r="D51" s="264"/>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321"/>
      <c r="BF51" s="304"/>
      <c r="BG51" s="333"/>
    </row>
    <row r="52" spans="1:59" s="334" customFormat="1" ht="17.25" customHeight="1" x14ac:dyDescent="0.2">
      <c r="A52" s="264"/>
      <c r="B52" s="264"/>
      <c r="C52" s="502" t="s">
        <v>989</v>
      </c>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502"/>
      <c r="AP52" s="502"/>
      <c r="AQ52" s="502"/>
      <c r="AR52" s="502"/>
      <c r="AS52" s="502"/>
      <c r="AT52" s="502"/>
      <c r="AU52" s="502"/>
      <c r="AV52" s="502"/>
      <c r="AW52" s="502"/>
      <c r="AX52" s="502"/>
      <c r="AY52" s="502"/>
      <c r="AZ52" s="502"/>
      <c r="BA52" s="502"/>
      <c r="BB52" s="502"/>
      <c r="BC52" s="269"/>
      <c r="BD52" s="269"/>
      <c r="BE52" s="321"/>
      <c r="BF52" s="304"/>
      <c r="BG52" s="333"/>
    </row>
    <row r="53" spans="1:59" s="334" customFormat="1" ht="17.25" customHeight="1" x14ac:dyDescent="0.2">
      <c r="A53" s="267"/>
      <c r="B53" s="264"/>
      <c r="C53" s="502"/>
      <c r="D53" s="502"/>
      <c r="E53" s="502"/>
      <c r="F53" s="502"/>
      <c r="G53" s="502"/>
      <c r="H53" s="502"/>
      <c r="I53" s="502"/>
      <c r="J53" s="502"/>
      <c r="K53" s="502"/>
      <c r="L53" s="502"/>
      <c r="M53" s="502"/>
      <c r="N53" s="502"/>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502"/>
      <c r="AM53" s="502"/>
      <c r="AN53" s="502"/>
      <c r="AO53" s="502"/>
      <c r="AP53" s="502"/>
      <c r="AQ53" s="502"/>
      <c r="AR53" s="502"/>
      <c r="AS53" s="502"/>
      <c r="AT53" s="502"/>
      <c r="AU53" s="502"/>
      <c r="AV53" s="502"/>
      <c r="AW53" s="502"/>
      <c r="AX53" s="502"/>
      <c r="AY53" s="502"/>
      <c r="AZ53" s="502"/>
      <c r="BA53" s="502"/>
      <c r="BB53" s="502"/>
      <c r="BC53" s="271"/>
      <c r="BD53" s="271"/>
      <c r="BE53" s="323"/>
      <c r="BF53" s="304"/>
      <c r="BG53" s="333"/>
    </row>
    <row r="54" spans="1:59" s="334" customFormat="1" ht="17.25" customHeight="1" x14ac:dyDescent="0.2">
      <c r="A54" s="267"/>
      <c r="B54" s="264"/>
      <c r="C54" s="502"/>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c r="AF54" s="502"/>
      <c r="AG54" s="502"/>
      <c r="AH54" s="502"/>
      <c r="AI54" s="502"/>
      <c r="AJ54" s="502"/>
      <c r="AK54" s="502"/>
      <c r="AL54" s="502"/>
      <c r="AM54" s="502"/>
      <c r="AN54" s="502"/>
      <c r="AO54" s="502"/>
      <c r="AP54" s="502"/>
      <c r="AQ54" s="502"/>
      <c r="AR54" s="502"/>
      <c r="AS54" s="502"/>
      <c r="AT54" s="502"/>
      <c r="AU54" s="502"/>
      <c r="AV54" s="502"/>
      <c r="AW54" s="502"/>
      <c r="AX54" s="502"/>
      <c r="AY54" s="502"/>
      <c r="AZ54" s="502"/>
      <c r="BA54" s="502"/>
      <c r="BB54" s="502"/>
      <c r="BC54" s="271"/>
      <c r="BD54" s="271"/>
      <c r="BE54" s="323"/>
      <c r="BF54" s="304"/>
      <c r="BG54" s="333"/>
    </row>
    <row r="55" spans="1:59" s="334" customFormat="1" ht="7.5" customHeight="1" x14ac:dyDescent="0.2">
      <c r="A55" s="264"/>
      <c r="B55" s="264"/>
      <c r="C55" s="264"/>
      <c r="D55" s="264"/>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321"/>
      <c r="BF55" s="304"/>
      <c r="BG55" s="333"/>
    </row>
    <row r="56" spans="1:59" s="334" customFormat="1" ht="17.25" customHeight="1" x14ac:dyDescent="0.2">
      <c r="A56" s="264" t="s">
        <v>174</v>
      </c>
      <c r="B56" s="264"/>
      <c r="C56" s="264" t="s">
        <v>173</v>
      </c>
      <c r="D56" s="264"/>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321"/>
      <c r="BF56" s="304"/>
      <c r="BG56" s="333"/>
    </row>
    <row r="57" spans="1:59" s="334" customFormat="1" ht="17.25" customHeight="1" x14ac:dyDescent="0.2">
      <c r="A57" s="264"/>
      <c r="B57" s="264"/>
      <c r="C57" s="493" t="s">
        <v>172</v>
      </c>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3"/>
      <c r="AN57" s="493"/>
      <c r="AO57" s="493"/>
      <c r="AP57" s="493"/>
      <c r="AQ57" s="493"/>
      <c r="AR57" s="493"/>
      <c r="AS57" s="493"/>
      <c r="AT57" s="493"/>
      <c r="AU57" s="493"/>
      <c r="AV57" s="493"/>
      <c r="AW57" s="493"/>
      <c r="AX57" s="493"/>
      <c r="AY57" s="493"/>
      <c r="AZ57" s="493"/>
      <c r="BA57" s="493"/>
      <c r="BB57" s="493"/>
      <c r="BC57" s="264"/>
      <c r="BD57" s="264"/>
      <c r="BE57" s="321"/>
      <c r="BF57" s="304"/>
      <c r="BG57" s="333"/>
    </row>
    <row r="58" spans="1:59" s="334" customFormat="1" ht="16.5" customHeight="1" x14ac:dyDescent="0.2">
      <c r="A58" s="335"/>
      <c r="B58" s="335"/>
      <c r="C58" s="335"/>
      <c r="D58" s="335"/>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324"/>
      <c r="BF58" s="304"/>
      <c r="BG58" s="333"/>
    </row>
    <row r="59" spans="1:59" s="334" customFormat="1" ht="16.5" customHeight="1" x14ac:dyDescent="0.2">
      <c r="A59" s="335"/>
      <c r="B59" s="335"/>
      <c r="C59" s="335"/>
      <c r="D59" s="335"/>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324"/>
      <c r="BF59" s="304"/>
      <c r="BG59" s="333"/>
    </row>
    <row r="60" spans="1:59" s="334" customFormat="1" ht="16.5" customHeight="1" x14ac:dyDescent="0.2">
      <c r="A60" s="335"/>
      <c r="B60" s="335"/>
      <c r="C60" s="335"/>
      <c r="D60" s="335"/>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c r="BA60" s="274"/>
      <c r="BB60" s="274"/>
      <c r="BC60" s="274"/>
      <c r="BD60" s="274"/>
      <c r="BE60" s="324"/>
      <c r="BF60" s="304"/>
      <c r="BG60" s="333"/>
    </row>
    <row r="61" spans="1:59" ht="16.5" x14ac:dyDescent="0.2">
      <c r="A61" s="494" t="s">
        <v>264</v>
      </c>
      <c r="B61" s="494"/>
      <c r="C61" s="494"/>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A61" s="494"/>
      <c r="AB61" s="494"/>
      <c r="AC61" s="494"/>
      <c r="AD61" s="494"/>
      <c r="AE61" s="494"/>
      <c r="AF61" s="494"/>
      <c r="AG61" s="494"/>
      <c r="AH61" s="494"/>
      <c r="AI61" s="494"/>
      <c r="AJ61" s="494"/>
      <c r="AK61" s="494"/>
      <c r="AL61" s="494"/>
      <c r="AM61" s="494"/>
      <c r="AN61" s="494"/>
      <c r="AO61" s="494"/>
      <c r="AP61" s="494"/>
      <c r="AQ61" s="494"/>
      <c r="AR61" s="494"/>
      <c r="AS61" s="494"/>
      <c r="AT61" s="494"/>
      <c r="AU61" s="494"/>
      <c r="AV61" s="494"/>
      <c r="AW61" s="494"/>
      <c r="AX61" s="494"/>
      <c r="AY61" s="494"/>
      <c r="AZ61" s="494"/>
      <c r="BA61" s="494"/>
      <c r="BB61" s="494"/>
      <c r="BC61" s="273"/>
      <c r="BD61" s="273"/>
      <c r="BE61" s="307"/>
      <c r="BG61" s="326"/>
    </row>
    <row r="62" spans="1:59" ht="16.5" customHeight="1" x14ac:dyDescent="0.2">
      <c r="A62" s="273"/>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3"/>
      <c r="AY62" s="273"/>
      <c r="AZ62" s="273"/>
      <c r="BA62" s="273"/>
      <c r="BB62" s="273"/>
      <c r="BC62" s="273"/>
      <c r="BD62" s="273"/>
      <c r="BE62" s="307"/>
      <c r="BG62" s="326"/>
    </row>
    <row r="63" spans="1:59" ht="16.5" customHeight="1" x14ac:dyDescent="0.2">
      <c r="A63" s="273"/>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3"/>
      <c r="AY63" s="273"/>
      <c r="AZ63" s="273"/>
      <c r="BA63" s="273"/>
      <c r="BB63" s="273"/>
      <c r="BC63" s="273"/>
      <c r="BD63" s="273"/>
      <c r="BE63" s="307"/>
      <c r="BG63" s="326"/>
    </row>
    <row r="64" spans="1:59" ht="16.5" customHeight="1" x14ac:dyDescent="0.2">
      <c r="A64" s="273"/>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3"/>
      <c r="AY64" s="273"/>
      <c r="AZ64" s="273"/>
      <c r="BA64" s="273"/>
      <c r="BB64" s="273"/>
      <c r="BC64" s="273"/>
      <c r="BD64" s="273"/>
      <c r="BE64" s="307"/>
      <c r="BG64" s="326"/>
    </row>
    <row r="65" spans="1:59" ht="16.5" customHeight="1" x14ac:dyDescent="0.2">
      <c r="A65" s="273"/>
      <c r="B65" s="273"/>
      <c r="C65" s="273"/>
      <c r="D65" s="273"/>
      <c r="E65" s="273"/>
      <c r="F65" s="273"/>
      <c r="G65" s="273"/>
      <c r="H65" s="273"/>
      <c r="I65" s="273"/>
      <c r="J65" s="273"/>
      <c r="K65" s="273"/>
      <c r="L65" s="273"/>
      <c r="M65" s="273"/>
      <c r="N65" s="273"/>
      <c r="O65" s="273"/>
      <c r="P65" s="498" t="str">
        <f>IF(OR(AU66="",AX66=""),"",IF(AND(DATE(AP66,AU66,AX66)&gt;=日付データ!$B$2,DATE(AP66,AU66,AX66)&lt;=日付データ!$C$2),"",IF(AND(DATE(AP66,AU66,AX66)&gt;=日付データ!$B$3,DATE(AP66,AU66,AX66)&lt;=日付データ!$C$3),"","日付が公募期間外です。公募期間内の日付を入力してください。↓　 　")))</f>
        <v/>
      </c>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498"/>
      <c r="AY65" s="498"/>
      <c r="AZ65" s="498"/>
      <c r="BA65" s="273"/>
      <c r="BB65" s="273"/>
      <c r="BC65" s="273"/>
      <c r="BD65" s="273"/>
      <c r="BE65" s="312" t="s">
        <v>711</v>
      </c>
      <c r="BF65" s="313" t="s">
        <v>239</v>
      </c>
      <c r="BG65" s="326"/>
    </row>
    <row r="66" spans="1:59" ht="30" customHeight="1" x14ac:dyDescent="0.2">
      <c r="A66" s="275"/>
      <c r="B66" s="276"/>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57"/>
      <c r="AN66" s="278"/>
      <c r="AO66" s="279"/>
      <c r="AP66" s="495">
        <v>2024</v>
      </c>
      <c r="AQ66" s="495"/>
      <c r="AR66" s="495"/>
      <c r="AS66" s="495"/>
      <c r="AT66" s="280" t="s">
        <v>6</v>
      </c>
      <c r="AU66" s="496"/>
      <c r="AV66" s="496"/>
      <c r="AW66" s="280" t="s">
        <v>5</v>
      </c>
      <c r="AX66" s="497"/>
      <c r="AY66" s="497"/>
      <c r="AZ66" s="280" t="s">
        <v>171</v>
      </c>
      <c r="BA66" s="257"/>
      <c r="BB66" s="257"/>
      <c r="BC66" s="257"/>
      <c r="BD66" s="257"/>
      <c r="BE66" s="314">
        <v>1</v>
      </c>
      <c r="BF66" s="317"/>
      <c r="BG66" s="326"/>
    </row>
    <row r="67" spans="1:59" ht="19.5" customHeight="1" x14ac:dyDescent="0.2">
      <c r="A67" s="275"/>
      <c r="B67" s="276"/>
      <c r="C67" s="277"/>
      <c r="D67" s="277"/>
      <c r="E67" s="277"/>
      <c r="F67" s="277"/>
      <c r="G67" s="277"/>
      <c r="H67" s="277"/>
      <c r="I67" s="277"/>
      <c r="J67" s="277"/>
      <c r="K67" s="277"/>
      <c r="L67" s="277"/>
      <c r="M67" s="277"/>
      <c r="N67" s="277"/>
      <c r="O67" s="277"/>
      <c r="P67" s="487" t="str">
        <f>IF(OR(AU66="",AX66=""),"",IF(DATE(AP66,AU66,AX66)&lt;=EOMONTH(DATE(AP66,AU66,1), 0),"","日付が相違しております。正しい日付を入力してください。↑　　"))</f>
        <v/>
      </c>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c r="AX67" s="487"/>
      <c r="AY67" s="487"/>
      <c r="AZ67" s="487"/>
      <c r="BA67" s="257"/>
      <c r="BB67" s="257"/>
      <c r="BC67" s="257"/>
      <c r="BD67" s="257"/>
      <c r="BE67" s="309"/>
      <c r="BF67" s="311"/>
      <c r="BG67" s="326"/>
    </row>
    <row r="68" spans="1:59" s="327" customFormat="1" ht="30" customHeight="1" x14ac:dyDescent="0.2">
      <c r="A68" s="282"/>
      <c r="B68" s="283"/>
      <c r="C68" s="283"/>
      <c r="D68" s="283"/>
      <c r="E68" s="284"/>
      <c r="F68" s="284"/>
      <c r="G68" s="284"/>
      <c r="H68" s="284"/>
      <c r="I68" s="285"/>
      <c r="J68" s="285"/>
      <c r="K68" s="285"/>
      <c r="L68" s="285"/>
      <c r="M68" s="285"/>
      <c r="N68" s="285"/>
      <c r="O68" s="285"/>
      <c r="P68" s="488" t="s">
        <v>170</v>
      </c>
      <c r="Q68" s="488"/>
      <c r="R68" s="488"/>
      <c r="S68" s="488"/>
      <c r="T68" s="488"/>
      <c r="U68" s="488"/>
      <c r="V68" s="488"/>
      <c r="W68" s="488"/>
      <c r="X68" s="488"/>
      <c r="Y68" s="285"/>
      <c r="Z68" s="489"/>
      <c r="AA68" s="489"/>
      <c r="AB68" s="489"/>
      <c r="AC68" s="489"/>
      <c r="AD68" s="489"/>
      <c r="AE68" s="489"/>
      <c r="AF68" s="489"/>
      <c r="AG68" s="489"/>
      <c r="AH68" s="489"/>
      <c r="AI68" s="489"/>
      <c r="AJ68" s="489"/>
      <c r="AK68" s="489"/>
      <c r="AL68" s="489"/>
      <c r="AM68" s="489"/>
      <c r="AN68" s="489"/>
      <c r="AO68" s="489"/>
      <c r="AP68" s="489"/>
      <c r="AQ68" s="489"/>
      <c r="AR68" s="489"/>
      <c r="AS68" s="489"/>
      <c r="AT68" s="489"/>
      <c r="AU68" s="489"/>
      <c r="AV68" s="489"/>
      <c r="AW68" s="489"/>
      <c r="AX68" s="489"/>
      <c r="AY68" s="489"/>
      <c r="AZ68" s="257"/>
      <c r="BA68" s="257"/>
      <c r="BB68" s="257"/>
      <c r="BC68" s="257"/>
      <c r="BD68" s="257"/>
      <c r="BE68" s="314">
        <v>2</v>
      </c>
      <c r="BF68" s="317"/>
      <c r="BG68" s="326"/>
    </row>
    <row r="69" spans="1:59" ht="19.149999999999999" customHeight="1" x14ac:dyDescent="0.2">
      <c r="A69" s="491" t="s">
        <v>1052</v>
      </c>
      <c r="B69" s="491"/>
      <c r="C69" s="491"/>
      <c r="D69" s="491"/>
      <c r="E69" s="491"/>
      <c r="F69" s="491"/>
      <c r="G69" s="491"/>
      <c r="H69" s="491"/>
      <c r="I69" s="491"/>
      <c r="J69" s="491"/>
      <c r="K69" s="491"/>
      <c r="L69" s="491"/>
      <c r="M69" s="491"/>
      <c r="N69" s="491"/>
      <c r="O69" s="491"/>
      <c r="P69" s="491"/>
      <c r="Q69" s="491"/>
      <c r="R69" s="491"/>
      <c r="S69" s="491"/>
      <c r="T69" s="491"/>
      <c r="U69" s="491"/>
      <c r="V69" s="491"/>
      <c r="W69" s="491"/>
      <c r="X69" s="491"/>
      <c r="Y69" s="277"/>
      <c r="Z69" s="490"/>
      <c r="AA69" s="490"/>
      <c r="AB69" s="490"/>
      <c r="AC69" s="490"/>
      <c r="AD69" s="277"/>
      <c r="AE69" s="277"/>
      <c r="AF69" s="277"/>
      <c r="AG69" s="277"/>
      <c r="AH69" s="277"/>
      <c r="AI69" s="277"/>
      <c r="AJ69" s="277"/>
      <c r="AK69" s="277"/>
      <c r="AL69" s="277"/>
      <c r="AM69" s="278"/>
      <c r="AN69" s="278"/>
      <c r="AO69" s="281"/>
      <c r="AP69" s="281"/>
      <c r="AQ69" s="281"/>
      <c r="AR69" s="278"/>
      <c r="AS69" s="281"/>
      <c r="AT69" s="281"/>
      <c r="AU69" s="281"/>
      <c r="AV69" s="278"/>
      <c r="AW69" s="281"/>
      <c r="AX69" s="281"/>
      <c r="AY69" s="281"/>
      <c r="AZ69" s="278"/>
      <c r="BA69" s="257"/>
      <c r="BB69" s="257"/>
      <c r="BC69" s="257"/>
      <c r="BD69" s="257"/>
      <c r="BE69" s="309"/>
      <c r="BF69" s="311"/>
      <c r="BG69" s="326"/>
    </row>
    <row r="70" spans="1:59" ht="24.65" customHeight="1" x14ac:dyDescent="0.2">
      <c r="A70" s="275"/>
      <c r="B70" s="27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490"/>
      <c r="AA70" s="490"/>
      <c r="AB70" s="490"/>
      <c r="AC70" s="490"/>
      <c r="AD70" s="277"/>
      <c r="AE70" s="277"/>
      <c r="AF70" s="277"/>
      <c r="AG70" s="277"/>
      <c r="AH70" s="277"/>
      <c r="AI70" s="277"/>
      <c r="AJ70" s="277"/>
      <c r="AK70" s="277"/>
      <c r="AL70" s="277"/>
      <c r="AM70" s="278"/>
      <c r="AN70" s="278"/>
      <c r="AO70" s="281"/>
      <c r="AP70" s="281"/>
      <c r="AQ70" s="281"/>
      <c r="AR70" s="278"/>
      <c r="AS70" s="281"/>
      <c r="AT70" s="281"/>
      <c r="AU70" s="281"/>
      <c r="AV70" s="278"/>
      <c r="AW70" s="281"/>
      <c r="AX70" s="281"/>
      <c r="AY70" s="281"/>
      <c r="AZ70" s="278"/>
      <c r="BA70" s="257"/>
      <c r="BB70" s="257"/>
      <c r="BC70" s="257"/>
      <c r="BD70" s="257"/>
      <c r="BE70" s="309"/>
      <c r="BF70" s="311"/>
      <c r="BG70" s="326"/>
    </row>
    <row r="71" spans="1:59" ht="19.149999999999999" customHeight="1" x14ac:dyDescent="0.2">
      <c r="A71" s="465" t="s">
        <v>1059</v>
      </c>
      <c r="B71" s="276"/>
      <c r="C71" s="277"/>
      <c r="D71" s="277"/>
      <c r="E71" s="277"/>
      <c r="F71" s="277"/>
      <c r="G71" s="277"/>
      <c r="H71" s="277"/>
      <c r="I71" s="277"/>
      <c r="J71" s="277"/>
      <c r="K71" s="277"/>
      <c r="L71" s="277"/>
      <c r="M71" s="277"/>
      <c r="N71" s="277"/>
      <c r="O71" s="277"/>
      <c r="P71" s="465"/>
      <c r="Q71" s="465"/>
      <c r="R71" s="465"/>
      <c r="S71" s="465"/>
      <c r="T71" s="465"/>
      <c r="U71" s="465"/>
      <c r="V71" s="465"/>
      <c r="W71" s="465"/>
      <c r="X71" s="465"/>
      <c r="Y71" s="465"/>
      <c r="Z71" s="465"/>
      <c r="AA71" s="465"/>
      <c r="AB71" s="465"/>
      <c r="AC71" s="465"/>
      <c r="AD71" s="465"/>
      <c r="AE71" s="465"/>
      <c r="AF71" s="465"/>
      <c r="AG71" s="465"/>
      <c r="AH71" s="465"/>
      <c r="AI71" s="465"/>
      <c r="AJ71" s="465"/>
      <c r="AK71" s="465"/>
      <c r="AL71" s="465"/>
      <c r="AM71" s="465"/>
      <c r="AN71" s="465"/>
      <c r="AO71" s="465"/>
      <c r="AP71" s="465"/>
      <c r="AQ71" s="465"/>
      <c r="AR71" s="465"/>
      <c r="AS71" s="465"/>
      <c r="AT71" s="465"/>
      <c r="AU71" s="465"/>
      <c r="AV71" s="465"/>
      <c r="AW71" s="465"/>
      <c r="AX71" s="465"/>
      <c r="AY71" s="465"/>
      <c r="AZ71" s="278"/>
      <c r="BA71" s="257"/>
      <c r="BB71" s="257"/>
      <c r="BC71" s="257"/>
      <c r="BD71" s="257"/>
      <c r="BE71" s="309"/>
      <c r="BF71" s="311"/>
      <c r="BG71" s="326"/>
    </row>
    <row r="72" spans="1:59" ht="13.15" customHeight="1" x14ac:dyDescent="0.2">
      <c r="A72" s="275"/>
      <c r="B72" s="276"/>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490"/>
      <c r="AA72" s="490"/>
      <c r="AB72" s="490"/>
      <c r="AC72" s="490"/>
      <c r="AD72" s="277"/>
      <c r="AE72" s="277"/>
      <c r="AF72" s="277"/>
      <c r="AG72" s="277"/>
      <c r="AH72" s="277"/>
      <c r="AI72" s="277"/>
      <c r="AJ72" s="277"/>
      <c r="AK72" s="277"/>
      <c r="AL72" s="277"/>
      <c r="AM72" s="278"/>
      <c r="AN72" s="278"/>
      <c r="AO72" s="281"/>
      <c r="AP72" s="281"/>
      <c r="AQ72" s="281"/>
      <c r="AR72" s="278"/>
      <c r="AS72" s="281"/>
      <c r="AT72" s="281"/>
      <c r="AU72" s="281"/>
      <c r="AV72" s="278"/>
      <c r="AW72" s="281"/>
      <c r="AX72" s="281"/>
      <c r="AY72" s="281"/>
      <c r="AZ72" s="278"/>
      <c r="BA72" s="257"/>
      <c r="BB72" s="257"/>
      <c r="BC72" s="257"/>
      <c r="BD72" s="257"/>
      <c r="BE72" s="309"/>
      <c r="BF72" s="311"/>
      <c r="BG72" s="326"/>
    </row>
    <row r="73" spans="1:59" s="327" customFormat="1" ht="30" customHeight="1" x14ac:dyDescent="0.2">
      <c r="A73" s="282"/>
      <c r="B73" s="283"/>
      <c r="C73" s="283"/>
      <c r="D73" s="283"/>
      <c r="E73" s="284"/>
      <c r="F73" s="284"/>
      <c r="G73" s="284"/>
      <c r="H73" s="284"/>
      <c r="I73" s="285"/>
      <c r="J73" s="285"/>
      <c r="K73" s="285"/>
      <c r="L73" s="285"/>
      <c r="M73" s="488" t="s">
        <v>1050</v>
      </c>
      <c r="N73" s="488"/>
      <c r="O73" s="488"/>
      <c r="P73" s="488"/>
      <c r="Q73" s="488"/>
      <c r="R73" s="488"/>
      <c r="S73" s="488"/>
      <c r="T73" s="488"/>
      <c r="U73" s="488"/>
      <c r="V73" s="488"/>
      <c r="W73" s="488"/>
      <c r="X73" s="488"/>
      <c r="Y73" s="285"/>
      <c r="Z73" s="489"/>
      <c r="AA73" s="489"/>
      <c r="AB73" s="489"/>
      <c r="AC73" s="489"/>
      <c r="AD73" s="489"/>
      <c r="AE73" s="489"/>
      <c r="AF73" s="489"/>
      <c r="AG73" s="489"/>
      <c r="AH73" s="489"/>
      <c r="AI73" s="489"/>
      <c r="AJ73" s="489"/>
      <c r="AK73" s="489"/>
      <c r="AL73" s="489"/>
      <c r="AM73" s="489"/>
      <c r="AN73" s="489"/>
      <c r="AO73" s="489"/>
      <c r="AP73" s="489"/>
      <c r="AQ73" s="489"/>
      <c r="AR73" s="489"/>
      <c r="AS73" s="489"/>
      <c r="AT73" s="489"/>
      <c r="AU73" s="489"/>
      <c r="AV73" s="489"/>
      <c r="AW73" s="489"/>
      <c r="AX73" s="489"/>
      <c r="AY73" s="489"/>
      <c r="AZ73" s="257"/>
      <c r="BA73" s="257"/>
      <c r="BB73" s="257"/>
      <c r="BC73" s="257"/>
      <c r="BD73" s="257"/>
      <c r="BE73" s="314">
        <v>3</v>
      </c>
      <c r="BF73" s="317"/>
      <c r="BG73" s="326"/>
    </row>
    <row r="74" spans="1:59" s="327" customFormat="1" ht="30" customHeight="1" x14ac:dyDescent="0.2">
      <c r="A74" s="282"/>
      <c r="B74" s="283"/>
      <c r="C74" s="283"/>
      <c r="D74" s="283"/>
      <c r="E74" s="284"/>
      <c r="F74" s="284"/>
      <c r="G74" s="284"/>
      <c r="H74" s="284"/>
      <c r="I74" s="285"/>
      <c r="J74" s="285"/>
      <c r="K74" s="285"/>
      <c r="L74" s="285"/>
      <c r="M74" s="285"/>
      <c r="N74" s="285"/>
      <c r="O74" s="488" t="s">
        <v>1051</v>
      </c>
      <c r="P74" s="488"/>
      <c r="Q74" s="488"/>
      <c r="R74" s="488"/>
      <c r="S74" s="488"/>
      <c r="T74" s="488"/>
      <c r="U74" s="488"/>
      <c r="V74" s="488"/>
      <c r="W74" s="488"/>
      <c r="X74" s="488"/>
      <c r="Y74" s="285"/>
      <c r="Z74" s="489"/>
      <c r="AA74" s="489"/>
      <c r="AB74" s="489"/>
      <c r="AC74" s="489"/>
      <c r="AD74" s="489"/>
      <c r="AE74" s="489"/>
      <c r="AF74" s="489"/>
      <c r="AG74" s="489"/>
      <c r="AH74" s="489"/>
      <c r="AI74" s="489"/>
      <c r="AJ74" s="489"/>
      <c r="AK74" s="489"/>
      <c r="AL74" s="489"/>
      <c r="AM74" s="489"/>
      <c r="AN74" s="489"/>
      <c r="AO74" s="489"/>
      <c r="AP74" s="489"/>
      <c r="AQ74" s="489"/>
      <c r="AR74" s="489"/>
      <c r="AS74" s="489"/>
      <c r="AT74" s="489"/>
      <c r="AU74" s="489"/>
      <c r="AV74" s="489"/>
      <c r="AW74" s="489"/>
      <c r="AX74" s="489"/>
      <c r="AY74" s="489"/>
      <c r="AZ74" s="257"/>
      <c r="BA74" s="257"/>
      <c r="BB74" s="257"/>
      <c r="BC74" s="257"/>
      <c r="BD74" s="257"/>
      <c r="BE74" s="314">
        <v>4</v>
      </c>
      <c r="BF74" s="317"/>
      <c r="BG74" s="326"/>
    </row>
    <row r="75" spans="1:59" s="327" customFormat="1" ht="27" customHeight="1" x14ac:dyDescent="0.2">
      <c r="A75" s="282"/>
      <c r="B75" s="283"/>
      <c r="C75" s="283"/>
      <c r="D75" s="283"/>
      <c r="E75" s="287"/>
      <c r="F75" s="288"/>
      <c r="G75" s="288"/>
      <c r="H75" s="288"/>
      <c r="I75" s="289"/>
      <c r="J75" s="289"/>
      <c r="K75" s="289"/>
      <c r="L75" s="289"/>
      <c r="M75" s="289"/>
      <c r="N75" s="289"/>
      <c r="O75" s="289"/>
      <c r="P75" s="289"/>
      <c r="Q75" s="289"/>
      <c r="R75" s="289"/>
      <c r="S75" s="289"/>
      <c r="T75" s="289"/>
      <c r="U75" s="289"/>
      <c r="V75" s="289"/>
      <c r="W75" s="289"/>
      <c r="X75" s="290"/>
      <c r="Y75" s="289"/>
      <c r="Z75" s="464" t="s">
        <v>1311</v>
      </c>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91"/>
      <c r="AW75" s="291"/>
      <c r="AX75" s="291"/>
      <c r="AY75" s="291"/>
      <c r="AZ75" s="257"/>
      <c r="BA75" s="257"/>
      <c r="BB75" s="257"/>
      <c r="BC75" s="257"/>
      <c r="BD75" s="257"/>
      <c r="BE75" s="315"/>
      <c r="BF75" s="304"/>
      <c r="BG75" s="326"/>
    </row>
  </sheetData>
  <sheetProtection algorithmName="SHA-512" hashValue="t9rxep5kBiQNDdQ0otZRYdAUfdxivLiRIxgNwQqKbX61JfGvDjhce1sHz2zravNGWqUrO3iG6zUcOFy4Unfyow==" saltValue="hsMCoFDr9lnz7sP7nU0T+w==" spinCount="100000" sheet="1" objects="1" formatColumns="0"/>
  <mergeCells count="34">
    <mergeCell ref="A3:P3"/>
    <mergeCell ref="C12:BB14"/>
    <mergeCell ref="C52:BB54"/>
    <mergeCell ref="A4:P4"/>
    <mergeCell ref="AV1:AW1"/>
    <mergeCell ref="AY1:AZ1"/>
    <mergeCell ref="A5:BB7"/>
    <mergeCell ref="A9:BB9"/>
    <mergeCell ref="C40:BB42"/>
    <mergeCell ref="C17:BB17"/>
    <mergeCell ref="C20:BB20"/>
    <mergeCell ref="C23:BB23"/>
    <mergeCell ref="C30:BB33"/>
    <mergeCell ref="C36:BB37"/>
    <mergeCell ref="C26:BB27"/>
    <mergeCell ref="C45:BB45"/>
    <mergeCell ref="C48:BB49"/>
    <mergeCell ref="C57:BB57"/>
    <mergeCell ref="A61:BB61"/>
    <mergeCell ref="AP66:AS66"/>
    <mergeCell ref="AU66:AV66"/>
    <mergeCell ref="AX66:AY66"/>
    <mergeCell ref="P65:AZ65"/>
    <mergeCell ref="P67:AZ67"/>
    <mergeCell ref="O74:X74"/>
    <mergeCell ref="Z74:AY74"/>
    <mergeCell ref="Z69:AC69"/>
    <mergeCell ref="M73:X73"/>
    <mergeCell ref="Z73:AY73"/>
    <mergeCell ref="Z68:AY68"/>
    <mergeCell ref="P68:X68"/>
    <mergeCell ref="Z70:AC70"/>
    <mergeCell ref="Z72:AC72"/>
    <mergeCell ref="A69:X69"/>
  </mergeCells>
  <phoneticPr fontId="47"/>
  <conditionalFormatting sqref="Z68:AY68">
    <cfRule type="expression" dxfId="109" priority="16">
      <formula>$Z$68=""</formula>
    </cfRule>
  </conditionalFormatting>
  <conditionalFormatting sqref="Z73:AY73">
    <cfRule type="expression" dxfId="108" priority="5">
      <formula>$Z$73=""</formula>
    </cfRule>
  </conditionalFormatting>
  <conditionalFormatting sqref="Z74:AY74">
    <cfRule type="expression" dxfId="107" priority="4">
      <formula>$Z$74=""</formula>
    </cfRule>
  </conditionalFormatting>
  <conditionalFormatting sqref="AP66:AS66">
    <cfRule type="expression" dxfId="106" priority="15">
      <formula>$AP$66=""</formula>
    </cfRule>
  </conditionalFormatting>
  <conditionalFormatting sqref="AU66:AV66">
    <cfRule type="expression" dxfId="105" priority="18">
      <formula>$AU$66=""</formula>
    </cfRule>
  </conditionalFormatting>
  <conditionalFormatting sqref="AX66:AY66">
    <cfRule type="expression" dxfId="104" priority="17">
      <formula>$AX$66=""</formula>
    </cfRule>
  </conditionalFormatting>
  <conditionalFormatting sqref="BF66 BF68 BF73:BF74">
    <cfRule type="notContainsBlanks" dxfId="103" priority="20">
      <formula>LEN(TRIM(BF66))&gt;0</formula>
    </cfRule>
  </conditionalFormatting>
  <dataValidations count="4">
    <dataValidation imeMode="disabled" allowBlank="1" showInputMessage="1" showErrorMessage="1" sqref="AW69:AW70 AS72 AS69:AS70 AO69:AO70 AO72 AW72 AO66" xr:uid="{B6A0EEFE-3E13-469D-BAA7-A9F84434D63D}"/>
    <dataValidation type="custom" imeMode="disabled" allowBlank="1" showInputMessage="1" showErrorMessage="1" sqref="AU66:AV66" xr:uid="{C7090CBA-CA68-48AC-B99D-124FBAFBC715}">
      <formula1>OR(AU66=1,AU66=2,AU66=3,AU66=4,AU66=5,AU66=6,AU66=7,AU66=8,AU66=9,AU66=10,AU66=11,AU66=12)</formula1>
    </dataValidation>
    <dataValidation type="custom" imeMode="disabled" allowBlank="1" showInputMessage="1" showErrorMessage="1" error="日付をご確認ください。" sqref="AX66:AY66" xr:uid="{672CEC7E-D03E-45DD-BFE1-2E1103A851B5}">
      <formula1>DATE(AP66,AU66,AX66)&lt;=EOMONTH(DATE(AP66,AU66,1), 0)</formula1>
    </dataValidation>
    <dataValidation type="textLength" imeMode="disabled" operator="equal" allowBlank="1" showInputMessage="1" showErrorMessage="1" error="西暦4桁で入力してください。" sqref="AP66:AS66" xr:uid="{F72B6992-33DA-4038-8008-DFD72ECC2D12}">
      <formula1>4</formula1>
    </dataValidation>
  </dataValidations>
  <printOptions horizontalCentered="1"/>
  <pageMargins left="0.27559055118110237" right="0.27559055118110237" top="0.43307086614173229" bottom="0.19685039370078741" header="0.31496062992125984" footer="0.11811023622047245"/>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6580-72E2-45B0-9246-920FEB3EC8C6}">
  <sheetPr>
    <pageSetUpPr fitToPage="1"/>
  </sheetPr>
  <dimension ref="A1:BF68"/>
  <sheetViews>
    <sheetView showGridLines="0" view="pageBreakPreview" zoomScale="80" zoomScaleNormal="60" zoomScaleSheetLayoutView="80" workbookViewId="0"/>
  </sheetViews>
  <sheetFormatPr defaultColWidth="3" defaultRowHeight="18" customHeight="1" x14ac:dyDescent="0.2"/>
  <cols>
    <col min="1" max="3" width="2.6328125" style="259" customWidth="1"/>
    <col min="4" max="5" width="2.6328125" style="292" customWidth="1"/>
    <col min="6" max="7" width="2.6328125" style="293" customWidth="1"/>
    <col min="8" max="54" width="2.6328125" style="259" customWidth="1"/>
    <col min="55" max="55" width="2.6328125" style="259" hidden="1" customWidth="1"/>
    <col min="56" max="56" width="2.6328125" style="259" customWidth="1"/>
    <col min="57" max="57" width="4.7265625" style="296" customWidth="1"/>
    <col min="58" max="58" width="51.7265625" style="297" hidden="1" customWidth="1"/>
    <col min="59" max="59" width="51.7265625" style="259" customWidth="1"/>
    <col min="60" max="16384" width="3" style="259"/>
  </cols>
  <sheetData>
    <row r="1" spans="1:58" ht="11.5" customHeight="1" x14ac:dyDescent="0.2">
      <c r="A1" s="253"/>
      <c r="B1" s="254"/>
      <c r="C1" s="254"/>
      <c r="D1" s="255"/>
      <c r="E1" s="255"/>
      <c r="F1" s="256"/>
      <c r="G1" s="256"/>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7"/>
      <c r="AU1" s="254"/>
      <c r="AV1" s="503"/>
      <c r="AW1" s="503"/>
      <c r="AX1" s="258"/>
      <c r="AY1" s="503"/>
      <c r="AZ1" s="503"/>
      <c r="BA1" s="254"/>
      <c r="BB1" s="254"/>
      <c r="BC1" s="254"/>
      <c r="BD1" s="254"/>
      <c r="BE1" s="294"/>
      <c r="BF1" s="295"/>
    </row>
    <row r="2" spans="1:58" ht="30" customHeight="1" x14ac:dyDescent="0.2">
      <c r="A2" s="517" t="s">
        <v>990</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7"/>
      <c r="AT2" s="517"/>
      <c r="AU2" s="517"/>
      <c r="AV2" s="517"/>
      <c r="AW2" s="517"/>
      <c r="AX2" s="517"/>
      <c r="AY2" s="517"/>
      <c r="AZ2" s="517"/>
      <c r="BA2" s="517"/>
      <c r="BB2" s="517"/>
      <c r="BC2" s="260"/>
      <c r="BD2" s="260"/>
    </row>
    <row r="3" spans="1:58" ht="16.899999999999999" customHeight="1" x14ac:dyDescent="0.2">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54"/>
      <c r="BD3" s="254"/>
      <c r="BE3" s="294"/>
    </row>
    <row r="4" spans="1:58" s="263" customFormat="1" ht="21" customHeight="1" x14ac:dyDescent="0.2">
      <c r="A4" s="262" t="s">
        <v>200</v>
      </c>
      <c r="B4" s="262"/>
      <c r="C4" s="262" t="s">
        <v>991</v>
      </c>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54"/>
      <c r="BD4" s="254"/>
      <c r="BE4" s="294"/>
      <c r="BF4" s="297"/>
    </row>
    <row r="5" spans="1:58" s="266" customFormat="1" ht="16.899999999999999" customHeight="1" x14ac:dyDescent="0.2">
      <c r="A5" s="264"/>
      <c r="B5" s="264"/>
      <c r="C5" s="518" t="s">
        <v>1326</v>
      </c>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c r="AG5" s="518"/>
      <c r="AH5" s="518"/>
      <c r="AI5" s="518"/>
      <c r="AJ5" s="518"/>
      <c r="AK5" s="518"/>
      <c r="AL5" s="518"/>
      <c r="AM5" s="518"/>
      <c r="AN5" s="518"/>
      <c r="AO5" s="518"/>
      <c r="AP5" s="518"/>
      <c r="AQ5" s="518"/>
      <c r="AR5" s="518"/>
      <c r="AS5" s="518"/>
      <c r="AT5" s="518"/>
      <c r="AU5" s="518"/>
      <c r="AV5" s="518"/>
      <c r="AW5" s="518"/>
      <c r="AX5" s="518"/>
      <c r="AY5" s="518"/>
      <c r="AZ5" s="518"/>
      <c r="BA5" s="518"/>
      <c r="BB5" s="518"/>
      <c r="BC5" s="265"/>
      <c r="BD5" s="265"/>
      <c r="BE5" s="298"/>
      <c r="BF5" s="297"/>
    </row>
    <row r="6" spans="1:58" s="266" customFormat="1" ht="16.899999999999999" customHeight="1" x14ac:dyDescent="0.2">
      <c r="A6" s="264"/>
      <c r="B6" s="264"/>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c r="AU6" s="518"/>
      <c r="AV6" s="518"/>
      <c r="AW6" s="518"/>
      <c r="AX6" s="518"/>
      <c r="AY6" s="518"/>
      <c r="AZ6" s="518"/>
      <c r="BA6" s="518"/>
      <c r="BB6" s="518"/>
      <c r="BC6" s="265"/>
      <c r="BD6" s="265"/>
      <c r="BE6" s="298"/>
      <c r="BF6" s="297"/>
    </row>
    <row r="7" spans="1:58" s="266" customFormat="1" ht="16.899999999999999" customHeight="1" x14ac:dyDescent="0.2">
      <c r="A7" s="267"/>
      <c r="B7" s="264"/>
      <c r="C7" s="518"/>
      <c r="D7" s="518"/>
      <c r="E7" s="518"/>
      <c r="F7" s="518"/>
      <c r="G7" s="518"/>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8"/>
      <c r="AY7" s="518"/>
      <c r="AZ7" s="518"/>
      <c r="BA7" s="518"/>
      <c r="BB7" s="518"/>
      <c r="BC7" s="265"/>
      <c r="BD7" s="265"/>
      <c r="BE7" s="298"/>
      <c r="BF7" s="297"/>
    </row>
    <row r="8" spans="1:58" ht="16.899999999999999" customHeight="1" x14ac:dyDescent="0.2">
      <c r="A8" s="261"/>
      <c r="B8" s="261"/>
      <c r="C8" s="518"/>
      <c r="D8" s="518"/>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8"/>
      <c r="BC8" s="268"/>
      <c r="BD8" s="268"/>
      <c r="BE8" s="299"/>
    </row>
    <row r="9" spans="1:58" s="266" customFormat="1" ht="7.15" customHeight="1" x14ac:dyDescent="0.2">
      <c r="A9" s="267"/>
      <c r="B9" s="264"/>
      <c r="C9" s="264"/>
      <c r="D9" s="264"/>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70"/>
      <c r="BD9" s="270"/>
      <c r="BE9" s="299"/>
      <c r="BF9" s="297"/>
    </row>
    <row r="10" spans="1:58" s="263" customFormat="1" ht="21" customHeight="1" x14ac:dyDescent="0.2">
      <c r="A10" s="262" t="s">
        <v>992</v>
      </c>
      <c r="B10" s="262"/>
      <c r="C10" s="262" t="s">
        <v>993</v>
      </c>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9"/>
      <c r="BD10" s="269"/>
      <c r="BE10" s="300"/>
      <c r="BF10" s="297"/>
    </row>
    <row r="11" spans="1:58" s="266" customFormat="1" ht="16.899999999999999" customHeight="1" x14ac:dyDescent="0.2">
      <c r="A11" s="267"/>
      <c r="B11" s="271"/>
      <c r="C11" s="502" t="s">
        <v>1327</v>
      </c>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2"/>
      <c r="AY11" s="502"/>
      <c r="AZ11" s="502"/>
      <c r="BA11" s="502"/>
      <c r="BB11" s="502"/>
      <c r="BC11" s="272"/>
      <c r="BD11" s="272"/>
      <c r="BE11" s="301"/>
      <c r="BF11" s="297"/>
    </row>
    <row r="12" spans="1:58" s="266" customFormat="1" ht="16.899999999999999" customHeight="1" x14ac:dyDescent="0.2">
      <c r="A12" s="267"/>
      <c r="B12" s="271"/>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2"/>
      <c r="AY12" s="502"/>
      <c r="AZ12" s="502"/>
      <c r="BA12" s="502"/>
      <c r="BB12" s="502"/>
      <c r="BC12" s="272"/>
      <c r="BD12" s="272"/>
      <c r="BE12" s="301"/>
      <c r="BF12" s="297"/>
    </row>
    <row r="13" spans="1:58" s="266" customFormat="1" ht="16.899999999999999" customHeight="1" x14ac:dyDescent="0.2">
      <c r="A13" s="264"/>
      <c r="B13" s="271"/>
      <c r="C13" s="502"/>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2"/>
      <c r="AY13" s="502"/>
      <c r="AZ13" s="502"/>
      <c r="BA13" s="502"/>
      <c r="BB13" s="502"/>
      <c r="BC13" s="272"/>
      <c r="BD13" s="272"/>
      <c r="BE13" s="301"/>
      <c r="BF13" s="297"/>
    </row>
    <row r="14" spans="1:58" s="266" customFormat="1" ht="16.899999999999999" customHeight="1" x14ac:dyDescent="0.2">
      <c r="A14" s="267"/>
      <c r="B14" s="271"/>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269"/>
      <c r="BD14" s="269"/>
      <c r="BE14" s="300"/>
      <c r="BF14" s="297"/>
    </row>
    <row r="15" spans="1:58" s="266" customFormat="1" ht="16.899999999999999" customHeight="1" x14ac:dyDescent="0.2">
      <c r="A15" s="267"/>
      <c r="B15" s="271"/>
      <c r="C15" s="502"/>
      <c r="D15" s="502"/>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269"/>
      <c r="BD15" s="269"/>
      <c r="BE15" s="300"/>
      <c r="BF15" s="297"/>
    </row>
    <row r="16" spans="1:58" s="266" customFormat="1" ht="16.899999999999999" customHeight="1" x14ac:dyDescent="0.2">
      <c r="A16" s="264"/>
      <c r="B16" s="271"/>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502"/>
      <c r="AQ16" s="502"/>
      <c r="AR16" s="502"/>
      <c r="AS16" s="502"/>
      <c r="AT16" s="502"/>
      <c r="AU16" s="502"/>
      <c r="AV16" s="502"/>
      <c r="AW16" s="502"/>
      <c r="AX16" s="502"/>
      <c r="AY16" s="502"/>
      <c r="AZ16" s="502"/>
      <c r="BA16" s="502"/>
      <c r="BB16" s="502"/>
      <c r="BC16" s="264"/>
      <c r="BD16" s="264"/>
      <c r="BE16" s="300"/>
      <c r="BF16" s="297"/>
    </row>
    <row r="17" spans="1:58" s="266" customFormat="1" ht="16.899999999999999" customHeight="1" x14ac:dyDescent="0.2">
      <c r="A17" s="267"/>
      <c r="B17" s="271"/>
      <c r="C17" s="502"/>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2"/>
      <c r="AM17" s="502"/>
      <c r="AN17" s="502"/>
      <c r="AO17" s="502"/>
      <c r="AP17" s="502"/>
      <c r="AQ17" s="502"/>
      <c r="AR17" s="502"/>
      <c r="AS17" s="502"/>
      <c r="AT17" s="502"/>
      <c r="AU17" s="502"/>
      <c r="AV17" s="502"/>
      <c r="AW17" s="502"/>
      <c r="AX17" s="502"/>
      <c r="AY17" s="502"/>
      <c r="AZ17" s="502"/>
      <c r="BA17" s="502"/>
      <c r="BB17" s="502"/>
      <c r="BC17" s="269"/>
      <c r="BD17" s="269"/>
      <c r="BE17" s="300"/>
      <c r="BF17" s="297"/>
    </row>
    <row r="18" spans="1:58" s="266" customFormat="1" ht="7.15" customHeight="1" x14ac:dyDescent="0.2">
      <c r="A18" s="267"/>
      <c r="B18" s="264"/>
      <c r="C18" s="264"/>
      <c r="D18" s="264"/>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300"/>
      <c r="BF18" s="297"/>
    </row>
    <row r="19" spans="1:58" s="263" customFormat="1" ht="21" customHeight="1" x14ac:dyDescent="0.2">
      <c r="A19" s="262" t="s">
        <v>994</v>
      </c>
      <c r="B19" s="262"/>
      <c r="C19" s="262" t="s">
        <v>995</v>
      </c>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4"/>
      <c r="BD19" s="264"/>
      <c r="BE19" s="300"/>
      <c r="BF19" s="297"/>
    </row>
    <row r="20" spans="1:58" s="266" customFormat="1" ht="17.25" customHeight="1" x14ac:dyDescent="0.2">
      <c r="A20" s="267"/>
      <c r="B20" s="264"/>
      <c r="C20" s="502" t="s">
        <v>1319</v>
      </c>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2"/>
      <c r="AS20" s="502"/>
      <c r="AT20" s="502"/>
      <c r="AU20" s="502"/>
      <c r="AV20" s="502"/>
      <c r="AW20" s="502"/>
      <c r="AX20" s="502"/>
      <c r="AY20" s="502"/>
      <c r="AZ20" s="502"/>
      <c r="BA20" s="502"/>
      <c r="BB20" s="502"/>
      <c r="BC20" s="269"/>
      <c r="BD20" s="269"/>
      <c r="BE20" s="300"/>
      <c r="BF20" s="297"/>
    </row>
    <row r="21" spans="1:58" s="266" customFormat="1" ht="17.25" customHeight="1" x14ac:dyDescent="0.2">
      <c r="A21" s="267"/>
      <c r="B21" s="264"/>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269"/>
      <c r="BD21" s="269"/>
      <c r="BE21" s="300"/>
      <c r="BF21" s="297"/>
    </row>
    <row r="22" spans="1:58" s="266" customFormat="1" ht="17.25" customHeight="1" x14ac:dyDescent="0.2">
      <c r="A22" s="267"/>
      <c r="B22" s="264"/>
      <c r="C22" s="502"/>
      <c r="D22" s="502"/>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2"/>
      <c r="AS22" s="502"/>
      <c r="AT22" s="502"/>
      <c r="AU22" s="502"/>
      <c r="AV22" s="502"/>
      <c r="AW22" s="502"/>
      <c r="AX22" s="502"/>
      <c r="AY22" s="502"/>
      <c r="AZ22" s="502"/>
      <c r="BA22" s="502"/>
      <c r="BB22" s="502"/>
      <c r="BC22" s="264"/>
      <c r="BD22" s="264"/>
      <c r="BE22" s="300"/>
      <c r="BF22" s="297"/>
    </row>
    <row r="23" spans="1:58" s="266" customFormat="1" ht="17.25" customHeight="1" x14ac:dyDescent="0.2">
      <c r="A23" s="267"/>
      <c r="B23" s="264"/>
      <c r="C23" s="502"/>
      <c r="D23" s="502"/>
      <c r="E23" s="502"/>
      <c r="F23" s="502"/>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502"/>
      <c r="AU23" s="502"/>
      <c r="AV23" s="502"/>
      <c r="AW23" s="502"/>
      <c r="AX23" s="502"/>
      <c r="AY23" s="502"/>
      <c r="AZ23" s="502"/>
      <c r="BA23" s="502"/>
      <c r="BB23" s="502"/>
      <c r="BC23" s="269"/>
      <c r="BD23" s="269"/>
      <c r="BE23" s="300"/>
      <c r="BF23" s="297"/>
    </row>
    <row r="24" spans="1:58" s="266" customFormat="1" ht="7.15" customHeight="1" x14ac:dyDescent="0.2">
      <c r="A24" s="267"/>
      <c r="B24" s="264"/>
      <c r="C24" s="264"/>
      <c r="D24" s="264"/>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300"/>
      <c r="BF24" s="297"/>
    </row>
    <row r="25" spans="1:58" s="263" customFormat="1" ht="21" customHeight="1" x14ac:dyDescent="0.2">
      <c r="A25" s="262" t="s">
        <v>996</v>
      </c>
      <c r="B25" s="262"/>
      <c r="C25" s="262" t="s">
        <v>997</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71"/>
      <c r="BD25" s="271"/>
      <c r="BE25" s="302"/>
      <c r="BF25" s="297"/>
    </row>
    <row r="26" spans="1:58" s="266" customFormat="1" ht="16.899999999999999" customHeight="1" x14ac:dyDescent="0.2">
      <c r="A26" s="267"/>
      <c r="B26" s="264"/>
      <c r="C26" s="502" t="s">
        <v>1328</v>
      </c>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2"/>
      <c r="AY26" s="502"/>
      <c r="AZ26" s="502"/>
      <c r="BA26" s="502"/>
      <c r="BB26" s="502"/>
      <c r="BC26" s="271"/>
      <c r="BD26" s="271"/>
      <c r="BE26" s="302"/>
      <c r="BF26" s="297"/>
    </row>
    <row r="27" spans="1:58" s="266" customFormat="1" ht="16.899999999999999" customHeight="1" x14ac:dyDescent="0.2">
      <c r="A27" s="267"/>
      <c r="B27" s="264"/>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502"/>
      <c r="AP27" s="502"/>
      <c r="AQ27" s="502"/>
      <c r="AR27" s="502"/>
      <c r="AS27" s="502"/>
      <c r="AT27" s="502"/>
      <c r="AU27" s="502"/>
      <c r="AV27" s="502"/>
      <c r="AW27" s="502"/>
      <c r="AX27" s="502"/>
      <c r="AY27" s="502"/>
      <c r="AZ27" s="502"/>
      <c r="BA27" s="502"/>
      <c r="BB27" s="502"/>
      <c r="BC27" s="269"/>
      <c r="BD27" s="269"/>
      <c r="BE27" s="300"/>
      <c r="BF27" s="297"/>
    </row>
    <row r="28" spans="1:58" s="266" customFormat="1" ht="16.899999999999999" customHeight="1" x14ac:dyDescent="0.2">
      <c r="A28" s="267"/>
      <c r="B28" s="264"/>
      <c r="C28" s="502"/>
      <c r="D28" s="502"/>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c r="AS28" s="502"/>
      <c r="AT28" s="502"/>
      <c r="AU28" s="502"/>
      <c r="AV28" s="502"/>
      <c r="AW28" s="502"/>
      <c r="AX28" s="502"/>
      <c r="AY28" s="502"/>
      <c r="AZ28" s="502"/>
      <c r="BA28" s="502"/>
      <c r="BB28" s="502"/>
      <c r="BC28" s="269"/>
      <c r="BD28" s="269"/>
      <c r="BE28" s="300"/>
      <c r="BF28" s="297"/>
    </row>
    <row r="29" spans="1:58" s="266" customFormat="1" ht="16.899999999999999" customHeight="1" x14ac:dyDescent="0.2">
      <c r="A29" s="267"/>
      <c r="B29" s="264"/>
      <c r="C29" s="502"/>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502"/>
      <c r="AU29" s="502"/>
      <c r="AV29" s="502"/>
      <c r="AW29" s="502"/>
      <c r="AX29" s="502"/>
      <c r="AY29" s="502"/>
      <c r="AZ29" s="502"/>
      <c r="BA29" s="502"/>
      <c r="BB29" s="502"/>
      <c r="BC29" s="271"/>
      <c r="BD29" s="271"/>
      <c r="BE29" s="302"/>
      <c r="BF29" s="297"/>
    </row>
    <row r="30" spans="1:58" s="266" customFormat="1" ht="16.5" customHeight="1" x14ac:dyDescent="0.2">
      <c r="A30" s="267"/>
      <c r="B30" s="264"/>
      <c r="C30" s="502"/>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502"/>
      <c r="AY30" s="502"/>
      <c r="AZ30" s="502"/>
      <c r="BA30" s="502"/>
      <c r="BB30" s="502"/>
      <c r="BC30" s="271"/>
      <c r="BD30" s="271"/>
      <c r="BE30" s="302"/>
      <c r="BF30" s="297"/>
    </row>
    <row r="31" spans="1:58" s="266" customFormat="1" ht="7.15" customHeight="1" x14ac:dyDescent="0.2">
      <c r="A31" s="267"/>
      <c r="B31" s="264"/>
      <c r="C31" s="264"/>
      <c r="D31" s="264"/>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71"/>
      <c r="BD31" s="271"/>
      <c r="BE31" s="302"/>
      <c r="BF31" s="297"/>
    </row>
    <row r="32" spans="1:58" s="263" customFormat="1" ht="21" customHeight="1" x14ac:dyDescent="0.2">
      <c r="A32" s="262" t="s">
        <v>998</v>
      </c>
      <c r="B32" s="262"/>
      <c r="C32" s="262" t="s">
        <v>999</v>
      </c>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71"/>
      <c r="BD32" s="271"/>
      <c r="BE32" s="302"/>
      <c r="BF32" s="297"/>
    </row>
    <row r="33" spans="1:58" s="266" customFormat="1" ht="27" customHeight="1" x14ac:dyDescent="0.2">
      <c r="A33" s="267"/>
      <c r="B33" s="264"/>
      <c r="C33" s="502" t="s">
        <v>1329</v>
      </c>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2"/>
      <c r="AS33" s="502"/>
      <c r="AT33" s="502"/>
      <c r="AU33" s="502"/>
      <c r="AV33" s="502"/>
      <c r="AW33" s="502"/>
      <c r="AX33" s="502"/>
      <c r="AY33" s="502"/>
      <c r="AZ33" s="502"/>
      <c r="BA33" s="502"/>
      <c r="BB33" s="502"/>
      <c r="BC33" s="269"/>
      <c r="BD33" s="269"/>
      <c r="BE33" s="300"/>
      <c r="BF33" s="295"/>
    </row>
    <row r="34" spans="1:58" s="266" customFormat="1" ht="7.5" customHeight="1" x14ac:dyDescent="0.2">
      <c r="A34" s="267"/>
      <c r="B34" s="264"/>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c r="AK34" s="502"/>
      <c r="AL34" s="502"/>
      <c r="AM34" s="502"/>
      <c r="AN34" s="502"/>
      <c r="AO34" s="502"/>
      <c r="AP34" s="502"/>
      <c r="AQ34" s="502"/>
      <c r="AR34" s="502"/>
      <c r="AS34" s="502"/>
      <c r="AT34" s="502"/>
      <c r="AU34" s="502"/>
      <c r="AV34" s="502"/>
      <c r="AW34" s="502"/>
      <c r="AX34" s="502"/>
      <c r="AY34" s="502"/>
      <c r="AZ34" s="502"/>
      <c r="BA34" s="502"/>
      <c r="BB34" s="502"/>
      <c r="BC34" s="269"/>
      <c r="BD34" s="269"/>
      <c r="BE34" s="300"/>
      <c r="BF34" s="297"/>
    </row>
    <row r="35" spans="1:58" ht="18" customHeight="1" x14ac:dyDescent="0.2">
      <c r="C35" s="514" t="s">
        <v>1320</v>
      </c>
      <c r="D35" s="515"/>
      <c r="E35" s="515"/>
      <c r="F35" s="515"/>
      <c r="G35" s="515"/>
      <c r="H35" s="516"/>
      <c r="I35" s="514" t="s">
        <v>1000</v>
      </c>
      <c r="J35" s="515"/>
      <c r="K35" s="515"/>
      <c r="L35" s="515"/>
      <c r="M35" s="515"/>
      <c r="N35" s="515"/>
      <c r="O35" s="515"/>
      <c r="P35" s="516"/>
      <c r="Q35" s="514" t="s">
        <v>1001</v>
      </c>
      <c r="R35" s="515"/>
      <c r="S35" s="515"/>
      <c r="T35" s="515"/>
      <c r="U35" s="515"/>
      <c r="V35" s="515"/>
      <c r="W35" s="515"/>
      <c r="X35" s="515"/>
      <c r="Y35" s="515"/>
      <c r="Z35" s="515"/>
      <c r="AA35" s="515"/>
      <c r="AB35" s="516"/>
      <c r="AC35" s="514" t="s">
        <v>1002</v>
      </c>
      <c r="AD35" s="515"/>
      <c r="AE35" s="515"/>
      <c r="AF35" s="515"/>
      <c r="AG35" s="515"/>
      <c r="AH35" s="515"/>
      <c r="AI35" s="515"/>
      <c r="AJ35" s="516"/>
      <c r="AK35" s="514" t="s">
        <v>1003</v>
      </c>
      <c r="AL35" s="515"/>
      <c r="AM35" s="515"/>
      <c r="AN35" s="515"/>
      <c r="AO35" s="515"/>
      <c r="AP35" s="515"/>
      <c r="AQ35" s="515"/>
      <c r="AR35" s="516"/>
      <c r="AS35" s="514" t="s">
        <v>1004</v>
      </c>
      <c r="AT35" s="515"/>
      <c r="AU35" s="515"/>
      <c r="AV35" s="515"/>
      <c r="AW35" s="515"/>
      <c r="AX35" s="515"/>
      <c r="AY35" s="515"/>
      <c r="AZ35" s="516"/>
      <c r="BC35" s="271"/>
      <c r="BD35" s="271"/>
      <c r="BE35" s="302"/>
    </row>
    <row r="36" spans="1:58" ht="60.65" customHeight="1" x14ac:dyDescent="0.2">
      <c r="C36" s="513" t="s">
        <v>1321</v>
      </c>
      <c r="D36" s="513"/>
      <c r="E36" s="513"/>
      <c r="F36" s="513"/>
      <c r="G36" s="513"/>
      <c r="H36" s="513"/>
      <c r="I36" s="507" t="s">
        <v>1322</v>
      </c>
      <c r="J36" s="508"/>
      <c r="K36" s="508"/>
      <c r="L36" s="508"/>
      <c r="M36" s="508"/>
      <c r="N36" s="508"/>
      <c r="O36" s="508"/>
      <c r="P36" s="509"/>
      <c r="Q36" s="507" t="s">
        <v>1323</v>
      </c>
      <c r="R36" s="508"/>
      <c r="S36" s="508"/>
      <c r="T36" s="508"/>
      <c r="U36" s="508"/>
      <c r="V36" s="508"/>
      <c r="W36" s="508"/>
      <c r="X36" s="508"/>
      <c r="Y36" s="508"/>
      <c r="Z36" s="508"/>
      <c r="AA36" s="508"/>
      <c r="AB36" s="509"/>
      <c r="AC36" s="507" t="s">
        <v>1330</v>
      </c>
      <c r="AD36" s="508"/>
      <c r="AE36" s="508"/>
      <c r="AF36" s="508"/>
      <c r="AG36" s="508"/>
      <c r="AH36" s="508"/>
      <c r="AI36" s="508"/>
      <c r="AJ36" s="509"/>
      <c r="AK36" s="507" t="s">
        <v>1005</v>
      </c>
      <c r="AL36" s="508"/>
      <c r="AM36" s="508"/>
      <c r="AN36" s="508"/>
      <c r="AO36" s="508"/>
      <c r="AP36" s="508"/>
      <c r="AQ36" s="508"/>
      <c r="AR36" s="509"/>
      <c r="AS36" s="510" t="s">
        <v>246</v>
      </c>
      <c r="AT36" s="511"/>
      <c r="AU36" s="511"/>
      <c r="AV36" s="511"/>
      <c r="AW36" s="511"/>
      <c r="AX36" s="511"/>
      <c r="AY36" s="511"/>
      <c r="AZ36" s="512"/>
      <c r="BC36" s="271"/>
      <c r="BD36" s="271"/>
      <c r="BE36" s="302"/>
    </row>
    <row r="37" spans="1:58" ht="60.65" customHeight="1" x14ac:dyDescent="0.2">
      <c r="C37" s="507" t="s">
        <v>1321</v>
      </c>
      <c r="D37" s="508"/>
      <c r="E37" s="508"/>
      <c r="F37" s="508"/>
      <c r="G37" s="508"/>
      <c r="H37" s="509"/>
      <c r="I37" s="507" t="s">
        <v>1324</v>
      </c>
      <c r="J37" s="508"/>
      <c r="K37" s="508"/>
      <c r="L37" s="508"/>
      <c r="M37" s="508"/>
      <c r="N37" s="508"/>
      <c r="O37" s="508"/>
      <c r="P37" s="509"/>
      <c r="Q37" s="507" t="s">
        <v>1331</v>
      </c>
      <c r="R37" s="508"/>
      <c r="S37" s="508"/>
      <c r="T37" s="508"/>
      <c r="U37" s="508"/>
      <c r="V37" s="508"/>
      <c r="W37" s="508"/>
      <c r="X37" s="508"/>
      <c r="Y37" s="508"/>
      <c r="Z37" s="508"/>
      <c r="AA37" s="508"/>
      <c r="AB37" s="509"/>
      <c r="AC37" s="507" t="s">
        <v>1006</v>
      </c>
      <c r="AD37" s="508"/>
      <c r="AE37" s="508"/>
      <c r="AF37" s="508"/>
      <c r="AG37" s="508"/>
      <c r="AH37" s="508"/>
      <c r="AI37" s="508"/>
      <c r="AJ37" s="509"/>
      <c r="AK37" s="507" t="s">
        <v>1007</v>
      </c>
      <c r="AL37" s="508"/>
      <c r="AM37" s="508"/>
      <c r="AN37" s="508"/>
      <c r="AO37" s="508"/>
      <c r="AP37" s="508"/>
      <c r="AQ37" s="508"/>
      <c r="AR37" s="509"/>
      <c r="AS37" s="507" t="s">
        <v>1317</v>
      </c>
      <c r="AT37" s="508"/>
      <c r="AU37" s="508"/>
      <c r="AV37" s="508"/>
      <c r="AW37" s="508"/>
      <c r="AX37" s="508"/>
      <c r="AY37" s="508"/>
      <c r="AZ37" s="509"/>
      <c r="BC37" s="271"/>
      <c r="BD37" s="271"/>
      <c r="BE37" s="302"/>
    </row>
    <row r="38" spans="1:58" ht="37.15" customHeight="1" x14ac:dyDescent="0.2">
      <c r="A38" s="273"/>
      <c r="B38" s="273"/>
      <c r="C38" s="506" t="s">
        <v>1008</v>
      </c>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6"/>
      <c r="AT38" s="506"/>
      <c r="AU38" s="506"/>
      <c r="AV38" s="506"/>
      <c r="AW38" s="506"/>
      <c r="AX38" s="506"/>
      <c r="AY38" s="506"/>
      <c r="AZ38" s="506"/>
      <c r="BA38" s="273"/>
      <c r="BB38" s="273"/>
      <c r="BC38" s="269"/>
      <c r="BD38" s="269"/>
      <c r="BE38" s="300"/>
    </row>
    <row r="39" spans="1:58" ht="13.5" customHeight="1" x14ac:dyDescent="0.2">
      <c r="A39" s="273"/>
      <c r="B39" s="273"/>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c r="AF39" s="479"/>
      <c r="AG39" s="479"/>
      <c r="AH39" s="479"/>
      <c r="AI39" s="479"/>
      <c r="AJ39" s="479"/>
      <c r="AK39" s="479"/>
      <c r="AL39" s="479"/>
      <c r="AM39" s="479"/>
      <c r="AN39" s="479"/>
      <c r="AO39" s="479"/>
      <c r="AP39" s="479"/>
      <c r="AQ39" s="479"/>
      <c r="AR39" s="479"/>
      <c r="AS39" s="479"/>
      <c r="AT39" s="479"/>
      <c r="AU39" s="479"/>
      <c r="AV39" s="479"/>
      <c r="AW39" s="479"/>
      <c r="AX39" s="479"/>
      <c r="AY39" s="479"/>
      <c r="AZ39" s="479"/>
      <c r="BA39" s="273"/>
      <c r="BB39" s="273"/>
      <c r="BC39" s="269"/>
      <c r="BD39" s="269"/>
      <c r="BE39" s="300"/>
    </row>
    <row r="40" spans="1:58" s="266" customFormat="1" ht="7.15" customHeight="1" x14ac:dyDescent="0.2">
      <c r="A40" s="267"/>
      <c r="B40" s="264"/>
      <c r="C40" s="264"/>
      <c r="D40" s="264"/>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4"/>
      <c r="BD40" s="264"/>
      <c r="BE40" s="300"/>
      <c r="BF40" s="297"/>
    </row>
    <row r="41" spans="1:58" s="263" customFormat="1" ht="21" customHeight="1" x14ac:dyDescent="0.2">
      <c r="A41" s="262" t="s">
        <v>1009</v>
      </c>
      <c r="B41" s="262"/>
      <c r="C41" s="262" t="s">
        <v>1010</v>
      </c>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9"/>
      <c r="BD41" s="269"/>
      <c r="BE41" s="300"/>
      <c r="BF41" s="297"/>
    </row>
    <row r="42" spans="1:58" s="266" customFormat="1" ht="17.25" customHeight="1" x14ac:dyDescent="0.2">
      <c r="A42" s="267"/>
      <c r="B42" s="264"/>
      <c r="C42" s="502" t="s">
        <v>1340</v>
      </c>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2"/>
      <c r="AY42" s="502"/>
      <c r="AZ42" s="502"/>
      <c r="BA42" s="502"/>
      <c r="BB42" s="502"/>
      <c r="BC42" s="269"/>
      <c r="BD42" s="269"/>
      <c r="BE42" s="300"/>
      <c r="BF42" s="297"/>
    </row>
    <row r="43" spans="1:58" s="266" customFormat="1" ht="16.899999999999999" customHeight="1" x14ac:dyDescent="0.2">
      <c r="A43" s="267"/>
      <c r="B43" s="264"/>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2"/>
      <c r="AY43" s="502"/>
      <c r="AZ43" s="502"/>
      <c r="BA43" s="502"/>
      <c r="BB43" s="502"/>
      <c r="BC43" s="271"/>
      <c r="BD43" s="271"/>
      <c r="BE43" s="302"/>
      <c r="BF43" s="297"/>
    </row>
    <row r="44" spans="1:58" s="266" customFormat="1" ht="16.899999999999999" customHeight="1" x14ac:dyDescent="0.2">
      <c r="A44" s="267"/>
      <c r="B44" s="264"/>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2"/>
      <c r="AJ44" s="502"/>
      <c r="AK44" s="502"/>
      <c r="AL44" s="502"/>
      <c r="AM44" s="502"/>
      <c r="AN44" s="502"/>
      <c r="AO44" s="502"/>
      <c r="AP44" s="502"/>
      <c r="AQ44" s="502"/>
      <c r="AR44" s="502"/>
      <c r="AS44" s="502"/>
      <c r="AT44" s="502"/>
      <c r="AU44" s="502"/>
      <c r="AV44" s="502"/>
      <c r="AW44" s="502"/>
      <c r="AX44" s="502"/>
      <c r="AY44" s="502"/>
      <c r="AZ44" s="502"/>
      <c r="BA44" s="502"/>
      <c r="BB44" s="502"/>
      <c r="BC44" s="271"/>
      <c r="BD44" s="271"/>
      <c r="BE44" s="302"/>
      <c r="BF44" s="297"/>
    </row>
    <row r="45" spans="1:58" s="266" customFormat="1" ht="17.25" customHeight="1" x14ac:dyDescent="0.2">
      <c r="A45" s="264"/>
      <c r="B45" s="264"/>
      <c r="C45" s="502"/>
      <c r="D45" s="502"/>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2"/>
      <c r="AK45" s="502"/>
      <c r="AL45" s="502"/>
      <c r="AM45" s="502"/>
      <c r="AN45" s="502"/>
      <c r="AO45" s="502"/>
      <c r="AP45" s="502"/>
      <c r="AQ45" s="502"/>
      <c r="AR45" s="502"/>
      <c r="AS45" s="502"/>
      <c r="AT45" s="502"/>
      <c r="AU45" s="502"/>
      <c r="AV45" s="502"/>
      <c r="AW45" s="502"/>
      <c r="AX45" s="502"/>
      <c r="AY45" s="502"/>
      <c r="AZ45" s="502"/>
      <c r="BA45" s="502"/>
      <c r="BB45" s="502"/>
      <c r="BC45" s="269"/>
      <c r="BD45" s="269"/>
      <c r="BE45" s="300"/>
      <c r="BF45" s="297"/>
    </row>
    <row r="46" spans="1:58" s="266" customFormat="1" ht="15.75" customHeight="1" x14ac:dyDescent="0.2">
      <c r="A46" s="264"/>
      <c r="B46" s="264"/>
      <c r="C46" s="502"/>
      <c r="D46" s="502"/>
      <c r="E46" s="502"/>
      <c r="F46" s="502"/>
      <c r="G46" s="502"/>
      <c r="H46" s="502"/>
      <c r="I46" s="502"/>
      <c r="J46" s="502"/>
      <c r="K46" s="502"/>
      <c r="L46" s="502"/>
      <c r="M46" s="502"/>
      <c r="N46" s="502"/>
      <c r="O46" s="502"/>
      <c r="P46" s="502"/>
      <c r="Q46" s="502"/>
      <c r="R46" s="502"/>
      <c r="S46" s="502"/>
      <c r="T46" s="502"/>
      <c r="U46" s="502"/>
      <c r="V46" s="502"/>
      <c r="W46" s="502"/>
      <c r="X46" s="502"/>
      <c r="Y46" s="502"/>
      <c r="Z46" s="502"/>
      <c r="AA46" s="502"/>
      <c r="AB46" s="502"/>
      <c r="AC46" s="502"/>
      <c r="AD46" s="502"/>
      <c r="AE46" s="502"/>
      <c r="AF46" s="502"/>
      <c r="AG46" s="502"/>
      <c r="AH46" s="502"/>
      <c r="AI46" s="502"/>
      <c r="AJ46" s="502"/>
      <c r="AK46" s="502"/>
      <c r="AL46" s="502"/>
      <c r="AM46" s="502"/>
      <c r="AN46" s="502"/>
      <c r="AO46" s="502"/>
      <c r="AP46" s="502"/>
      <c r="AQ46" s="502"/>
      <c r="AR46" s="502"/>
      <c r="AS46" s="502"/>
      <c r="AT46" s="502"/>
      <c r="AU46" s="502"/>
      <c r="AV46" s="502"/>
      <c r="AW46" s="502"/>
      <c r="AX46" s="502"/>
      <c r="AY46" s="502"/>
      <c r="AZ46" s="502"/>
      <c r="BA46" s="502"/>
      <c r="BB46" s="502"/>
      <c r="BC46" s="269"/>
      <c r="BD46" s="269"/>
      <c r="BE46" s="300"/>
      <c r="BF46" s="297"/>
    </row>
    <row r="47" spans="1:58" s="266" customFormat="1" ht="7.15" customHeight="1" x14ac:dyDescent="0.2">
      <c r="A47" s="267"/>
      <c r="B47" s="264"/>
      <c r="C47" s="264"/>
      <c r="D47" s="264"/>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71"/>
      <c r="BD47" s="271"/>
      <c r="BE47" s="302"/>
      <c r="BF47" s="297"/>
    </row>
    <row r="48" spans="1:58" s="263" customFormat="1" ht="21" customHeight="1" x14ac:dyDescent="0.2">
      <c r="A48" s="262" t="s">
        <v>1011</v>
      </c>
      <c r="B48" s="262"/>
      <c r="C48" s="262" t="s">
        <v>1012</v>
      </c>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9"/>
      <c r="BD48" s="269"/>
      <c r="BE48" s="300"/>
      <c r="BF48" s="297"/>
    </row>
    <row r="49" spans="1:58" s="266" customFormat="1" ht="17.25" customHeight="1" x14ac:dyDescent="0.2">
      <c r="A49" s="267"/>
      <c r="B49" s="264"/>
      <c r="C49" s="502" t="s">
        <v>1013</v>
      </c>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2"/>
      <c r="AO49" s="502"/>
      <c r="AP49" s="502"/>
      <c r="AQ49" s="502"/>
      <c r="AR49" s="502"/>
      <c r="AS49" s="502"/>
      <c r="AT49" s="502"/>
      <c r="AU49" s="502"/>
      <c r="AV49" s="502"/>
      <c r="AW49" s="502"/>
      <c r="AX49" s="502"/>
      <c r="AY49" s="502"/>
      <c r="AZ49" s="502"/>
      <c r="BA49" s="502"/>
      <c r="BB49" s="502"/>
      <c r="BC49" s="271"/>
      <c r="BD49" s="271"/>
      <c r="BE49" s="302"/>
      <c r="BF49" s="297"/>
    </row>
    <row r="50" spans="1:58" s="266" customFormat="1" ht="15.75" customHeight="1" x14ac:dyDescent="0.2">
      <c r="A50" s="267"/>
      <c r="B50" s="264"/>
      <c r="C50" s="264"/>
      <c r="D50" s="264"/>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300"/>
      <c r="BF50" s="297"/>
    </row>
    <row r="51" spans="1:58" s="263" customFormat="1" ht="21" customHeight="1" x14ac:dyDescent="0.2">
      <c r="A51" s="262" t="s">
        <v>183</v>
      </c>
      <c r="B51" s="262"/>
      <c r="C51" s="262" t="s">
        <v>1014</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9"/>
      <c r="BD51" s="269"/>
      <c r="BE51" s="300"/>
      <c r="BF51" s="297"/>
    </row>
    <row r="52" spans="1:58" s="266" customFormat="1" ht="17.25" customHeight="1" x14ac:dyDescent="0.2">
      <c r="A52" s="267"/>
      <c r="B52" s="264"/>
      <c r="C52" s="502" t="s">
        <v>1332</v>
      </c>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502"/>
      <c r="AP52" s="502"/>
      <c r="AQ52" s="502"/>
      <c r="AR52" s="502"/>
      <c r="AS52" s="502"/>
      <c r="AT52" s="502"/>
      <c r="AU52" s="502"/>
      <c r="AV52" s="502"/>
      <c r="AW52" s="502"/>
      <c r="AX52" s="502"/>
      <c r="AY52" s="502"/>
      <c r="AZ52" s="502"/>
      <c r="BA52" s="502"/>
      <c r="BB52" s="502"/>
      <c r="BC52" s="269"/>
      <c r="BD52" s="269"/>
      <c r="BE52" s="303"/>
      <c r="BF52" s="304"/>
    </row>
    <row r="53" spans="1:58" s="266" customFormat="1" ht="32.25" customHeight="1" x14ac:dyDescent="0.2">
      <c r="A53" s="267"/>
      <c r="B53" s="264"/>
      <c r="C53" s="502"/>
      <c r="D53" s="502"/>
      <c r="E53" s="502"/>
      <c r="F53" s="502"/>
      <c r="G53" s="502"/>
      <c r="H53" s="502"/>
      <c r="I53" s="502"/>
      <c r="J53" s="502"/>
      <c r="K53" s="502"/>
      <c r="L53" s="502"/>
      <c r="M53" s="502"/>
      <c r="N53" s="502"/>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502"/>
      <c r="AM53" s="502"/>
      <c r="AN53" s="502"/>
      <c r="AO53" s="502"/>
      <c r="AP53" s="502"/>
      <c r="AQ53" s="502"/>
      <c r="AR53" s="502"/>
      <c r="AS53" s="502"/>
      <c r="AT53" s="502"/>
      <c r="AU53" s="502"/>
      <c r="AV53" s="502"/>
      <c r="AW53" s="502"/>
      <c r="AX53" s="502"/>
      <c r="AY53" s="502"/>
      <c r="AZ53" s="502"/>
      <c r="BA53" s="502"/>
      <c r="BB53" s="502"/>
      <c r="BC53" s="264"/>
      <c r="BD53" s="264"/>
      <c r="BE53" s="303"/>
      <c r="BF53" s="304"/>
    </row>
    <row r="54" spans="1:58" s="266" customFormat="1" ht="15.75" customHeight="1" x14ac:dyDescent="0.2">
      <c r="A54" s="267"/>
      <c r="B54" s="264"/>
      <c r="C54" s="264"/>
      <c r="D54" s="264"/>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74"/>
      <c r="BD54" s="274"/>
      <c r="BE54" s="305"/>
      <c r="BF54" s="304"/>
    </row>
    <row r="55" spans="1:58" s="263" customFormat="1" ht="21" customHeight="1" x14ac:dyDescent="0.2">
      <c r="A55" s="262" t="s">
        <v>181</v>
      </c>
      <c r="B55" s="262"/>
      <c r="C55" s="262" t="s">
        <v>1015</v>
      </c>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74"/>
      <c r="BD55" s="274"/>
      <c r="BE55" s="305"/>
      <c r="BF55" s="304"/>
    </row>
    <row r="56" spans="1:58" s="266" customFormat="1" ht="17.25" customHeight="1" x14ac:dyDescent="0.2">
      <c r="A56" s="267"/>
      <c r="B56" s="264"/>
      <c r="C56" s="502" t="s">
        <v>1336</v>
      </c>
      <c r="D56" s="502"/>
      <c r="E56" s="502"/>
      <c r="F56" s="502"/>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502"/>
      <c r="AH56" s="502"/>
      <c r="AI56" s="502"/>
      <c r="AJ56" s="502"/>
      <c r="AK56" s="502"/>
      <c r="AL56" s="502"/>
      <c r="AM56" s="502"/>
      <c r="AN56" s="502"/>
      <c r="AO56" s="502"/>
      <c r="AP56" s="502"/>
      <c r="AQ56" s="502"/>
      <c r="AR56" s="502"/>
      <c r="AS56" s="502"/>
      <c r="AT56" s="502"/>
      <c r="AU56" s="502"/>
      <c r="AV56" s="502"/>
      <c r="AW56" s="502"/>
      <c r="AX56" s="502"/>
      <c r="AY56" s="502"/>
      <c r="AZ56" s="502"/>
      <c r="BA56" s="502"/>
      <c r="BB56" s="502"/>
      <c r="BC56" s="274"/>
      <c r="BD56" s="274"/>
      <c r="BE56" s="305"/>
      <c r="BF56" s="304"/>
    </row>
    <row r="57" spans="1:58" s="266" customFormat="1" ht="16.899999999999999" customHeight="1" x14ac:dyDescent="0.2">
      <c r="A57" s="267"/>
      <c r="B57" s="264"/>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2"/>
      <c r="AM57" s="502"/>
      <c r="AN57" s="502"/>
      <c r="AO57" s="502"/>
      <c r="AP57" s="502"/>
      <c r="AQ57" s="502"/>
      <c r="AR57" s="502"/>
      <c r="AS57" s="502"/>
      <c r="AT57" s="502"/>
      <c r="AU57" s="502"/>
      <c r="AV57" s="502"/>
      <c r="AW57" s="502"/>
      <c r="AX57" s="502"/>
      <c r="AY57" s="502"/>
      <c r="AZ57" s="502"/>
      <c r="BA57" s="502"/>
      <c r="BB57" s="502"/>
      <c r="BC57" s="273"/>
      <c r="BD57" s="273"/>
      <c r="BE57" s="306"/>
      <c r="BF57" s="304"/>
    </row>
    <row r="58" spans="1:58" s="266" customFormat="1" ht="15.75" customHeight="1" x14ac:dyDescent="0.2">
      <c r="A58" s="267"/>
      <c r="B58" s="264"/>
      <c r="C58" s="502"/>
      <c r="D58" s="502"/>
      <c r="E58" s="502"/>
      <c r="F58" s="502"/>
      <c r="G58" s="502"/>
      <c r="H58" s="502"/>
      <c r="I58" s="502"/>
      <c r="J58" s="502"/>
      <c r="K58" s="502"/>
      <c r="L58" s="502"/>
      <c r="M58" s="502"/>
      <c r="N58" s="502"/>
      <c r="O58" s="502"/>
      <c r="P58" s="502"/>
      <c r="Q58" s="502"/>
      <c r="R58" s="502"/>
      <c r="S58" s="502"/>
      <c r="T58" s="502"/>
      <c r="U58" s="502"/>
      <c r="V58" s="502"/>
      <c r="W58" s="502"/>
      <c r="X58" s="502"/>
      <c r="Y58" s="502"/>
      <c r="Z58" s="502"/>
      <c r="AA58" s="502"/>
      <c r="AB58" s="502"/>
      <c r="AC58" s="502"/>
      <c r="AD58" s="502"/>
      <c r="AE58" s="502"/>
      <c r="AF58" s="502"/>
      <c r="AG58" s="502"/>
      <c r="AH58" s="502"/>
      <c r="AI58" s="502"/>
      <c r="AJ58" s="502"/>
      <c r="AK58" s="502"/>
      <c r="AL58" s="502"/>
      <c r="AM58" s="502"/>
      <c r="AN58" s="502"/>
      <c r="AO58" s="502"/>
      <c r="AP58" s="502"/>
      <c r="AQ58" s="502"/>
      <c r="AR58" s="502"/>
      <c r="AS58" s="502"/>
      <c r="AT58" s="502"/>
      <c r="AU58" s="502"/>
      <c r="AV58" s="502"/>
      <c r="AW58" s="502"/>
      <c r="AX58" s="502"/>
      <c r="AY58" s="502"/>
      <c r="AZ58" s="502"/>
      <c r="BA58" s="502"/>
      <c r="BB58" s="502"/>
      <c r="BC58" s="273"/>
      <c r="BD58" s="273"/>
      <c r="BE58" s="306"/>
      <c r="BF58" s="304"/>
    </row>
    <row r="59" spans="1:58" s="266" customFormat="1" ht="17.5" customHeight="1" x14ac:dyDescent="0.2">
      <c r="A59" s="264"/>
      <c r="B59" s="264"/>
      <c r="C59" s="502"/>
      <c r="D59" s="502"/>
      <c r="E59" s="502"/>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502"/>
      <c r="AH59" s="502"/>
      <c r="AI59" s="502"/>
      <c r="AJ59" s="502"/>
      <c r="AK59" s="502"/>
      <c r="AL59" s="502"/>
      <c r="AM59" s="502"/>
      <c r="AN59" s="502"/>
      <c r="AO59" s="502"/>
      <c r="AP59" s="502"/>
      <c r="AQ59" s="502"/>
      <c r="AR59" s="502"/>
      <c r="AS59" s="502"/>
      <c r="AT59" s="502"/>
      <c r="AU59" s="502"/>
      <c r="AV59" s="502"/>
      <c r="AW59" s="502"/>
      <c r="AX59" s="502"/>
      <c r="AY59" s="502"/>
      <c r="AZ59" s="502"/>
      <c r="BA59" s="502"/>
      <c r="BB59" s="502"/>
      <c r="BC59" s="273"/>
      <c r="BD59" s="273"/>
      <c r="BE59" s="306"/>
      <c r="BF59" s="304"/>
    </row>
    <row r="60" spans="1:58" s="266" customFormat="1" ht="17.25" customHeight="1" x14ac:dyDescent="0.2">
      <c r="A60" s="264"/>
      <c r="B60" s="264"/>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c r="AE60" s="502"/>
      <c r="AF60" s="502"/>
      <c r="AG60" s="502"/>
      <c r="AH60" s="502"/>
      <c r="AI60" s="502"/>
      <c r="AJ60" s="502"/>
      <c r="AK60" s="502"/>
      <c r="AL60" s="502"/>
      <c r="AM60" s="502"/>
      <c r="AN60" s="502"/>
      <c r="AO60" s="502"/>
      <c r="AP60" s="502"/>
      <c r="AQ60" s="502"/>
      <c r="AR60" s="502"/>
      <c r="AS60" s="502"/>
      <c r="AT60" s="502"/>
      <c r="AU60" s="502"/>
      <c r="AV60" s="502"/>
      <c r="AW60" s="502"/>
      <c r="AX60" s="502"/>
      <c r="AY60" s="502"/>
      <c r="AZ60" s="502"/>
      <c r="BA60" s="502"/>
      <c r="BB60" s="502"/>
      <c r="BC60" s="273"/>
      <c r="BD60" s="273"/>
      <c r="BE60" s="307"/>
      <c r="BF60" s="308"/>
    </row>
    <row r="61" spans="1:58" ht="16.5" customHeight="1" x14ac:dyDescent="0.2">
      <c r="A61" s="273"/>
      <c r="B61" s="273"/>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c r="AE61" s="502"/>
      <c r="AF61" s="502"/>
      <c r="AG61" s="502"/>
      <c r="AH61" s="502"/>
      <c r="AI61" s="502"/>
      <c r="AJ61" s="502"/>
      <c r="AK61" s="502"/>
      <c r="AL61" s="502"/>
      <c r="AM61" s="502"/>
      <c r="AN61" s="502"/>
      <c r="AO61" s="502"/>
      <c r="AP61" s="502"/>
      <c r="AQ61" s="502"/>
      <c r="AR61" s="502"/>
      <c r="AS61" s="502"/>
      <c r="AT61" s="502"/>
      <c r="AU61" s="502"/>
      <c r="AV61" s="502"/>
      <c r="AW61" s="502"/>
      <c r="AX61" s="502"/>
      <c r="AY61" s="502"/>
      <c r="AZ61" s="502"/>
      <c r="BA61" s="502"/>
      <c r="BB61" s="502"/>
      <c r="BC61" s="257"/>
      <c r="BD61" s="257"/>
      <c r="BE61" s="309"/>
      <c r="BF61" s="310"/>
    </row>
    <row r="62" spans="1:58" ht="16.5" customHeight="1" x14ac:dyDescent="0.2">
      <c r="A62" s="273"/>
      <c r="B62" s="273"/>
      <c r="C62" s="502"/>
      <c r="D62" s="502"/>
      <c r="E62" s="502"/>
      <c r="F62" s="502"/>
      <c r="G62" s="502"/>
      <c r="H62" s="502"/>
      <c r="I62" s="502"/>
      <c r="J62" s="502"/>
      <c r="K62" s="502"/>
      <c r="L62" s="502"/>
      <c r="M62" s="502"/>
      <c r="N62" s="502"/>
      <c r="O62" s="502"/>
      <c r="P62" s="502"/>
      <c r="Q62" s="502"/>
      <c r="R62" s="502"/>
      <c r="S62" s="502"/>
      <c r="T62" s="502"/>
      <c r="U62" s="502"/>
      <c r="V62" s="502"/>
      <c r="W62" s="502"/>
      <c r="X62" s="502"/>
      <c r="Y62" s="502"/>
      <c r="Z62" s="502"/>
      <c r="AA62" s="502"/>
      <c r="AB62" s="502"/>
      <c r="AC62" s="502"/>
      <c r="AD62" s="502"/>
      <c r="AE62" s="502"/>
      <c r="AF62" s="502"/>
      <c r="AG62" s="502"/>
      <c r="AH62" s="502"/>
      <c r="AI62" s="502"/>
      <c r="AJ62" s="502"/>
      <c r="AK62" s="502"/>
      <c r="AL62" s="502"/>
      <c r="AM62" s="502"/>
      <c r="AN62" s="502"/>
      <c r="AO62" s="502"/>
      <c r="AP62" s="502"/>
      <c r="AQ62" s="502"/>
      <c r="AR62" s="502"/>
      <c r="AS62" s="502"/>
      <c r="AT62" s="502"/>
      <c r="AU62" s="502"/>
      <c r="AV62" s="502"/>
      <c r="AW62" s="502"/>
      <c r="AX62" s="502"/>
      <c r="AY62" s="502"/>
      <c r="AZ62" s="502"/>
      <c r="BA62" s="502"/>
      <c r="BB62" s="502"/>
      <c r="BC62" s="257"/>
      <c r="BD62" s="257"/>
      <c r="BE62" s="309"/>
      <c r="BF62" s="311"/>
    </row>
    <row r="63" spans="1:58" ht="16.5" customHeight="1" x14ac:dyDescent="0.2">
      <c r="A63" s="273"/>
      <c r="B63" s="273"/>
      <c r="C63" s="273"/>
      <c r="D63" s="273"/>
      <c r="E63" s="273"/>
      <c r="F63" s="273"/>
      <c r="G63" s="273"/>
      <c r="H63" s="273"/>
      <c r="I63" s="273"/>
      <c r="J63" s="273"/>
      <c r="K63" s="273"/>
      <c r="L63" s="273"/>
      <c r="M63" s="273"/>
      <c r="N63" s="273"/>
      <c r="O63" s="273"/>
      <c r="P63" s="273"/>
      <c r="Q63" s="273"/>
      <c r="R63" s="273"/>
      <c r="S63" s="273"/>
      <c r="T63" s="273"/>
      <c r="U63" s="498" t="str">
        <f>IF(OR(AU64="",AX64=""),"",IF(AND(DATE(AP64,AU64,AX64)&gt;=日付データ!$B$2,DATE(AP64,AU64,AX64)&lt;=日付データ!$C$2),"",IF(AND(DATE(AP64,AU64,AX64)&gt;=日付データ!$B$3,DATE(AP64,AU64,AX64)&lt;=日付データ!$C$3),"","日付が公募期間外です。公募期間内の日付を入力してください。↓　 　")))</f>
        <v/>
      </c>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498"/>
      <c r="AY63" s="498"/>
      <c r="AZ63" s="498"/>
      <c r="BA63" s="273"/>
      <c r="BB63" s="273"/>
      <c r="BC63" s="257"/>
      <c r="BD63" s="257"/>
      <c r="BE63" s="312" t="s">
        <v>711</v>
      </c>
      <c r="BF63" s="313" t="s">
        <v>239</v>
      </c>
    </row>
    <row r="64" spans="1:58" ht="30" customHeight="1" x14ac:dyDescent="0.2">
      <c r="A64" s="275"/>
      <c r="B64" s="276"/>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57"/>
      <c r="AN64" s="278"/>
      <c r="AO64" s="279"/>
      <c r="AP64" s="495">
        <v>2024</v>
      </c>
      <c r="AQ64" s="495"/>
      <c r="AR64" s="495"/>
      <c r="AS64" s="495"/>
      <c r="AT64" s="280" t="s">
        <v>6</v>
      </c>
      <c r="AU64" s="496"/>
      <c r="AV64" s="496"/>
      <c r="AW64" s="280" t="s">
        <v>5</v>
      </c>
      <c r="AX64" s="497"/>
      <c r="AY64" s="497"/>
      <c r="AZ64" s="280" t="s">
        <v>171</v>
      </c>
      <c r="BA64" s="257"/>
      <c r="BB64" s="257"/>
      <c r="BC64" s="257"/>
      <c r="BD64" s="257"/>
      <c r="BE64" s="314">
        <v>1</v>
      </c>
      <c r="BF64" s="317"/>
    </row>
    <row r="65" spans="1:58" ht="19.5" customHeight="1" x14ac:dyDescent="0.2">
      <c r="A65" s="275"/>
      <c r="B65" s="276"/>
      <c r="C65" s="277"/>
      <c r="D65" s="277"/>
      <c r="E65" s="277"/>
      <c r="F65" s="277"/>
      <c r="G65" s="277"/>
      <c r="H65" s="277"/>
      <c r="I65" s="277"/>
      <c r="J65" s="277"/>
      <c r="K65" s="277"/>
      <c r="L65" s="277"/>
      <c r="M65" s="277"/>
      <c r="N65" s="277"/>
      <c r="O65" s="277"/>
      <c r="P65" s="277"/>
      <c r="Q65" s="277"/>
      <c r="R65" s="277"/>
      <c r="S65" s="277"/>
      <c r="T65" s="487" t="str">
        <f>IF(OR(AU64="",AX64=""),"",IF(DATE(AP64,AU64,AX64)&lt;=EOMONTH(DATE(AP64,AU64,1), 0),"","日付が相違しております。正しい日付を入力してください。↑　　"))</f>
        <v/>
      </c>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7"/>
      <c r="AZ65" s="487"/>
      <c r="BA65" s="257"/>
      <c r="BB65" s="257"/>
      <c r="BC65" s="257"/>
      <c r="BD65" s="257"/>
      <c r="BE65" s="307"/>
      <c r="BF65" s="308"/>
    </row>
    <row r="66" spans="1:58" s="286" customFormat="1" ht="30" customHeight="1" x14ac:dyDescent="0.2">
      <c r="A66" s="282"/>
      <c r="B66" s="283"/>
      <c r="C66" s="283"/>
      <c r="D66" s="283"/>
      <c r="E66" s="284"/>
      <c r="F66" s="284"/>
      <c r="G66" s="284"/>
      <c r="H66" s="284"/>
      <c r="I66" s="285"/>
      <c r="J66" s="285"/>
      <c r="K66" s="285"/>
      <c r="L66" s="285"/>
      <c r="M66" s="285"/>
      <c r="N66" s="285"/>
      <c r="O66" s="285"/>
      <c r="P66" s="488" t="s">
        <v>170</v>
      </c>
      <c r="Q66" s="488"/>
      <c r="R66" s="488"/>
      <c r="S66" s="488"/>
      <c r="T66" s="488"/>
      <c r="U66" s="488"/>
      <c r="V66" s="488"/>
      <c r="W66" s="488"/>
      <c r="X66" s="488"/>
      <c r="Y66" s="285"/>
      <c r="Z66" s="489"/>
      <c r="AA66" s="489"/>
      <c r="AB66" s="489"/>
      <c r="AC66" s="489"/>
      <c r="AD66" s="489"/>
      <c r="AE66" s="489"/>
      <c r="AF66" s="489"/>
      <c r="AG66" s="489"/>
      <c r="AH66" s="489"/>
      <c r="AI66" s="489"/>
      <c r="AJ66" s="489"/>
      <c r="AK66" s="489"/>
      <c r="AL66" s="489"/>
      <c r="AM66" s="489"/>
      <c r="AN66" s="489"/>
      <c r="AO66" s="489"/>
      <c r="AP66" s="489"/>
      <c r="AQ66" s="489"/>
      <c r="AR66" s="489"/>
      <c r="AS66" s="489"/>
      <c r="AT66" s="489"/>
      <c r="AU66" s="489"/>
      <c r="AV66" s="489"/>
      <c r="AW66" s="489"/>
      <c r="AX66" s="489"/>
      <c r="AY66" s="489"/>
      <c r="AZ66" s="257"/>
      <c r="BA66" s="257"/>
      <c r="BB66" s="257"/>
      <c r="BC66" s="257"/>
      <c r="BD66" s="257"/>
      <c r="BE66" s="314">
        <v>2</v>
      </c>
      <c r="BF66" s="317"/>
    </row>
    <row r="67" spans="1:58" s="286" customFormat="1" ht="27" customHeight="1" x14ac:dyDescent="0.2">
      <c r="A67" s="282"/>
      <c r="B67" s="283"/>
      <c r="C67" s="283"/>
      <c r="D67" s="283"/>
      <c r="E67" s="287"/>
      <c r="F67" s="288"/>
      <c r="G67" s="288"/>
      <c r="H67" s="288"/>
      <c r="I67" s="289"/>
      <c r="J67" s="289"/>
      <c r="K67" s="289"/>
      <c r="L67" s="289"/>
      <c r="M67" s="289"/>
      <c r="N67" s="289"/>
      <c r="O67" s="289"/>
      <c r="P67" s="289"/>
      <c r="Q67" s="289"/>
      <c r="R67" s="289"/>
      <c r="S67" s="289"/>
      <c r="T67" s="289"/>
      <c r="U67" s="289"/>
      <c r="V67" s="289"/>
      <c r="W67" s="289"/>
      <c r="X67" s="290"/>
      <c r="Y67" s="289"/>
      <c r="Z67" s="284" t="s">
        <v>1052</v>
      </c>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91"/>
      <c r="AW67" s="291"/>
      <c r="AX67" s="291"/>
      <c r="AY67" s="291"/>
      <c r="AZ67" s="257"/>
      <c r="BA67" s="257"/>
      <c r="BB67" s="257"/>
      <c r="BC67" s="257"/>
      <c r="BD67" s="257"/>
      <c r="BE67" s="315"/>
      <c r="BF67" s="304"/>
    </row>
    <row r="68" spans="1:58" ht="18" customHeight="1" x14ac:dyDescent="0.2">
      <c r="BC68" s="260"/>
      <c r="BD68" s="260"/>
      <c r="BE68" s="316"/>
      <c r="BF68" s="304"/>
    </row>
  </sheetData>
  <sheetProtection algorithmName="SHA-512" hashValue="bGIlVRaQ7udlvtlheN9/Erl5DS0FzSUILgnHjK8MeHG7XBpakzMCNfv/rPR+xvoyKsDbv9yyrgc8ms/2xQS+jA==" saltValue="9N4gacASgh8ZxCEhvUW1nQ==" spinCount="100000" sheet="1" objects="1" formatColumns="0"/>
  <mergeCells count="38">
    <mergeCell ref="AV1:AW1"/>
    <mergeCell ref="AY1:AZ1"/>
    <mergeCell ref="A2:BB2"/>
    <mergeCell ref="C5:BB8"/>
    <mergeCell ref="C11:BB17"/>
    <mergeCell ref="C20:BB23"/>
    <mergeCell ref="AC36:AJ36"/>
    <mergeCell ref="AK36:AR36"/>
    <mergeCell ref="AS36:AZ36"/>
    <mergeCell ref="C36:H36"/>
    <mergeCell ref="I36:P36"/>
    <mergeCell ref="Q36:AB36"/>
    <mergeCell ref="C26:BB30"/>
    <mergeCell ref="C33:BB34"/>
    <mergeCell ref="C35:H35"/>
    <mergeCell ref="I35:P35"/>
    <mergeCell ref="Q35:AB35"/>
    <mergeCell ref="AC35:AJ35"/>
    <mergeCell ref="AK35:AR35"/>
    <mergeCell ref="AS35:AZ35"/>
    <mergeCell ref="C38:AZ38"/>
    <mergeCell ref="AC37:AJ37"/>
    <mergeCell ref="AK37:AR37"/>
    <mergeCell ref="AS37:AZ37"/>
    <mergeCell ref="C37:H37"/>
    <mergeCell ref="I37:P37"/>
    <mergeCell ref="Q37:AB37"/>
    <mergeCell ref="C42:BB46"/>
    <mergeCell ref="P66:X66"/>
    <mergeCell ref="Z66:AY66"/>
    <mergeCell ref="C49:BB49"/>
    <mergeCell ref="C52:BB53"/>
    <mergeCell ref="C56:BB62"/>
    <mergeCell ref="AP64:AS64"/>
    <mergeCell ref="AU64:AV64"/>
    <mergeCell ref="AX64:AY64"/>
    <mergeCell ref="T65:AZ65"/>
    <mergeCell ref="U63:AZ63"/>
  </mergeCells>
  <phoneticPr fontId="47"/>
  <conditionalFormatting sqref="Z66:AY66">
    <cfRule type="expression" dxfId="102" priority="3">
      <formula>$Z$66=""</formula>
    </cfRule>
  </conditionalFormatting>
  <conditionalFormatting sqref="AP64:AS64">
    <cfRule type="expression" dxfId="101" priority="2">
      <formula>$AP$64=""</formula>
    </cfRule>
  </conditionalFormatting>
  <conditionalFormatting sqref="AU64:AV64">
    <cfRule type="expression" dxfId="100" priority="5">
      <formula>$AU$64=""</formula>
    </cfRule>
  </conditionalFormatting>
  <conditionalFormatting sqref="AX64:AY64">
    <cfRule type="expression" dxfId="99" priority="4">
      <formula>$AX$64=""</formula>
    </cfRule>
  </conditionalFormatting>
  <conditionalFormatting sqref="BF64 BF66">
    <cfRule type="notContainsBlanks" dxfId="98" priority="1">
      <formula>LEN(TRIM(BF64))&gt;0</formula>
    </cfRule>
  </conditionalFormatting>
  <dataValidations count="4">
    <dataValidation type="textLength" imeMode="disabled" operator="equal" allowBlank="1" showInputMessage="1" showErrorMessage="1" error="西暦4桁で入力してください。" sqref="AP64:AS64" xr:uid="{8587B60F-694F-4FA8-AC5B-DFF91FFC89CA}">
      <formula1>4</formula1>
    </dataValidation>
    <dataValidation imeMode="disabled" allowBlank="1" showInputMessage="1" showErrorMessage="1" sqref="AO64" xr:uid="{2BEA418A-D25A-4582-AADD-1E374594445E}"/>
    <dataValidation type="custom" imeMode="disabled" allowBlank="1" showInputMessage="1" showErrorMessage="1" sqref="AU64:AV64" xr:uid="{924138D5-A8AF-4E84-8BE9-2AF30B3CFA43}">
      <formula1>OR(AU64=1,AU64=2,AU64=3,AU64=4,AU64=5,AU64=6,AU64=7,AU64=8,AU64=9,AU64=10,AU64=11,AU64=12)</formula1>
    </dataValidation>
    <dataValidation type="custom" imeMode="disabled" allowBlank="1" showInputMessage="1" showErrorMessage="1" error="日付をご確認ください。" sqref="AX64:AY64" xr:uid="{517D27BC-14F9-4EF0-8112-223B108ED787}">
      <formula1>DATE(AP64,AU64,AX64)&lt;=EOMONTH(DATE(AP64,AU64,1), 0)</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F608E-04FB-4F33-AA48-55FC77448727}">
  <dimension ref="A1:BH30"/>
  <sheetViews>
    <sheetView showGridLines="0" view="pageBreakPreview" zoomScale="80" zoomScaleNormal="100" zoomScaleSheetLayoutView="80" workbookViewId="0"/>
  </sheetViews>
  <sheetFormatPr defaultColWidth="3" defaultRowHeight="18" customHeight="1" x14ac:dyDescent="0.2"/>
  <cols>
    <col min="1" max="3" width="2.6328125" style="316" customWidth="1"/>
    <col min="4" max="5" width="2.6328125" style="328" customWidth="1"/>
    <col min="6" max="7" width="2.6328125" style="352" customWidth="1"/>
    <col min="8" max="54" width="2.6328125" style="316" customWidth="1"/>
    <col min="55" max="55" width="2.6328125" style="316" hidden="1" customWidth="1"/>
    <col min="56" max="56" width="2.6328125" style="316" customWidth="1"/>
    <col min="57" max="57" width="4.7265625" style="316" customWidth="1"/>
    <col min="58" max="58" width="51.7265625" style="304" hidden="1" customWidth="1"/>
    <col min="59" max="59" width="51.7265625" style="316" customWidth="1"/>
    <col min="60" max="16384" width="3" style="316"/>
  </cols>
  <sheetData>
    <row r="1" spans="1:59" ht="28.5" customHeight="1" x14ac:dyDescent="0.2">
      <c r="A1" s="253"/>
      <c r="B1" s="315"/>
      <c r="C1" s="315"/>
      <c r="D1" s="338"/>
      <c r="E1" s="338"/>
      <c r="F1" s="339"/>
      <c r="G1" s="339"/>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5"/>
      <c r="BB1" s="315"/>
      <c r="BC1" s="315"/>
      <c r="BD1" s="315"/>
      <c r="BE1" s="315"/>
      <c r="BF1" s="328"/>
      <c r="BG1" s="340"/>
    </row>
    <row r="2" spans="1:59" ht="28.5" customHeight="1" x14ac:dyDescent="0.2">
      <c r="A2" s="315"/>
      <c r="B2" s="315"/>
      <c r="C2" s="315"/>
      <c r="D2" s="338"/>
      <c r="E2" s="338"/>
      <c r="F2" s="341"/>
      <c r="G2" s="341"/>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G2" s="340"/>
    </row>
    <row r="3" spans="1:59" ht="34.9" customHeight="1" x14ac:dyDescent="0.2">
      <c r="A3" s="499" t="s">
        <v>1318</v>
      </c>
      <c r="B3" s="500"/>
      <c r="C3" s="500"/>
      <c r="D3" s="500"/>
      <c r="E3" s="500"/>
      <c r="F3" s="500"/>
      <c r="G3" s="500"/>
      <c r="H3" s="500"/>
      <c r="I3" s="500"/>
      <c r="J3" s="500"/>
      <c r="K3" s="500"/>
      <c r="L3" s="500"/>
      <c r="M3" s="500"/>
      <c r="N3" s="500"/>
      <c r="O3" s="500"/>
      <c r="P3" s="500"/>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G3" s="340"/>
    </row>
    <row r="4" spans="1:59" ht="30" customHeight="1" x14ac:dyDescent="0.2">
      <c r="A4" s="500" t="s">
        <v>201</v>
      </c>
      <c r="B4" s="500"/>
      <c r="C4" s="500"/>
      <c r="D4" s="500"/>
      <c r="E4" s="500"/>
      <c r="F4" s="500"/>
      <c r="G4" s="500"/>
      <c r="H4" s="500"/>
      <c r="I4" s="500"/>
      <c r="J4" s="500"/>
      <c r="K4" s="500"/>
      <c r="L4" s="500"/>
      <c r="M4" s="500"/>
      <c r="N4" s="500"/>
      <c r="O4" s="500"/>
      <c r="P4" s="500"/>
      <c r="Q4" s="338"/>
      <c r="R4" s="338"/>
      <c r="S4" s="338"/>
      <c r="T4" s="338"/>
      <c r="U4" s="338"/>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G4" s="340"/>
    </row>
    <row r="5" spans="1:59" ht="30" customHeight="1" x14ac:dyDescent="0.2">
      <c r="A5" s="504" t="s">
        <v>1308</v>
      </c>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265"/>
      <c r="BD5" s="265"/>
      <c r="BE5" s="265"/>
      <c r="BG5" s="340"/>
    </row>
    <row r="6" spans="1:59" ht="30" customHeight="1" x14ac:dyDescent="0.2">
      <c r="A6" s="504"/>
      <c r="B6" s="504"/>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04"/>
      <c r="AY6" s="504"/>
      <c r="AZ6" s="504"/>
      <c r="BA6" s="504"/>
      <c r="BB6" s="504"/>
      <c r="BC6" s="265"/>
      <c r="BD6" s="265"/>
      <c r="BE6" s="265"/>
      <c r="BG6" s="340"/>
    </row>
    <row r="7" spans="1:59" ht="30" customHeight="1" x14ac:dyDescent="0.2">
      <c r="A7" s="504"/>
      <c r="B7" s="504"/>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c r="AU7" s="504"/>
      <c r="AV7" s="504"/>
      <c r="AW7" s="504"/>
      <c r="AX7" s="504"/>
      <c r="AY7" s="504"/>
      <c r="AZ7" s="504"/>
      <c r="BA7" s="504"/>
      <c r="BB7" s="504"/>
      <c r="BC7" s="265"/>
      <c r="BD7" s="265"/>
      <c r="BE7" s="265"/>
      <c r="BG7" s="340"/>
    </row>
    <row r="8" spans="1:59" s="260" customFormat="1" ht="30" customHeight="1" x14ac:dyDescent="0.2">
      <c r="A8" s="265"/>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304"/>
      <c r="BG8" s="326"/>
    </row>
    <row r="9" spans="1:59" s="260" customFormat="1" ht="79.150000000000006" customHeight="1" x14ac:dyDescent="0.2">
      <c r="A9" s="505" t="s">
        <v>1309</v>
      </c>
      <c r="B9" s="505"/>
      <c r="C9" s="505"/>
      <c r="D9" s="505"/>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5"/>
      <c r="AY9" s="505"/>
      <c r="AZ9" s="505"/>
      <c r="BA9" s="505"/>
      <c r="BB9" s="505"/>
      <c r="BC9" s="268"/>
      <c r="BD9" s="268"/>
      <c r="BE9" s="270"/>
      <c r="BF9" s="304"/>
      <c r="BG9" s="326"/>
    </row>
    <row r="10" spans="1:59" ht="6" customHeight="1" x14ac:dyDescent="0.2">
      <c r="A10" s="265"/>
      <c r="B10" s="342"/>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G10" s="340"/>
    </row>
    <row r="11" spans="1:59" s="343" customFormat="1" ht="21" customHeight="1" x14ac:dyDescent="0.2">
      <c r="D11" s="544" t="s">
        <v>1021</v>
      </c>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6"/>
    </row>
    <row r="12" spans="1:59" s="343" customFormat="1" ht="24" customHeight="1" x14ac:dyDescent="0.2">
      <c r="D12" s="539" t="s">
        <v>1022</v>
      </c>
      <c r="E12" s="540"/>
      <c r="F12" s="541" t="s">
        <v>1023</v>
      </c>
      <c r="G12" s="541"/>
      <c r="H12" s="541"/>
      <c r="I12" s="541"/>
      <c r="J12" s="541"/>
      <c r="K12" s="541"/>
      <c r="L12" s="541"/>
      <c r="M12" s="541"/>
      <c r="N12" s="541"/>
      <c r="O12" s="541"/>
      <c r="P12" s="541"/>
      <c r="Q12" s="541"/>
      <c r="R12" s="541"/>
      <c r="S12" s="541"/>
      <c r="T12" s="541"/>
      <c r="U12" s="541"/>
      <c r="V12" s="541"/>
      <c r="W12" s="541"/>
      <c r="X12" s="541"/>
      <c r="Y12" s="541"/>
      <c r="Z12" s="541"/>
      <c r="AA12" s="542"/>
      <c r="AB12" s="540" t="s">
        <v>1024</v>
      </c>
      <c r="AC12" s="540"/>
      <c r="AD12" s="540" t="s">
        <v>1025</v>
      </c>
      <c r="AE12" s="540"/>
      <c r="AF12" s="540"/>
      <c r="AG12" s="540"/>
      <c r="AH12" s="540"/>
      <c r="AI12" s="540"/>
      <c r="AJ12" s="540"/>
      <c r="AK12" s="540"/>
      <c r="AL12" s="540"/>
      <c r="AM12" s="540"/>
      <c r="AN12" s="540"/>
      <c r="AO12" s="540"/>
      <c r="AP12" s="540"/>
      <c r="AQ12" s="540"/>
      <c r="AR12" s="540"/>
      <c r="AS12" s="540"/>
      <c r="AT12" s="540"/>
      <c r="AU12" s="540"/>
      <c r="AV12" s="540"/>
      <c r="AW12" s="540"/>
      <c r="AX12" s="540"/>
      <c r="AY12" s="543"/>
    </row>
    <row r="13" spans="1:59" s="343" customFormat="1" ht="24" customHeight="1" x14ac:dyDescent="0.2">
      <c r="D13" s="533" t="s">
        <v>198</v>
      </c>
      <c r="E13" s="534"/>
      <c r="F13" s="534" t="s">
        <v>1026</v>
      </c>
      <c r="G13" s="534"/>
      <c r="H13" s="534"/>
      <c r="I13" s="534"/>
      <c r="J13" s="534"/>
      <c r="K13" s="534"/>
      <c r="L13" s="534"/>
      <c r="M13" s="534"/>
      <c r="N13" s="534"/>
      <c r="O13" s="534"/>
      <c r="P13" s="534"/>
      <c r="Q13" s="534"/>
      <c r="R13" s="534"/>
      <c r="S13" s="534"/>
      <c r="T13" s="534"/>
      <c r="U13" s="534"/>
      <c r="V13" s="534"/>
      <c r="W13" s="534"/>
      <c r="X13" s="534"/>
      <c r="Y13" s="534"/>
      <c r="Z13" s="534"/>
      <c r="AA13" s="535"/>
      <c r="AB13" s="534" t="s">
        <v>1027</v>
      </c>
      <c r="AC13" s="534"/>
      <c r="AD13" s="534" t="s">
        <v>1028</v>
      </c>
      <c r="AE13" s="534"/>
      <c r="AF13" s="534"/>
      <c r="AG13" s="534"/>
      <c r="AH13" s="534"/>
      <c r="AI13" s="534"/>
      <c r="AJ13" s="534"/>
      <c r="AK13" s="534"/>
      <c r="AL13" s="534"/>
      <c r="AM13" s="534"/>
      <c r="AN13" s="534"/>
      <c r="AO13" s="534"/>
      <c r="AP13" s="534"/>
      <c r="AQ13" s="534"/>
      <c r="AR13" s="534"/>
      <c r="AS13" s="534"/>
      <c r="AT13" s="534"/>
      <c r="AU13" s="534"/>
      <c r="AV13" s="534"/>
      <c r="AW13" s="534"/>
      <c r="AX13" s="534"/>
      <c r="AY13" s="536"/>
    </row>
    <row r="14" spans="1:59" s="343" customFormat="1" ht="24" customHeight="1" x14ac:dyDescent="0.2">
      <c r="D14" s="533" t="s">
        <v>1029</v>
      </c>
      <c r="E14" s="534"/>
      <c r="F14" s="534" t="s">
        <v>1030</v>
      </c>
      <c r="G14" s="534"/>
      <c r="H14" s="534"/>
      <c r="I14" s="534"/>
      <c r="J14" s="534"/>
      <c r="K14" s="534"/>
      <c r="L14" s="534"/>
      <c r="M14" s="534"/>
      <c r="N14" s="534"/>
      <c r="O14" s="534"/>
      <c r="P14" s="534"/>
      <c r="Q14" s="534"/>
      <c r="R14" s="534"/>
      <c r="S14" s="534"/>
      <c r="T14" s="534"/>
      <c r="U14" s="534"/>
      <c r="V14" s="534"/>
      <c r="W14" s="534"/>
      <c r="X14" s="534"/>
      <c r="Y14" s="534"/>
      <c r="Z14" s="534"/>
      <c r="AA14" s="535"/>
      <c r="AB14" s="534" t="s">
        <v>1031</v>
      </c>
      <c r="AC14" s="534"/>
      <c r="AD14" s="534" t="s">
        <v>1032</v>
      </c>
      <c r="AE14" s="534"/>
      <c r="AF14" s="534"/>
      <c r="AG14" s="534"/>
      <c r="AH14" s="534"/>
      <c r="AI14" s="534"/>
      <c r="AJ14" s="534"/>
      <c r="AK14" s="534"/>
      <c r="AL14" s="534"/>
      <c r="AM14" s="534"/>
      <c r="AN14" s="534"/>
      <c r="AO14" s="534"/>
      <c r="AP14" s="534"/>
      <c r="AQ14" s="534"/>
      <c r="AR14" s="534"/>
      <c r="AS14" s="534"/>
      <c r="AT14" s="534"/>
      <c r="AU14" s="534"/>
      <c r="AV14" s="534"/>
      <c r="AW14" s="534"/>
      <c r="AX14" s="534"/>
      <c r="AY14" s="536"/>
    </row>
    <row r="15" spans="1:59" s="343" customFormat="1" ht="24" customHeight="1" x14ac:dyDescent="0.2">
      <c r="D15" s="533" t="s">
        <v>192</v>
      </c>
      <c r="E15" s="534"/>
      <c r="F15" s="534" t="s">
        <v>1033</v>
      </c>
      <c r="G15" s="534"/>
      <c r="H15" s="534"/>
      <c r="I15" s="534"/>
      <c r="J15" s="534"/>
      <c r="K15" s="534"/>
      <c r="L15" s="534"/>
      <c r="M15" s="534"/>
      <c r="N15" s="534"/>
      <c r="O15" s="534"/>
      <c r="P15" s="534"/>
      <c r="Q15" s="534"/>
      <c r="R15" s="534"/>
      <c r="S15" s="534"/>
      <c r="T15" s="534"/>
      <c r="U15" s="534"/>
      <c r="V15" s="534"/>
      <c r="W15" s="534"/>
      <c r="X15" s="534"/>
      <c r="Y15" s="534"/>
      <c r="Z15" s="534"/>
      <c r="AA15" s="535"/>
      <c r="AB15" s="534" t="s">
        <v>1034</v>
      </c>
      <c r="AC15" s="534"/>
      <c r="AD15" s="534" t="s">
        <v>1035</v>
      </c>
      <c r="AE15" s="534"/>
      <c r="AF15" s="534"/>
      <c r="AG15" s="534"/>
      <c r="AH15" s="534"/>
      <c r="AI15" s="534"/>
      <c r="AJ15" s="534"/>
      <c r="AK15" s="534"/>
      <c r="AL15" s="534"/>
      <c r="AM15" s="534"/>
      <c r="AN15" s="534"/>
      <c r="AO15" s="534"/>
      <c r="AP15" s="534"/>
      <c r="AQ15" s="534"/>
      <c r="AR15" s="534"/>
      <c r="AS15" s="534"/>
      <c r="AT15" s="534"/>
      <c r="AU15" s="534"/>
      <c r="AV15" s="534"/>
      <c r="AW15" s="534"/>
      <c r="AX15" s="534"/>
      <c r="AY15" s="536"/>
    </row>
    <row r="16" spans="1:59" s="343" customFormat="1" ht="24" customHeight="1" x14ac:dyDescent="0.2">
      <c r="D16" s="533" t="s">
        <v>190</v>
      </c>
      <c r="E16" s="534"/>
      <c r="F16" s="534" t="s">
        <v>1036</v>
      </c>
      <c r="G16" s="534"/>
      <c r="H16" s="534"/>
      <c r="I16" s="534"/>
      <c r="J16" s="534"/>
      <c r="K16" s="534"/>
      <c r="L16" s="534"/>
      <c r="M16" s="534"/>
      <c r="N16" s="534"/>
      <c r="O16" s="534"/>
      <c r="P16" s="534"/>
      <c r="Q16" s="534"/>
      <c r="R16" s="534"/>
      <c r="S16" s="534"/>
      <c r="T16" s="534"/>
      <c r="U16" s="534"/>
      <c r="V16" s="534"/>
      <c r="W16" s="534"/>
      <c r="X16" s="534"/>
      <c r="Y16" s="534"/>
      <c r="Z16" s="534"/>
      <c r="AA16" s="535"/>
      <c r="AB16" s="534" t="s">
        <v>1037</v>
      </c>
      <c r="AC16" s="534"/>
      <c r="AD16" s="534" t="s">
        <v>1038</v>
      </c>
      <c r="AE16" s="534"/>
      <c r="AF16" s="534"/>
      <c r="AG16" s="534"/>
      <c r="AH16" s="534"/>
      <c r="AI16" s="534"/>
      <c r="AJ16" s="534"/>
      <c r="AK16" s="534"/>
      <c r="AL16" s="534"/>
      <c r="AM16" s="534"/>
      <c r="AN16" s="534"/>
      <c r="AO16" s="534"/>
      <c r="AP16" s="534"/>
      <c r="AQ16" s="534"/>
      <c r="AR16" s="534"/>
      <c r="AS16" s="534"/>
      <c r="AT16" s="534"/>
      <c r="AU16" s="534"/>
      <c r="AV16" s="534"/>
      <c r="AW16" s="534"/>
      <c r="AX16" s="534"/>
      <c r="AY16" s="536"/>
    </row>
    <row r="17" spans="1:60" s="343" customFormat="1" ht="24" customHeight="1" x14ac:dyDescent="0.2">
      <c r="D17" s="533" t="s">
        <v>187</v>
      </c>
      <c r="E17" s="534"/>
      <c r="F17" s="534" t="s">
        <v>1039</v>
      </c>
      <c r="G17" s="534"/>
      <c r="H17" s="534"/>
      <c r="I17" s="534"/>
      <c r="J17" s="534"/>
      <c r="K17" s="534"/>
      <c r="L17" s="534"/>
      <c r="M17" s="534"/>
      <c r="N17" s="534"/>
      <c r="O17" s="534"/>
      <c r="P17" s="534"/>
      <c r="Q17" s="534"/>
      <c r="R17" s="534"/>
      <c r="S17" s="534"/>
      <c r="T17" s="534"/>
      <c r="U17" s="534"/>
      <c r="V17" s="534"/>
      <c r="W17" s="534"/>
      <c r="X17" s="534"/>
      <c r="Y17" s="534"/>
      <c r="Z17" s="534"/>
      <c r="AA17" s="535"/>
      <c r="AB17" s="537" t="s">
        <v>1040</v>
      </c>
      <c r="AC17" s="537"/>
      <c r="AD17" s="537" t="s">
        <v>1041</v>
      </c>
      <c r="AE17" s="537"/>
      <c r="AF17" s="537"/>
      <c r="AG17" s="537"/>
      <c r="AH17" s="537"/>
      <c r="AI17" s="537"/>
      <c r="AJ17" s="537"/>
      <c r="AK17" s="537"/>
      <c r="AL17" s="537"/>
      <c r="AM17" s="537"/>
      <c r="AN17" s="537"/>
      <c r="AO17" s="537"/>
      <c r="AP17" s="537"/>
      <c r="AQ17" s="537"/>
      <c r="AR17" s="537"/>
      <c r="AS17" s="537"/>
      <c r="AT17" s="537"/>
      <c r="AU17" s="537"/>
      <c r="AV17" s="537"/>
      <c r="AW17" s="537"/>
      <c r="AX17" s="537"/>
      <c r="AY17" s="538"/>
    </row>
    <row r="18" spans="1:60" s="343" customFormat="1" ht="24" customHeight="1" x14ac:dyDescent="0.2">
      <c r="D18" s="527" t="s">
        <v>185</v>
      </c>
      <c r="E18" s="528"/>
      <c r="F18" s="528" t="s">
        <v>1042</v>
      </c>
      <c r="G18" s="528"/>
      <c r="H18" s="528"/>
      <c r="I18" s="528"/>
      <c r="J18" s="528"/>
      <c r="K18" s="528"/>
      <c r="L18" s="528"/>
      <c r="M18" s="528"/>
      <c r="N18" s="528"/>
      <c r="O18" s="528"/>
      <c r="P18" s="528"/>
      <c r="Q18" s="528"/>
      <c r="R18" s="528"/>
      <c r="S18" s="528"/>
      <c r="T18" s="528"/>
      <c r="U18" s="528"/>
      <c r="V18" s="528"/>
      <c r="W18" s="528"/>
      <c r="X18" s="528"/>
      <c r="Y18" s="528"/>
      <c r="Z18" s="528"/>
      <c r="AA18" s="529"/>
      <c r="AB18" s="528" t="s">
        <v>1043</v>
      </c>
      <c r="AC18" s="528"/>
      <c r="AD18" s="528" t="s">
        <v>1044</v>
      </c>
      <c r="AE18" s="528"/>
      <c r="AF18" s="528"/>
      <c r="AG18" s="528"/>
      <c r="AH18" s="528"/>
      <c r="AI18" s="528"/>
      <c r="AJ18" s="528"/>
      <c r="AK18" s="528"/>
      <c r="AL18" s="528"/>
      <c r="AM18" s="528"/>
      <c r="AN18" s="528"/>
      <c r="AO18" s="528"/>
      <c r="AP18" s="528"/>
      <c r="AQ18" s="528"/>
      <c r="AR18" s="528"/>
      <c r="AS18" s="528"/>
      <c r="AT18" s="528"/>
      <c r="AU18" s="528"/>
      <c r="AV18" s="528"/>
      <c r="AW18" s="528"/>
      <c r="AX18" s="528"/>
      <c r="AY18" s="530"/>
    </row>
    <row r="20" spans="1:60" ht="30.65" customHeight="1" x14ac:dyDescent="0.2">
      <c r="A20" s="344"/>
      <c r="B20" s="344"/>
      <c r="C20" s="344"/>
      <c r="D20" s="265"/>
      <c r="E20" s="265"/>
      <c r="F20" s="265"/>
      <c r="G20" s="265"/>
      <c r="H20" s="284"/>
      <c r="I20" s="265"/>
      <c r="J20" s="284" t="s">
        <v>1053</v>
      </c>
      <c r="K20" s="265"/>
      <c r="L20" s="284"/>
      <c r="M20" s="345"/>
      <c r="N20" s="345"/>
      <c r="O20" s="345"/>
      <c r="P20" s="345"/>
      <c r="Q20" s="345"/>
      <c r="R20" s="345"/>
      <c r="S20" s="345"/>
      <c r="T20" s="345"/>
      <c r="U20" s="345"/>
      <c r="V20" s="345"/>
      <c r="W20" s="345"/>
      <c r="X20" s="34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312" t="s">
        <v>711</v>
      </c>
      <c r="BF20" s="313" t="s">
        <v>239</v>
      </c>
      <c r="BG20" s="340"/>
    </row>
    <row r="21" spans="1:60" ht="30" customHeight="1" x14ac:dyDescent="0.2">
      <c r="A21" s="303"/>
      <c r="B21" s="346"/>
      <c r="C21" s="346"/>
      <c r="D21" s="346"/>
      <c r="E21" s="346"/>
      <c r="F21" s="346"/>
      <c r="G21" s="347"/>
      <c r="H21" s="348"/>
      <c r="I21" s="348"/>
      <c r="J21" s="519" t="s">
        <v>212</v>
      </c>
      <c r="K21" s="519"/>
      <c r="L21" s="519"/>
      <c r="M21" s="519"/>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303"/>
      <c r="AT21" s="303"/>
      <c r="AU21" s="303"/>
      <c r="AV21" s="303"/>
      <c r="AW21" s="303"/>
      <c r="AX21" s="303"/>
      <c r="AY21" s="303"/>
      <c r="AZ21" s="303"/>
      <c r="BA21" s="303"/>
      <c r="BB21" s="303"/>
      <c r="BC21" s="303"/>
      <c r="BD21" s="303"/>
      <c r="BE21" s="314">
        <v>1</v>
      </c>
      <c r="BF21" s="317"/>
      <c r="BG21" s="340"/>
    </row>
    <row r="22" spans="1:60" ht="30" customHeight="1" x14ac:dyDescent="0.2">
      <c r="A22" s="303"/>
      <c r="B22" s="346"/>
      <c r="C22" s="346"/>
      <c r="D22" s="346"/>
      <c r="E22" s="346"/>
      <c r="F22" s="346"/>
      <c r="G22" s="347"/>
      <c r="H22" s="348"/>
      <c r="I22" s="348"/>
      <c r="J22" s="521" t="s">
        <v>1045</v>
      </c>
      <c r="K22" s="521"/>
      <c r="L22" s="521"/>
      <c r="M22" s="521"/>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303"/>
      <c r="AT22" s="303"/>
      <c r="AU22" s="303"/>
      <c r="AV22" s="303"/>
      <c r="AW22" s="303"/>
      <c r="AX22" s="303"/>
      <c r="AY22" s="303"/>
      <c r="AZ22" s="303"/>
      <c r="BA22" s="303"/>
      <c r="BB22" s="303"/>
      <c r="BC22" s="303"/>
      <c r="BD22" s="303"/>
      <c r="BE22" s="314">
        <v>2</v>
      </c>
      <c r="BF22" s="472"/>
      <c r="BG22" s="340"/>
    </row>
    <row r="23" spans="1:60" ht="16.899999999999999" customHeight="1" x14ac:dyDescent="0.2">
      <c r="A23" s="303"/>
      <c r="B23" s="303"/>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3"/>
      <c r="AY23" s="303"/>
      <c r="AZ23" s="303"/>
      <c r="BA23" s="303"/>
      <c r="BB23" s="303"/>
      <c r="BC23" s="349"/>
      <c r="BD23" s="349"/>
      <c r="BE23" s="349"/>
      <c r="BG23" s="340"/>
    </row>
    <row r="24" spans="1:60" ht="16.899999999999999" customHeight="1" x14ac:dyDescent="0.2">
      <c r="A24" s="303"/>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G24" s="340"/>
    </row>
    <row r="25" spans="1:60" ht="16.899999999999999" customHeight="1" x14ac:dyDescent="0.2">
      <c r="A25" s="350"/>
      <c r="B25" s="350"/>
      <c r="C25" s="350"/>
      <c r="D25" s="350"/>
      <c r="E25" s="350"/>
      <c r="F25" s="350"/>
      <c r="G25" s="350"/>
      <c r="H25" s="350"/>
      <c r="I25" s="350"/>
      <c r="J25" s="350"/>
      <c r="K25" s="350"/>
      <c r="L25" s="532" t="str">
        <f>IF(OR(AN26="",AQ26=""),"",IF(AND(DATE(AI26,AN26,AQ26)&gt;=日付データ!$B$2,DATE(AI26,AN26,AQ26)&lt;=日付データ!$C$2),"",IF(AND(DATE(AI26,AN26,AQ26)&gt;=日付データ!$B$3,DATE(AI26,AN26,AQ26)&lt;=日付データ!$C$3),"","日付が公募期間外です。公募期間内の日付を入力してください。↓　 　")))</f>
        <v/>
      </c>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350"/>
      <c r="AU25" s="350"/>
      <c r="AV25" s="350"/>
      <c r="AW25" s="350"/>
      <c r="AX25" s="350"/>
      <c r="AY25" s="350"/>
      <c r="AZ25" s="350"/>
      <c r="BA25" s="350"/>
      <c r="BB25" s="350"/>
      <c r="BC25" s="303"/>
      <c r="BD25" s="303"/>
      <c r="BE25" s="303"/>
      <c r="BG25" s="340"/>
    </row>
    <row r="26" spans="1:60" ht="21" customHeight="1" x14ac:dyDescent="0.2">
      <c r="A26" s="351"/>
      <c r="B26" s="303"/>
      <c r="C26" s="303"/>
      <c r="D26" s="303"/>
      <c r="E26" s="303"/>
      <c r="F26" s="303"/>
      <c r="G26" s="303"/>
      <c r="H26" s="303"/>
      <c r="I26" s="303"/>
      <c r="J26" s="303"/>
      <c r="K26" s="303"/>
      <c r="L26" s="522"/>
      <c r="M26" s="522"/>
      <c r="N26" s="522"/>
      <c r="O26" s="522"/>
      <c r="P26" s="280"/>
      <c r="Q26" s="523"/>
      <c r="R26" s="523"/>
      <c r="S26" s="280"/>
      <c r="T26" s="524"/>
      <c r="U26" s="524"/>
      <c r="V26" s="280"/>
      <c r="W26" s="257"/>
      <c r="X26" s="257"/>
      <c r="Y26" s="303"/>
      <c r="Z26" s="303"/>
      <c r="AA26" s="303"/>
      <c r="AB26" s="303"/>
      <c r="AC26" s="303"/>
      <c r="AD26" s="303"/>
      <c r="AE26" s="303"/>
      <c r="AF26" s="303"/>
      <c r="AG26" s="482"/>
      <c r="AH26" s="482"/>
      <c r="AI26" s="495">
        <v>2024</v>
      </c>
      <c r="AJ26" s="495"/>
      <c r="AK26" s="495"/>
      <c r="AL26" s="495"/>
      <c r="AM26" s="280" t="s">
        <v>6</v>
      </c>
      <c r="AN26" s="525"/>
      <c r="AO26" s="525"/>
      <c r="AP26" s="280" t="s">
        <v>5</v>
      </c>
      <c r="AQ26" s="526"/>
      <c r="AR26" s="526"/>
      <c r="AS26" s="280" t="s">
        <v>171</v>
      </c>
      <c r="AT26" s="303"/>
      <c r="AU26" s="303"/>
      <c r="AV26" s="303"/>
      <c r="AW26" s="303"/>
      <c r="AX26" s="303"/>
      <c r="AY26" s="303"/>
      <c r="AZ26" s="303"/>
      <c r="BA26" s="303"/>
      <c r="BB26" s="303"/>
      <c r="BC26" s="303"/>
      <c r="BD26" s="303"/>
      <c r="BE26" s="314">
        <v>3</v>
      </c>
      <c r="BF26" s="317"/>
      <c r="BG26" s="304"/>
      <c r="BH26" s="340"/>
    </row>
    <row r="27" spans="1:60" ht="30.65" customHeight="1" x14ac:dyDescent="0.2">
      <c r="A27" s="344"/>
      <c r="B27" s="344"/>
      <c r="C27" s="344"/>
      <c r="D27" s="265"/>
      <c r="E27" s="265"/>
      <c r="F27" s="265"/>
      <c r="G27" s="265"/>
      <c r="H27" s="265"/>
      <c r="I27" s="265"/>
      <c r="J27" s="531" t="s">
        <v>1046</v>
      </c>
      <c r="K27" s="531"/>
      <c r="L27" s="531"/>
      <c r="M27" s="531"/>
      <c r="N27" s="531"/>
      <c r="O27" s="531"/>
      <c r="P27" s="531"/>
      <c r="Q27" s="487" t="str">
        <f>IF(OR(AI26="",AN26=""),"",IF(DATE(AI26,AN26,AQ26)&lt;=EOMONTH(DATE(AI26,AN26,1), 0),"","日付が相違しております。正しい日付を入力してください。↑　　"))</f>
        <v/>
      </c>
      <c r="R27" s="487"/>
      <c r="S27" s="487"/>
      <c r="T27" s="487"/>
      <c r="U27" s="487"/>
      <c r="V27" s="487"/>
      <c r="W27" s="487"/>
      <c r="X27" s="487"/>
      <c r="Y27" s="487"/>
      <c r="Z27" s="487"/>
      <c r="AA27" s="487"/>
      <c r="AB27" s="487"/>
      <c r="AC27" s="487"/>
      <c r="AD27" s="487"/>
      <c r="AE27" s="487"/>
      <c r="AF27" s="487"/>
      <c r="AG27" s="487"/>
      <c r="AH27" s="487"/>
      <c r="AI27" s="487"/>
      <c r="AJ27" s="487"/>
      <c r="AK27" s="487"/>
      <c r="AL27" s="487"/>
      <c r="AM27" s="487"/>
      <c r="AN27" s="487"/>
      <c r="AO27" s="487"/>
      <c r="AP27" s="487"/>
      <c r="AQ27" s="487"/>
      <c r="AR27" s="487"/>
      <c r="AS27" s="487"/>
      <c r="AT27" s="265"/>
      <c r="AU27" s="265"/>
      <c r="AV27" s="265"/>
      <c r="AW27" s="265"/>
      <c r="AX27" s="265"/>
      <c r="AY27" s="265"/>
      <c r="AZ27" s="265"/>
      <c r="BA27" s="265"/>
      <c r="BB27" s="265"/>
      <c r="BC27" s="265"/>
      <c r="BD27" s="265"/>
      <c r="BE27" s="307"/>
      <c r="BF27" s="308"/>
      <c r="BG27" s="340"/>
    </row>
    <row r="28" spans="1:60" ht="30" customHeight="1" x14ac:dyDescent="0.2">
      <c r="A28" s="303"/>
      <c r="B28" s="346"/>
      <c r="C28" s="346"/>
      <c r="D28" s="346"/>
      <c r="E28" s="346"/>
      <c r="F28" s="346"/>
      <c r="G28" s="347"/>
      <c r="H28" s="347"/>
      <c r="I28" s="347"/>
      <c r="J28" s="519" t="s">
        <v>1047</v>
      </c>
      <c r="K28" s="519"/>
      <c r="L28" s="519"/>
      <c r="M28" s="519"/>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303"/>
      <c r="AT28" s="303"/>
      <c r="AU28" s="303"/>
      <c r="AV28" s="303"/>
      <c r="AW28" s="303"/>
      <c r="AX28" s="303"/>
      <c r="AY28" s="303"/>
      <c r="AZ28" s="303"/>
      <c r="BA28" s="303"/>
      <c r="BB28" s="303"/>
      <c r="BC28" s="303"/>
      <c r="BD28" s="303"/>
      <c r="BE28" s="314">
        <v>4</v>
      </c>
      <c r="BF28" s="317"/>
      <c r="BG28" s="340"/>
    </row>
    <row r="29" spans="1:60" ht="16.899999999999999" customHeight="1" x14ac:dyDescent="0.2">
      <c r="A29" s="303"/>
      <c r="B29" s="303"/>
      <c r="C29" s="303"/>
      <c r="D29" s="303"/>
      <c r="E29" s="303"/>
      <c r="F29" s="303"/>
      <c r="G29" s="303"/>
      <c r="H29" s="303"/>
      <c r="I29" s="303"/>
      <c r="J29" s="303"/>
      <c r="K29" s="303"/>
      <c r="L29" s="303"/>
      <c r="M29" s="303"/>
      <c r="N29" s="289" t="s">
        <v>1052</v>
      </c>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49"/>
      <c r="BD29" s="349"/>
      <c r="BE29" s="349"/>
      <c r="BG29" s="340"/>
    </row>
    <row r="30" spans="1:60" ht="16.899999999999999" customHeight="1" x14ac:dyDescent="0.2">
      <c r="A30" s="303"/>
      <c r="B30" s="303"/>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G30" s="340"/>
    </row>
  </sheetData>
  <sheetProtection algorithmName="SHA-512" hashValue="f8vvllSLrGjugkdXNISkJxeH97Z/uj0KOFrQ02J/nhG4An3Za50m8almLzXyTTy8ursaIKajNpLmnVcgHGn98A==" saltValue="eYcZequ2k9B0qic2rYOhBA==" spinCount="100000" sheet="1" objects="1" formatColumns="0"/>
  <mergeCells count="48">
    <mergeCell ref="A3:P3"/>
    <mergeCell ref="A4:P4"/>
    <mergeCell ref="A5:BB7"/>
    <mergeCell ref="A9:BB9"/>
    <mergeCell ref="D11:AY11"/>
    <mergeCell ref="D12:E12"/>
    <mergeCell ref="F12:AA12"/>
    <mergeCell ref="AB12:AC12"/>
    <mergeCell ref="AD12:AY12"/>
    <mergeCell ref="D13:E13"/>
    <mergeCell ref="F13:AA13"/>
    <mergeCell ref="AB13:AC13"/>
    <mergeCell ref="AD13:AY13"/>
    <mergeCell ref="D14:E14"/>
    <mergeCell ref="F14:AA14"/>
    <mergeCell ref="AB14:AC14"/>
    <mergeCell ref="AD14:AY14"/>
    <mergeCell ref="D15:E15"/>
    <mergeCell ref="F15:AA15"/>
    <mergeCell ref="AB15:AC15"/>
    <mergeCell ref="AD15:AY15"/>
    <mergeCell ref="D16:E16"/>
    <mergeCell ref="F16:AA16"/>
    <mergeCell ref="AB16:AC16"/>
    <mergeCell ref="AD16:AY16"/>
    <mergeCell ref="D17:E17"/>
    <mergeCell ref="F17:AA17"/>
    <mergeCell ref="AB17:AC17"/>
    <mergeCell ref="AD17:AY17"/>
    <mergeCell ref="D18:E18"/>
    <mergeCell ref="F18:AA18"/>
    <mergeCell ref="AB18:AC18"/>
    <mergeCell ref="AD18:AY18"/>
    <mergeCell ref="J27:P27"/>
    <mergeCell ref="L25:AS25"/>
    <mergeCell ref="J28:M28"/>
    <mergeCell ref="N28:AR28"/>
    <mergeCell ref="J21:M21"/>
    <mergeCell ref="N21:AR21"/>
    <mergeCell ref="J22:M22"/>
    <mergeCell ref="N22:AR22"/>
    <mergeCell ref="L26:O26"/>
    <mergeCell ref="Q26:R26"/>
    <mergeCell ref="T26:U26"/>
    <mergeCell ref="AI26:AL26"/>
    <mergeCell ref="AN26:AO26"/>
    <mergeCell ref="AQ26:AR26"/>
    <mergeCell ref="Q27:AS27"/>
  </mergeCells>
  <phoneticPr fontId="47"/>
  <conditionalFormatting sqref="N21:AR21">
    <cfRule type="expression" dxfId="97" priority="5">
      <formula>$N$21=""</formula>
    </cfRule>
  </conditionalFormatting>
  <conditionalFormatting sqref="N22:AR22">
    <cfRule type="expression" dxfId="96" priority="4">
      <formula>$N$22=""</formula>
    </cfRule>
  </conditionalFormatting>
  <conditionalFormatting sqref="N28:AR28">
    <cfRule type="expression" dxfId="95" priority="3">
      <formula>$N$28=""</formula>
    </cfRule>
  </conditionalFormatting>
  <conditionalFormatting sqref="AI26">
    <cfRule type="expression" dxfId="94" priority="7">
      <formula>$AI$26=""</formula>
    </cfRule>
  </conditionalFormatting>
  <conditionalFormatting sqref="AN26">
    <cfRule type="expression" dxfId="93" priority="1">
      <formula>$AN$26=""</formula>
    </cfRule>
  </conditionalFormatting>
  <conditionalFormatting sqref="AQ26">
    <cfRule type="expression" dxfId="92" priority="2">
      <formula>$AQ$26=""</formula>
    </cfRule>
  </conditionalFormatting>
  <conditionalFormatting sqref="BF21:BF22 BF26 BF28">
    <cfRule type="notContainsBlanks" dxfId="91" priority="6">
      <formula>LEN(TRIM(BF21))&gt;0</formula>
    </cfRule>
  </conditionalFormatting>
  <dataValidations count="3">
    <dataValidation type="custom" imeMode="disabled" allowBlank="1" showInputMessage="1" showErrorMessage="1" sqref="Q26:R26 AN26" xr:uid="{3DEF7781-91B9-46DD-AD4C-36FA49873297}">
      <formula1>OR(Q26=1,Q26=2,Q26=3,Q26=4,Q26=5,Q26=6,Q26=7,Q26=8,Q26=9,Q26=10,Q26=11,Q26=12)</formula1>
    </dataValidation>
    <dataValidation type="custom" imeMode="disabled" allowBlank="1" showInputMessage="1" showErrorMessage="1" error="日付をご確認ください。" sqref="T26:U26 AQ26" xr:uid="{A539C3D8-1A0C-437E-8633-1D876AD1059D}">
      <formula1>DATE(L26,Q26,T26)&lt;=EOMONTH(DATE(L26,Q26,1), 0)</formula1>
    </dataValidation>
    <dataValidation type="textLength" imeMode="disabled" operator="equal" allowBlank="1" showInputMessage="1" showErrorMessage="1" error="西暦4桁で入力してください。" sqref="L26:O26 AG26:AI26" xr:uid="{7180190C-1496-4FB4-9EA2-333A5A913867}">
      <formula1>4</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651CC-AFB0-44DE-ABCD-3B6B2B6DE6FA}">
  <sheetPr codeName="Sheet1"/>
  <dimension ref="A1:DS169"/>
  <sheetViews>
    <sheetView showGridLines="0" zoomScale="80" zoomScaleNormal="80" zoomScaleSheetLayoutView="70" workbookViewId="0">
      <selection sqref="A1:CN1"/>
    </sheetView>
  </sheetViews>
  <sheetFormatPr defaultColWidth="1.36328125" defaultRowHeight="18" customHeight="1" x14ac:dyDescent="0.2"/>
  <cols>
    <col min="1" max="4" width="1.453125" style="66" customWidth="1"/>
    <col min="5" max="6" width="1.453125" style="65" customWidth="1"/>
    <col min="7" max="8" width="1.453125" style="32" customWidth="1"/>
    <col min="9" max="92" width="1.453125" style="66" customWidth="1"/>
    <col min="93" max="93" width="1.453125" style="66" hidden="1" customWidth="1"/>
    <col min="94" max="94" width="1.453125" style="66" customWidth="1"/>
    <col min="95" max="95" width="4.7265625" style="389" customWidth="1"/>
    <col min="96" max="96" width="51.7265625" style="390" hidden="1" customWidth="1"/>
    <col min="97" max="97" width="51.7265625" style="66" customWidth="1"/>
    <col min="98" max="100" width="1.36328125" style="66"/>
    <col min="101" max="101" width="2.7265625" style="66" bestFit="1" customWidth="1"/>
    <col min="102" max="16384" width="1.36328125" style="66"/>
  </cols>
  <sheetData>
    <row r="1" spans="1:123" ht="18" customHeight="1" x14ac:dyDescent="0.2">
      <c r="A1" s="842" t="s">
        <v>219</v>
      </c>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2"/>
      <c r="AY1" s="842"/>
      <c r="AZ1" s="842"/>
      <c r="BA1" s="842"/>
      <c r="BB1" s="842"/>
      <c r="BC1" s="842"/>
      <c r="BD1" s="842"/>
      <c r="BE1" s="842"/>
      <c r="BF1" s="842"/>
      <c r="BG1" s="842"/>
      <c r="BH1" s="842"/>
      <c r="BI1" s="842"/>
      <c r="BJ1" s="842"/>
      <c r="BK1" s="842"/>
      <c r="BL1" s="842"/>
      <c r="BM1" s="842"/>
      <c r="BN1" s="842"/>
      <c r="BO1" s="842"/>
      <c r="BP1" s="842"/>
      <c r="BQ1" s="842"/>
      <c r="BR1" s="842"/>
      <c r="BS1" s="842"/>
      <c r="BT1" s="842"/>
      <c r="BU1" s="842"/>
      <c r="BV1" s="842"/>
      <c r="BW1" s="842"/>
      <c r="BX1" s="842"/>
      <c r="BY1" s="842"/>
      <c r="BZ1" s="842"/>
      <c r="CA1" s="842"/>
      <c r="CB1" s="842"/>
      <c r="CC1" s="842"/>
      <c r="CD1" s="842"/>
      <c r="CE1" s="842"/>
      <c r="CF1" s="842"/>
      <c r="CG1" s="842"/>
      <c r="CH1" s="842"/>
      <c r="CI1" s="842"/>
      <c r="CJ1" s="842"/>
      <c r="CK1" s="842"/>
      <c r="CL1" s="842"/>
      <c r="CM1" s="842"/>
      <c r="CN1" s="842"/>
      <c r="CO1" s="173"/>
      <c r="CP1" s="173"/>
    </row>
    <row r="2" spans="1:123" ht="65.5" customHeight="1" x14ac:dyDescent="0.2">
      <c r="A2" s="547" t="s">
        <v>1310</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c r="BD2" s="548"/>
      <c r="BE2" s="548"/>
      <c r="BF2" s="548"/>
      <c r="BG2" s="548"/>
      <c r="BH2" s="548"/>
      <c r="BI2" s="548"/>
      <c r="BJ2" s="548"/>
      <c r="BK2" s="548"/>
      <c r="BL2" s="548"/>
      <c r="BM2" s="548"/>
      <c r="BN2" s="548"/>
      <c r="BO2" s="548"/>
      <c r="BP2" s="548"/>
      <c r="BQ2" s="548"/>
      <c r="BR2" s="548"/>
      <c r="BS2" s="548"/>
      <c r="BT2" s="548"/>
      <c r="BU2" s="548"/>
      <c r="BV2" s="548"/>
      <c r="BW2" s="548"/>
      <c r="BX2" s="548"/>
      <c r="BY2" s="548"/>
      <c r="BZ2" s="548"/>
      <c r="CA2" s="548"/>
      <c r="CB2" s="548"/>
      <c r="CC2" s="548"/>
      <c r="CD2" s="548"/>
      <c r="CE2" s="548"/>
      <c r="CF2" s="548"/>
      <c r="CG2" s="548"/>
      <c r="CH2" s="548"/>
      <c r="CI2" s="548"/>
      <c r="CJ2" s="548"/>
      <c r="CK2" s="548"/>
      <c r="CL2" s="548"/>
      <c r="CM2" s="548"/>
      <c r="CN2" s="548"/>
      <c r="CO2" s="174"/>
    </row>
    <row r="3" spans="1:123" s="62" customFormat="1" ht="30" customHeight="1" x14ac:dyDescent="0.2">
      <c r="A3" s="549" t="s">
        <v>206</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49"/>
      <c r="BX3" s="549"/>
      <c r="BY3" s="549"/>
      <c r="BZ3" s="549"/>
      <c r="CA3" s="549"/>
      <c r="CB3" s="549"/>
      <c r="CC3" s="549"/>
      <c r="CD3" s="549"/>
      <c r="CE3" s="549"/>
      <c r="CF3" s="549"/>
      <c r="CG3" s="549"/>
      <c r="CH3" s="549"/>
      <c r="CI3" s="549"/>
      <c r="CJ3" s="549"/>
      <c r="CK3" s="549"/>
      <c r="CL3" s="549"/>
      <c r="CM3" s="549"/>
      <c r="CN3" s="549"/>
      <c r="CO3" s="175"/>
      <c r="CP3" s="175"/>
      <c r="CQ3" s="391"/>
      <c r="CR3" s="392"/>
    </row>
    <row r="4" spans="1:123" s="62" customFormat="1" ht="8.5" customHeight="1" x14ac:dyDescent="0.2">
      <c r="C4" s="61"/>
      <c r="D4" s="61"/>
      <c r="E4" s="243"/>
      <c r="F4" s="243"/>
      <c r="G4" s="63"/>
      <c r="H4" s="63"/>
      <c r="I4" s="61"/>
      <c r="J4" s="242"/>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O4" s="66"/>
      <c r="CP4" s="66"/>
      <c r="CQ4" s="555" t="s">
        <v>711</v>
      </c>
      <c r="CR4" s="550" t="s">
        <v>240</v>
      </c>
      <c r="CS4" s="551"/>
    </row>
    <row r="5" spans="1:123" s="62" customFormat="1" ht="8.5" customHeight="1" x14ac:dyDescent="0.2">
      <c r="C5" s="61"/>
      <c r="D5" s="61"/>
      <c r="E5" s="243"/>
      <c r="F5" s="243"/>
      <c r="G5" s="63"/>
      <c r="H5" s="63"/>
      <c r="I5" s="61"/>
      <c r="J5" s="242"/>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O5" s="66"/>
      <c r="CP5" s="66"/>
      <c r="CQ5" s="555"/>
      <c r="CR5" s="550"/>
      <c r="CS5" s="551"/>
    </row>
    <row r="6" spans="1:123" s="62" customFormat="1" ht="18" customHeight="1" x14ac:dyDescent="0.2">
      <c r="A6" s="61"/>
      <c r="B6" s="61"/>
      <c r="C6" s="61"/>
      <c r="D6" s="61"/>
      <c r="E6" s="243"/>
      <c r="F6" s="243"/>
      <c r="G6" s="63"/>
      <c r="H6" s="63"/>
      <c r="I6" s="61"/>
      <c r="J6" s="61"/>
      <c r="K6" s="61"/>
      <c r="L6" s="61"/>
      <c r="M6" s="61"/>
      <c r="N6" s="61"/>
      <c r="O6" s="61"/>
      <c r="P6" s="61"/>
      <c r="Q6" s="61"/>
      <c r="R6" s="61"/>
      <c r="S6" s="61"/>
      <c r="T6" s="61"/>
      <c r="U6" s="61"/>
      <c r="V6" s="61"/>
      <c r="W6" s="61"/>
      <c r="X6" s="61"/>
      <c r="Y6" s="61"/>
      <c r="Z6" s="61"/>
      <c r="AA6" s="61"/>
      <c r="AB6" s="61"/>
      <c r="AC6" s="61"/>
      <c r="AD6" s="61"/>
      <c r="AE6" s="61"/>
      <c r="AF6" s="61"/>
      <c r="AG6" s="61"/>
      <c r="AH6" s="61"/>
      <c r="AJ6" s="61"/>
      <c r="AK6" s="61"/>
      <c r="AL6" s="61"/>
      <c r="AM6" s="61"/>
      <c r="AN6" s="61"/>
      <c r="AO6" s="61"/>
      <c r="AP6" s="61"/>
      <c r="AQ6" s="61"/>
      <c r="AR6" s="61"/>
      <c r="BJ6" s="552" t="s">
        <v>207</v>
      </c>
      <c r="BK6" s="552"/>
      <c r="BL6" s="552"/>
      <c r="BM6" s="552"/>
      <c r="BN6" s="552"/>
      <c r="BO6" s="552"/>
      <c r="BP6" s="552"/>
      <c r="BQ6" s="552"/>
      <c r="BR6" s="552"/>
      <c r="BS6" s="552"/>
      <c r="BT6" s="553">
        <v>2024</v>
      </c>
      <c r="BU6" s="553"/>
      <c r="BV6" s="553"/>
      <c r="BW6" s="553"/>
      <c r="BX6" s="553"/>
      <c r="BY6" s="552" t="s">
        <v>6</v>
      </c>
      <c r="BZ6" s="552"/>
      <c r="CA6" s="554"/>
      <c r="CB6" s="554"/>
      <c r="CC6" s="554"/>
      <c r="CD6" s="554"/>
      <c r="CE6" s="554"/>
      <c r="CF6" s="552" t="s">
        <v>5</v>
      </c>
      <c r="CG6" s="552"/>
      <c r="CH6" s="554"/>
      <c r="CI6" s="554"/>
      <c r="CJ6" s="554"/>
      <c r="CK6" s="554"/>
      <c r="CL6" s="554"/>
      <c r="CM6" s="552" t="s">
        <v>4</v>
      </c>
      <c r="CN6" s="552"/>
      <c r="CO6" s="176"/>
      <c r="CP6" s="176"/>
      <c r="CQ6" s="393">
        <v>1</v>
      </c>
      <c r="CR6" s="412"/>
      <c r="CS6" s="2"/>
    </row>
    <row r="7" spans="1:123" s="19" customFormat="1" ht="34.9" customHeight="1" x14ac:dyDescent="0.2">
      <c r="A7" s="580" t="s">
        <v>1318</v>
      </c>
      <c r="B7" s="580"/>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478"/>
      <c r="AF7" s="481"/>
      <c r="AG7" s="582" t="str">
        <f>IF(OR(CA6="",CH6=""),"",IF(DATE(BT6,CA6,CH6)&lt;=EOMONTH(DATE(BT6,CA6,1), 0),"","日付が相違しております。正しい日付を入力してください。↑"))</f>
        <v/>
      </c>
      <c r="AH7" s="582"/>
      <c r="AI7" s="582"/>
      <c r="AJ7" s="582"/>
      <c r="AK7" s="582"/>
      <c r="AL7" s="582"/>
      <c r="AM7" s="582"/>
      <c r="AN7" s="582"/>
      <c r="AO7" s="582"/>
      <c r="AP7" s="582"/>
      <c r="AQ7" s="582"/>
      <c r="AR7" s="582"/>
      <c r="AS7" s="582"/>
      <c r="AT7" s="582"/>
      <c r="AU7" s="582"/>
      <c r="AV7" s="582"/>
      <c r="AW7" s="582"/>
      <c r="AX7" s="582"/>
      <c r="AY7" s="582"/>
      <c r="AZ7" s="582"/>
      <c r="BA7" s="582"/>
      <c r="BB7" s="582"/>
      <c r="BC7" s="582"/>
      <c r="BD7" s="582"/>
      <c r="BE7" s="582"/>
      <c r="BF7" s="582"/>
      <c r="BG7" s="582"/>
      <c r="BH7" s="582"/>
      <c r="BI7" s="582"/>
      <c r="BJ7" s="582"/>
      <c r="BK7" s="582"/>
      <c r="BL7" s="582"/>
      <c r="BM7" s="582"/>
      <c r="BN7" s="582"/>
      <c r="BO7" s="582"/>
      <c r="BP7" s="582"/>
      <c r="BQ7" s="582"/>
      <c r="BR7" s="582"/>
      <c r="BS7" s="582"/>
      <c r="BT7" s="582"/>
      <c r="BU7" s="582"/>
      <c r="BV7" s="582"/>
      <c r="BW7" s="582"/>
      <c r="BX7" s="582"/>
      <c r="BY7" s="582"/>
      <c r="BZ7" s="582"/>
      <c r="CA7" s="582"/>
      <c r="CB7" s="582"/>
      <c r="CC7" s="582"/>
      <c r="CD7" s="582"/>
      <c r="CE7" s="582"/>
      <c r="CF7" s="582"/>
      <c r="CG7" s="582"/>
      <c r="CH7" s="582"/>
      <c r="CI7" s="582"/>
      <c r="CJ7" s="582"/>
      <c r="CK7" s="582"/>
      <c r="CL7" s="582"/>
      <c r="CM7" s="582"/>
      <c r="CN7" s="582"/>
      <c r="CO7" s="467"/>
      <c r="CP7" s="467"/>
      <c r="CQ7" s="467"/>
      <c r="CR7" s="467"/>
    </row>
    <row r="8" spans="1:123" s="19" customFormat="1" ht="18" customHeight="1" x14ac:dyDescent="0.2">
      <c r="A8" s="581" t="s">
        <v>220</v>
      </c>
      <c r="B8" s="581"/>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478"/>
      <c r="AF8" s="582" t="str">
        <f>IF(OR(CA6="",CH6=""),"",IF(AND(DATE(BT6,CA6,CH6)&gt;=日付データ!$B$2,DATE(BT6,CA6,CH6)&lt;=日付データ!$C$2),"",IF(AND(DATE(BT6,CA6,CH6)&gt;=日付データ!$B$3,DATE(BT6,CA6,CH6)&lt;=日付データ!$C$3),"","日付が公募期間外です。公募期間内の日付を入力してください。↑")))</f>
        <v/>
      </c>
      <c r="AG8" s="582"/>
      <c r="AH8" s="582"/>
      <c r="AI8" s="582"/>
      <c r="AJ8" s="582"/>
      <c r="AK8" s="582"/>
      <c r="AL8" s="582"/>
      <c r="AM8" s="582"/>
      <c r="AN8" s="582"/>
      <c r="AO8" s="582"/>
      <c r="AP8" s="582"/>
      <c r="AQ8" s="582"/>
      <c r="AR8" s="582"/>
      <c r="AS8" s="582"/>
      <c r="AT8" s="582"/>
      <c r="AU8" s="582"/>
      <c r="AV8" s="582"/>
      <c r="AW8" s="582"/>
      <c r="AX8" s="582"/>
      <c r="AY8" s="582"/>
      <c r="AZ8" s="582"/>
      <c r="BA8" s="582"/>
      <c r="BB8" s="582"/>
      <c r="BC8" s="582"/>
      <c r="BD8" s="582"/>
      <c r="BE8" s="582"/>
      <c r="BF8" s="582"/>
      <c r="BG8" s="582"/>
      <c r="BH8" s="582"/>
      <c r="BI8" s="582"/>
      <c r="BJ8" s="582"/>
      <c r="BK8" s="582"/>
      <c r="BL8" s="582"/>
      <c r="BM8" s="582"/>
      <c r="BN8" s="582"/>
      <c r="BO8" s="582"/>
      <c r="BP8" s="582"/>
      <c r="BQ8" s="582"/>
      <c r="BR8" s="582"/>
      <c r="BS8" s="582"/>
      <c r="BT8" s="582"/>
      <c r="BU8" s="582"/>
      <c r="BV8" s="582"/>
      <c r="BW8" s="582"/>
      <c r="BX8" s="582"/>
      <c r="BY8" s="582"/>
      <c r="BZ8" s="582"/>
      <c r="CA8" s="582"/>
      <c r="CB8" s="582"/>
      <c r="CC8" s="582"/>
      <c r="CD8" s="582"/>
      <c r="CE8" s="582"/>
      <c r="CF8" s="582"/>
      <c r="CG8" s="582"/>
      <c r="CH8" s="582"/>
      <c r="CI8" s="582"/>
      <c r="CJ8" s="582"/>
      <c r="CK8" s="582"/>
      <c r="CL8" s="582"/>
      <c r="CM8" s="582"/>
      <c r="CN8" s="582"/>
      <c r="CO8" s="478"/>
      <c r="CP8" s="478"/>
      <c r="CQ8" s="478"/>
      <c r="CR8" s="478"/>
    </row>
    <row r="9" spans="1:123" s="354" customFormat="1" ht="18" customHeight="1" x14ac:dyDescent="0.2">
      <c r="A9" s="353"/>
      <c r="B9" s="353"/>
      <c r="C9" s="353"/>
      <c r="D9" s="353"/>
      <c r="E9" s="355"/>
      <c r="F9" s="355"/>
      <c r="G9" s="357"/>
      <c r="H9" s="357"/>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J9" s="353"/>
      <c r="AK9" s="353"/>
      <c r="AL9" s="353"/>
      <c r="AM9" s="353"/>
      <c r="AN9" s="353"/>
      <c r="AO9" s="353"/>
      <c r="AP9" s="353"/>
      <c r="AQ9" s="353"/>
      <c r="AR9" s="353"/>
      <c r="BJ9" s="355"/>
      <c r="BK9" s="355"/>
      <c r="BL9" s="355"/>
      <c r="BM9" s="355"/>
      <c r="BN9" s="355"/>
      <c r="BO9" s="355"/>
      <c r="BP9" s="355"/>
      <c r="BQ9" s="355"/>
      <c r="BR9" s="355"/>
      <c r="BS9" s="355"/>
      <c r="BT9" s="355"/>
      <c r="BU9" s="355"/>
      <c r="BV9" s="355"/>
      <c r="BW9" s="355"/>
      <c r="BX9" s="355"/>
      <c r="BY9" s="355"/>
      <c r="BZ9" s="355"/>
      <c r="CA9" s="355"/>
      <c r="CB9" s="355"/>
      <c r="CC9" s="355"/>
      <c r="CD9" s="355"/>
      <c r="CE9" s="355"/>
      <c r="CF9" s="355"/>
      <c r="CG9" s="355"/>
      <c r="CH9" s="355"/>
      <c r="CI9" s="355"/>
      <c r="CJ9" s="355"/>
      <c r="CK9" s="355"/>
      <c r="CL9" s="355"/>
      <c r="CM9" s="355"/>
      <c r="CN9" s="355"/>
      <c r="CO9" s="358"/>
      <c r="CP9" s="358"/>
      <c r="CQ9" s="371"/>
      <c r="CR9" s="355"/>
    </row>
    <row r="10" spans="1:123" s="354" customFormat="1" ht="18" customHeight="1" x14ac:dyDescent="0.2">
      <c r="A10" s="572" t="s">
        <v>1048</v>
      </c>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2"/>
      <c r="BU10" s="572"/>
      <c r="BV10" s="572"/>
      <c r="BW10" s="572"/>
      <c r="BX10" s="572"/>
      <c r="BY10" s="572"/>
      <c r="BZ10" s="572"/>
      <c r="CA10" s="572"/>
      <c r="CB10" s="572"/>
      <c r="CC10" s="572"/>
      <c r="CD10" s="572"/>
      <c r="CE10" s="572"/>
      <c r="CF10" s="572"/>
      <c r="CG10" s="572"/>
      <c r="CH10" s="572"/>
      <c r="CI10" s="572"/>
      <c r="CJ10" s="572"/>
      <c r="CK10" s="572"/>
      <c r="CL10" s="572"/>
      <c r="CM10" s="572"/>
      <c r="CN10" s="572"/>
      <c r="CO10" s="359"/>
      <c r="CP10" s="359"/>
      <c r="CQ10" s="371"/>
      <c r="CR10" s="355"/>
    </row>
    <row r="11" spans="1:123" s="354" customFormat="1" ht="18" customHeight="1" x14ac:dyDescent="0.2">
      <c r="A11" s="572"/>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B11" s="572"/>
      <c r="BC11" s="572"/>
      <c r="BD11" s="572"/>
      <c r="BE11" s="572"/>
      <c r="BF11" s="572"/>
      <c r="BG11" s="572"/>
      <c r="BH11" s="572"/>
      <c r="BI11" s="572"/>
      <c r="BJ11" s="572"/>
      <c r="BK11" s="572"/>
      <c r="BL11" s="572"/>
      <c r="BM11" s="572"/>
      <c r="BN11" s="572"/>
      <c r="BO11" s="572"/>
      <c r="BP11" s="572"/>
      <c r="BQ11" s="572"/>
      <c r="BR11" s="572"/>
      <c r="BS11" s="572"/>
      <c r="BT11" s="572"/>
      <c r="BU11" s="572"/>
      <c r="BV11" s="572"/>
      <c r="BW11" s="572"/>
      <c r="BX11" s="572"/>
      <c r="BY11" s="572"/>
      <c r="BZ11" s="572"/>
      <c r="CA11" s="572"/>
      <c r="CB11" s="572"/>
      <c r="CC11" s="572"/>
      <c r="CD11" s="572"/>
      <c r="CE11" s="572"/>
      <c r="CF11" s="572"/>
      <c r="CG11" s="572"/>
      <c r="CH11" s="572"/>
      <c r="CI11" s="572"/>
      <c r="CJ11" s="572"/>
      <c r="CK11" s="572"/>
      <c r="CL11" s="572"/>
      <c r="CM11" s="572"/>
      <c r="CN11" s="572"/>
      <c r="CO11" s="359"/>
      <c r="CP11" s="359"/>
      <c r="CQ11" s="371"/>
      <c r="CR11" s="355"/>
    </row>
    <row r="12" spans="1:123" s="354" customFormat="1" ht="18" customHeight="1" x14ac:dyDescent="0.2">
      <c r="A12" s="572"/>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2"/>
      <c r="BA12" s="572"/>
      <c r="BB12" s="572"/>
      <c r="BC12" s="572"/>
      <c r="BD12" s="572"/>
      <c r="BE12" s="572"/>
      <c r="BF12" s="572"/>
      <c r="BG12" s="572"/>
      <c r="BH12" s="572"/>
      <c r="BI12" s="572"/>
      <c r="BJ12" s="572"/>
      <c r="BK12" s="572"/>
      <c r="BL12" s="572"/>
      <c r="BM12" s="572"/>
      <c r="BN12" s="572"/>
      <c r="BO12" s="572"/>
      <c r="BP12" s="572"/>
      <c r="BQ12" s="572"/>
      <c r="BR12" s="572"/>
      <c r="BS12" s="572"/>
      <c r="BT12" s="572"/>
      <c r="BU12" s="572"/>
      <c r="BV12" s="572"/>
      <c r="BW12" s="572"/>
      <c r="BX12" s="572"/>
      <c r="BY12" s="572"/>
      <c r="BZ12" s="572"/>
      <c r="CA12" s="572"/>
      <c r="CB12" s="572"/>
      <c r="CC12" s="572"/>
      <c r="CD12" s="572"/>
      <c r="CE12" s="572"/>
      <c r="CF12" s="572"/>
      <c r="CG12" s="572"/>
      <c r="CH12" s="572"/>
      <c r="CI12" s="572"/>
      <c r="CJ12" s="572"/>
      <c r="CK12" s="572"/>
      <c r="CL12" s="572"/>
      <c r="CM12" s="572"/>
      <c r="CN12" s="572"/>
      <c r="CO12" s="359"/>
      <c r="CP12" s="359"/>
      <c r="CQ12" s="371"/>
      <c r="CR12" s="355"/>
      <c r="CS12" s="834" t="s">
        <v>1339</v>
      </c>
      <c r="CT12" s="835"/>
      <c r="CU12" s="835"/>
      <c r="CV12" s="835"/>
      <c r="CW12" s="835"/>
      <c r="CX12" s="835"/>
      <c r="CY12" s="835"/>
      <c r="CZ12" s="835"/>
      <c r="DA12" s="835"/>
      <c r="DB12" s="835"/>
      <c r="DC12" s="835"/>
      <c r="DD12" s="835"/>
      <c r="DE12" s="835"/>
      <c r="DF12" s="835"/>
      <c r="DG12" s="835"/>
      <c r="DH12" s="835"/>
      <c r="DI12" s="835"/>
      <c r="DJ12" s="835"/>
      <c r="DK12" s="835"/>
      <c r="DL12" s="835"/>
      <c r="DM12" s="835"/>
      <c r="DN12" s="835"/>
      <c r="DO12" s="835"/>
      <c r="DP12" s="835"/>
      <c r="DQ12" s="835"/>
      <c r="DR12" s="835"/>
      <c r="DS12" s="835"/>
    </row>
    <row r="13" spans="1:123" s="354" customFormat="1" ht="18" customHeight="1" x14ac:dyDescent="0.2">
      <c r="A13" s="572"/>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c r="BT13" s="572"/>
      <c r="BU13" s="572"/>
      <c r="BV13" s="572"/>
      <c r="BW13" s="572"/>
      <c r="BX13" s="572"/>
      <c r="BY13" s="572"/>
      <c r="BZ13" s="572"/>
      <c r="CA13" s="572"/>
      <c r="CB13" s="572"/>
      <c r="CC13" s="572"/>
      <c r="CD13" s="572"/>
      <c r="CE13" s="572"/>
      <c r="CF13" s="572"/>
      <c r="CG13" s="572"/>
      <c r="CH13" s="572"/>
      <c r="CI13" s="572"/>
      <c r="CJ13" s="572"/>
      <c r="CK13" s="572"/>
      <c r="CL13" s="572"/>
      <c r="CM13" s="572"/>
      <c r="CN13" s="572"/>
      <c r="CO13" s="359"/>
      <c r="CP13" s="359"/>
      <c r="CQ13" s="371"/>
      <c r="CR13" s="355"/>
      <c r="CS13" s="835"/>
      <c r="CT13" s="835"/>
      <c r="CU13" s="835"/>
      <c r="CV13" s="835"/>
      <c r="CW13" s="835"/>
      <c r="CX13" s="835"/>
      <c r="CY13" s="835"/>
      <c r="CZ13" s="835"/>
      <c r="DA13" s="835"/>
      <c r="DB13" s="835"/>
      <c r="DC13" s="835"/>
      <c r="DD13" s="835"/>
      <c r="DE13" s="835"/>
      <c r="DF13" s="835"/>
      <c r="DG13" s="835"/>
      <c r="DH13" s="835"/>
      <c r="DI13" s="835"/>
      <c r="DJ13" s="835"/>
      <c r="DK13" s="835"/>
      <c r="DL13" s="835"/>
      <c r="DM13" s="835"/>
      <c r="DN13" s="835"/>
      <c r="DO13" s="835"/>
      <c r="DP13" s="835"/>
      <c r="DQ13" s="835"/>
      <c r="DR13" s="835"/>
      <c r="DS13" s="835"/>
    </row>
    <row r="14" spans="1:123" s="354" customFormat="1" ht="18" customHeight="1" x14ac:dyDescent="0.2">
      <c r="A14" s="360"/>
      <c r="B14" s="360"/>
      <c r="C14" s="360"/>
      <c r="D14" s="360"/>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0"/>
      <c r="AY14" s="360"/>
      <c r="AZ14" s="360"/>
      <c r="BA14" s="360"/>
      <c r="BB14" s="360"/>
      <c r="BC14" s="360"/>
      <c r="BD14" s="360"/>
      <c r="BE14" s="360"/>
      <c r="BF14" s="360"/>
      <c r="BG14" s="360"/>
      <c r="BH14" s="360"/>
      <c r="BI14" s="360"/>
      <c r="BJ14" s="360"/>
      <c r="BK14" s="360"/>
      <c r="BL14" s="360"/>
      <c r="BM14" s="360"/>
      <c r="BN14" s="360"/>
      <c r="BO14" s="360"/>
      <c r="BP14" s="360"/>
      <c r="BQ14" s="360"/>
      <c r="BR14" s="360"/>
      <c r="BS14" s="360"/>
      <c r="BT14" s="360"/>
      <c r="BU14" s="360"/>
      <c r="BV14" s="360"/>
      <c r="BW14" s="360"/>
      <c r="BX14" s="360"/>
      <c r="BY14" s="360"/>
      <c r="BZ14" s="360"/>
      <c r="CA14" s="360"/>
      <c r="CB14" s="360"/>
      <c r="CC14" s="360"/>
      <c r="CD14" s="360"/>
      <c r="CE14" s="360"/>
      <c r="CF14" s="360"/>
      <c r="CG14" s="360"/>
      <c r="CH14" s="360"/>
      <c r="CI14" s="360"/>
      <c r="CJ14" s="360"/>
      <c r="CK14" s="360"/>
      <c r="CL14" s="360"/>
      <c r="CM14" s="360"/>
      <c r="CN14" s="360"/>
      <c r="CO14" s="359"/>
      <c r="CP14" s="359"/>
      <c r="CQ14" s="371"/>
      <c r="CR14" s="355"/>
      <c r="CS14" s="835"/>
      <c r="CT14" s="835"/>
      <c r="CU14" s="835"/>
      <c r="CV14" s="835"/>
      <c r="CW14" s="835"/>
      <c r="CX14" s="835"/>
      <c r="CY14" s="835"/>
      <c r="CZ14" s="835"/>
      <c r="DA14" s="835"/>
      <c r="DB14" s="835"/>
      <c r="DC14" s="835"/>
      <c r="DD14" s="835"/>
      <c r="DE14" s="835"/>
      <c r="DF14" s="835"/>
      <c r="DG14" s="835"/>
      <c r="DH14" s="835"/>
      <c r="DI14" s="835"/>
      <c r="DJ14" s="835"/>
      <c r="DK14" s="835"/>
      <c r="DL14" s="835"/>
      <c r="DM14" s="835"/>
      <c r="DN14" s="835"/>
      <c r="DO14" s="835"/>
      <c r="DP14" s="835"/>
      <c r="DQ14" s="835"/>
      <c r="DR14" s="835"/>
      <c r="DS14" s="835"/>
    </row>
    <row r="15" spans="1:123" s="354" customFormat="1" ht="18" customHeight="1" x14ac:dyDescent="0.2">
      <c r="A15" s="573" t="s">
        <v>225</v>
      </c>
      <c r="B15" s="573"/>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3"/>
      <c r="AX15" s="573"/>
      <c r="AY15" s="573"/>
      <c r="AZ15" s="573"/>
      <c r="BA15" s="573"/>
      <c r="BB15" s="573"/>
      <c r="BC15" s="573"/>
      <c r="BD15" s="573"/>
      <c r="BE15" s="573"/>
      <c r="BF15" s="573"/>
      <c r="BG15" s="573"/>
      <c r="BH15" s="573"/>
      <c r="BI15" s="573"/>
      <c r="BJ15" s="573"/>
      <c r="BK15" s="573"/>
      <c r="BL15" s="573"/>
      <c r="BM15" s="573"/>
      <c r="BN15" s="573"/>
      <c r="BO15" s="573"/>
      <c r="BP15" s="573"/>
      <c r="BQ15" s="573"/>
      <c r="BR15" s="573"/>
      <c r="BS15" s="573"/>
      <c r="BT15" s="573"/>
      <c r="BU15" s="573"/>
      <c r="BV15" s="573"/>
      <c r="BW15" s="573"/>
      <c r="BX15" s="573"/>
      <c r="BY15" s="573"/>
      <c r="BZ15" s="573"/>
      <c r="CA15" s="573"/>
      <c r="CB15" s="573"/>
      <c r="CC15" s="573"/>
      <c r="CD15" s="573"/>
      <c r="CE15" s="573"/>
      <c r="CF15" s="573"/>
      <c r="CG15" s="573"/>
      <c r="CH15" s="573"/>
      <c r="CI15" s="573"/>
      <c r="CJ15" s="573"/>
      <c r="CK15" s="573"/>
      <c r="CL15" s="573"/>
      <c r="CM15" s="573"/>
      <c r="CN15" s="573"/>
      <c r="CO15" s="361"/>
      <c r="CP15" s="361"/>
      <c r="CQ15" s="371"/>
      <c r="CR15" s="355"/>
      <c r="CS15" s="835"/>
      <c r="CT15" s="835"/>
      <c r="CU15" s="835"/>
      <c r="CV15" s="835"/>
      <c r="CW15" s="835"/>
      <c r="CX15" s="835"/>
      <c r="CY15" s="835"/>
      <c r="CZ15" s="835"/>
      <c r="DA15" s="835"/>
      <c r="DB15" s="835"/>
      <c r="DC15" s="835"/>
      <c r="DD15" s="835"/>
      <c r="DE15" s="835"/>
      <c r="DF15" s="835"/>
      <c r="DG15" s="835"/>
      <c r="DH15" s="835"/>
      <c r="DI15" s="835"/>
      <c r="DJ15" s="835"/>
      <c r="DK15" s="835"/>
      <c r="DL15" s="835"/>
      <c r="DM15" s="835"/>
      <c r="DN15" s="835"/>
      <c r="DO15" s="835"/>
      <c r="DP15" s="835"/>
      <c r="DQ15" s="835"/>
      <c r="DR15" s="835"/>
      <c r="DS15" s="835"/>
    </row>
    <row r="16" spans="1:123" s="354" customFormat="1" ht="18" customHeight="1" x14ac:dyDescent="0.2">
      <c r="A16" s="360"/>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59"/>
      <c r="CP16" s="359"/>
      <c r="CQ16" s="371"/>
      <c r="CR16" s="355"/>
      <c r="CS16" s="835"/>
      <c r="CT16" s="835"/>
      <c r="CU16" s="835"/>
      <c r="CV16" s="835"/>
      <c r="CW16" s="835"/>
      <c r="CX16" s="835"/>
      <c r="CY16" s="835"/>
      <c r="CZ16" s="835"/>
      <c r="DA16" s="835"/>
      <c r="DB16" s="835"/>
      <c r="DC16" s="835"/>
      <c r="DD16" s="835"/>
      <c r="DE16" s="835"/>
      <c r="DF16" s="835"/>
      <c r="DG16" s="835"/>
      <c r="DH16" s="835"/>
      <c r="DI16" s="835"/>
      <c r="DJ16" s="835"/>
      <c r="DK16" s="835"/>
      <c r="DL16" s="835"/>
      <c r="DM16" s="835"/>
      <c r="DN16" s="835"/>
      <c r="DO16" s="835"/>
      <c r="DP16" s="835"/>
      <c r="DQ16" s="835"/>
      <c r="DR16" s="835"/>
      <c r="DS16" s="835"/>
    </row>
    <row r="17" spans="1:123" s="354" customFormat="1" ht="24" customHeight="1" x14ac:dyDescent="0.2">
      <c r="A17" s="362"/>
      <c r="B17" s="362"/>
      <c r="C17" s="362"/>
      <c r="D17" s="362"/>
      <c r="E17" s="362"/>
      <c r="F17" s="362"/>
      <c r="G17" s="362"/>
      <c r="H17" s="362"/>
      <c r="I17" s="362"/>
      <c r="J17" s="362"/>
      <c r="T17" s="362"/>
      <c r="AD17" s="362"/>
      <c r="AE17" s="362"/>
      <c r="AF17" s="362"/>
      <c r="AG17" s="362"/>
      <c r="AH17" s="362"/>
      <c r="AI17" s="362"/>
      <c r="AJ17" s="362"/>
      <c r="AK17" s="362"/>
      <c r="AL17" s="362"/>
      <c r="AM17" s="362"/>
      <c r="AN17" s="362"/>
      <c r="AO17" s="362"/>
      <c r="AP17" s="362"/>
      <c r="AQ17" s="362"/>
      <c r="AR17" s="362"/>
      <c r="CA17" s="469"/>
      <c r="CB17" s="469"/>
      <c r="CC17" s="469"/>
      <c r="CD17" s="469"/>
      <c r="CE17" s="469"/>
      <c r="CF17" s="469"/>
      <c r="CG17" s="469"/>
      <c r="CH17" s="469"/>
      <c r="CI17" s="469"/>
      <c r="CJ17" s="469"/>
      <c r="CK17" s="469"/>
      <c r="CO17" s="363"/>
      <c r="CP17" s="363"/>
      <c r="CQ17" s="371"/>
      <c r="CR17" s="355"/>
      <c r="CS17" s="835"/>
      <c r="CT17" s="835"/>
      <c r="CU17" s="835"/>
      <c r="CV17" s="835"/>
      <c r="CW17" s="835"/>
      <c r="CX17" s="835"/>
      <c r="CY17" s="835"/>
      <c r="CZ17" s="835"/>
      <c r="DA17" s="835"/>
      <c r="DB17" s="835"/>
      <c r="DC17" s="835"/>
      <c r="DD17" s="835"/>
      <c r="DE17" s="835"/>
      <c r="DF17" s="835"/>
      <c r="DG17" s="835"/>
      <c r="DH17" s="835"/>
      <c r="DI17" s="835"/>
      <c r="DJ17" s="835"/>
      <c r="DK17" s="835"/>
      <c r="DL17" s="835"/>
      <c r="DM17" s="835"/>
      <c r="DN17" s="835"/>
      <c r="DO17" s="835"/>
      <c r="DP17" s="835"/>
      <c r="DQ17" s="835"/>
      <c r="DR17" s="835"/>
      <c r="DS17" s="835"/>
    </row>
    <row r="18" spans="1:123" ht="16.5" customHeight="1" thickBot="1" x14ac:dyDescent="0.25">
      <c r="A18" s="574" t="s">
        <v>224</v>
      </c>
      <c r="B18" s="574"/>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574"/>
      <c r="CG18" s="574"/>
      <c r="CH18" s="574"/>
      <c r="CI18" s="574"/>
      <c r="CJ18" s="574"/>
      <c r="CK18" s="574"/>
      <c r="CL18" s="574"/>
      <c r="CM18" s="574"/>
      <c r="CN18" s="574"/>
      <c r="CO18" s="177"/>
      <c r="CP18" s="177"/>
      <c r="CQ18" s="394" t="s">
        <v>711</v>
      </c>
      <c r="CR18" s="395" t="s">
        <v>707</v>
      </c>
      <c r="CS18" s="835"/>
      <c r="CT18" s="835"/>
      <c r="CU18" s="835"/>
      <c r="CV18" s="835"/>
      <c r="CW18" s="835"/>
      <c r="CX18" s="835"/>
      <c r="CY18" s="835"/>
      <c r="CZ18" s="835"/>
      <c r="DA18" s="835"/>
      <c r="DB18" s="835"/>
      <c r="DC18" s="835"/>
      <c r="DD18" s="835"/>
      <c r="DE18" s="835"/>
      <c r="DF18" s="835"/>
      <c r="DG18" s="835"/>
      <c r="DH18" s="835"/>
      <c r="DI18" s="835"/>
      <c r="DJ18" s="835"/>
      <c r="DK18" s="835"/>
      <c r="DL18" s="835"/>
      <c r="DM18" s="835"/>
      <c r="DN18" s="835"/>
      <c r="DO18" s="835"/>
      <c r="DP18" s="835"/>
      <c r="DQ18" s="835"/>
      <c r="DR18" s="835"/>
      <c r="DS18" s="835"/>
    </row>
    <row r="19" spans="1:123" ht="33.65" customHeight="1" thickBot="1" x14ac:dyDescent="0.3">
      <c r="A19" s="556" t="s">
        <v>221</v>
      </c>
      <c r="B19" s="557"/>
      <c r="C19" s="557"/>
      <c r="D19" s="557"/>
      <c r="E19" s="557"/>
      <c r="F19" s="557"/>
      <c r="G19" s="557"/>
      <c r="H19" s="557"/>
      <c r="I19" s="557"/>
      <c r="J19" s="557"/>
      <c r="K19" s="558"/>
      <c r="L19" s="559" t="s">
        <v>3</v>
      </c>
      <c r="M19" s="560"/>
      <c r="N19" s="560"/>
      <c r="O19" s="561" t="s">
        <v>241</v>
      </c>
      <c r="P19" s="561"/>
      <c r="Q19" s="561"/>
      <c r="R19" s="561"/>
      <c r="S19" s="561"/>
      <c r="T19" s="561"/>
      <c r="U19" s="561"/>
      <c r="V19" s="561"/>
      <c r="W19" s="562"/>
      <c r="X19" s="563" t="s">
        <v>3</v>
      </c>
      <c r="Y19" s="560"/>
      <c r="Z19" s="560"/>
      <c r="AA19" s="561" t="s">
        <v>242</v>
      </c>
      <c r="AB19" s="561"/>
      <c r="AC19" s="561"/>
      <c r="AD19" s="561"/>
      <c r="AE19" s="561"/>
      <c r="AF19" s="561"/>
      <c r="AG19" s="561"/>
      <c r="AH19" s="561"/>
      <c r="AI19" s="564"/>
      <c r="AJ19" s="578" t="str">
        <f>IF(OR(BV21="",CB21="",CH21=""),"",IF(DATE(A169,CB21,CH21)&lt;=EOMONTH(DATE(A169,CB21,1), 0),"","日付が相違しております。正しい日付を入力してください。↓"))</f>
        <v/>
      </c>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c r="BT19" s="579"/>
      <c r="BU19" s="579"/>
      <c r="BV19" s="579"/>
      <c r="BW19" s="579"/>
      <c r="BX19" s="579"/>
      <c r="BY19" s="579"/>
      <c r="BZ19" s="579"/>
      <c r="CA19" s="579"/>
      <c r="CB19" s="579"/>
      <c r="CC19" s="579"/>
      <c r="CD19" s="579"/>
      <c r="CE19" s="579"/>
      <c r="CF19" s="579"/>
      <c r="CG19" s="579"/>
      <c r="CH19" s="579"/>
      <c r="CI19" s="579"/>
      <c r="CJ19" s="579"/>
      <c r="CK19" s="579"/>
      <c r="CL19" s="579"/>
      <c r="CM19" s="579"/>
      <c r="CN19" s="579"/>
      <c r="CO19" s="177"/>
      <c r="CP19" s="177"/>
      <c r="CQ19" s="394">
        <v>2</v>
      </c>
      <c r="CR19" s="412"/>
      <c r="CS19" s="835"/>
      <c r="CT19" s="835"/>
      <c r="CU19" s="835"/>
      <c r="CV19" s="835"/>
      <c r="CW19" s="835"/>
      <c r="CX19" s="835"/>
      <c r="CY19" s="835"/>
      <c r="CZ19" s="835"/>
      <c r="DA19" s="835"/>
      <c r="DB19" s="835"/>
      <c r="DC19" s="835"/>
      <c r="DD19" s="835"/>
      <c r="DE19" s="835"/>
      <c r="DF19" s="835"/>
      <c r="DG19" s="835"/>
      <c r="DH19" s="835"/>
      <c r="DI19" s="835"/>
      <c r="DJ19" s="835"/>
      <c r="DK19" s="835"/>
      <c r="DL19" s="835"/>
      <c r="DM19" s="835"/>
      <c r="DN19" s="835"/>
      <c r="DO19" s="835"/>
      <c r="DP19" s="835"/>
      <c r="DQ19" s="835"/>
      <c r="DR19" s="835"/>
      <c r="DS19" s="835"/>
    </row>
    <row r="20" spans="1:123" ht="38.5" customHeight="1" x14ac:dyDescent="0.2">
      <c r="A20" s="565" t="s">
        <v>1312</v>
      </c>
      <c r="B20" s="566"/>
      <c r="C20" s="566"/>
      <c r="D20" s="566"/>
      <c r="E20" s="566"/>
      <c r="F20" s="566"/>
      <c r="G20" s="566"/>
      <c r="H20" s="566"/>
      <c r="I20" s="566"/>
      <c r="J20" s="566"/>
      <c r="K20" s="567"/>
      <c r="L20" s="568"/>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70"/>
      <c r="AK20" s="570"/>
      <c r="AL20" s="570"/>
      <c r="AM20" s="570"/>
      <c r="AN20" s="570"/>
      <c r="AO20" s="570"/>
      <c r="AP20" s="570"/>
      <c r="AQ20" s="570"/>
      <c r="AR20" s="570"/>
      <c r="AS20" s="570"/>
      <c r="AT20" s="570"/>
      <c r="AU20" s="570"/>
      <c r="AV20" s="570"/>
      <c r="AW20" s="570"/>
      <c r="AX20" s="570"/>
      <c r="AY20" s="570"/>
      <c r="AZ20" s="570"/>
      <c r="BA20" s="570"/>
      <c r="BB20" s="570"/>
      <c r="BC20" s="570"/>
      <c r="BD20" s="570"/>
      <c r="BE20" s="571"/>
      <c r="BF20" s="575" t="s">
        <v>215</v>
      </c>
      <c r="BG20" s="575"/>
      <c r="BH20" s="575"/>
      <c r="BI20" s="575"/>
      <c r="BJ20" s="575"/>
      <c r="BK20" s="575"/>
      <c r="BL20" s="575"/>
      <c r="BM20" s="575"/>
      <c r="BN20" s="575"/>
      <c r="BO20" s="575"/>
      <c r="BP20" s="575"/>
      <c r="BQ20" s="576"/>
      <c r="BR20" s="576"/>
      <c r="BS20" s="576"/>
      <c r="BT20" s="576"/>
      <c r="BU20" s="576"/>
      <c r="BV20" s="576"/>
      <c r="BW20" s="576"/>
      <c r="BX20" s="576"/>
      <c r="BY20" s="576"/>
      <c r="BZ20" s="576"/>
      <c r="CA20" s="576"/>
      <c r="CB20" s="576"/>
      <c r="CC20" s="576"/>
      <c r="CD20" s="576"/>
      <c r="CE20" s="576"/>
      <c r="CF20" s="576"/>
      <c r="CG20" s="576"/>
      <c r="CH20" s="576"/>
      <c r="CI20" s="576"/>
      <c r="CJ20" s="576"/>
      <c r="CK20" s="576"/>
      <c r="CL20" s="576"/>
      <c r="CM20" s="576"/>
      <c r="CN20" s="577"/>
      <c r="CO20" s="396"/>
      <c r="CP20" s="397"/>
      <c r="CQ20" s="394">
        <v>3</v>
      </c>
      <c r="CR20" s="412"/>
      <c r="CS20" s="835"/>
      <c r="CT20" s="835"/>
      <c r="CU20" s="835"/>
      <c r="CV20" s="835"/>
      <c r="CW20" s="835"/>
      <c r="CX20" s="835"/>
      <c r="CY20" s="835"/>
      <c r="CZ20" s="835"/>
      <c r="DA20" s="835"/>
      <c r="DB20" s="835"/>
      <c r="DC20" s="835"/>
      <c r="DD20" s="835"/>
      <c r="DE20" s="835"/>
      <c r="DF20" s="835"/>
      <c r="DG20" s="835"/>
      <c r="DH20" s="835"/>
      <c r="DI20" s="835"/>
      <c r="DJ20" s="835"/>
      <c r="DK20" s="835"/>
      <c r="DL20" s="835"/>
      <c r="DM20" s="835"/>
      <c r="DN20" s="835"/>
      <c r="DO20" s="835"/>
      <c r="DP20" s="835"/>
      <c r="DQ20" s="835"/>
      <c r="DR20" s="835"/>
      <c r="DS20" s="835"/>
    </row>
    <row r="21" spans="1:123" ht="21" customHeight="1" x14ac:dyDescent="0.2">
      <c r="A21" s="583" t="s">
        <v>208</v>
      </c>
      <c r="B21" s="584"/>
      <c r="C21" s="584"/>
      <c r="D21" s="584"/>
      <c r="E21" s="584"/>
      <c r="F21" s="584"/>
      <c r="G21" s="584"/>
      <c r="H21" s="584"/>
      <c r="I21" s="584"/>
      <c r="J21" s="584"/>
      <c r="K21" s="584"/>
      <c r="L21" s="585"/>
      <c r="M21" s="586"/>
      <c r="N21" s="586"/>
      <c r="O21" s="586"/>
      <c r="P21" s="586"/>
      <c r="Q21" s="586"/>
      <c r="R21" s="586"/>
      <c r="S21" s="586"/>
      <c r="T21" s="586"/>
      <c r="U21" s="586"/>
      <c r="V21" s="586"/>
      <c r="W21" s="586"/>
      <c r="X21" s="586"/>
      <c r="Y21" s="586"/>
      <c r="Z21" s="586"/>
      <c r="AA21" s="586"/>
      <c r="AB21" s="586"/>
      <c r="AC21" s="586"/>
      <c r="AD21" s="586"/>
      <c r="AE21" s="586"/>
      <c r="AF21" s="586"/>
      <c r="AG21" s="587"/>
      <c r="AH21" s="588"/>
      <c r="AI21" s="589"/>
      <c r="AJ21" s="589"/>
      <c r="AK21" s="589"/>
      <c r="AL21" s="589"/>
      <c r="AM21" s="589"/>
      <c r="AN21" s="589"/>
      <c r="AO21" s="589"/>
      <c r="AP21" s="589"/>
      <c r="AQ21" s="589"/>
      <c r="AR21" s="589"/>
      <c r="AS21" s="589"/>
      <c r="AT21" s="589"/>
      <c r="AU21" s="589"/>
      <c r="AV21" s="589"/>
      <c r="AW21" s="589"/>
      <c r="AX21" s="589"/>
      <c r="AY21" s="589"/>
      <c r="AZ21" s="589"/>
      <c r="BA21" s="589"/>
      <c r="BB21" s="589"/>
      <c r="BC21" s="589"/>
      <c r="BD21" s="589"/>
      <c r="BE21" s="589"/>
      <c r="BF21" s="590" t="s">
        <v>222</v>
      </c>
      <c r="BG21" s="591"/>
      <c r="BH21" s="591"/>
      <c r="BI21" s="591"/>
      <c r="BJ21" s="591"/>
      <c r="BK21" s="591"/>
      <c r="BL21" s="591"/>
      <c r="BM21" s="591"/>
      <c r="BN21" s="591"/>
      <c r="BO21" s="591"/>
      <c r="BP21" s="592"/>
      <c r="BQ21" s="596" t="s">
        <v>1083</v>
      </c>
      <c r="BR21" s="597"/>
      <c r="BS21" s="597"/>
      <c r="BT21" s="597"/>
      <c r="BU21" s="597"/>
      <c r="BV21" s="600"/>
      <c r="BW21" s="600"/>
      <c r="BX21" s="600"/>
      <c r="BY21" s="602" t="s">
        <v>243</v>
      </c>
      <c r="BZ21" s="602"/>
      <c r="CA21" s="602"/>
      <c r="CB21" s="604"/>
      <c r="CC21" s="604"/>
      <c r="CD21" s="604"/>
      <c r="CE21" s="602" t="s">
        <v>244</v>
      </c>
      <c r="CF21" s="602"/>
      <c r="CG21" s="602"/>
      <c r="CH21" s="604"/>
      <c r="CI21" s="604"/>
      <c r="CJ21" s="604"/>
      <c r="CK21" s="602" t="s">
        <v>245</v>
      </c>
      <c r="CL21" s="602"/>
      <c r="CM21" s="602"/>
      <c r="CN21" s="216"/>
      <c r="CO21" s="183"/>
      <c r="CP21" s="184"/>
      <c r="CQ21" s="393">
        <v>4</v>
      </c>
      <c r="CR21" s="412"/>
      <c r="CS21" s="835"/>
      <c r="CT21" s="835"/>
      <c r="CU21" s="835"/>
      <c r="CV21" s="835"/>
      <c r="CW21" s="835"/>
      <c r="CX21" s="835"/>
      <c r="CY21" s="835"/>
      <c r="CZ21" s="835"/>
      <c r="DA21" s="835"/>
      <c r="DB21" s="835"/>
      <c r="DC21" s="835"/>
      <c r="DD21" s="835"/>
      <c r="DE21" s="835"/>
      <c r="DF21" s="835"/>
      <c r="DG21" s="835"/>
      <c r="DH21" s="835"/>
      <c r="DI21" s="835"/>
      <c r="DJ21" s="835"/>
      <c r="DK21" s="835"/>
      <c r="DL21" s="835"/>
      <c r="DM21" s="835"/>
      <c r="DN21" s="835"/>
      <c r="DO21" s="835"/>
      <c r="DP21" s="835"/>
      <c r="DQ21" s="835"/>
      <c r="DR21" s="835"/>
      <c r="DS21" s="835"/>
    </row>
    <row r="22" spans="1:123" s="62" customFormat="1" ht="44.5" customHeight="1" x14ac:dyDescent="0.25">
      <c r="A22" s="610" t="s">
        <v>211</v>
      </c>
      <c r="B22" s="611"/>
      <c r="C22" s="611"/>
      <c r="D22" s="611"/>
      <c r="E22" s="611"/>
      <c r="F22" s="611"/>
      <c r="G22" s="611"/>
      <c r="H22" s="611"/>
      <c r="I22" s="611"/>
      <c r="J22" s="611"/>
      <c r="K22" s="611"/>
      <c r="L22" s="612"/>
      <c r="M22" s="613"/>
      <c r="N22" s="613"/>
      <c r="O22" s="613"/>
      <c r="P22" s="613"/>
      <c r="Q22" s="613"/>
      <c r="R22" s="613"/>
      <c r="S22" s="613"/>
      <c r="T22" s="613"/>
      <c r="U22" s="613"/>
      <c r="V22" s="613"/>
      <c r="W22" s="613"/>
      <c r="X22" s="613"/>
      <c r="Y22" s="613"/>
      <c r="Z22" s="613"/>
      <c r="AA22" s="613"/>
      <c r="AB22" s="613"/>
      <c r="AC22" s="613"/>
      <c r="AD22" s="613"/>
      <c r="AE22" s="613"/>
      <c r="AF22" s="613"/>
      <c r="AG22" s="614"/>
      <c r="AH22" s="615"/>
      <c r="AI22" s="613"/>
      <c r="AJ22" s="613"/>
      <c r="AK22" s="613"/>
      <c r="AL22" s="613"/>
      <c r="AM22" s="613"/>
      <c r="AN22" s="613"/>
      <c r="AO22" s="613"/>
      <c r="AP22" s="613"/>
      <c r="AQ22" s="613"/>
      <c r="AR22" s="613"/>
      <c r="AS22" s="613"/>
      <c r="AT22" s="613"/>
      <c r="AU22" s="613"/>
      <c r="AV22" s="613"/>
      <c r="AW22" s="613"/>
      <c r="AX22" s="613"/>
      <c r="AY22" s="613"/>
      <c r="AZ22" s="613"/>
      <c r="BA22" s="613"/>
      <c r="BB22" s="613"/>
      <c r="BC22" s="613"/>
      <c r="BD22" s="613"/>
      <c r="BE22" s="616"/>
      <c r="BF22" s="593"/>
      <c r="BG22" s="594"/>
      <c r="BH22" s="594"/>
      <c r="BI22" s="594"/>
      <c r="BJ22" s="594"/>
      <c r="BK22" s="594"/>
      <c r="BL22" s="594"/>
      <c r="BM22" s="594"/>
      <c r="BN22" s="594"/>
      <c r="BO22" s="594"/>
      <c r="BP22" s="595"/>
      <c r="BQ22" s="598"/>
      <c r="BR22" s="599"/>
      <c r="BS22" s="599"/>
      <c r="BT22" s="599"/>
      <c r="BU22" s="599"/>
      <c r="BV22" s="601"/>
      <c r="BW22" s="601"/>
      <c r="BX22" s="601"/>
      <c r="BY22" s="603"/>
      <c r="BZ22" s="603"/>
      <c r="CA22" s="603"/>
      <c r="CB22" s="605"/>
      <c r="CC22" s="605"/>
      <c r="CD22" s="605"/>
      <c r="CE22" s="603"/>
      <c r="CF22" s="603"/>
      <c r="CG22" s="603"/>
      <c r="CH22" s="605"/>
      <c r="CI22" s="605"/>
      <c r="CJ22" s="605"/>
      <c r="CK22" s="603"/>
      <c r="CL22" s="603"/>
      <c r="CM22" s="603"/>
      <c r="CN22" s="217"/>
      <c r="CO22" s="183"/>
      <c r="CP22" s="185"/>
      <c r="CQ22" s="393">
        <v>5</v>
      </c>
      <c r="CR22" s="412"/>
      <c r="CS22" s="835"/>
      <c r="CT22" s="835"/>
      <c r="CU22" s="835"/>
      <c r="CV22" s="835"/>
      <c r="CW22" s="835"/>
      <c r="CX22" s="835"/>
      <c r="CY22" s="835"/>
      <c r="CZ22" s="835"/>
      <c r="DA22" s="835"/>
      <c r="DB22" s="835"/>
      <c r="DC22" s="835"/>
      <c r="DD22" s="835"/>
      <c r="DE22" s="835"/>
      <c r="DF22" s="835"/>
      <c r="DG22" s="835"/>
      <c r="DH22" s="835"/>
      <c r="DI22" s="835"/>
      <c r="DJ22" s="835"/>
      <c r="DK22" s="835"/>
      <c r="DL22" s="835"/>
      <c r="DM22" s="835"/>
      <c r="DN22" s="835"/>
      <c r="DO22" s="835"/>
      <c r="DP22" s="835"/>
      <c r="DQ22" s="835"/>
      <c r="DR22" s="835"/>
      <c r="DS22" s="835"/>
    </row>
    <row r="23" spans="1:123" ht="22.5" customHeight="1" x14ac:dyDescent="0.2">
      <c r="A23" s="632" t="s">
        <v>16</v>
      </c>
      <c r="B23" s="633"/>
      <c r="C23" s="633"/>
      <c r="D23" s="633"/>
      <c r="E23" s="633"/>
      <c r="F23" s="633"/>
      <c r="G23" s="633"/>
      <c r="H23" s="633"/>
      <c r="I23" s="633"/>
      <c r="J23" s="633"/>
      <c r="K23" s="634"/>
      <c r="L23" s="638" t="s">
        <v>18</v>
      </c>
      <c r="M23" s="639"/>
      <c r="N23" s="639"/>
      <c r="O23" s="640"/>
      <c r="P23" s="640"/>
      <c r="Q23" s="640"/>
      <c r="R23" s="640"/>
      <c r="S23" s="641" t="s">
        <v>246</v>
      </c>
      <c r="T23" s="641"/>
      <c r="U23" s="640"/>
      <c r="V23" s="640"/>
      <c r="W23" s="640"/>
      <c r="X23" s="640"/>
      <c r="Y23" s="640"/>
      <c r="Z23" s="640"/>
      <c r="AA23" s="218"/>
      <c r="AB23" s="223"/>
      <c r="AC23" s="223"/>
      <c r="AD23" s="223"/>
      <c r="AE23" s="223"/>
      <c r="AF23" s="223"/>
      <c r="AG23" s="223"/>
      <c r="AH23" s="223"/>
      <c r="AI23" s="223"/>
      <c r="AJ23" s="223"/>
      <c r="AK23" s="223"/>
      <c r="AL23" s="219"/>
      <c r="AM23" s="219"/>
      <c r="AN23" s="219"/>
      <c r="AO23" s="219"/>
      <c r="AP23" s="219"/>
      <c r="AQ23" s="219"/>
      <c r="AR23" s="219"/>
      <c r="AS23" s="219"/>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1"/>
      <c r="CH23" s="221"/>
      <c r="CI23" s="221"/>
      <c r="CJ23" s="221"/>
      <c r="CK23" s="221"/>
      <c r="CL23" s="221"/>
      <c r="CM23" s="221"/>
      <c r="CN23" s="222"/>
      <c r="CO23" s="182"/>
      <c r="CP23" s="152"/>
      <c r="CQ23" s="394">
        <v>6</v>
      </c>
      <c r="CR23" s="412"/>
      <c r="CS23" s="835"/>
      <c r="CT23" s="835"/>
      <c r="CU23" s="835"/>
      <c r="CV23" s="835"/>
      <c r="CW23" s="835"/>
      <c r="CX23" s="835"/>
      <c r="CY23" s="835"/>
      <c r="CZ23" s="835"/>
      <c r="DA23" s="835"/>
      <c r="DB23" s="835"/>
      <c r="DC23" s="835"/>
      <c r="DD23" s="835"/>
      <c r="DE23" s="835"/>
      <c r="DF23" s="835"/>
      <c r="DG23" s="835"/>
      <c r="DH23" s="835"/>
      <c r="DI23" s="835"/>
      <c r="DJ23" s="835"/>
      <c r="DK23" s="835"/>
      <c r="DL23" s="835"/>
      <c r="DM23" s="835"/>
      <c r="DN23" s="835"/>
      <c r="DO23" s="835"/>
      <c r="DP23" s="835"/>
      <c r="DQ23" s="835"/>
      <c r="DR23" s="835"/>
      <c r="DS23" s="835"/>
    </row>
    <row r="24" spans="1:123" ht="39" customHeight="1" x14ac:dyDescent="0.25">
      <c r="A24" s="635"/>
      <c r="B24" s="636"/>
      <c r="C24" s="636"/>
      <c r="D24" s="636"/>
      <c r="E24" s="636"/>
      <c r="F24" s="636"/>
      <c r="G24" s="636"/>
      <c r="H24" s="636"/>
      <c r="I24" s="636"/>
      <c r="J24" s="636"/>
      <c r="K24" s="637"/>
      <c r="L24" s="642"/>
      <c r="M24" s="618"/>
      <c r="N24" s="618"/>
      <c r="O24" s="618"/>
      <c r="P24" s="618"/>
      <c r="Q24" s="618"/>
      <c r="R24" s="618"/>
      <c r="S24" s="618"/>
      <c r="T24" s="618"/>
      <c r="U24" s="618"/>
      <c r="V24" s="618"/>
      <c r="W24" s="618"/>
      <c r="X24" s="618"/>
      <c r="Y24" s="618"/>
      <c r="Z24" s="618"/>
      <c r="AA24" s="618"/>
      <c r="AB24" s="619"/>
      <c r="AC24" s="617"/>
      <c r="AD24" s="618"/>
      <c r="AE24" s="618"/>
      <c r="AF24" s="618"/>
      <c r="AG24" s="618"/>
      <c r="AH24" s="618"/>
      <c r="AI24" s="618"/>
      <c r="AJ24" s="618"/>
      <c r="AK24" s="618"/>
      <c r="AL24" s="618"/>
      <c r="AM24" s="618"/>
      <c r="AN24" s="618"/>
      <c r="AO24" s="618"/>
      <c r="AP24" s="618"/>
      <c r="AQ24" s="618"/>
      <c r="AR24" s="618"/>
      <c r="AS24" s="618"/>
      <c r="AT24" s="618"/>
      <c r="AU24" s="618"/>
      <c r="AV24" s="618"/>
      <c r="AW24" s="618"/>
      <c r="AX24" s="618"/>
      <c r="AY24" s="618"/>
      <c r="AZ24" s="618"/>
      <c r="BA24" s="618"/>
      <c r="BB24" s="618"/>
      <c r="BC24" s="618"/>
      <c r="BD24" s="619"/>
      <c r="BE24" s="617"/>
      <c r="BF24" s="618"/>
      <c r="BG24" s="618"/>
      <c r="BH24" s="618"/>
      <c r="BI24" s="618"/>
      <c r="BJ24" s="618"/>
      <c r="BK24" s="618"/>
      <c r="BL24" s="618"/>
      <c r="BM24" s="618"/>
      <c r="BN24" s="618"/>
      <c r="BO24" s="618"/>
      <c r="BP24" s="618"/>
      <c r="BQ24" s="618"/>
      <c r="BR24" s="618"/>
      <c r="BS24" s="618"/>
      <c r="BT24" s="618"/>
      <c r="BU24" s="618"/>
      <c r="BV24" s="618"/>
      <c r="BW24" s="618"/>
      <c r="BX24" s="618"/>
      <c r="BY24" s="618"/>
      <c r="BZ24" s="618"/>
      <c r="CA24" s="618"/>
      <c r="CB24" s="618"/>
      <c r="CC24" s="618"/>
      <c r="CD24" s="618"/>
      <c r="CE24" s="618"/>
      <c r="CF24" s="618"/>
      <c r="CG24" s="618"/>
      <c r="CH24" s="618"/>
      <c r="CI24" s="618"/>
      <c r="CJ24" s="618"/>
      <c r="CK24" s="618"/>
      <c r="CL24" s="618"/>
      <c r="CM24" s="618"/>
      <c r="CN24" s="620"/>
      <c r="CO24" s="398"/>
      <c r="CP24" s="399"/>
      <c r="CQ24" s="394">
        <v>7</v>
      </c>
      <c r="CR24" s="412"/>
      <c r="CS24" s="835"/>
      <c r="CT24" s="835"/>
      <c r="CU24" s="835"/>
      <c r="CV24" s="835"/>
      <c r="CW24" s="835"/>
      <c r="CX24" s="835"/>
      <c r="CY24" s="835"/>
      <c r="CZ24" s="835"/>
      <c r="DA24" s="835"/>
      <c r="DB24" s="835"/>
      <c r="DC24" s="835"/>
      <c r="DD24" s="835"/>
      <c r="DE24" s="835"/>
      <c r="DF24" s="835"/>
      <c r="DG24" s="835"/>
      <c r="DH24" s="835"/>
      <c r="DI24" s="835"/>
      <c r="DJ24" s="835"/>
      <c r="DK24" s="835"/>
      <c r="DL24" s="835"/>
      <c r="DM24" s="835"/>
      <c r="DN24" s="835"/>
      <c r="DO24" s="835"/>
      <c r="DP24" s="835"/>
      <c r="DQ24" s="835"/>
      <c r="DR24" s="835"/>
      <c r="DS24" s="835"/>
    </row>
    <row r="25" spans="1:123" ht="39" customHeight="1" x14ac:dyDescent="0.25">
      <c r="A25" s="621" t="s">
        <v>217</v>
      </c>
      <c r="B25" s="622"/>
      <c r="C25" s="622"/>
      <c r="D25" s="622"/>
      <c r="E25" s="622"/>
      <c r="F25" s="622"/>
      <c r="G25" s="622"/>
      <c r="H25" s="622"/>
      <c r="I25" s="622"/>
      <c r="J25" s="622"/>
      <c r="K25" s="623"/>
      <c r="L25" s="624"/>
      <c r="M25" s="625"/>
      <c r="N25" s="625"/>
      <c r="O25" s="625"/>
      <c r="P25" s="625"/>
      <c r="Q25" s="625"/>
      <c r="R25" s="625"/>
      <c r="S25" s="625"/>
      <c r="T25" s="625"/>
      <c r="U25" s="625"/>
      <c r="V25" s="625"/>
      <c r="W25" s="625"/>
      <c r="X25" s="625"/>
      <c r="Y25" s="625"/>
      <c r="Z25" s="625"/>
      <c r="AA25" s="625"/>
      <c r="AB25" s="625"/>
      <c r="AC25" s="625"/>
      <c r="AD25" s="625"/>
      <c r="AE25" s="625"/>
      <c r="AF25" s="625"/>
      <c r="AG25" s="625"/>
      <c r="AH25" s="625"/>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5"/>
      <c r="BW25" s="625"/>
      <c r="BX25" s="625"/>
      <c r="BY25" s="625"/>
      <c r="BZ25" s="625"/>
      <c r="CA25" s="625"/>
      <c r="CB25" s="625"/>
      <c r="CC25" s="625"/>
      <c r="CD25" s="625"/>
      <c r="CE25" s="625"/>
      <c r="CF25" s="625"/>
      <c r="CG25" s="625"/>
      <c r="CH25" s="625"/>
      <c r="CI25" s="625"/>
      <c r="CJ25" s="625"/>
      <c r="CK25" s="625"/>
      <c r="CL25" s="625"/>
      <c r="CM25" s="625"/>
      <c r="CN25" s="626"/>
      <c r="CO25" s="398"/>
      <c r="CP25" s="399"/>
      <c r="CQ25" s="394">
        <v>8</v>
      </c>
      <c r="CR25" s="412"/>
      <c r="CS25" s="835"/>
      <c r="CT25" s="835"/>
      <c r="CU25" s="835"/>
      <c r="CV25" s="835"/>
      <c r="CW25" s="835"/>
      <c r="CX25" s="835"/>
      <c r="CY25" s="835"/>
      <c r="CZ25" s="835"/>
      <c r="DA25" s="835"/>
      <c r="DB25" s="835"/>
      <c r="DC25" s="835"/>
      <c r="DD25" s="835"/>
      <c r="DE25" s="835"/>
      <c r="DF25" s="835"/>
      <c r="DG25" s="835"/>
      <c r="DH25" s="835"/>
      <c r="DI25" s="835"/>
      <c r="DJ25" s="835"/>
      <c r="DK25" s="835"/>
      <c r="DL25" s="835"/>
      <c r="DM25" s="835"/>
      <c r="DN25" s="835"/>
      <c r="DO25" s="835"/>
      <c r="DP25" s="835"/>
      <c r="DQ25" s="835"/>
      <c r="DR25" s="835"/>
      <c r="DS25" s="835"/>
    </row>
    <row r="26" spans="1:123" s="67" customFormat="1" ht="39" customHeight="1" thickBot="1" x14ac:dyDescent="0.25">
      <c r="A26" s="627" t="s">
        <v>19</v>
      </c>
      <c r="B26" s="628"/>
      <c r="C26" s="628"/>
      <c r="D26" s="628"/>
      <c r="E26" s="628"/>
      <c r="F26" s="628"/>
      <c r="G26" s="628"/>
      <c r="H26" s="628"/>
      <c r="I26" s="628"/>
      <c r="J26" s="628"/>
      <c r="K26" s="629"/>
      <c r="L26" s="630" t="s">
        <v>247</v>
      </c>
      <c r="M26" s="631"/>
      <c r="N26" s="631"/>
      <c r="O26" s="569"/>
      <c r="P26" s="569"/>
      <c r="Q26" s="569"/>
      <c r="R26" s="569"/>
      <c r="S26" s="569"/>
      <c r="T26" s="569"/>
      <c r="U26" s="569"/>
      <c r="V26" s="631" t="s">
        <v>248</v>
      </c>
      <c r="W26" s="631"/>
      <c r="X26" s="631"/>
      <c r="Y26" s="569"/>
      <c r="Z26" s="569"/>
      <c r="AA26" s="569"/>
      <c r="AB26" s="569"/>
      <c r="AC26" s="569"/>
      <c r="AD26" s="569"/>
      <c r="AE26" s="569"/>
      <c r="AF26" s="631" t="s">
        <v>246</v>
      </c>
      <c r="AG26" s="631"/>
      <c r="AH26" s="631"/>
      <c r="AI26" s="569"/>
      <c r="AJ26" s="569"/>
      <c r="AK26" s="569"/>
      <c r="AL26" s="569"/>
      <c r="AM26" s="569"/>
      <c r="AN26" s="569"/>
      <c r="AO26" s="569"/>
      <c r="AP26" s="569"/>
      <c r="AQ26" s="569"/>
      <c r="AR26" s="643"/>
      <c r="AS26" s="590" t="s">
        <v>20</v>
      </c>
      <c r="AT26" s="591"/>
      <c r="AU26" s="591"/>
      <c r="AV26" s="591"/>
      <c r="AW26" s="591"/>
      <c r="AX26" s="591"/>
      <c r="AY26" s="591"/>
      <c r="AZ26" s="591"/>
      <c r="BA26" s="591"/>
      <c r="BB26" s="591"/>
      <c r="BC26" s="591"/>
      <c r="BD26" s="591"/>
      <c r="BE26" s="592"/>
      <c r="BF26" s="606"/>
      <c r="BG26" s="607"/>
      <c r="BH26" s="607"/>
      <c r="BI26" s="607"/>
      <c r="BJ26" s="607"/>
      <c r="BK26" s="607"/>
      <c r="BL26" s="607"/>
      <c r="BM26" s="607"/>
      <c r="BN26" s="607"/>
      <c r="BO26" s="607"/>
      <c r="BP26" s="607"/>
      <c r="BQ26" s="607"/>
      <c r="BR26" s="607"/>
      <c r="BS26" s="607"/>
      <c r="BT26" s="607"/>
      <c r="BU26" s="607"/>
      <c r="BV26" s="608" t="s">
        <v>249</v>
      </c>
      <c r="BW26" s="608"/>
      <c r="BX26" s="608"/>
      <c r="BY26" s="607"/>
      <c r="BZ26" s="607"/>
      <c r="CA26" s="607"/>
      <c r="CB26" s="607"/>
      <c r="CC26" s="607"/>
      <c r="CD26" s="607"/>
      <c r="CE26" s="607"/>
      <c r="CF26" s="607"/>
      <c r="CG26" s="607"/>
      <c r="CH26" s="607"/>
      <c r="CI26" s="607"/>
      <c r="CJ26" s="607"/>
      <c r="CK26" s="607"/>
      <c r="CL26" s="607"/>
      <c r="CM26" s="607"/>
      <c r="CN26" s="609"/>
      <c r="CO26" s="400"/>
      <c r="CP26" s="401"/>
      <c r="CQ26" s="393">
        <v>9</v>
      </c>
      <c r="CR26" s="412"/>
      <c r="CS26" s="835"/>
      <c r="CT26" s="835"/>
      <c r="CU26" s="835"/>
      <c r="CV26" s="835"/>
      <c r="CW26" s="835"/>
      <c r="CX26" s="835"/>
      <c r="CY26" s="835"/>
      <c r="CZ26" s="835"/>
      <c r="DA26" s="835"/>
      <c r="DB26" s="835"/>
      <c r="DC26" s="835"/>
      <c r="DD26" s="835"/>
      <c r="DE26" s="835"/>
      <c r="DF26" s="835"/>
      <c r="DG26" s="835"/>
      <c r="DH26" s="835"/>
      <c r="DI26" s="835"/>
      <c r="DJ26" s="835"/>
      <c r="DK26" s="835"/>
      <c r="DL26" s="835"/>
      <c r="DM26" s="835"/>
      <c r="DN26" s="835"/>
      <c r="DO26" s="835"/>
      <c r="DP26" s="835"/>
      <c r="DQ26" s="835"/>
      <c r="DR26" s="835"/>
      <c r="DS26" s="835"/>
    </row>
    <row r="27" spans="1:123" ht="39" customHeight="1" thickBot="1" x14ac:dyDescent="0.25">
      <c r="A27" s="664" t="s">
        <v>21</v>
      </c>
      <c r="B27" s="665"/>
      <c r="C27" s="665"/>
      <c r="D27" s="665"/>
      <c r="E27" s="665"/>
      <c r="F27" s="665"/>
      <c r="G27" s="665"/>
      <c r="H27" s="665"/>
      <c r="I27" s="665"/>
      <c r="J27" s="665"/>
      <c r="K27" s="666"/>
      <c r="L27" s="667" t="s">
        <v>247</v>
      </c>
      <c r="M27" s="657"/>
      <c r="N27" s="657"/>
      <c r="O27" s="658"/>
      <c r="P27" s="658"/>
      <c r="Q27" s="658"/>
      <c r="R27" s="658"/>
      <c r="S27" s="658"/>
      <c r="T27" s="658"/>
      <c r="U27" s="658"/>
      <c r="V27" s="657" t="s">
        <v>248</v>
      </c>
      <c r="W27" s="657"/>
      <c r="X27" s="657"/>
      <c r="Y27" s="658"/>
      <c r="Z27" s="658"/>
      <c r="AA27" s="658"/>
      <c r="AB27" s="658"/>
      <c r="AC27" s="658"/>
      <c r="AD27" s="658"/>
      <c r="AE27" s="658"/>
      <c r="AF27" s="657" t="s">
        <v>246</v>
      </c>
      <c r="AG27" s="657"/>
      <c r="AH27" s="657"/>
      <c r="AI27" s="658"/>
      <c r="AJ27" s="658"/>
      <c r="AK27" s="658"/>
      <c r="AL27" s="658"/>
      <c r="AM27" s="658"/>
      <c r="AN27" s="658"/>
      <c r="AO27" s="658"/>
      <c r="AP27" s="658"/>
      <c r="AQ27" s="658"/>
      <c r="AR27" s="658"/>
      <c r="AS27" s="836" t="s">
        <v>1194</v>
      </c>
      <c r="AT27" s="837"/>
      <c r="AU27" s="837"/>
      <c r="AV27" s="837"/>
      <c r="AW27" s="837"/>
      <c r="AX27" s="837"/>
      <c r="AY27" s="837"/>
      <c r="AZ27" s="837"/>
      <c r="BA27" s="837"/>
      <c r="BB27" s="837"/>
      <c r="BC27" s="837"/>
      <c r="BD27" s="837"/>
      <c r="BE27" s="837"/>
      <c r="BF27" s="837"/>
      <c r="BG27" s="837"/>
      <c r="BH27" s="837"/>
      <c r="BI27" s="837"/>
      <c r="BJ27" s="837"/>
      <c r="BK27" s="837"/>
      <c r="BL27" s="837"/>
      <c r="BM27" s="837"/>
      <c r="BN27" s="837"/>
      <c r="BO27" s="837"/>
      <c r="BP27" s="837"/>
      <c r="BQ27" s="837"/>
      <c r="BR27" s="837"/>
      <c r="BS27" s="837"/>
      <c r="BT27" s="837"/>
      <c r="BU27" s="837"/>
      <c r="BV27" s="837"/>
      <c r="BW27" s="837"/>
      <c r="BX27" s="837"/>
      <c r="BY27" s="837"/>
      <c r="BZ27" s="837"/>
      <c r="CA27" s="837"/>
      <c r="CB27" s="837"/>
      <c r="CC27" s="837"/>
      <c r="CD27" s="837"/>
      <c r="CE27" s="837"/>
      <c r="CF27" s="837"/>
      <c r="CG27" s="837"/>
      <c r="CH27" s="837"/>
      <c r="CI27" s="838"/>
      <c r="CJ27" s="839" t="s">
        <v>3</v>
      </c>
      <c r="CK27" s="839"/>
      <c r="CL27" s="839"/>
      <c r="CM27" s="839"/>
      <c r="CN27" s="840"/>
      <c r="CO27" s="397"/>
      <c r="CP27" s="397"/>
      <c r="CQ27" s="394">
        <v>10</v>
      </c>
      <c r="CR27" s="412"/>
      <c r="CS27" s="2"/>
    </row>
    <row r="28" spans="1:123" s="62" customFormat="1" ht="49.9" customHeight="1" x14ac:dyDescent="0.2">
      <c r="A28" s="245"/>
      <c r="B28" s="245"/>
      <c r="C28" s="245"/>
      <c r="D28" s="245"/>
      <c r="E28" s="245"/>
      <c r="F28" s="245"/>
      <c r="G28" s="245"/>
      <c r="H28" s="245"/>
      <c r="I28" s="245"/>
      <c r="J28" s="245"/>
      <c r="K28" s="245"/>
      <c r="L28" s="245"/>
      <c r="M28" s="245"/>
      <c r="N28" s="245"/>
      <c r="O28" s="245"/>
      <c r="P28" s="245"/>
      <c r="T28" s="64"/>
      <c r="AD28" s="64"/>
      <c r="AE28" s="64"/>
      <c r="AF28" s="64"/>
      <c r="AG28" s="64"/>
      <c r="AH28" s="64"/>
      <c r="AI28" s="64"/>
      <c r="AJ28" s="64"/>
      <c r="AK28" s="64"/>
      <c r="AL28" s="64"/>
      <c r="AM28" s="64"/>
      <c r="AN28" s="64"/>
      <c r="AO28" s="64"/>
      <c r="AP28" s="64"/>
      <c r="AQ28" s="64"/>
      <c r="AR28" s="64"/>
      <c r="CO28" s="66"/>
      <c r="CP28" s="66"/>
      <c r="CQ28" s="391"/>
      <c r="CR28" s="392"/>
      <c r="CS28" s="2"/>
    </row>
    <row r="29" spans="1:123" ht="16.5" customHeight="1" thickBot="1" x14ac:dyDescent="0.25">
      <c r="A29" s="574" t="s">
        <v>226</v>
      </c>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74"/>
      <c r="AO29" s="574"/>
      <c r="AP29" s="574"/>
      <c r="AQ29" s="574"/>
      <c r="AR29" s="574"/>
      <c r="AS29" s="574"/>
      <c r="AT29" s="574"/>
      <c r="AU29" s="574"/>
      <c r="AV29" s="574"/>
      <c r="AW29" s="574"/>
      <c r="AX29" s="574"/>
      <c r="AY29" s="574"/>
      <c r="AZ29" s="574"/>
      <c r="BA29" s="574"/>
      <c r="BB29" s="574"/>
      <c r="BC29" s="574"/>
      <c r="BD29" s="574"/>
      <c r="BE29" s="574"/>
      <c r="BF29" s="574"/>
      <c r="BG29" s="574"/>
      <c r="BH29" s="574"/>
      <c r="BI29" s="574"/>
      <c r="BJ29" s="574"/>
      <c r="BK29" s="574"/>
      <c r="BL29" s="574"/>
      <c r="BM29" s="574"/>
      <c r="BN29" s="574"/>
      <c r="BO29" s="574"/>
      <c r="BP29" s="574"/>
      <c r="BQ29" s="574"/>
      <c r="BR29" s="574"/>
      <c r="BS29" s="574"/>
      <c r="BT29" s="574"/>
      <c r="BU29" s="574"/>
      <c r="BV29" s="574"/>
      <c r="BW29" s="574"/>
      <c r="BX29" s="574"/>
      <c r="BY29" s="574"/>
      <c r="BZ29" s="574"/>
      <c r="CA29" s="574"/>
      <c r="CB29" s="574"/>
      <c r="CC29" s="574"/>
      <c r="CD29" s="574"/>
      <c r="CE29" s="574"/>
      <c r="CF29" s="574"/>
      <c r="CG29" s="574"/>
      <c r="CH29" s="574"/>
      <c r="CI29" s="574"/>
      <c r="CJ29" s="574"/>
      <c r="CK29" s="574"/>
      <c r="CL29" s="574"/>
      <c r="CM29" s="574"/>
      <c r="CN29" s="574"/>
      <c r="CO29" s="177"/>
      <c r="CP29" s="177"/>
      <c r="CQ29" s="394" t="s">
        <v>711</v>
      </c>
      <c r="CR29" s="395" t="s">
        <v>707</v>
      </c>
      <c r="CS29" s="26"/>
    </row>
    <row r="30" spans="1:123" s="62" customFormat="1" ht="39" customHeight="1" thickBot="1" x14ac:dyDescent="0.25">
      <c r="A30" s="644" t="s">
        <v>250</v>
      </c>
      <c r="B30" s="644"/>
      <c r="C30" s="645"/>
      <c r="D30" s="646" t="s">
        <v>212</v>
      </c>
      <c r="E30" s="646"/>
      <c r="F30" s="646"/>
      <c r="G30" s="646"/>
      <c r="H30" s="646"/>
      <c r="I30" s="646"/>
      <c r="J30" s="646"/>
      <c r="K30" s="647"/>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48"/>
      <c r="BW30" s="648"/>
      <c r="BX30" s="648"/>
      <c r="BY30" s="648"/>
      <c r="BZ30" s="648"/>
      <c r="CA30" s="648"/>
      <c r="CB30" s="648"/>
      <c r="CC30" s="648"/>
      <c r="CD30" s="648"/>
      <c r="CE30" s="648"/>
      <c r="CF30" s="648"/>
      <c r="CG30" s="648"/>
      <c r="CH30" s="648"/>
      <c r="CI30" s="648"/>
      <c r="CJ30" s="648"/>
      <c r="CK30" s="648"/>
      <c r="CL30" s="648"/>
      <c r="CM30" s="648"/>
      <c r="CN30" s="649"/>
      <c r="CO30" s="397"/>
      <c r="CP30" s="397"/>
      <c r="CQ30" s="393">
        <v>11</v>
      </c>
      <c r="CR30" s="412"/>
      <c r="CS30" s="2"/>
    </row>
    <row r="31" spans="1:123" s="62" customFormat="1" ht="39" customHeight="1" thickBot="1" x14ac:dyDescent="0.25">
      <c r="A31" s="644"/>
      <c r="B31" s="644"/>
      <c r="C31" s="645"/>
      <c r="D31" s="650" t="s">
        <v>251</v>
      </c>
      <c r="E31" s="650"/>
      <c r="F31" s="650"/>
      <c r="G31" s="650"/>
      <c r="H31" s="650"/>
      <c r="I31" s="650"/>
      <c r="J31" s="650"/>
      <c r="K31" s="651"/>
      <c r="L31" s="652"/>
      <c r="M31" s="653"/>
      <c r="N31" s="653"/>
      <c r="O31" s="653"/>
      <c r="P31" s="653"/>
      <c r="Q31" s="653"/>
      <c r="R31" s="653"/>
      <c r="S31" s="653"/>
      <c r="T31" s="653"/>
      <c r="U31" s="653"/>
      <c r="V31" s="653"/>
      <c r="W31" s="653"/>
      <c r="X31" s="653"/>
      <c r="Y31" s="653"/>
      <c r="Z31" s="653"/>
      <c r="AA31" s="653"/>
      <c r="AB31" s="653"/>
      <c r="AC31" s="654"/>
      <c r="AD31" s="655"/>
      <c r="AE31" s="653"/>
      <c r="AF31" s="653"/>
      <c r="AG31" s="653"/>
      <c r="AH31" s="653"/>
      <c r="AI31" s="653"/>
      <c r="AJ31" s="653"/>
      <c r="AK31" s="653"/>
      <c r="AL31" s="653"/>
      <c r="AM31" s="653"/>
      <c r="AN31" s="653"/>
      <c r="AO31" s="653"/>
      <c r="AP31" s="653"/>
      <c r="AQ31" s="653"/>
      <c r="AR31" s="653"/>
      <c r="AS31" s="653"/>
      <c r="AT31" s="653"/>
      <c r="AU31" s="653"/>
      <c r="AV31" s="656"/>
      <c r="AW31" s="659" t="s">
        <v>215</v>
      </c>
      <c r="AX31" s="660"/>
      <c r="AY31" s="660"/>
      <c r="AZ31" s="660"/>
      <c r="BA31" s="660"/>
      <c r="BB31" s="660"/>
      <c r="BC31" s="660"/>
      <c r="BD31" s="660"/>
      <c r="BE31" s="660"/>
      <c r="BF31" s="660"/>
      <c r="BG31" s="660"/>
      <c r="BH31" s="652"/>
      <c r="BI31" s="653"/>
      <c r="BJ31" s="653"/>
      <c r="BK31" s="653"/>
      <c r="BL31" s="653"/>
      <c r="BM31" s="653"/>
      <c r="BN31" s="653"/>
      <c r="BO31" s="653"/>
      <c r="BP31" s="653"/>
      <c r="BQ31" s="653"/>
      <c r="BR31" s="653"/>
      <c r="BS31" s="653"/>
      <c r="BT31" s="653"/>
      <c r="BU31" s="653"/>
      <c r="BV31" s="653"/>
      <c r="BW31" s="653"/>
      <c r="BX31" s="653"/>
      <c r="BY31" s="653"/>
      <c r="BZ31" s="653"/>
      <c r="CA31" s="653"/>
      <c r="CB31" s="653"/>
      <c r="CC31" s="653"/>
      <c r="CD31" s="653"/>
      <c r="CE31" s="653"/>
      <c r="CF31" s="653"/>
      <c r="CG31" s="653"/>
      <c r="CH31" s="653"/>
      <c r="CI31" s="653"/>
      <c r="CJ31" s="653"/>
      <c r="CK31" s="653"/>
      <c r="CL31" s="653"/>
      <c r="CM31" s="653"/>
      <c r="CN31" s="661"/>
      <c r="CO31" s="396"/>
      <c r="CP31" s="402"/>
      <c r="CQ31" s="403">
        <v>12</v>
      </c>
      <c r="CR31" s="412"/>
      <c r="CS31" s="2"/>
    </row>
    <row r="32" spans="1:123" ht="22.5" customHeight="1" thickBot="1" x14ac:dyDescent="0.25">
      <c r="A32" s="644"/>
      <c r="B32" s="644"/>
      <c r="C32" s="645"/>
      <c r="D32" s="662" t="s">
        <v>229</v>
      </c>
      <c r="E32" s="662"/>
      <c r="F32" s="662"/>
      <c r="G32" s="662"/>
      <c r="H32" s="662"/>
      <c r="I32" s="662"/>
      <c r="J32" s="662"/>
      <c r="K32" s="663"/>
      <c r="L32" s="638" t="s">
        <v>18</v>
      </c>
      <c r="M32" s="639"/>
      <c r="N32" s="639"/>
      <c r="O32" s="640"/>
      <c r="P32" s="640"/>
      <c r="Q32" s="640"/>
      <c r="R32" s="640"/>
      <c r="S32" s="641" t="s">
        <v>246</v>
      </c>
      <c r="T32" s="641"/>
      <c r="U32" s="640"/>
      <c r="V32" s="640"/>
      <c r="W32" s="640"/>
      <c r="X32" s="640"/>
      <c r="Y32" s="640"/>
      <c r="Z32" s="640"/>
      <c r="AA32" s="218"/>
      <c r="AB32" s="223"/>
      <c r="AC32" s="223"/>
      <c r="AD32" s="223"/>
      <c r="AE32" s="223"/>
      <c r="AF32" s="223"/>
      <c r="AG32" s="223"/>
      <c r="AH32" s="223"/>
      <c r="AI32" s="223"/>
      <c r="AJ32" s="223"/>
      <c r="AK32" s="223"/>
      <c r="AL32" s="219"/>
      <c r="AM32" s="219"/>
      <c r="AN32" s="219"/>
      <c r="AO32" s="219"/>
      <c r="AP32" s="219"/>
      <c r="AQ32" s="219"/>
      <c r="AR32" s="219"/>
      <c r="AS32" s="219"/>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19"/>
      <c r="CH32" s="219"/>
      <c r="CI32" s="219"/>
      <c r="CJ32" s="219"/>
      <c r="CK32" s="219"/>
      <c r="CL32" s="219"/>
      <c r="CM32" s="219"/>
      <c r="CN32" s="224"/>
      <c r="CO32" s="68"/>
      <c r="CP32" s="68"/>
      <c r="CQ32" s="394">
        <v>13</v>
      </c>
      <c r="CR32" s="412"/>
      <c r="CS32" s="2"/>
    </row>
    <row r="33" spans="1:97" ht="39" customHeight="1" thickBot="1" x14ac:dyDescent="0.3">
      <c r="A33" s="644"/>
      <c r="B33" s="644"/>
      <c r="C33" s="645"/>
      <c r="D33" s="636"/>
      <c r="E33" s="636"/>
      <c r="F33" s="636"/>
      <c r="G33" s="636"/>
      <c r="H33" s="636"/>
      <c r="I33" s="636"/>
      <c r="J33" s="636"/>
      <c r="K33" s="637"/>
      <c r="L33" s="642"/>
      <c r="M33" s="618"/>
      <c r="N33" s="618"/>
      <c r="O33" s="618"/>
      <c r="P33" s="618"/>
      <c r="Q33" s="618"/>
      <c r="R33" s="618"/>
      <c r="S33" s="618"/>
      <c r="T33" s="618"/>
      <c r="U33" s="618"/>
      <c r="V33" s="618"/>
      <c r="W33" s="618"/>
      <c r="X33" s="618"/>
      <c r="Y33" s="618"/>
      <c r="Z33" s="618"/>
      <c r="AA33" s="618"/>
      <c r="AB33" s="619"/>
      <c r="AC33" s="617"/>
      <c r="AD33" s="618"/>
      <c r="AE33" s="618"/>
      <c r="AF33" s="618"/>
      <c r="AG33" s="618"/>
      <c r="AH33" s="618"/>
      <c r="AI33" s="618"/>
      <c r="AJ33" s="618"/>
      <c r="AK33" s="618"/>
      <c r="AL33" s="618"/>
      <c r="AM33" s="618"/>
      <c r="AN33" s="618"/>
      <c r="AO33" s="618"/>
      <c r="AP33" s="618"/>
      <c r="AQ33" s="618"/>
      <c r="AR33" s="618"/>
      <c r="AS33" s="618"/>
      <c r="AT33" s="618"/>
      <c r="AU33" s="618"/>
      <c r="AV33" s="618"/>
      <c r="AW33" s="618"/>
      <c r="AX33" s="618"/>
      <c r="AY33" s="618"/>
      <c r="AZ33" s="618"/>
      <c r="BA33" s="618"/>
      <c r="BB33" s="618"/>
      <c r="BC33" s="618"/>
      <c r="BD33" s="619"/>
      <c r="BE33" s="617"/>
      <c r="BF33" s="618"/>
      <c r="BG33" s="618"/>
      <c r="BH33" s="618"/>
      <c r="BI33" s="618"/>
      <c r="BJ33" s="618"/>
      <c r="BK33" s="618"/>
      <c r="BL33" s="618"/>
      <c r="BM33" s="618"/>
      <c r="BN33" s="618"/>
      <c r="BO33" s="618"/>
      <c r="BP33" s="618"/>
      <c r="BQ33" s="618"/>
      <c r="BR33" s="618"/>
      <c r="BS33" s="618"/>
      <c r="BT33" s="618"/>
      <c r="BU33" s="618"/>
      <c r="BV33" s="618"/>
      <c r="BW33" s="618"/>
      <c r="BX33" s="618"/>
      <c r="BY33" s="618"/>
      <c r="BZ33" s="618"/>
      <c r="CA33" s="618"/>
      <c r="CB33" s="618"/>
      <c r="CC33" s="618"/>
      <c r="CD33" s="618"/>
      <c r="CE33" s="618"/>
      <c r="CF33" s="618"/>
      <c r="CG33" s="618"/>
      <c r="CH33" s="618"/>
      <c r="CI33" s="618"/>
      <c r="CJ33" s="618"/>
      <c r="CK33" s="618"/>
      <c r="CL33" s="618"/>
      <c r="CM33" s="618"/>
      <c r="CN33" s="620"/>
      <c r="CO33" s="399"/>
      <c r="CP33" s="399"/>
      <c r="CQ33" s="403">
        <v>14</v>
      </c>
      <c r="CR33" s="412"/>
      <c r="CS33" s="2"/>
    </row>
    <row r="34" spans="1:97" ht="39" customHeight="1" thickBot="1" x14ac:dyDescent="0.3">
      <c r="A34" s="644"/>
      <c r="B34" s="644"/>
      <c r="C34" s="645"/>
      <c r="D34" s="668" t="s">
        <v>217</v>
      </c>
      <c r="E34" s="668"/>
      <c r="F34" s="668"/>
      <c r="G34" s="668"/>
      <c r="H34" s="668"/>
      <c r="I34" s="668"/>
      <c r="J34" s="668"/>
      <c r="K34" s="669"/>
      <c r="L34" s="670"/>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1"/>
      <c r="AY34" s="671"/>
      <c r="AZ34" s="671"/>
      <c r="BA34" s="671"/>
      <c r="BB34" s="671"/>
      <c r="BC34" s="671"/>
      <c r="BD34" s="671"/>
      <c r="BE34" s="671"/>
      <c r="BF34" s="671"/>
      <c r="BG34" s="671"/>
      <c r="BH34" s="671"/>
      <c r="BI34" s="671"/>
      <c r="BJ34" s="671"/>
      <c r="BK34" s="671"/>
      <c r="BL34" s="671"/>
      <c r="BM34" s="671"/>
      <c r="BN34" s="671"/>
      <c r="BO34" s="671"/>
      <c r="BP34" s="671"/>
      <c r="BQ34" s="671"/>
      <c r="BR34" s="671"/>
      <c r="BS34" s="671"/>
      <c r="BT34" s="671"/>
      <c r="BU34" s="671"/>
      <c r="BV34" s="671"/>
      <c r="BW34" s="671"/>
      <c r="BX34" s="671"/>
      <c r="BY34" s="671"/>
      <c r="BZ34" s="671"/>
      <c r="CA34" s="671"/>
      <c r="CB34" s="671"/>
      <c r="CC34" s="671"/>
      <c r="CD34" s="671"/>
      <c r="CE34" s="671"/>
      <c r="CF34" s="671"/>
      <c r="CG34" s="671"/>
      <c r="CH34" s="671"/>
      <c r="CI34" s="671"/>
      <c r="CJ34" s="671"/>
      <c r="CK34" s="671"/>
      <c r="CL34" s="671"/>
      <c r="CM34" s="671"/>
      <c r="CN34" s="672"/>
      <c r="CO34" s="399"/>
      <c r="CP34" s="399"/>
      <c r="CQ34" s="394">
        <v>15</v>
      </c>
      <c r="CR34" s="412"/>
      <c r="CS34" s="2"/>
    </row>
    <row r="35" spans="1:97" s="62" customFormat="1" ht="39" customHeight="1" thickBot="1" x14ac:dyDescent="0.25">
      <c r="A35" s="691" t="s">
        <v>252</v>
      </c>
      <c r="B35" s="691"/>
      <c r="C35" s="692"/>
      <c r="D35" s="673" t="s">
        <v>253</v>
      </c>
      <c r="E35" s="674"/>
      <c r="F35" s="674"/>
      <c r="G35" s="674"/>
      <c r="H35" s="674"/>
      <c r="I35" s="674"/>
      <c r="J35" s="674"/>
      <c r="K35" s="675"/>
      <c r="L35" s="676"/>
      <c r="M35" s="677"/>
      <c r="N35" s="677"/>
      <c r="O35" s="677"/>
      <c r="P35" s="677"/>
      <c r="Q35" s="677"/>
      <c r="R35" s="677"/>
      <c r="S35" s="677"/>
      <c r="T35" s="677"/>
      <c r="U35" s="677"/>
      <c r="V35" s="677"/>
      <c r="W35" s="677"/>
      <c r="X35" s="677"/>
      <c r="Y35" s="677"/>
      <c r="Z35" s="677"/>
      <c r="AA35" s="677"/>
      <c r="AB35" s="677"/>
      <c r="AC35" s="678"/>
      <c r="AD35" s="679"/>
      <c r="AE35" s="677"/>
      <c r="AF35" s="677"/>
      <c r="AG35" s="677"/>
      <c r="AH35" s="677"/>
      <c r="AI35" s="677"/>
      <c r="AJ35" s="677"/>
      <c r="AK35" s="677"/>
      <c r="AL35" s="677"/>
      <c r="AM35" s="677"/>
      <c r="AN35" s="677"/>
      <c r="AO35" s="677"/>
      <c r="AP35" s="677"/>
      <c r="AQ35" s="677"/>
      <c r="AR35" s="677"/>
      <c r="AS35" s="677"/>
      <c r="AT35" s="677"/>
      <c r="AU35" s="677"/>
      <c r="AV35" s="680"/>
      <c r="AW35" s="681" t="s">
        <v>228</v>
      </c>
      <c r="AX35" s="682"/>
      <c r="AY35" s="682"/>
      <c r="AZ35" s="682"/>
      <c r="BA35" s="682"/>
      <c r="BB35" s="682"/>
      <c r="BC35" s="682"/>
      <c r="BD35" s="682"/>
      <c r="BE35" s="682"/>
      <c r="BF35" s="682"/>
      <c r="BG35" s="682"/>
      <c r="BH35" s="683"/>
      <c r="BI35" s="684"/>
      <c r="BJ35" s="684"/>
      <c r="BK35" s="684"/>
      <c r="BL35" s="684"/>
      <c r="BM35" s="684"/>
      <c r="BN35" s="684"/>
      <c r="BO35" s="684"/>
      <c r="BP35" s="684"/>
      <c r="BQ35" s="684"/>
      <c r="BR35" s="684"/>
      <c r="BS35" s="684"/>
      <c r="BT35" s="684"/>
      <c r="BU35" s="684"/>
      <c r="BV35" s="684"/>
      <c r="BW35" s="684"/>
      <c r="BX35" s="684"/>
      <c r="BY35" s="684"/>
      <c r="BZ35" s="684"/>
      <c r="CA35" s="684"/>
      <c r="CB35" s="684"/>
      <c r="CC35" s="684"/>
      <c r="CD35" s="684"/>
      <c r="CE35" s="684"/>
      <c r="CF35" s="684"/>
      <c r="CG35" s="684"/>
      <c r="CH35" s="684"/>
      <c r="CI35" s="684"/>
      <c r="CJ35" s="684"/>
      <c r="CK35" s="684"/>
      <c r="CL35" s="684"/>
      <c r="CM35" s="684"/>
      <c r="CN35" s="685"/>
      <c r="CO35" s="396"/>
      <c r="CP35" s="402"/>
      <c r="CQ35" s="403">
        <v>16</v>
      </c>
      <c r="CR35" s="412"/>
      <c r="CS35" s="2"/>
    </row>
    <row r="36" spans="1:97" ht="19.899999999999999" customHeight="1" thickBot="1" x14ac:dyDescent="0.25">
      <c r="A36" s="691"/>
      <c r="B36" s="691"/>
      <c r="C36" s="692"/>
      <c r="D36" s="686" t="s">
        <v>230</v>
      </c>
      <c r="E36" s="662"/>
      <c r="F36" s="662"/>
      <c r="G36" s="662"/>
      <c r="H36" s="662"/>
      <c r="I36" s="662"/>
      <c r="J36" s="662"/>
      <c r="K36" s="663"/>
      <c r="L36" s="689" t="s">
        <v>3</v>
      </c>
      <c r="M36" s="690"/>
      <c r="N36" s="690"/>
      <c r="O36" s="225"/>
      <c r="P36" s="694" t="s">
        <v>254</v>
      </c>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694"/>
      <c r="AO36" s="694"/>
      <c r="AP36" s="694"/>
      <c r="AQ36" s="694"/>
      <c r="AR36" s="694"/>
      <c r="AS36" s="694"/>
      <c r="AT36" s="694"/>
      <c r="AU36" s="694"/>
      <c r="AV36" s="694"/>
      <c r="AW36" s="694"/>
      <c r="AX36" s="694"/>
      <c r="AY36" s="694"/>
      <c r="AZ36" s="694"/>
      <c r="BA36" s="694"/>
      <c r="BB36" s="694"/>
      <c r="BC36" s="694"/>
      <c r="BD36" s="694"/>
      <c r="BE36" s="694"/>
      <c r="BF36" s="694"/>
      <c r="BG36" s="694"/>
      <c r="BH36" s="694"/>
      <c r="BI36" s="694"/>
      <c r="BJ36" s="694"/>
      <c r="BK36" s="694"/>
      <c r="BL36" s="694"/>
      <c r="BM36" s="694"/>
      <c r="BN36" s="694"/>
      <c r="BO36" s="694"/>
      <c r="BP36" s="694"/>
      <c r="BQ36" s="694"/>
      <c r="BR36" s="694"/>
      <c r="BS36" s="694"/>
      <c r="BT36" s="694"/>
      <c r="BU36" s="694"/>
      <c r="BV36" s="694"/>
      <c r="BW36" s="694"/>
      <c r="BX36" s="694"/>
      <c r="BY36" s="694"/>
      <c r="BZ36" s="694"/>
      <c r="CA36" s="694"/>
      <c r="CB36" s="694"/>
      <c r="CC36" s="694"/>
      <c r="CD36" s="694"/>
      <c r="CE36" s="694"/>
      <c r="CF36" s="694"/>
      <c r="CG36" s="694"/>
      <c r="CH36" s="694"/>
      <c r="CI36" s="694"/>
      <c r="CJ36" s="694"/>
      <c r="CK36" s="694"/>
      <c r="CL36" s="694"/>
      <c r="CM36" s="694"/>
      <c r="CN36" s="695"/>
      <c r="CO36" s="186"/>
      <c r="CP36" s="186"/>
      <c r="CQ36" s="394">
        <v>17</v>
      </c>
      <c r="CR36" s="412"/>
      <c r="CS36" s="2"/>
    </row>
    <row r="37" spans="1:97" ht="22.5" customHeight="1" thickBot="1" x14ac:dyDescent="0.25">
      <c r="A37" s="644"/>
      <c r="B37" s="644"/>
      <c r="C37" s="645"/>
      <c r="D37" s="687"/>
      <c r="E37" s="633"/>
      <c r="F37" s="633"/>
      <c r="G37" s="633"/>
      <c r="H37" s="633"/>
      <c r="I37" s="633"/>
      <c r="J37" s="633"/>
      <c r="K37" s="634"/>
      <c r="L37" s="639" t="s">
        <v>18</v>
      </c>
      <c r="M37" s="639"/>
      <c r="N37" s="639"/>
      <c r="O37" s="696"/>
      <c r="P37" s="696"/>
      <c r="Q37" s="696"/>
      <c r="R37" s="696"/>
      <c r="S37" s="697" t="s">
        <v>246</v>
      </c>
      <c r="T37" s="697"/>
      <c r="U37" s="696"/>
      <c r="V37" s="696"/>
      <c r="W37" s="696"/>
      <c r="X37" s="696"/>
      <c r="Y37" s="696"/>
      <c r="Z37" s="696"/>
      <c r="AA37" s="218"/>
      <c r="AB37" s="223"/>
      <c r="AC37" s="223"/>
      <c r="AD37" s="223"/>
      <c r="AE37" s="223"/>
      <c r="AF37" s="223"/>
      <c r="AG37" s="223"/>
      <c r="AH37" s="223"/>
      <c r="AI37" s="223"/>
      <c r="AJ37" s="223"/>
      <c r="AK37" s="223"/>
      <c r="AL37" s="219"/>
      <c r="AM37" s="219"/>
      <c r="AN37" s="219"/>
      <c r="AO37" s="219"/>
      <c r="AP37" s="219"/>
      <c r="AQ37" s="219"/>
      <c r="AR37" s="219"/>
      <c r="AS37" s="219"/>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1"/>
      <c r="CH37" s="221"/>
      <c r="CI37" s="221"/>
      <c r="CJ37" s="221"/>
      <c r="CK37" s="221"/>
      <c r="CL37" s="221"/>
      <c r="CM37" s="221"/>
      <c r="CN37" s="222"/>
      <c r="CO37" s="152"/>
      <c r="CP37" s="152"/>
      <c r="CQ37" s="403">
        <v>18</v>
      </c>
      <c r="CR37" s="412"/>
      <c r="CS37" s="2"/>
    </row>
    <row r="38" spans="1:97" ht="39" customHeight="1" thickBot="1" x14ac:dyDescent="0.3">
      <c r="A38" s="644"/>
      <c r="B38" s="644"/>
      <c r="C38" s="645"/>
      <c r="D38" s="688"/>
      <c r="E38" s="636"/>
      <c r="F38" s="636"/>
      <c r="G38" s="636"/>
      <c r="H38" s="636"/>
      <c r="I38" s="636"/>
      <c r="J38" s="636"/>
      <c r="K38" s="637"/>
      <c r="L38" s="618"/>
      <c r="M38" s="618"/>
      <c r="N38" s="618"/>
      <c r="O38" s="618"/>
      <c r="P38" s="618"/>
      <c r="Q38" s="618"/>
      <c r="R38" s="618"/>
      <c r="S38" s="618"/>
      <c r="T38" s="618"/>
      <c r="U38" s="618"/>
      <c r="V38" s="618"/>
      <c r="W38" s="618"/>
      <c r="X38" s="618"/>
      <c r="Y38" s="618"/>
      <c r="Z38" s="618"/>
      <c r="AA38" s="618"/>
      <c r="AB38" s="619"/>
      <c r="AC38" s="617"/>
      <c r="AD38" s="618"/>
      <c r="AE38" s="618"/>
      <c r="AF38" s="618"/>
      <c r="AG38" s="618"/>
      <c r="AH38" s="618"/>
      <c r="AI38" s="618"/>
      <c r="AJ38" s="618"/>
      <c r="AK38" s="618"/>
      <c r="AL38" s="618"/>
      <c r="AM38" s="618"/>
      <c r="AN38" s="618"/>
      <c r="AO38" s="618"/>
      <c r="AP38" s="618"/>
      <c r="AQ38" s="618"/>
      <c r="AR38" s="618"/>
      <c r="AS38" s="618"/>
      <c r="AT38" s="618"/>
      <c r="AU38" s="618"/>
      <c r="AV38" s="618"/>
      <c r="AW38" s="618"/>
      <c r="AX38" s="618"/>
      <c r="AY38" s="618"/>
      <c r="AZ38" s="618"/>
      <c r="BA38" s="618"/>
      <c r="BB38" s="618"/>
      <c r="BC38" s="618"/>
      <c r="BD38" s="619"/>
      <c r="BE38" s="617"/>
      <c r="BF38" s="618"/>
      <c r="BG38" s="618"/>
      <c r="BH38" s="618"/>
      <c r="BI38" s="618"/>
      <c r="BJ38" s="618"/>
      <c r="BK38" s="618"/>
      <c r="BL38" s="618"/>
      <c r="BM38" s="618"/>
      <c r="BN38" s="618"/>
      <c r="BO38" s="618"/>
      <c r="BP38" s="618"/>
      <c r="BQ38" s="618"/>
      <c r="BR38" s="618"/>
      <c r="BS38" s="618"/>
      <c r="BT38" s="618"/>
      <c r="BU38" s="618"/>
      <c r="BV38" s="618"/>
      <c r="BW38" s="618"/>
      <c r="BX38" s="618"/>
      <c r="BY38" s="618"/>
      <c r="BZ38" s="618"/>
      <c r="CA38" s="618"/>
      <c r="CB38" s="618"/>
      <c r="CC38" s="618"/>
      <c r="CD38" s="618"/>
      <c r="CE38" s="618"/>
      <c r="CF38" s="618"/>
      <c r="CG38" s="618"/>
      <c r="CH38" s="618"/>
      <c r="CI38" s="618"/>
      <c r="CJ38" s="618"/>
      <c r="CK38" s="618"/>
      <c r="CL38" s="618"/>
      <c r="CM38" s="618"/>
      <c r="CN38" s="620"/>
      <c r="CO38" s="399"/>
      <c r="CP38" s="399"/>
      <c r="CQ38" s="394">
        <v>19</v>
      </c>
      <c r="CR38" s="412"/>
      <c r="CS38" s="2"/>
    </row>
    <row r="39" spans="1:97" ht="39" customHeight="1" thickBot="1" x14ac:dyDescent="0.3">
      <c r="A39" s="644"/>
      <c r="B39" s="644"/>
      <c r="C39" s="645"/>
      <c r="D39" s="622" t="s">
        <v>217</v>
      </c>
      <c r="E39" s="622"/>
      <c r="F39" s="622"/>
      <c r="G39" s="622"/>
      <c r="H39" s="622"/>
      <c r="I39" s="622"/>
      <c r="J39" s="622"/>
      <c r="K39" s="623"/>
      <c r="L39" s="701"/>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2"/>
      <c r="AY39" s="702"/>
      <c r="AZ39" s="702"/>
      <c r="BA39" s="702"/>
      <c r="BB39" s="702"/>
      <c r="BC39" s="702"/>
      <c r="BD39" s="702"/>
      <c r="BE39" s="702"/>
      <c r="BF39" s="702"/>
      <c r="BG39" s="702"/>
      <c r="BH39" s="702"/>
      <c r="BI39" s="702"/>
      <c r="BJ39" s="702"/>
      <c r="BK39" s="702"/>
      <c r="BL39" s="702"/>
      <c r="BM39" s="702"/>
      <c r="BN39" s="702"/>
      <c r="BO39" s="702"/>
      <c r="BP39" s="702"/>
      <c r="BQ39" s="702"/>
      <c r="BR39" s="702"/>
      <c r="BS39" s="702"/>
      <c r="BT39" s="702"/>
      <c r="BU39" s="702"/>
      <c r="BV39" s="702"/>
      <c r="BW39" s="702"/>
      <c r="BX39" s="702"/>
      <c r="BY39" s="702"/>
      <c r="BZ39" s="702"/>
      <c r="CA39" s="702"/>
      <c r="CB39" s="702"/>
      <c r="CC39" s="702"/>
      <c r="CD39" s="702"/>
      <c r="CE39" s="702"/>
      <c r="CF39" s="702"/>
      <c r="CG39" s="702"/>
      <c r="CH39" s="702"/>
      <c r="CI39" s="702"/>
      <c r="CJ39" s="702"/>
      <c r="CK39" s="702"/>
      <c r="CL39" s="702"/>
      <c r="CM39" s="702"/>
      <c r="CN39" s="703"/>
      <c r="CO39" s="399"/>
      <c r="CP39" s="399"/>
      <c r="CQ39" s="403">
        <v>20</v>
      </c>
      <c r="CR39" s="412"/>
      <c r="CS39" s="404"/>
    </row>
    <row r="40" spans="1:97" s="67" customFormat="1" ht="39" customHeight="1" thickBot="1" x14ac:dyDescent="0.25">
      <c r="A40" s="644"/>
      <c r="B40" s="644"/>
      <c r="C40" s="645"/>
      <c r="D40" s="628" t="s">
        <v>19</v>
      </c>
      <c r="E40" s="628"/>
      <c r="F40" s="628"/>
      <c r="G40" s="628"/>
      <c r="H40" s="628"/>
      <c r="I40" s="628"/>
      <c r="J40" s="628"/>
      <c r="K40" s="629"/>
      <c r="L40" s="630" t="s">
        <v>247</v>
      </c>
      <c r="M40" s="631"/>
      <c r="N40" s="631"/>
      <c r="O40" s="569"/>
      <c r="P40" s="569"/>
      <c r="Q40" s="569"/>
      <c r="R40" s="569"/>
      <c r="S40" s="569"/>
      <c r="T40" s="569"/>
      <c r="U40" s="569"/>
      <c r="V40" s="631" t="s">
        <v>248</v>
      </c>
      <c r="W40" s="631"/>
      <c r="X40" s="631"/>
      <c r="Y40" s="569"/>
      <c r="Z40" s="569"/>
      <c r="AA40" s="569"/>
      <c r="AB40" s="569"/>
      <c r="AC40" s="569"/>
      <c r="AD40" s="569"/>
      <c r="AE40" s="569"/>
      <c r="AF40" s="631" t="s">
        <v>246</v>
      </c>
      <c r="AG40" s="631"/>
      <c r="AH40" s="631"/>
      <c r="AI40" s="569"/>
      <c r="AJ40" s="569"/>
      <c r="AK40" s="569"/>
      <c r="AL40" s="569"/>
      <c r="AM40" s="569"/>
      <c r="AN40" s="569"/>
      <c r="AO40" s="569"/>
      <c r="AP40" s="569"/>
      <c r="AQ40" s="569"/>
      <c r="AR40" s="643"/>
      <c r="AS40" s="704" t="s">
        <v>20</v>
      </c>
      <c r="AT40" s="705"/>
      <c r="AU40" s="705"/>
      <c r="AV40" s="705"/>
      <c r="AW40" s="705"/>
      <c r="AX40" s="705"/>
      <c r="AY40" s="705"/>
      <c r="AZ40" s="705"/>
      <c r="BA40" s="705"/>
      <c r="BB40" s="705"/>
      <c r="BC40" s="705"/>
      <c r="BD40" s="705"/>
      <c r="BE40" s="706"/>
      <c r="BF40" s="606"/>
      <c r="BG40" s="607"/>
      <c r="BH40" s="607"/>
      <c r="BI40" s="607"/>
      <c r="BJ40" s="607"/>
      <c r="BK40" s="607"/>
      <c r="BL40" s="607"/>
      <c r="BM40" s="607"/>
      <c r="BN40" s="607"/>
      <c r="BO40" s="607"/>
      <c r="BP40" s="607"/>
      <c r="BQ40" s="607"/>
      <c r="BR40" s="607"/>
      <c r="BS40" s="607"/>
      <c r="BT40" s="607"/>
      <c r="BU40" s="607"/>
      <c r="BV40" s="608" t="s">
        <v>249</v>
      </c>
      <c r="BW40" s="608"/>
      <c r="BX40" s="608"/>
      <c r="BY40" s="607"/>
      <c r="BZ40" s="607"/>
      <c r="CA40" s="607"/>
      <c r="CB40" s="607"/>
      <c r="CC40" s="607"/>
      <c r="CD40" s="607"/>
      <c r="CE40" s="607"/>
      <c r="CF40" s="607"/>
      <c r="CG40" s="607"/>
      <c r="CH40" s="607"/>
      <c r="CI40" s="607"/>
      <c r="CJ40" s="607"/>
      <c r="CK40" s="607"/>
      <c r="CL40" s="607"/>
      <c r="CM40" s="607"/>
      <c r="CN40" s="609"/>
      <c r="CO40" s="400"/>
      <c r="CP40" s="401"/>
      <c r="CQ40" s="394">
        <v>21</v>
      </c>
      <c r="CR40" s="412"/>
      <c r="CS40" s="2"/>
    </row>
    <row r="41" spans="1:97" ht="39" customHeight="1" thickBot="1" x14ac:dyDescent="0.25">
      <c r="A41" s="644"/>
      <c r="B41" s="644"/>
      <c r="C41" s="645"/>
      <c r="D41" s="693" t="s">
        <v>1016</v>
      </c>
      <c r="E41" s="665"/>
      <c r="F41" s="665"/>
      <c r="G41" s="665"/>
      <c r="H41" s="665"/>
      <c r="I41" s="665"/>
      <c r="J41" s="665"/>
      <c r="K41" s="666"/>
      <c r="L41" s="667" t="s">
        <v>247</v>
      </c>
      <c r="M41" s="657"/>
      <c r="N41" s="657"/>
      <c r="O41" s="658"/>
      <c r="P41" s="658"/>
      <c r="Q41" s="658"/>
      <c r="R41" s="658"/>
      <c r="S41" s="658"/>
      <c r="T41" s="658"/>
      <c r="U41" s="658"/>
      <c r="V41" s="657" t="s">
        <v>248</v>
      </c>
      <c r="W41" s="657"/>
      <c r="X41" s="657"/>
      <c r="Y41" s="658"/>
      <c r="Z41" s="658"/>
      <c r="AA41" s="658"/>
      <c r="AB41" s="658"/>
      <c r="AC41" s="658"/>
      <c r="AD41" s="658"/>
      <c r="AE41" s="658"/>
      <c r="AF41" s="657" t="s">
        <v>246</v>
      </c>
      <c r="AG41" s="657"/>
      <c r="AH41" s="657"/>
      <c r="AI41" s="658"/>
      <c r="AJ41" s="658"/>
      <c r="AK41" s="658"/>
      <c r="AL41" s="658"/>
      <c r="AM41" s="658"/>
      <c r="AN41" s="658"/>
      <c r="AO41" s="658"/>
      <c r="AP41" s="658"/>
      <c r="AQ41" s="658"/>
      <c r="AR41" s="658"/>
      <c r="AS41" s="836" t="s">
        <v>1195</v>
      </c>
      <c r="AT41" s="837"/>
      <c r="AU41" s="837"/>
      <c r="AV41" s="837"/>
      <c r="AW41" s="837"/>
      <c r="AX41" s="837"/>
      <c r="AY41" s="837"/>
      <c r="AZ41" s="837"/>
      <c r="BA41" s="837"/>
      <c r="BB41" s="837"/>
      <c r="BC41" s="837"/>
      <c r="BD41" s="837"/>
      <c r="BE41" s="837"/>
      <c r="BF41" s="837"/>
      <c r="BG41" s="837"/>
      <c r="BH41" s="837"/>
      <c r="BI41" s="837"/>
      <c r="BJ41" s="837"/>
      <c r="BK41" s="837"/>
      <c r="BL41" s="837"/>
      <c r="BM41" s="837"/>
      <c r="BN41" s="837"/>
      <c r="BO41" s="837"/>
      <c r="BP41" s="837"/>
      <c r="BQ41" s="837"/>
      <c r="BR41" s="837"/>
      <c r="BS41" s="837"/>
      <c r="BT41" s="837"/>
      <c r="BU41" s="837"/>
      <c r="BV41" s="837"/>
      <c r="BW41" s="837"/>
      <c r="BX41" s="837"/>
      <c r="BY41" s="837"/>
      <c r="BZ41" s="837"/>
      <c r="CA41" s="837"/>
      <c r="CB41" s="837"/>
      <c r="CC41" s="837"/>
      <c r="CD41" s="837"/>
      <c r="CE41" s="837"/>
      <c r="CF41" s="837"/>
      <c r="CG41" s="837"/>
      <c r="CH41" s="837"/>
      <c r="CI41" s="838"/>
      <c r="CJ41" s="839" t="s">
        <v>3</v>
      </c>
      <c r="CK41" s="839"/>
      <c r="CL41" s="839"/>
      <c r="CM41" s="839"/>
      <c r="CN41" s="840"/>
      <c r="CO41" s="397"/>
      <c r="CP41" s="397"/>
      <c r="CQ41" s="403">
        <v>22</v>
      </c>
      <c r="CR41" s="412"/>
      <c r="CS41" s="2"/>
    </row>
    <row r="42" spans="1:97" s="62" customFormat="1" ht="22.9" customHeight="1" x14ac:dyDescent="0.2">
      <c r="A42" s="64"/>
      <c r="B42" s="64"/>
      <c r="C42" s="64"/>
      <c r="D42" s="64"/>
      <c r="E42" s="64"/>
      <c r="F42" s="64"/>
      <c r="G42" s="64"/>
      <c r="H42" s="64"/>
      <c r="I42" s="64"/>
      <c r="J42" s="64"/>
      <c r="T42" s="64"/>
      <c r="AD42" s="64"/>
      <c r="AE42" s="64"/>
      <c r="AF42" s="64"/>
      <c r="AG42" s="64"/>
      <c r="AH42" s="64"/>
      <c r="AI42" s="64"/>
      <c r="AJ42" s="64"/>
      <c r="AK42" s="64"/>
      <c r="AL42" s="64"/>
      <c r="AM42" s="64"/>
      <c r="AN42" s="64"/>
      <c r="AO42" s="64"/>
      <c r="AP42" s="64"/>
      <c r="AQ42" s="64"/>
      <c r="AR42" s="64"/>
      <c r="CO42" s="66"/>
      <c r="CP42" s="66"/>
      <c r="CQ42" s="391"/>
      <c r="CR42" s="392"/>
    </row>
    <row r="43" spans="1:97" ht="3" customHeight="1" x14ac:dyDescent="0.2">
      <c r="A43" s="69"/>
      <c r="B43" s="69"/>
      <c r="C43" s="70"/>
      <c r="D43" s="70"/>
      <c r="E43" s="70"/>
      <c r="F43" s="70"/>
      <c r="G43" s="70"/>
      <c r="H43" s="70"/>
      <c r="I43" s="70"/>
      <c r="J43" s="70"/>
      <c r="K43" s="70"/>
      <c r="L43" s="71"/>
      <c r="M43" s="71"/>
      <c r="N43" s="72"/>
      <c r="O43" s="72"/>
      <c r="P43" s="72"/>
      <c r="Q43" s="72"/>
      <c r="R43" s="72"/>
      <c r="S43" s="72"/>
      <c r="T43" s="72"/>
      <c r="U43" s="72"/>
      <c r="V43" s="72"/>
      <c r="W43" s="71"/>
      <c r="X43" s="71"/>
      <c r="Y43" s="72"/>
      <c r="Z43" s="72"/>
      <c r="AA43" s="72"/>
      <c r="AB43" s="72"/>
      <c r="AC43" s="72"/>
      <c r="AD43" s="72"/>
      <c r="AE43" s="72"/>
      <c r="AF43" s="72"/>
      <c r="AG43" s="72"/>
      <c r="AH43" s="71"/>
      <c r="AI43" s="71"/>
      <c r="AJ43" s="72"/>
      <c r="AK43" s="72"/>
      <c r="AL43" s="72"/>
      <c r="AM43" s="72"/>
      <c r="AN43" s="72"/>
      <c r="AO43" s="72"/>
      <c r="AP43" s="72"/>
      <c r="AQ43" s="72"/>
      <c r="AR43" s="72"/>
      <c r="AS43" s="70"/>
      <c r="AT43" s="70"/>
      <c r="AU43" s="70"/>
      <c r="AV43" s="70"/>
      <c r="AW43" s="70"/>
      <c r="AX43" s="70"/>
      <c r="AY43" s="70"/>
      <c r="AZ43" s="70"/>
      <c r="BA43" s="70"/>
      <c r="BB43" s="70"/>
      <c r="BC43" s="70"/>
      <c r="BD43" s="73"/>
      <c r="BE43" s="71"/>
      <c r="BF43" s="71"/>
      <c r="BG43" s="72"/>
      <c r="BH43" s="72"/>
      <c r="BI43" s="72"/>
      <c r="BJ43" s="72"/>
      <c r="BK43" s="72"/>
      <c r="BL43" s="72"/>
      <c r="BM43" s="72"/>
      <c r="BN43" s="72"/>
      <c r="BO43" s="72"/>
      <c r="BP43" s="71"/>
      <c r="BQ43" s="71"/>
      <c r="BR43" s="72"/>
      <c r="BS43" s="72"/>
      <c r="BT43" s="72"/>
      <c r="BU43" s="72"/>
      <c r="BV43" s="72"/>
      <c r="BW43" s="72"/>
      <c r="BX43" s="72"/>
      <c r="BY43" s="72"/>
      <c r="BZ43" s="72"/>
      <c r="CA43" s="72"/>
      <c r="CB43" s="71"/>
      <c r="CC43" s="71"/>
      <c r="CD43" s="72"/>
      <c r="CE43" s="72"/>
      <c r="CF43" s="72"/>
      <c r="CG43" s="72"/>
      <c r="CH43" s="72"/>
      <c r="CI43" s="72"/>
      <c r="CJ43" s="72"/>
      <c r="CK43" s="72"/>
      <c r="CL43" s="72"/>
      <c r="CM43" s="72"/>
      <c r="CN43" s="72"/>
      <c r="CO43" s="178"/>
      <c r="CP43" s="178"/>
    </row>
    <row r="44" spans="1:97" ht="16.5" customHeight="1" thickBot="1" x14ac:dyDescent="0.25">
      <c r="A44" s="574" t="s">
        <v>223</v>
      </c>
      <c r="B44" s="574"/>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4"/>
      <c r="CE44" s="574"/>
      <c r="CF44" s="574"/>
      <c r="CG44" s="574"/>
      <c r="CH44" s="574"/>
      <c r="CI44" s="574"/>
      <c r="CJ44" s="574"/>
      <c r="CK44" s="574"/>
      <c r="CL44" s="574"/>
      <c r="CM44" s="574"/>
      <c r="CN44" s="574"/>
      <c r="CO44" s="177"/>
      <c r="CP44" s="177"/>
      <c r="CQ44" s="394" t="s">
        <v>711</v>
      </c>
      <c r="CR44" s="395" t="s">
        <v>707</v>
      </c>
      <c r="CS44" s="26"/>
    </row>
    <row r="45" spans="1:97" ht="33" customHeight="1" x14ac:dyDescent="0.2">
      <c r="A45" s="723" t="s">
        <v>106</v>
      </c>
      <c r="B45" s="724"/>
      <c r="C45" s="724"/>
      <c r="D45" s="724"/>
      <c r="E45" s="724"/>
      <c r="F45" s="724"/>
      <c r="G45" s="724"/>
      <c r="H45" s="724"/>
      <c r="I45" s="724"/>
      <c r="J45" s="724"/>
      <c r="K45" s="725"/>
      <c r="L45" s="726" t="s">
        <v>708</v>
      </c>
      <c r="M45" s="727"/>
      <c r="N45" s="727"/>
      <c r="O45" s="728" t="s">
        <v>265</v>
      </c>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9" t="s">
        <v>235</v>
      </c>
      <c r="AT45" s="730"/>
      <c r="AU45" s="730"/>
      <c r="AV45" s="730"/>
      <c r="AW45" s="730"/>
      <c r="AX45" s="730"/>
      <c r="AY45" s="730"/>
      <c r="AZ45" s="730"/>
      <c r="BA45" s="730"/>
      <c r="BB45" s="730"/>
      <c r="BC45" s="731"/>
      <c r="BD45" s="226"/>
      <c r="BE45" s="732"/>
      <c r="BF45" s="732"/>
      <c r="BG45" s="732"/>
      <c r="BH45" s="732"/>
      <c r="BI45" s="732"/>
      <c r="BJ45" s="732"/>
      <c r="BK45" s="732"/>
      <c r="BL45" s="732"/>
      <c r="BM45" s="732"/>
      <c r="BN45" s="732"/>
      <c r="BO45" s="727" t="s">
        <v>243</v>
      </c>
      <c r="BP45" s="727"/>
      <c r="BQ45" s="7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8"/>
      <c r="CO45" s="68"/>
      <c r="CP45" s="68"/>
      <c r="CQ45" s="394">
        <v>23</v>
      </c>
      <c r="CR45" s="412"/>
      <c r="CS45" s="2"/>
    </row>
    <row r="46" spans="1:97" ht="39" customHeight="1" x14ac:dyDescent="0.2">
      <c r="A46" s="733" t="s">
        <v>40</v>
      </c>
      <c r="B46" s="591"/>
      <c r="C46" s="591"/>
      <c r="D46" s="591"/>
      <c r="E46" s="591"/>
      <c r="F46" s="591"/>
      <c r="G46" s="591"/>
      <c r="H46" s="591"/>
      <c r="I46" s="591"/>
      <c r="J46" s="591"/>
      <c r="K46" s="592"/>
      <c r="L46" s="689" t="s">
        <v>3</v>
      </c>
      <c r="M46" s="690"/>
      <c r="N46" s="690"/>
      <c r="O46" s="707" t="s">
        <v>107</v>
      </c>
      <c r="P46" s="707"/>
      <c r="Q46" s="707"/>
      <c r="R46" s="707"/>
      <c r="S46" s="707"/>
      <c r="T46" s="707"/>
      <c r="U46" s="707"/>
      <c r="V46" s="707"/>
      <c r="W46" s="707"/>
      <c r="X46" s="707"/>
      <c r="Y46" s="707"/>
      <c r="Z46" s="707"/>
      <c r="AA46" s="707"/>
      <c r="AB46" s="708"/>
      <c r="AC46" s="709" t="s">
        <v>970</v>
      </c>
      <c r="AD46" s="710"/>
      <c r="AE46" s="710"/>
      <c r="AF46" s="710"/>
      <c r="AG46" s="710"/>
      <c r="AH46" s="710"/>
      <c r="AI46" s="710"/>
      <c r="AJ46" s="710"/>
      <c r="AK46" s="710"/>
      <c r="AL46" s="710"/>
      <c r="AM46" s="710"/>
      <c r="AN46" s="710"/>
      <c r="AO46" s="710"/>
      <c r="AP46" s="710"/>
      <c r="AQ46" s="710"/>
      <c r="AR46" s="710"/>
      <c r="AS46" s="711"/>
      <c r="AT46" s="711"/>
      <c r="AU46" s="711"/>
      <c r="AV46" s="711"/>
      <c r="AW46" s="711"/>
      <c r="AX46" s="711"/>
      <c r="AY46" s="711"/>
      <c r="AZ46" s="711"/>
      <c r="BA46" s="711"/>
      <c r="BB46" s="711"/>
      <c r="BC46" s="711"/>
      <c r="BD46" s="710"/>
      <c r="BE46" s="710"/>
      <c r="BF46" s="711"/>
      <c r="BG46" s="711"/>
      <c r="BH46" s="711"/>
      <c r="BI46" s="711"/>
      <c r="BJ46" s="711"/>
      <c r="BK46" s="711"/>
      <c r="BL46" s="711"/>
      <c r="BM46" s="711"/>
      <c r="BN46" s="711"/>
      <c r="BO46" s="711"/>
      <c r="BP46" s="711"/>
      <c r="BQ46" s="711"/>
      <c r="BR46" s="711"/>
      <c r="BS46" s="711"/>
      <c r="BT46" s="711"/>
      <c r="BU46" s="711"/>
      <c r="BV46" s="711"/>
      <c r="BW46" s="711"/>
      <c r="BX46" s="711"/>
      <c r="BY46" s="711"/>
      <c r="BZ46" s="711"/>
      <c r="CA46" s="711"/>
      <c r="CB46" s="711"/>
      <c r="CC46" s="711"/>
      <c r="CD46" s="711"/>
      <c r="CE46" s="711"/>
      <c r="CF46" s="711"/>
      <c r="CG46" s="711"/>
      <c r="CH46" s="711"/>
      <c r="CI46" s="711"/>
      <c r="CJ46" s="711"/>
      <c r="CK46" s="711"/>
      <c r="CL46" s="711"/>
      <c r="CM46" s="711"/>
      <c r="CN46" s="712"/>
      <c r="CO46" s="187"/>
      <c r="CP46" s="188"/>
      <c r="CQ46" s="394">
        <v>24</v>
      </c>
      <c r="CR46" s="412"/>
      <c r="CS46" s="2"/>
    </row>
    <row r="47" spans="1:97" ht="39" customHeight="1" x14ac:dyDescent="0.2">
      <c r="A47" s="734" t="str" cm="1">
        <f t="array" ref="A47">_xlfn.IFS(AND($L$46="□",$L$47="□"),"",AND($L$46="□",$L$47="■"),"",AND($L$46="■",$L$47="□"),"",AND($L$46="■",$L$47="■"),"どちらか一つを選択してください→")</f>
        <v/>
      </c>
      <c r="B47" s="735"/>
      <c r="C47" s="735"/>
      <c r="D47" s="735"/>
      <c r="E47" s="735"/>
      <c r="F47" s="735"/>
      <c r="G47" s="735"/>
      <c r="H47" s="735"/>
      <c r="I47" s="735"/>
      <c r="J47" s="735"/>
      <c r="K47" s="736"/>
      <c r="L47" s="713" t="s">
        <v>3</v>
      </c>
      <c r="M47" s="714"/>
      <c r="N47" s="714"/>
      <c r="O47" s="715" t="s">
        <v>163</v>
      </c>
      <c r="P47" s="715"/>
      <c r="Q47" s="715"/>
      <c r="R47" s="715"/>
      <c r="S47" s="715"/>
      <c r="T47" s="715"/>
      <c r="U47" s="715"/>
      <c r="V47" s="715"/>
      <c r="W47" s="715"/>
      <c r="X47" s="715"/>
      <c r="Y47" s="715"/>
      <c r="Z47" s="715"/>
      <c r="AA47" s="715"/>
      <c r="AB47" s="716"/>
      <c r="AC47" s="751" t="s">
        <v>971</v>
      </c>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C47" s="752"/>
      <c r="CD47" s="752"/>
      <c r="CE47" s="752"/>
      <c r="CF47" s="752"/>
      <c r="CG47" s="752"/>
      <c r="CH47" s="752"/>
      <c r="CI47" s="752"/>
      <c r="CJ47" s="752"/>
      <c r="CK47" s="752"/>
      <c r="CL47" s="752"/>
      <c r="CM47" s="752"/>
      <c r="CN47" s="753"/>
      <c r="CO47" s="187"/>
      <c r="CP47" s="188"/>
      <c r="CQ47" s="394">
        <v>25</v>
      </c>
      <c r="CR47" s="412"/>
      <c r="CS47" s="2"/>
    </row>
    <row r="48" spans="1:97" ht="39" customHeight="1" x14ac:dyDescent="0.2">
      <c r="A48" s="733" t="s">
        <v>83</v>
      </c>
      <c r="B48" s="591"/>
      <c r="C48" s="591"/>
      <c r="D48" s="591"/>
      <c r="E48" s="591"/>
      <c r="F48" s="591"/>
      <c r="G48" s="591"/>
      <c r="H48" s="591"/>
      <c r="I48" s="591"/>
      <c r="J48" s="591"/>
      <c r="K48" s="592"/>
      <c r="L48" s="689" t="s">
        <v>3</v>
      </c>
      <c r="M48" s="690"/>
      <c r="N48" s="690"/>
      <c r="O48" s="707" t="s">
        <v>108</v>
      </c>
      <c r="P48" s="707"/>
      <c r="Q48" s="707"/>
      <c r="R48" s="707"/>
      <c r="S48" s="707"/>
      <c r="T48" s="707"/>
      <c r="U48" s="707"/>
      <c r="V48" s="707"/>
      <c r="W48" s="707"/>
      <c r="X48" s="707"/>
      <c r="Y48" s="707"/>
      <c r="Z48" s="707"/>
      <c r="AA48" s="707"/>
      <c r="AB48" s="708"/>
      <c r="AC48" s="709" t="s">
        <v>972</v>
      </c>
      <c r="AD48" s="710"/>
      <c r="AE48" s="710"/>
      <c r="AF48" s="710"/>
      <c r="AG48" s="710"/>
      <c r="AH48" s="710"/>
      <c r="AI48" s="710"/>
      <c r="AJ48" s="710"/>
      <c r="AK48" s="710"/>
      <c r="AL48" s="710"/>
      <c r="AM48" s="710"/>
      <c r="AN48" s="710"/>
      <c r="AO48" s="710"/>
      <c r="AP48" s="710"/>
      <c r="AQ48" s="710"/>
      <c r="AR48" s="710"/>
      <c r="AS48" s="710"/>
      <c r="AT48" s="710"/>
      <c r="AU48" s="710"/>
      <c r="AV48" s="710"/>
      <c r="AW48" s="710"/>
      <c r="AX48" s="710"/>
      <c r="AY48" s="710"/>
      <c r="AZ48" s="710"/>
      <c r="BA48" s="710"/>
      <c r="BB48" s="710"/>
      <c r="BC48" s="710"/>
      <c r="BD48" s="710"/>
      <c r="BE48" s="710"/>
      <c r="BF48" s="710"/>
      <c r="BG48" s="710"/>
      <c r="BH48" s="710"/>
      <c r="BI48" s="710"/>
      <c r="BJ48" s="710"/>
      <c r="BK48" s="710"/>
      <c r="BL48" s="710"/>
      <c r="BM48" s="710"/>
      <c r="BN48" s="710"/>
      <c r="BO48" s="710"/>
      <c r="BP48" s="710"/>
      <c r="BQ48" s="710"/>
      <c r="BR48" s="710"/>
      <c r="BS48" s="710"/>
      <c r="BT48" s="710"/>
      <c r="BU48" s="710"/>
      <c r="BV48" s="710"/>
      <c r="BW48" s="710"/>
      <c r="BX48" s="710"/>
      <c r="BY48" s="710"/>
      <c r="BZ48" s="710"/>
      <c r="CA48" s="710"/>
      <c r="CB48" s="710"/>
      <c r="CC48" s="710"/>
      <c r="CD48" s="710"/>
      <c r="CE48" s="710"/>
      <c r="CF48" s="710"/>
      <c r="CG48" s="710"/>
      <c r="CH48" s="710"/>
      <c r="CI48" s="710"/>
      <c r="CJ48" s="710"/>
      <c r="CK48" s="710"/>
      <c r="CL48" s="710"/>
      <c r="CM48" s="710"/>
      <c r="CN48" s="743"/>
      <c r="CO48" s="179"/>
      <c r="CP48" s="179"/>
      <c r="CQ48" s="394">
        <v>26</v>
      </c>
      <c r="CR48" s="412"/>
      <c r="CS48" s="2"/>
    </row>
    <row r="49" spans="1:97" ht="39" customHeight="1" x14ac:dyDescent="0.2">
      <c r="A49" s="737" t="str" cm="1">
        <f t="array" ref="A49">_xlfn.IFS(AND($L$48="□",$L$49="□",$L$50="□"),"",AND($L$48="□",$L$49="■",$L$50="□"),"",AND($L$48="■",$L$49="□",$L$50="□"),"",AND($L$48="□",$L$49="□",$L$50="■"),"",OR(AND($L$48="■",$L$49="■",$L$50="■"),AND($L$48="□",$L$49="■",$L$50="■"),AND($L$48="■",$L$49="□",$L$50="■"),AND($L$48="■",$L$49="■",$L$50="□")),"どちらか一つを選択してください→")</f>
        <v/>
      </c>
      <c r="B49" s="738"/>
      <c r="C49" s="738"/>
      <c r="D49" s="738"/>
      <c r="E49" s="738"/>
      <c r="F49" s="738"/>
      <c r="G49" s="738"/>
      <c r="H49" s="738"/>
      <c r="I49" s="738"/>
      <c r="J49" s="738"/>
      <c r="K49" s="739"/>
      <c r="L49" s="744" t="s">
        <v>3</v>
      </c>
      <c r="M49" s="745"/>
      <c r="N49" s="745"/>
      <c r="O49" s="746" t="s">
        <v>84</v>
      </c>
      <c r="P49" s="746"/>
      <c r="Q49" s="746"/>
      <c r="R49" s="746"/>
      <c r="S49" s="746"/>
      <c r="T49" s="746"/>
      <c r="U49" s="746"/>
      <c r="V49" s="746"/>
      <c r="W49" s="746"/>
      <c r="X49" s="746"/>
      <c r="Y49" s="746"/>
      <c r="Z49" s="746"/>
      <c r="AA49" s="746"/>
      <c r="AB49" s="747"/>
      <c r="AC49" s="748" t="s">
        <v>973</v>
      </c>
      <c r="AD49" s="749"/>
      <c r="AE49" s="749"/>
      <c r="AF49" s="749"/>
      <c r="AG49" s="749"/>
      <c r="AH49" s="749"/>
      <c r="AI49" s="749"/>
      <c r="AJ49" s="749"/>
      <c r="AK49" s="749"/>
      <c r="AL49" s="749"/>
      <c r="AM49" s="749"/>
      <c r="AN49" s="749"/>
      <c r="AO49" s="749"/>
      <c r="AP49" s="749"/>
      <c r="AQ49" s="749"/>
      <c r="AR49" s="749"/>
      <c r="AS49" s="749"/>
      <c r="AT49" s="749"/>
      <c r="AU49" s="749"/>
      <c r="AV49" s="749"/>
      <c r="AW49" s="749"/>
      <c r="AX49" s="749"/>
      <c r="AY49" s="749"/>
      <c r="AZ49" s="749"/>
      <c r="BA49" s="749"/>
      <c r="BB49" s="749"/>
      <c r="BC49" s="749"/>
      <c r="BD49" s="749"/>
      <c r="BE49" s="749"/>
      <c r="BF49" s="749"/>
      <c r="BG49" s="749"/>
      <c r="BH49" s="749"/>
      <c r="BI49" s="749"/>
      <c r="BJ49" s="749"/>
      <c r="BK49" s="749"/>
      <c r="BL49" s="749"/>
      <c r="BM49" s="749"/>
      <c r="BN49" s="749"/>
      <c r="BO49" s="749"/>
      <c r="BP49" s="749"/>
      <c r="BQ49" s="749"/>
      <c r="BR49" s="749"/>
      <c r="BS49" s="749"/>
      <c r="BT49" s="749"/>
      <c r="BU49" s="749"/>
      <c r="BV49" s="749"/>
      <c r="BW49" s="749"/>
      <c r="BX49" s="749"/>
      <c r="BY49" s="749"/>
      <c r="BZ49" s="749"/>
      <c r="CA49" s="749"/>
      <c r="CB49" s="749"/>
      <c r="CC49" s="749"/>
      <c r="CD49" s="749"/>
      <c r="CE49" s="749"/>
      <c r="CF49" s="749"/>
      <c r="CG49" s="749"/>
      <c r="CH49" s="749"/>
      <c r="CI49" s="749"/>
      <c r="CJ49" s="749"/>
      <c r="CK49" s="749"/>
      <c r="CL49" s="749"/>
      <c r="CM49" s="749"/>
      <c r="CN49" s="750"/>
      <c r="CO49" s="179"/>
      <c r="CP49" s="179"/>
      <c r="CQ49" s="394">
        <v>27</v>
      </c>
      <c r="CR49" s="412"/>
      <c r="CS49" s="2"/>
    </row>
    <row r="50" spans="1:97" ht="39" customHeight="1" x14ac:dyDescent="0.2">
      <c r="A50" s="740"/>
      <c r="B50" s="741"/>
      <c r="C50" s="741"/>
      <c r="D50" s="741"/>
      <c r="E50" s="741"/>
      <c r="F50" s="741"/>
      <c r="G50" s="741"/>
      <c r="H50" s="741"/>
      <c r="I50" s="741"/>
      <c r="J50" s="741"/>
      <c r="K50" s="742"/>
      <c r="L50" s="713" t="s">
        <v>3</v>
      </c>
      <c r="M50" s="714"/>
      <c r="N50" s="714"/>
      <c r="O50" s="715" t="s">
        <v>164</v>
      </c>
      <c r="P50" s="715"/>
      <c r="Q50" s="715"/>
      <c r="R50" s="715"/>
      <c r="S50" s="715"/>
      <c r="T50" s="715"/>
      <c r="U50" s="715"/>
      <c r="V50" s="715"/>
      <c r="W50" s="715"/>
      <c r="X50" s="715"/>
      <c r="Y50" s="715"/>
      <c r="Z50" s="715"/>
      <c r="AA50" s="715"/>
      <c r="AB50" s="716"/>
      <c r="AC50" s="754" t="s">
        <v>974</v>
      </c>
      <c r="AD50" s="755"/>
      <c r="AE50" s="755"/>
      <c r="AF50" s="755"/>
      <c r="AG50" s="755"/>
      <c r="AH50" s="755"/>
      <c r="AI50" s="755"/>
      <c r="AJ50" s="755"/>
      <c r="AK50" s="755"/>
      <c r="AL50" s="755"/>
      <c r="AM50" s="755"/>
      <c r="AN50" s="755"/>
      <c r="AO50" s="755"/>
      <c r="AP50" s="755"/>
      <c r="AQ50" s="755"/>
      <c r="AR50" s="755"/>
      <c r="AS50" s="755"/>
      <c r="AT50" s="755"/>
      <c r="AU50" s="755"/>
      <c r="AV50" s="755"/>
      <c r="AW50" s="755"/>
      <c r="AX50" s="755"/>
      <c r="AY50" s="755"/>
      <c r="AZ50" s="755"/>
      <c r="BA50" s="755"/>
      <c r="BB50" s="755"/>
      <c r="BC50" s="755"/>
      <c r="BD50" s="755"/>
      <c r="BE50" s="755"/>
      <c r="BF50" s="755"/>
      <c r="BG50" s="755"/>
      <c r="BH50" s="755"/>
      <c r="BI50" s="755"/>
      <c r="BJ50" s="755"/>
      <c r="BK50" s="755"/>
      <c r="BL50" s="755"/>
      <c r="BM50" s="755"/>
      <c r="BN50" s="755"/>
      <c r="BO50" s="755"/>
      <c r="BP50" s="755"/>
      <c r="BQ50" s="755"/>
      <c r="BR50" s="755"/>
      <c r="BS50" s="755"/>
      <c r="BT50" s="755"/>
      <c r="BU50" s="755"/>
      <c r="BV50" s="755"/>
      <c r="BW50" s="755"/>
      <c r="BX50" s="755"/>
      <c r="BY50" s="755"/>
      <c r="BZ50" s="755"/>
      <c r="CA50" s="755"/>
      <c r="CB50" s="755"/>
      <c r="CC50" s="755"/>
      <c r="CD50" s="755"/>
      <c r="CE50" s="755"/>
      <c r="CF50" s="755"/>
      <c r="CG50" s="755"/>
      <c r="CH50" s="755"/>
      <c r="CI50" s="755"/>
      <c r="CJ50" s="755"/>
      <c r="CK50" s="755"/>
      <c r="CL50" s="755"/>
      <c r="CM50" s="755"/>
      <c r="CN50" s="756"/>
      <c r="CO50" s="179"/>
      <c r="CP50" s="179"/>
      <c r="CQ50" s="394">
        <v>28</v>
      </c>
      <c r="CR50" s="412"/>
      <c r="CS50" s="2"/>
    </row>
    <row r="51" spans="1:97" ht="22.5" customHeight="1" x14ac:dyDescent="0.2">
      <c r="A51" s="698" t="s">
        <v>86</v>
      </c>
      <c r="B51" s="662"/>
      <c r="C51" s="662"/>
      <c r="D51" s="662"/>
      <c r="E51" s="662"/>
      <c r="F51" s="662"/>
      <c r="G51" s="662"/>
      <c r="H51" s="662"/>
      <c r="I51" s="662"/>
      <c r="J51" s="662"/>
      <c r="K51" s="663"/>
      <c r="L51" s="699" t="s">
        <v>18</v>
      </c>
      <c r="M51" s="700"/>
      <c r="N51" s="700"/>
      <c r="O51" s="696"/>
      <c r="P51" s="696"/>
      <c r="Q51" s="696"/>
      <c r="R51" s="696"/>
      <c r="S51" s="697" t="s">
        <v>246</v>
      </c>
      <c r="T51" s="697"/>
      <c r="U51" s="696"/>
      <c r="V51" s="696"/>
      <c r="W51" s="696"/>
      <c r="X51" s="696"/>
      <c r="Y51" s="696"/>
      <c r="Z51" s="696"/>
      <c r="AA51" s="218"/>
      <c r="AB51" s="223"/>
      <c r="AC51" s="223"/>
      <c r="AD51" s="223"/>
      <c r="AE51" s="223"/>
      <c r="AF51" s="223"/>
      <c r="AG51" s="223"/>
      <c r="AH51" s="223"/>
      <c r="AI51" s="223"/>
      <c r="AJ51" s="223"/>
      <c r="AK51" s="223"/>
      <c r="AL51" s="219"/>
      <c r="AM51" s="219"/>
      <c r="AN51" s="219"/>
      <c r="AO51" s="219"/>
      <c r="AP51" s="219"/>
      <c r="AQ51" s="219"/>
      <c r="AR51" s="219"/>
      <c r="AS51" s="219"/>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1"/>
      <c r="CH51" s="221"/>
      <c r="CI51" s="221"/>
      <c r="CJ51" s="221"/>
      <c r="CK51" s="221"/>
      <c r="CL51" s="221"/>
      <c r="CM51" s="221"/>
      <c r="CN51" s="222"/>
      <c r="CO51" s="182"/>
      <c r="CP51" s="189"/>
      <c r="CQ51" s="394">
        <v>29</v>
      </c>
      <c r="CR51" s="412"/>
      <c r="CS51" s="2"/>
    </row>
    <row r="52" spans="1:97" ht="39" customHeight="1" x14ac:dyDescent="0.25">
      <c r="A52" s="635"/>
      <c r="B52" s="636"/>
      <c r="C52" s="636"/>
      <c r="D52" s="636"/>
      <c r="E52" s="636"/>
      <c r="F52" s="636"/>
      <c r="G52" s="636"/>
      <c r="H52" s="636"/>
      <c r="I52" s="636"/>
      <c r="J52" s="636"/>
      <c r="K52" s="637"/>
      <c r="L52" s="642"/>
      <c r="M52" s="618"/>
      <c r="N52" s="618"/>
      <c r="O52" s="618"/>
      <c r="P52" s="618"/>
      <c r="Q52" s="618"/>
      <c r="R52" s="618"/>
      <c r="S52" s="618"/>
      <c r="T52" s="618"/>
      <c r="U52" s="618"/>
      <c r="V52" s="618"/>
      <c r="W52" s="618"/>
      <c r="X52" s="618"/>
      <c r="Y52" s="618"/>
      <c r="Z52" s="618"/>
      <c r="AA52" s="618"/>
      <c r="AB52" s="619"/>
      <c r="AC52" s="617"/>
      <c r="AD52" s="618"/>
      <c r="AE52" s="618"/>
      <c r="AF52" s="618"/>
      <c r="AG52" s="618"/>
      <c r="AH52" s="618"/>
      <c r="AI52" s="618"/>
      <c r="AJ52" s="618"/>
      <c r="AK52" s="618"/>
      <c r="AL52" s="618"/>
      <c r="AM52" s="618"/>
      <c r="AN52" s="618"/>
      <c r="AO52" s="618"/>
      <c r="AP52" s="618"/>
      <c r="AQ52" s="618"/>
      <c r="AR52" s="618"/>
      <c r="AS52" s="618"/>
      <c r="AT52" s="618"/>
      <c r="AU52" s="618"/>
      <c r="AV52" s="618"/>
      <c r="AW52" s="618"/>
      <c r="AX52" s="618"/>
      <c r="AY52" s="618"/>
      <c r="AZ52" s="618"/>
      <c r="BA52" s="618"/>
      <c r="BB52" s="618"/>
      <c r="BC52" s="618"/>
      <c r="BD52" s="619"/>
      <c r="BE52" s="617"/>
      <c r="BF52" s="618"/>
      <c r="BG52" s="618"/>
      <c r="BH52" s="618"/>
      <c r="BI52" s="618"/>
      <c r="BJ52" s="618"/>
      <c r="BK52" s="618"/>
      <c r="BL52" s="618"/>
      <c r="BM52" s="618"/>
      <c r="BN52" s="618"/>
      <c r="BO52" s="618"/>
      <c r="BP52" s="618"/>
      <c r="BQ52" s="618"/>
      <c r="BR52" s="618"/>
      <c r="BS52" s="618"/>
      <c r="BT52" s="618"/>
      <c r="BU52" s="618"/>
      <c r="BV52" s="618"/>
      <c r="BW52" s="618"/>
      <c r="BX52" s="618"/>
      <c r="BY52" s="618"/>
      <c r="BZ52" s="618"/>
      <c r="CA52" s="618"/>
      <c r="CB52" s="618"/>
      <c r="CC52" s="618"/>
      <c r="CD52" s="618"/>
      <c r="CE52" s="618"/>
      <c r="CF52" s="618"/>
      <c r="CG52" s="618"/>
      <c r="CH52" s="618"/>
      <c r="CI52" s="618"/>
      <c r="CJ52" s="618"/>
      <c r="CK52" s="618"/>
      <c r="CL52" s="618"/>
      <c r="CM52" s="618"/>
      <c r="CN52" s="620"/>
      <c r="CO52" s="398"/>
      <c r="CP52" s="405"/>
      <c r="CQ52" s="394">
        <v>30</v>
      </c>
      <c r="CR52" s="412"/>
      <c r="CS52" s="2"/>
    </row>
    <row r="53" spans="1:97" ht="39" hidden="1" customHeight="1" x14ac:dyDescent="0.2">
      <c r="A53" s="717" t="s">
        <v>217</v>
      </c>
      <c r="B53" s="718"/>
      <c r="C53" s="718"/>
      <c r="D53" s="718"/>
      <c r="E53" s="718"/>
      <c r="F53" s="718"/>
      <c r="G53" s="718"/>
      <c r="H53" s="718"/>
      <c r="I53" s="718"/>
      <c r="J53" s="718"/>
      <c r="K53" s="719"/>
      <c r="L53" s="720"/>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721"/>
      <c r="AM53" s="721"/>
      <c r="AN53" s="721"/>
      <c r="AO53" s="721"/>
      <c r="AP53" s="721"/>
      <c r="AQ53" s="721"/>
      <c r="AR53" s="721"/>
      <c r="AS53" s="721"/>
      <c r="AT53" s="721"/>
      <c r="AU53" s="721"/>
      <c r="AV53" s="721"/>
      <c r="AW53" s="721"/>
      <c r="AX53" s="721"/>
      <c r="AY53" s="721"/>
      <c r="AZ53" s="721"/>
      <c r="BA53" s="721"/>
      <c r="BB53" s="721"/>
      <c r="BC53" s="721"/>
      <c r="BD53" s="721"/>
      <c r="BE53" s="721"/>
      <c r="BF53" s="721"/>
      <c r="BG53" s="721"/>
      <c r="BH53" s="721"/>
      <c r="BI53" s="721"/>
      <c r="BJ53" s="721"/>
      <c r="BK53" s="721"/>
      <c r="BL53" s="721"/>
      <c r="BM53" s="721"/>
      <c r="BN53" s="721"/>
      <c r="BO53" s="721"/>
      <c r="BP53" s="721"/>
      <c r="BQ53" s="721"/>
      <c r="BR53" s="721"/>
      <c r="BS53" s="721"/>
      <c r="BT53" s="721"/>
      <c r="BU53" s="721"/>
      <c r="BV53" s="721"/>
      <c r="BW53" s="721"/>
      <c r="BX53" s="721"/>
      <c r="BY53" s="721"/>
      <c r="BZ53" s="721"/>
      <c r="CA53" s="721"/>
      <c r="CB53" s="721"/>
      <c r="CC53" s="721"/>
      <c r="CD53" s="721"/>
      <c r="CE53" s="721"/>
      <c r="CF53" s="721"/>
      <c r="CG53" s="721"/>
      <c r="CH53" s="721"/>
      <c r="CI53" s="721"/>
      <c r="CJ53" s="721"/>
      <c r="CK53" s="721"/>
      <c r="CL53" s="721"/>
      <c r="CM53" s="721"/>
      <c r="CN53" s="722"/>
      <c r="CO53" s="406"/>
      <c r="CP53" s="407"/>
      <c r="CQ53" s="394"/>
      <c r="CR53" s="412"/>
      <c r="CS53" s="2"/>
    </row>
    <row r="54" spans="1:97" ht="37.5" customHeight="1" x14ac:dyDescent="0.2">
      <c r="A54" s="698" t="s">
        <v>109</v>
      </c>
      <c r="B54" s="662"/>
      <c r="C54" s="662"/>
      <c r="D54" s="662"/>
      <c r="E54" s="662"/>
      <c r="F54" s="662"/>
      <c r="G54" s="662"/>
      <c r="H54" s="662"/>
      <c r="I54" s="662"/>
      <c r="J54" s="662"/>
      <c r="K54" s="663"/>
      <c r="L54" s="782" t="s">
        <v>3</v>
      </c>
      <c r="M54" s="783"/>
      <c r="N54" s="783"/>
      <c r="O54" s="784" t="s">
        <v>39</v>
      </c>
      <c r="P54" s="784"/>
      <c r="Q54" s="784"/>
      <c r="R54" s="784"/>
      <c r="S54" s="784"/>
      <c r="T54" s="784"/>
      <c r="U54" s="784"/>
      <c r="V54" s="784"/>
      <c r="W54" s="784"/>
      <c r="X54" s="784"/>
      <c r="Y54" s="784"/>
      <c r="Z54" s="784"/>
      <c r="AA54" s="784"/>
      <c r="AB54" s="785"/>
      <c r="AC54" s="786" t="s">
        <v>3</v>
      </c>
      <c r="AD54" s="690"/>
      <c r="AE54" s="690"/>
      <c r="AF54" s="707" t="s">
        <v>110</v>
      </c>
      <c r="AG54" s="707"/>
      <c r="AH54" s="707"/>
      <c r="AI54" s="707"/>
      <c r="AJ54" s="707"/>
      <c r="AK54" s="707"/>
      <c r="AL54" s="707"/>
      <c r="AM54" s="707"/>
      <c r="AN54" s="707"/>
      <c r="AO54" s="707"/>
      <c r="AP54" s="707"/>
      <c r="AQ54" s="707"/>
      <c r="AR54" s="707"/>
      <c r="AS54" s="708"/>
      <c r="AT54" s="787" t="s">
        <v>1337</v>
      </c>
      <c r="AU54" s="788"/>
      <c r="AV54" s="788"/>
      <c r="AW54" s="788"/>
      <c r="AX54" s="788"/>
      <c r="AY54" s="788"/>
      <c r="AZ54" s="788"/>
      <c r="BA54" s="788"/>
      <c r="BB54" s="788"/>
      <c r="BC54" s="788"/>
      <c r="BD54" s="788"/>
      <c r="BE54" s="788"/>
      <c r="BF54" s="788"/>
      <c r="BG54" s="788"/>
      <c r="BH54" s="788"/>
      <c r="BI54" s="788"/>
      <c r="BJ54" s="788"/>
      <c r="BK54" s="788"/>
      <c r="BL54" s="788"/>
      <c r="BM54" s="788"/>
      <c r="BN54" s="788"/>
      <c r="BO54" s="788"/>
      <c r="BP54" s="788"/>
      <c r="BQ54" s="788"/>
      <c r="BR54" s="788"/>
      <c r="BS54" s="788"/>
      <c r="BT54" s="788"/>
      <c r="BU54" s="788"/>
      <c r="BV54" s="788"/>
      <c r="BW54" s="788"/>
      <c r="BX54" s="788"/>
      <c r="BY54" s="788"/>
      <c r="BZ54" s="788"/>
      <c r="CA54" s="788"/>
      <c r="CB54" s="788"/>
      <c r="CC54" s="788"/>
      <c r="CD54" s="788"/>
      <c r="CE54" s="788"/>
      <c r="CF54" s="788"/>
      <c r="CG54" s="788"/>
      <c r="CH54" s="788"/>
      <c r="CI54" s="788"/>
      <c r="CJ54" s="788"/>
      <c r="CK54" s="788"/>
      <c r="CL54" s="788"/>
      <c r="CM54" s="788"/>
      <c r="CN54" s="789"/>
      <c r="CO54" s="190"/>
      <c r="CP54" s="191"/>
      <c r="CQ54" s="394">
        <v>31</v>
      </c>
      <c r="CR54" s="412"/>
      <c r="CS54" s="2"/>
    </row>
    <row r="55" spans="1:97" ht="30.75" customHeight="1" x14ac:dyDescent="0.2">
      <c r="A55" s="757" t="str" cm="1">
        <f t="array" ref="A55">_xlfn.IFS(AND($L$54="□",$AC$54="□"),"",AND($L$54="□",$AC$54="■"),"",AND($L$54="■",$AC$54="□"),"",AND($L$54="■",$AC$54="■"),"どちらか一つを選択してください→")</f>
        <v/>
      </c>
      <c r="B55" s="758"/>
      <c r="C55" s="758"/>
      <c r="D55" s="758"/>
      <c r="E55" s="758"/>
      <c r="F55" s="758"/>
      <c r="G55" s="758"/>
      <c r="H55" s="758"/>
      <c r="I55" s="758"/>
      <c r="J55" s="758"/>
      <c r="K55" s="759"/>
      <c r="L55" s="229"/>
      <c r="M55" s="230"/>
      <c r="N55" s="230"/>
      <c r="O55" s="230"/>
      <c r="P55" s="230"/>
      <c r="Q55" s="230"/>
      <c r="R55" s="230"/>
      <c r="S55" s="230"/>
      <c r="T55" s="230"/>
      <c r="U55" s="230"/>
      <c r="V55" s="230"/>
      <c r="W55" s="230"/>
      <c r="X55" s="230"/>
      <c r="Y55" s="230"/>
      <c r="Z55" s="230"/>
      <c r="AA55" s="230"/>
      <c r="AB55" s="231"/>
      <c r="AC55" s="769" t="s">
        <v>1338</v>
      </c>
      <c r="AD55" s="769"/>
      <c r="AE55" s="769"/>
      <c r="AF55" s="769"/>
      <c r="AG55" s="769"/>
      <c r="AH55" s="769"/>
      <c r="AI55" s="769"/>
      <c r="AJ55" s="769"/>
      <c r="AK55" s="769"/>
      <c r="AL55" s="769"/>
      <c r="AM55" s="769"/>
      <c r="AN55" s="769"/>
      <c r="AO55" s="769"/>
      <c r="AP55" s="769"/>
      <c r="AQ55" s="769"/>
      <c r="AR55" s="769"/>
      <c r="AS55" s="770"/>
      <c r="AT55" s="483"/>
      <c r="AU55" s="484"/>
      <c r="AV55" s="796"/>
      <c r="AW55" s="796"/>
      <c r="AX55" s="796"/>
      <c r="AY55" s="796"/>
      <c r="AZ55" s="796"/>
      <c r="BA55" s="796"/>
      <c r="BB55" s="796"/>
      <c r="BC55" s="796"/>
      <c r="BD55" s="796"/>
      <c r="BE55" s="796"/>
      <c r="BF55" s="796"/>
      <c r="BG55" s="796"/>
      <c r="BH55" s="796"/>
      <c r="BI55" s="796"/>
      <c r="BJ55" s="796"/>
      <c r="BK55" s="796"/>
      <c r="BL55" s="796"/>
      <c r="BM55" s="796"/>
      <c r="BN55" s="796"/>
      <c r="BO55" s="796"/>
      <c r="BP55" s="796"/>
      <c r="BQ55" s="796"/>
      <c r="BR55" s="796"/>
      <c r="BS55" s="796"/>
      <c r="BT55" s="796"/>
      <c r="BU55" s="796"/>
      <c r="BV55" s="796"/>
      <c r="BW55" s="796"/>
      <c r="BX55" s="796"/>
      <c r="BY55" s="796"/>
      <c r="BZ55" s="796"/>
      <c r="CA55" s="796"/>
      <c r="CB55" s="796"/>
      <c r="CC55" s="796"/>
      <c r="CD55" s="796"/>
      <c r="CE55" s="796"/>
      <c r="CF55" s="796"/>
      <c r="CG55" s="796"/>
      <c r="CH55" s="796"/>
      <c r="CI55" s="796"/>
      <c r="CJ55" s="796"/>
      <c r="CK55" s="796"/>
      <c r="CL55" s="796"/>
      <c r="CM55" s="796"/>
      <c r="CN55" s="797"/>
      <c r="CO55" s="180"/>
      <c r="CP55" s="180"/>
      <c r="CQ55" s="394">
        <v>32</v>
      </c>
      <c r="CR55" s="412"/>
      <c r="CS55" s="2"/>
    </row>
    <row r="56" spans="1:97" ht="9.75" customHeight="1" x14ac:dyDescent="0.2">
      <c r="A56" s="757"/>
      <c r="B56" s="758"/>
      <c r="C56" s="758"/>
      <c r="D56" s="758"/>
      <c r="E56" s="758"/>
      <c r="F56" s="758"/>
      <c r="G56" s="758"/>
      <c r="H56" s="758"/>
      <c r="I56" s="758"/>
      <c r="J56" s="758"/>
      <c r="K56" s="759"/>
      <c r="L56" s="229"/>
      <c r="M56" s="230"/>
      <c r="N56" s="230"/>
      <c r="O56" s="230"/>
      <c r="P56" s="230"/>
      <c r="Q56" s="230"/>
      <c r="R56" s="230"/>
      <c r="S56" s="230"/>
      <c r="T56" s="230"/>
      <c r="U56" s="230"/>
      <c r="V56" s="230"/>
      <c r="W56" s="230"/>
      <c r="X56" s="230"/>
      <c r="Y56" s="230"/>
      <c r="Z56" s="230"/>
      <c r="AA56" s="230"/>
      <c r="AB56" s="231"/>
      <c r="AC56" s="771"/>
      <c r="AD56" s="772"/>
      <c r="AE56" s="772"/>
      <c r="AF56" s="772"/>
      <c r="AG56" s="772"/>
      <c r="AH56" s="772"/>
      <c r="AI56" s="772"/>
      <c r="AJ56" s="772"/>
      <c r="AK56" s="772"/>
      <c r="AL56" s="772"/>
      <c r="AM56" s="772"/>
      <c r="AN56" s="772"/>
      <c r="AO56" s="772"/>
      <c r="AP56" s="772"/>
      <c r="AQ56" s="772"/>
      <c r="AR56" s="772"/>
      <c r="AS56" s="773"/>
      <c r="AT56" s="778"/>
      <c r="AU56" s="485"/>
      <c r="AV56" s="780"/>
      <c r="AW56" s="780"/>
      <c r="AX56" s="780"/>
      <c r="AY56" s="780"/>
      <c r="AZ56" s="780"/>
      <c r="BA56" s="780"/>
      <c r="BB56" s="780"/>
      <c r="BC56" s="780"/>
      <c r="BD56" s="780"/>
      <c r="BE56" s="780"/>
      <c r="BF56" s="780"/>
      <c r="BG56" s="780"/>
      <c r="BH56" s="780"/>
      <c r="BI56" s="780"/>
      <c r="BJ56" s="780"/>
      <c r="BK56" s="780"/>
      <c r="BL56" s="780"/>
      <c r="BM56" s="780"/>
      <c r="BN56" s="780"/>
      <c r="BO56" s="780"/>
      <c r="BP56" s="780"/>
      <c r="BQ56" s="780"/>
      <c r="BR56" s="780"/>
      <c r="BS56" s="780"/>
      <c r="BT56" s="780"/>
      <c r="BU56" s="780"/>
      <c r="BV56" s="780"/>
      <c r="BW56" s="780"/>
      <c r="BX56" s="780"/>
      <c r="BY56" s="780"/>
      <c r="BZ56" s="780"/>
      <c r="CA56" s="780"/>
      <c r="CB56" s="780"/>
      <c r="CC56" s="780"/>
      <c r="CD56" s="780"/>
      <c r="CE56" s="780"/>
      <c r="CF56" s="780"/>
      <c r="CG56" s="780"/>
      <c r="CH56" s="780"/>
      <c r="CI56" s="780"/>
      <c r="CJ56" s="780"/>
      <c r="CK56" s="780"/>
      <c r="CL56" s="780"/>
      <c r="CM56" s="485"/>
      <c r="CN56" s="799"/>
      <c r="CO56" s="180"/>
      <c r="CP56" s="180"/>
    </row>
    <row r="57" spans="1:97" ht="29.25" customHeight="1" thickBot="1" x14ac:dyDescent="0.25">
      <c r="A57" s="760"/>
      <c r="B57" s="761"/>
      <c r="C57" s="761"/>
      <c r="D57" s="761"/>
      <c r="E57" s="761"/>
      <c r="F57" s="761"/>
      <c r="G57" s="761"/>
      <c r="H57" s="761"/>
      <c r="I57" s="761"/>
      <c r="J57" s="761"/>
      <c r="K57" s="762"/>
      <c r="L57" s="232"/>
      <c r="M57" s="233"/>
      <c r="N57" s="233"/>
      <c r="O57" s="233"/>
      <c r="P57" s="233"/>
      <c r="Q57" s="233"/>
      <c r="R57" s="233"/>
      <c r="S57" s="233"/>
      <c r="T57" s="233"/>
      <c r="U57" s="233"/>
      <c r="V57" s="233"/>
      <c r="W57" s="233"/>
      <c r="X57" s="233"/>
      <c r="Y57" s="233"/>
      <c r="Z57" s="233"/>
      <c r="AA57" s="233"/>
      <c r="AB57" s="234"/>
      <c r="AC57" s="774"/>
      <c r="AD57" s="775"/>
      <c r="AE57" s="775"/>
      <c r="AF57" s="775"/>
      <c r="AG57" s="775"/>
      <c r="AH57" s="775"/>
      <c r="AI57" s="775"/>
      <c r="AJ57" s="775"/>
      <c r="AK57" s="775"/>
      <c r="AL57" s="775"/>
      <c r="AM57" s="775"/>
      <c r="AN57" s="775"/>
      <c r="AO57" s="775"/>
      <c r="AP57" s="775"/>
      <c r="AQ57" s="775"/>
      <c r="AR57" s="775"/>
      <c r="AS57" s="776"/>
      <c r="AT57" s="779"/>
      <c r="AU57" s="486"/>
      <c r="AV57" s="781"/>
      <c r="AW57" s="781"/>
      <c r="AX57" s="781"/>
      <c r="AY57" s="781"/>
      <c r="AZ57" s="781"/>
      <c r="BA57" s="781"/>
      <c r="BB57" s="781"/>
      <c r="BC57" s="781"/>
      <c r="BD57" s="781"/>
      <c r="BE57" s="781"/>
      <c r="BF57" s="781"/>
      <c r="BG57" s="781"/>
      <c r="BH57" s="781"/>
      <c r="BI57" s="781"/>
      <c r="BJ57" s="781"/>
      <c r="BK57" s="781"/>
      <c r="BL57" s="781"/>
      <c r="BM57" s="781"/>
      <c r="BN57" s="781"/>
      <c r="BO57" s="781"/>
      <c r="BP57" s="781"/>
      <c r="BQ57" s="781"/>
      <c r="BR57" s="781"/>
      <c r="BS57" s="781"/>
      <c r="BT57" s="781"/>
      <c r="BU57" s="781"/>
      <c r="BV57" s="781"/>
      <c r="BW57" s="781"/>
      <c r="BX57" s="781"/>
      <c r="BY57" s="781"/>
      <c r="BZ57" s="781"/>
      <c r="CA57" s="781"/>
      <c r="CB57" s="781"/>
      <c r="CC57" s="781"/>
      <c r="CD57" s="781"/>
      <c r="CE57" s="781"/>
      <c r="CF57" s="781"/>
      <c r="CG57" s="781"/>
      <c r="CH57" s="781"/>
      <c r="CI57" s="781"/>
      <c r="CJ57" s="781"/>
      <c r="CK57" s="781"/>
      <c r="CL57" s="781"/>
      <c r="CM57" s="486"/>
      <c r="CN57" s="800"/>
      <c r="CO57" s="180"/>
      <c r="CP57" s="180"/>
    </row>
    <row r="58" spans="1:97" ht="7.9" customHeight="1" x14ac:dyDescent="0.2">
      <c r="A58" s="154"/>
      <c r="B58" s="154"/>
      <c r="C58" s="154"/>
      <c r="D58" s="154"/>
      <c r="E58" s="154"/>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6"/>
      <c r="AX58" s="156"/>
      <c r="AY58" s="156"/>
      <c r="AZ58" s="156"/>
      <c r="BA58" s="156"/>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152"/>
      <c r="CE58" s="152"/>
      <c r="CF58" s="152"/>
      <c r="CG58" s="152"/>
      <c r="CH58" s="152"/>
      <c r="CI58" s="152"/>
      <c r="CJ58" s="152"/>
      <c r="CK58" s="152"/>
      <c r="CL58" s="152"/>
      <c r="CM58" s="152"/>
      <c r="CN58" s="152"/>
      <c r="CO58" s="152"/>
      <c r="CP58" s="152"/>
    </row>
    <row r="59" spans="1:97" ht="22.5" customHeight="1" x14ac:dyDescent="0.2">
      <c r="E59" s="66"/>
      <c r="F59" s="66"/>
      <c r="G59" s="66"/>
      <c r="H59" s="66"/>
      <c r="Y59" s="68"/>
      <c r="Z59" s="68"/>
      <c r="AA59" s="68"/>
      <c r="AB59" s="68"/>
    </row>
    <row r="60" spans="1:97" ht="16.149999999999999" customHeight="1" thickBot="1" x14ac:dyDescent="0.25">
      <c r="A60" s="574" t="s">
        <v>213</v>
      </c>
      <c r="B60" s="574"/>
      <c r="C60" s="574"/>
      <c r="D60" s="574"/>
      <c r="E60" s="574"/>
      <c r="F60" s="574"/>
      <c r="G60" s="574"/>
      <c r="H60" s="574"/>
      <c r="I60" s="574"/>
      <c r="J60" s="574"/>
      <c r="K60" s="574"/>
      <c r="L60" s="574"/>
      <c r="M60" s="574"/>
      <c r="N60" s="574"/>
      <c r="O60" s="574"/>
      <c r="P60" s="574"/>
      <c r="Q60" s="574"/>
      <c r="R60" s="574"/>
      <c r="S60" s="574"/>
      <c r="T60" s="574"/>
      <c r="U60" s="574"/>
      <c r="V60" s="574"/>
      <c r="W60" s="574"/>
      <c r="X60" s="574"/>
      <c r="Y60" s="777"/>
      <c r="Z60" s="777"/>
      <c r="AA60" s="777"/>
      <c r="AB60" s="777"/>
      <c r="AC60" s="777"/>
      <c r="AD60" s="777"/>
      <c r="AE60" s="777"/>
      <c r="AF60" s="777"/>
      <c r="AG60" s="777"/>
      <c r="AH60" s="777"/>
      <c r="AI60" s="777"/>
      <c r="AJ60" s="777"/>
      <c r="AK60" s="777"/>
      <c r="AL60" s="777"/>
      <c r="AM60" s="777"/>
      <c r="AN60" s="777"/>
      <c r="AO60" s="777"/>
      <c r="AP60" s="777"/>
      <c r="AQ60" s="777"/>
      <c r="AR60" s="777"/>
      <c r="AS60" s="777"/>
      <c r="AT60" s="777"/>
      <c r="AU60" s="777"/>
      <c r="AV60" s="777"/>
      <c r="AW60" s="777"/>
      <c r="AX60" s="777"/>
      <c r="AY60" s="777"/>
      <c r="AZ60" s="777"/>
      <c r="BA60" s="777"/>
      <c r="BB60" s="777"/>
      <c r="BC60" s="777"/>
      <c r="BD60" s="777"/>
      <c r="BE60" s="777"/>
      <c r="BF60" s="777"/>
      <c r="BG60" s="777"/>
      <c r="BH60" s="777"/>
      <c r="BI60" s="777"/>
      <c r="BJ60" s="777"/>
      <c r="BK60" s="777"/>
      <c r="BL60" s="777"/>
      <c r="BM60" s="777"/>
      <c r="BN60" s="777"/>
      <c r="BO60" s="777"/>
      <c r="BP60" s="790"/>
      <c r="BQ60" s="790"/>
      <c r="BR60" s="790"/>
      <c r="BS60" s="790"/>
      <c r="BT60" s="790"/>
      <c r="BU60" s="790"/>
      <c r="BV60" s="790"/>
      <c r="BW60" s="790"/>
      <c r="BX60" s="790"/>
      <c r="BY60" s="790"/>
      <c r="BZ60" s="790"/>
      <c r="CA60" s="790"/>
      <c r="CB60" s="790"/>
      <c r="CC60" s="790"/>
      <c r="CD60" s="790"/>
      <c r="CE60" s="790"/>
      <c r="CF60" s="790"/>
      <c r="CG60" s="790"/>
      <c r="CH60" s="790"/>
      <c r="CI60" s="790"/>
      <c r="CJ60" s="790"/>
      <c r="CK60" s="790"/>
      <c r="CL60" s="790"/>
      <c r="CM60" s="790"/>
      <c r="CN60" s="790"/>
      <c r="CO60" s="181"/>
      <c r="CP60" s="181"/>
      <c r="CQ60" s="394" t="s">
        <v>711</v>
      </c>
      <c r="CR60" s="395" t="s">
        <v>707</v>
      </c>
      <c r="CS60" s="26"/>
    </row>
    <row r="61" spans="1:97" ht="51.65" customHeight="1" thickBot="1" x14ac:dyDescent="0.3">
      <c r="A61" s="791" t="str">
        <f>IF(総括表!T36=0,"",総括表!T36)</f>
        <v/>
      </c>
      <c r="B61" s="792"/>
      <c r="C61" s="792"/>
      <c r="D61" s="792"/>
      <c r="E61" s="792"/>
      <c r="F61" s="792"/>
      <c r="G61" s="792"/>
      <c r="H61" s="792"/>
      <c r="I61" s="792"/>
      <c r="J61" s="792"/>
      <c r="K61" s="792"/>
      <c r="L61" s="792"/>
      <c r="M61" s="792"/>
      <c r="N61" s="792"/>
      <c r="O61" s="792"/>
      <c r="P61" s="792"/>
      <c r="Q61" s="792"/>
      <c r="R61" s="792"/>
      <c r="S61" s="792"/>
      <c r="T61" s="792"/>
      <c r="U61" s="792"/>
      <c r="V61" s="792"/>
      <c r="W61" s="792"/>
      <c r="X61" s="792"/>
      <c r="Y61" s="792"/>
      <c r="Z61" s="792"/>
      <c r="AA61" s="792"/>
      <c r="AB61" s="792"/>
      <c r="AC61" s="792"/>
      <c r="AD61" s="792"/>
      <c r="AE61" s="792"/>
      <c r="AF61" s="792"/>
      <c r="AG61" s="792"/>
      <c r="AH61" s="792"/>
      <c r="AI61" s="792"/>
      <c r="AJ61" s="792"/>
      <c r="AK61" s="792"/>
      <c r="AL61" s="792"/>
      <c r="AM61" s="792"/>
      <c r="AN61" s="792"/>
      <c r="AO61" s="792"/>
      <c r="AP61" s="792"/>
      <c r="AQ61" s="793"/>
      <c r="AR61" s="794" t="s">
        <v>218</v>
      </c>
      <c r="AS61" s="794"/>
      <c r="AT61" s="794"/>
      <c r="AU61" s="794"/>
      <c r="AV61" s="794"/>
      <c r="AW61" s="794"/>
      <c r="AX61" s="794"/>
      <c r="AY61" s="794"/>
      <c r="AZ61" s="794"/>
      <c r="BA61" s="794"/>
      <c r="BB61" s="794"/>
      <c r="BC61" s="794"/>
      <c r="BD61" s="794"/>
      <c r="BE61" s="794"/>
      <c r="BF61" s="794"/>
      <c r="BG61" s="794"/>
      <c r="BH61" s="794"/>
      <c r="BI61" s="794"/>
      <c r="BJ61" s="794"/>
      <c r="BK61" s="794"/>
      <c r="BL61" s="794"/>
      <c r="BM61" s="794"/>
      <c r="BN61" s="794"/>
      <c r="BO61" s="794"/>
      <c r="BP61" s="794"/>
      <c r="BQ61" s="795"/>
      <c r="BR61" s="795"/>
      <c r="BS61" s="795"/>
      <c r="BT61" s="795"/>
      <c r="BU61" s="795"/>
      <c r="BV61" s="795"/>
      <c r="BW61" s="795"/>
      <c r="BX61" s="795"/>
      <c r="BY61" s="795"/>
      <c r="BZ61" s="795"/>
      <c r="CA61" s="795"/>
      <c r="CB61" s="795"/>
      <c r="CC61" s="795"/>
      <c r="CD61" s="795"/>
      <c r="CE61" s="795"/>
      <c r="CF61" s="795"/>
      <c r="CG61" s="795"/>
      <c r="CH61" s="795"/>
      <c r="CI61" s="795"/>
      <c r="CJ61" s="795"/>
      <c r="CK61" s="795"/>
      <c r="CL61" s="795"/>
      <c r="CM61" s="795"/>
      <c r="CN61" s="795"/>
      <c r="CO61" s="166"/>
      <c r="CP61" s="166"/>
      <c r="CQ61" s="394">
        <v>33</v>
      </c>
      <c r="CR61" s="411"/>
      <c r="CS61" s="2"/>
    </row>
    <row r="62" spans="1:97" ht="23.5" customHeight="1" x14ac:dyDescent="0.2">
      <c r="A62" s="157"/>
      <c r="B62" s="157"/>
      <c r="C62" s="157"/>
      <c r="D62" s="165"/>
      <c r="E62" s="165"/>
      <c r="F62" s="33"/>
      <c r="G62" s="33"/>
      <c r="H62" s="33"/>
      <c r="I62" s="165"/>
      <c r="J62" s="165"/>
      <c r="K62" s="153"/>
      <c r="L62" s="153"/>
      <c r="M62" s="153"/>
      <c r="N62" s="153"/>
      <c r="O62" s="153"/>
      <c r="P62" s="153"/>
      <c r="Q62" s="153"/>
      <c r="R62" s="153"/>
      <c r="S62" s="153"/>
      <c r="T62" s="153"/>
      <c r="U62" s="153"/>
      <c r="V62" s="153"/>
      <c r="W62" s="153"/>
      <c r="X62" s="153"/>
      <c r="Y62" s="153"/>
      <c r="Z62" s="153"/>
      <c r="AA62" s="153"/>
      <c r="AB62" s="153"/>
      <c r="AC62" s="153"/>
      <c r="AP62" s="153"/>
      <c r="AQ62" s="153"/>
      <c r="AR62" s="153"/>
      <c r="BI62" s="158"/>
      <c r="BJ62" s="158"/>
      <c r="BK62" s="158"/>
      <c r="BL62" s="158"/>
      <c r="BM62" s="158"/>
      <c r="BN62" s="158"/>
      <c r="BP62" s="158"/>
      <c r="BQ62" s="166"/>
      <c r="BR62" s="166"/>
      <c r="BS62" s="166"/>
      <c r="BT62" s="166"/>
      <c r="BU62" s="166"/>
      <c r="BV62" s="166"/>
      <c r="BW62" s="166"/>
      <c r="BX62" s="166"/>
      <c r="BY62" s="166"/>
      <c r="BZ62" s="166"/>
      <c r="CA62" s="166"/>
      <c r="CB62" s="166"/>
      <c r="CC62" s="166"/>
      <c r="CD62" s="166"/>
      <c r="CE62" s="166"/>
      <c r="CF62" s="166"/>
      <c r="CG62" s="166"/>
      <c r="CH62" s="166"/>
      <c r="CI62" s="166"/>
      <c r="CJ62" s="166"/>
      <c r="CK62" s="166"/>
      <c r="CL62" s="166"/>
      <c r="CM62" s="166"/>
      <c r="CN62" s="166"/>
      <c r="CO62" s="166"/>
      <c r="CP62" s="166"/>
    </row>
    <row r="63" spans="1:97" ht="17.25" customHeight="1" thickBot="1" x14ac:dyDescent="0.25">
      <c r="A63" s="574" t="s">
        <v>214</v>
      </c>
      <c r="B63" s="574"/>
      <c r="C63" s="574"/>
      <c r="D63" s="574"/>
      <c r="E63" s="574"/>
      <c r="F63" s="574"/>
      <c r="G63" s="574"/>
      <c r="H63" s="574"/>
      <c r="I63" s="574"/>
      <c r="J63" s="574"/>
      <c r="K63" s="574"/>
      <c r="L63" s="574"/>
      <c r="M63" s="574"/>
      <c r="N63" s="574"/>
      <c r="O63" s="574"/>
      <c r="P63" s="574"/>
      <c r="Q63" s="574"/>
      <c r="R63" s="574"/>
      <c r="S63" s="574"/>
      <c r="T63" s="574"/>
      <c r="U63" s="574"/>
      <c r="V63" s="574"/>
      <c r="W63" s="574"/>
      <c r="X63" s="574"/>
      <c r="Y63" s="219"/>
      <c r="Z63" s="219"/>
      <c r="AA63" s="219"/>
      <c r="AB63" s="219"/>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35"/>
      <c r="BL63" s="235"/>
      <c r="BM63" s="235"/>
      <c r="BN63" s="236"/>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5"/>
      <c r="CL63" s="235"/>
      <c r="CM63" s="235"/>
      <c r="CN63" s="235"/>
      <c r="CQ63" s="394" t="s">
        <v>711</v>
      </c>
      <c r="CR63" s="395" t="s">
        <v>707</v>
      </c>
      <c r="CS63" s="26"/>
    </row>
    <row r="64" spans="1:97" ht="38.5" customHeight="1" thickBot="1" x14ac:dyDescent="0.25">
      <c r="A64" s="763" t="s">
        <v>85</v>
      </c>
      <c r="B64" s="764"/>
      <c r="C64" s="764"/>
      <c r="D64" s="764"/>
      <c r="E64" s="764"/>
      <c r="F64" s="764"/>
      <c r="G64" s="764"/>
      <c r="H64" s="764"/>
      <c r="I64" s="764"/>
      <c r="J64" s="764"/>
      <c r="K64" s="765"/>
      <c r="L64" s="237"/>
      <c r="M64" s="766"/>
      <c r="N64" s="766"/>
      <c r="O64" s="766"/>
      <c r="P64" s="766"/>
      <c r="Q64" s="766"/>
      <c r="R64" s="766"/>
      <c r="S64" s="766"/>
      <c r="T64" s="766"/>
      <c r="U64" s="766"/>
      <c r="V64" s="767" t="s">
        <v>6</v>
      </c>
      <c r="W64" s="767"/>
      <c r="X64" s="767"/>
      <c r="Y64" s="767"/>
      <c r="Z64" s="767"/>
      <c r="AA64" s="766"/>
      <c r="AB64" s="766"/>
      <c r="AC64" s="766"/>
      <c r="AD64" s="766"/>
      <c r="AE64" s="766"/>
      <c r="AF64" s="768" t="s">
        <v>255</v>
      </c>
      <c r="AG64" s="768"/>
      <c r="AH64" s="768"/>
      <c r="AI64" s="768"/>
      <c r="AJ64" s="766"/>
      <c r="AK64" s="766"/>
      <c r="AL64" s="766"/>
      <c r="AM64" s="766"/>
      <c r="AN64" s="766"/>
      <c r="AO64" s="768" t="s">
        <v>4</v>
      </c>
      <c r="AP64" s="768"/>
      <c r="AQ64" s="768"/>
      <c r="AR64" s="768"/>
      <c r="AS64" s="238"/>
      <c r="AT64" s="238"/>
      <c r="AU64" s="803" t="s">
        <v>111</v>
      </c>
      <c r="AV64" s="804"/>
      <c r="AW64" s="804"/>
      <c r="AX64" s="804"/>
      <c r="AY64" s="804"/>
      <c r="AZ64" s="804"/>
      <c r="BA64" s="804"/>
      <c r="BB64" s="804"/>
      <c r="BC64" s="804"/>
      <c r="BD64" s="804"/>
      <c r="BE64" s="805"/>
      <c r="BF64" s="238"/>
      <c r="BG64" s="766"/>
      <c r="BH64" s="766"/>
      <c r="BI64" s="766"/>
      <c r="BJ64" s="766"/>
      <c r="BK64" s="766"/>
      <c r="BL64" s="766"/>
      <c r="BM64" s="766"/>
      <c r="BN64" s="766"/>
      <c r="BO64" s="766"/>
      <c r="BP64" s="767" t="s">
        <v>6</v>
      </c>
      <c r="BQ64" s="767"/>
      <c r="BR64" s="767"/>
      <c r="BS64" s="767"/>
      <c r="BT64" s="767"/>
      <c r="BU64" s="766"/>
      <c r="BV64" s="766"/>
      <c r="BW64" s="766"/>
      <c r="BX64" s="766"/>
      <c r="BY64" s="766"/>
      <c r="BZ64" s="768" t="s">
        <v>255</v>
      </c>
      <c r="CA64" s="768"/>
      <c r="CB64" s="768"/>
      <c r="CC64" s="768"/>
      <c r="CD64" s="766"/>
      <c r="CE64" s="766"/>
      <c r="CF64" s="766"/>
      <c r="CG64" s="766"/>
      <c r="CH64" s="766"/>
      <c r="CI64" s="768" t="s">
        <v>4</v>
      </c>
      <c r="CJ64" s="768"/>
      <c r="CK64" s="768"/>
      <c r="CL64" s="768"/>
      <c r="CM64" s="239"/>
      <c r="CN64" s="240"/>
      <c r="CQ64" s="394">
        <v>34</v>
      </c>
      <c r="CR64" s="411"/>
      <c r="CS64" s="2"/>
    </row>
    <row r="65" spans="1:96" ht="23.5" customHeight="1" x14ac:dyDescent="0.2">
      <c r="A65" s="806" t="str">
        <f>IF(OR(M64="",AA64=""),"",IF(DATE(M64,AA64,AJ64)&lt;=EOMONTH(DATE(M64,AA64,1), 0),"","日付が相違しております。正しい日付を入力してください。↑"))</f>
        <v/>
      </c>
      <c r="B65" s="806"/>
      <c r="C65" s="806"/>
      <c r="D65" s="806"/>
      <c r="E65" s="806"/>
      <c r="F65" s="806"/>
      <c r="G65" s="806"/>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6"/>
      <c r="AG65" s="806"/>
      <c r="AH65" s="806"/>
      <c r="AI65" s="806"/>
      <c r="AJ65" s="806"/>
      <c r="AK65" s="806"/>
      <c r="AL65" s="806"/>
      <c r="AM65" s="806"/>
      <c r="AN65" s="806"/>
      <c r="AO65" s="466"/>
      <c r="AP65" s="466"/>
      <c r="AQ65" s="466"/>
      <c r="AR65" s="466"/>
      <c r="AS65" s="466"/>
      <c r="AT65" s="466"/>
      <c r="AU65" s="806" t="str">
        <f>IF(OR(BG64="",BU64=""),"",IF(DATE(BG64,BU64,CD64)&lt;=EOMONTH(DATE(BG64,BU64,1), 0),"","日付が相違しております。正しい日付を入力してください。↑"))</f>
        <v/>
      </c>
      <c r="AV65" s="806"/>
      <c r="AW65" s="806"/>
      <c r="AX65" s="806"/>
      <c r="AY65" s="806"/>
      <c r="AZ65" s="806"/>
      <c r="BA65" s="806"/>
      <c r="BB65" s="806"/>
      <c r="BC65" s="806"/>
      <c r="BD65" s="806"/>
      <c r="BE65" s="806"/>
      <c r="BF65" s="806"/>
      <c r="BG65" s="806"/>
      <c r="BH65" s="806"/>
      <c r="BI65" s="806"/>
      <c r="BJ65" s="806"/>
      <c r="BK65" s="806"/>
      <c r="BL65" s="806"/>
      <c r="BM65" s="806"/>
      <c r="BN65" s="806"/>
      <c r="BO65" s="806"/>
      <c r="BP65" s="806"/>
      <c r="BQ65" s="806"/>
      <c r="BR65" s="806"/>
      <c r="BS65" s="806"/>
      <c r="BT65" s="806"/>
      <c r="BU65" s="806"/>
      <c r="BV65" s="806"/>
      <c r="BW65" s="806"/>
      <c r="BX65" s="806"/>
      <c r="BY65" s="806"/>
      <c r="BZ65" s="806"/>
      <c r="CA65" s="806"/>
      <c r="CB65" s="806"/>
      <c r="CC65" s="806"/>
      <c r="CD65" s="806"/>
      <c r="CE65" s="806"/>
      <c r="CF65" s="806"/>
      <c r="CG65" s="806"/>
      <c r="CH65" s="806"/>
    </row>
    <row r="66" spans="1:96" ht="18" customHeight="1" x14ac:dyDescent="0.2">
      <c r="A66" s="159"/>
      <c r="B66" s="159"/>
      <c r="C66" s="159"/>
      <c r="D66" s="160"/>
      <c r="E66" s="160"/>
      <c r="F66" s="160"/>
      <c r="G66" s="160"/>
      <c r="H66" s="160"/>
      <c r="I66" s="160"/>
      <c r="J66" s="160"/>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row>
    <row r="67" spans="1:96" s="364" customFormat="1" ht="18" customHeight="1" x14ac:dyDescent="0.2">
      <c r="B67" s="364" t="s">
        <v>80</v>
      </c>
      <c r="D67" s="365"/>
      <c r="E67" s="365"/>
      <c r="F67" s="365"/>
      <c r="G67" s="365"/>
      <c r="H67" s="365"/>
      <c r="I67" s="365"/>
      <c r="J67" s="365"/>
      <c r="CQ67" s="381"/>
      <c r="CR67" s="358"/>
    </row>
    <row r="68" spans="1:96" s="364" customFormat="1" ht="18" customHeight="1" x14ac:dyDescent="0.2">
      <c r="D68" s="365"/>
      <c r="E68" s="365"/>
      <c r="F68" s="365"/>
      <c r="G68" s="364" t="s">
        <v>209</v>
      </c>
      <c r="I68" s="365"/>
      <c r="J68" s="365"/>
      <c r="CQ68" s="381"/>
      <c r="CR68" s="358"/>
    </row>
    <row r="69" spans="1:96" s="364" customFormat="1" ht="18" customHeight="1" x14ac:dyDescent="0.2">
      <c r="D69" s="365"/>
      <c r="E69" s="365"/>
      <c r="F69" s="365"/>
      <c r="G69" s="364" t="s">
        <v>256</v>
      </c>
      <c r="H69" s="365"/>
      <c r="I69" s="365"/>
      <c r="CQ69" s="381"/>
      <c r="CR69" s="358"/>
    </row>
    <row r="70" spans="1:96" s="364" customFormat="1" ht="18" customHeight="1" x14ac:dyDescent="0.2">
      <c r="D70" s="365"/>
      <c r="E70" s="365"/>
      <c r="F70" s="365"/>
      <c r="G70" s="364" t="s">
        <v>257</v>
      </c>
      <c r="I70" s="365"/>
      <c r="J70" s="365"/>
      <c r="CQ70" s="381"/>
      <c r="CR70" s="358"/>
    </row>
    <row r="71" spans="1:96" s="354" customFormat="1" ht="18" customHeight="1" x14ac:dyDescent="0.2">
      <c r="A71" s="353"/>
      <c r="B71" s="353"/>
      <c r="C71" s="353"/>
      <c r="D71" s="356"/>
      <c r="E71" s="356"/>
      <c r="F71" s="356"/>
      <c r="G71" s="356"/>
      <c r="H71" s="356"/>
      <c r="I71" s="356"/>
      <c r="J71" s="356"/>
      <c r="K71" s="353"/>
      <c r="L71" s="353"/>
      <c r="M71" s="353"/>
      <c r="N71" s="353"/>
      <c r="O71" s="366"/>
      <c r="P71" s="366"/>
      <c r="Q71" s="366"/>
      <c r="R71" s="366"/>
      <c r="S71" s="366"/>
      <c r="T71" s="366"/>
      <c r="U71" s="366"/>
      <c r="V71" s="366"/>
      <c r="W71" s="366"/>
      <c r="X71" s="366"/>
      <c r="Y71" s="366"/>
      <c r="Z71" s="366"/>
      <c r="AA71" s="366"/>
      <c r="AB71" s="353"/>
      <c r="AC71" s="353"/>
      <c r="AD71" s="353"/>
      <c r="AE71" s="353"/>
      <c r="AF71" s="353"/>
      <c r="AG71" s="353"/>
      <c r="AH71" s="353"/>
      <c r="AI71" s="353"/>
      <c r="AJ71" s="353"/>
      <c r="AK71" s="353"/>
      <c r="AL71" s="353"/>
      <c r="AM71" s="353"/>
      <c r="AN71" s="353"/>
      <c r="AO71" s="353"/>
      <c r="AP71" s="353"/>
      <c r="AQ71" s="353"/>
      <c r="AR71" s="353"/>
      <c r="CO71" s="363"/>
      <c r="CP71" s="363"/>
      <c r="CQ71" s="371"/>
      <c r="CR71" s="355"/>
    </row>
    <row r="72" spans="1:96" s="363" customFormat="1" ht="18" customHeight="1" x14ac:dyDescent="0.2">
      <c r="A72" s="798"/>
      <c r="B72" s="798"/>
      <c r="C72" s="798"/>
      <c r="D72" s="798"/>
      <c r="E72" s="798"/>
      <c r="F72" s="798"/>
      <c r="G72" s="798"/>
      <c r="H72" s="798"/>
      <c r="I72" s="798"/>
      <c r="J72" s="798"/>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8"/>
      <c r="AY72" s="798"/>
      <c r="AZ72" s="798"/>
      <c r="BA72" s="798"/>
      <c r="BB72" s="798"/>
      <c r="BC72" s="798"/>
      <c r="BD72" s="798"/>
      <c r="BE72" s="798"/>
      <c r="BF72" s="798"/>
      <c r="BG72" s="798"/>
      <c r="BH72" s="798"/>
      <c r="BI72" s="798"/>
      <c r="BJ72" s="798"/>
      <c r="BK72" s="798"/>
      <c r="BL72" s="798"/>
      <c r="BM72" s="798"/>
      <c r="BN72" s="798"/>
      <c r="BO72" s="798"/>
      <c r="BP72" s="798"/>
      <c r="BQ72" s="798"/>
      <c r="BR72" s="798"/>
      <c r="BS72" s="798"/>
      <c r="BT72" s="798"/>
      <c r="BU72" s="798"/>
      <c r="BV72" s="798"/>
      <c r="BW72" s="798"/>
      <c r="BX72" s="798"/>
      <c r="BY72" s="798"/>
      <c r="BZ72" s="798"/>
      <c r="CA72" s="798"/>
      <c r="CB72" s="798"/>
      <c r="CC72" s="798"/>
      <c r="CD72" s="798"/>
      <c r="CE72" s="798"/>
      <c r="CF72" s="798"/>
      <c r="CG72" s="798"/>
      <c r="CH72" s="798"/>
      <c r="CI72" s="798"/>
      <c r="CJ72" s="798"/>
      <c r="CK72" s="798"/>
      <c r="CL72" s="798"/>
      <c r="CM72" s="367"/>
      <c r="CN72" s="367"/>
      <c r="CO72" s="367"/>
      <c r="CP72" s="367"/>
      <c r="CQ72" s="381"/>
      <c r="CR72" s="358"/>
    </row>
    <row r="73" spans="1:96" s="363" customFormat="1" ht="18" customHeight="1" x14ac:dyDescent="0.2">
      <c r="E73" s="368"/>
      <c r="F73" s="368"/>
      <c r="G73" s="369"/>
      <c r="H73" s="369"/>
      <c r="BP73" s="355"/>
      <c r="BQ73" s="355"/>
      <c r="BR73" s="355"/>
      <c r="BS73" s="355"/>
      <c r="BT73" s="355"/>
      <c r="BU73" s="355"/>
      <c r="BV73" s="355"/>
      <c r="BW73" s="355"/>
      <c r="BX73" s="355"/>
      <c r="BY73" s="355"/>
      <c r="BZ73" s="355"/>
      <c r="CA73" s="355"/>
      <c r="CB73" s="355"/>
      <c r="CC73" s="355"/>
      <c r="CD73" s="355"/>
      <c r="CE73" s="355"/>
      <c r="CF73" s="355"/>
      <c r="CG73" s="355"/>
      <c r="CH73" s="355"/>
      <c r="CI73" s="355"/>
      <c r="CJ73" s="355"/>
      <c r="CK73" s="355"/>
      <c r="CL73" s="355"/>
      <c r="CM73" s="355"/>
      <c r="CN73" s="355"/>
      <c r="CO73" s="358"/>
      <c r="CP73" s="358"/>
      <c r="CQ73" s="381"/>
      <c r="CR73" s="358"/>
    </row>
    <row r="74" spans="1:96" s="354" customFormat="1" ht="19.5" customHeight="1" x14ac:dyDescent="0.2">
      <c r="C74" s="353"/>
      <c r="D74" s="353"/>
      <c r="E74" s="355"/>
      <c r="F74" s="355"/>
      <c r="G74" s="370"/>
      <c r="H74" s="370"/>
      <c r="I74" s="353"/>
      <c r="J74" s="371"/>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3"/>
      <c r="AI74" s="353"/>
      <c r="AJ74" s="353"/>
      <c r="AK74" s="353"/>
      <c r="AL74" s="353"/>
      <c r="AM74" s="353"/>
      <c r="AN74" s="353"/>
      <c r="AO74" s="353"/>
      <c r="AP74" s="353"/>
      <c r="AQ74" s="353"/>
      <c r="AR74" s="353"/>
      <c r="BN74" s="130"/>
      <c r="BP74" s="355"/>
      <c r="BQ74" s="355"/>
      <c r="BR74" s="355"/>
      <c r="BS74" s="355"/>
      <c r="BT74" s="355"/>
      <c r="BU74" s="355"/>
      <c r="BV74" s="355"/>
      <c r="BW74" s="355"/>
      <c r="BX74" s="355"/>
      <c r="BY74" s="355"/>
      <c r="BZ74" s="355"/>
      <c r="CA74" s="355"/>
      <c r="CB74" s="355"/>
      <c r="CC74" s="355"/>
      <c r="CD74" s="355"/>
      <c r="CE74" s="355"/>
      <c r="CF74" s="355"/>
      <c r="CG74" s="355"/>
      <c r="CH74" s="355"/>
      <c r="CI74" s="355"/>
      <c r="CJ74" s="355"/>
      <c r="CK74" s="355"/>
      <c r="CL74" s="355"/>
      <c r="CM74" s="355"/>
      <c r="CN74" s="355"/>
      <c r="CO74" s="358"/>
      <c r="CP74" s="358"/>
      <c r="CQ74" s="371"/>
      <c r="CR74" s="355"/>
    </row>
    <row r="75" spans="1:96" s="354" customFormat="1" ht="9.75" customHeight="1" x14ac:dyDescent="0.2">
      <c r="C75" s="353"/>
      <c r="D75" s="353"/>
      <c r="E75" s="355"/>
      <c r="F75" s="355"/>
      <c r="G75" s="370"/>
      <c r="H75" s="370"/>
      <c r="I75" s="353"/>
      <c r="J75" s="371"/>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c r="AH75" s="353"/>
      <c r="AI75" s="353"/>
      <c r="AJ75" s="353"/>
      <c r="AK75" s="353"/>
      <c r="AL75" s="353"/>
      <c r="AM75" s="353"/>
      <c r="AN75" s="353"/>
      <c r="AO75" s="353"/>
      <c r="AP75" s="353"/>
      <c r="AQ75" s="353"/>
      <c r="AR75" s="353"/>
      <c r="BN75" s="372"/>
      <c r="BO75" s="372"/>
      <c r="BP75" s="373"/>
      <c r="BQ75" s="373"/>
      <c r="BR75" s="373"/>
      <c r="BS75" s="373"/>
      <c r="BT75" s="373"/>
      <c r="BU75" s="373"/>
      <c r="BV75" s="373"/>
      <c r="BW75" s="373"/>
      <c r="BX75" s="373"/>
      <c r="BY75" s="373"/>
      <c r="BZ75" s="373"/>
      <c r="CA75" s="373"/>
      <c r="CB75" s="373"/>
      <c r="CC75" s="373"/>
      <c r="CD75" s="373"/>
      <c r="CE75" s="373"/>
      <c r="CF75" s="373"/>
      <c r="CG75" s="373"/>
      <c r="CH75" s="373"/>
      <c r="CI75" s="373"/>
      <c r="CJ75" s="373"/>
      <c r="CK75" s="373"/>
      <c r="CL75" s="373"/>
      <c r="CM75" s="363"/>
      <c r="CO75" s="363"/>
      <c r="CP75" s="363"/>
      <c r="CQ75" s="371"/>
      <c r="CR75" s="355"/>
    </row>
    <row r="76" spans="1:96" s="354" customFormat="1" ht="9.75" customHeight="1" x14ac:dyDescent="0.2">
      <c r="C76" s="353"/>
      <c r="D76" s="353"/>
      <c r="E76" s="355"/>
      <c r="F76" s="355"/>
      <c r="G76" s="370"/>
      <c r="H76" s="370"/>
      <c r="I76" s="353"/>
      <c r="J76" s="371"/>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353"/>
      <c r="AQ76" s="353"/>
      <c r="AR76" s="353"/>
      <c r="BN76" s="372"/>
      <c r="BO76" s="372"/>
      <c r="BP76" s="373"/>
      <c r="BQ76" s="373"/>
      <c r="BR76" s="373"/>
      <c r="BS76" s="373"/>
      <c r="BT76" s="373"/>
      <c r="BU76" s="373"/>
      <c r="BV76" s="373"/>
      <c r="BW76" s="373"/>
      <c r="BX76" s="373"/>
      <c r="BY76" s="373"/>
      <c r="BZ76" s="373"/>
      <c r="CA76" s="373"/>
      <c r="CB76" s="373"/>
      <c r="CC76" s="373"/>
      <c r="CD76" s="373"/>
      <c r="CE76" s="373"/>
      <c r="CF76" s="373"/>
      <c r="CG76" s="373"/>
      <c r="CH76" s="373"/>
      <c r="CI76" s="373"/>
      <c r="CJ76" s="373"/>
      <c r="CK76" s="373"/>
      <c r="CL76" s="373"/>
      <c r="CM76" s="363"/>
      <c r="CO76" s="363"/>
      <c r="CP76" s="363"/>
      <c r="CQ76" s="371"/>
      <c r="CR76" s="355"/>
    </row>
    <row r="77" spans="1:96" s="354" customFormat="1" ht="18" customHeight="1" x14ac:dyDescent="0.2">
      <c r="A77" s="353" t="s">
        <v>210</v>
      </c>
      <c r="B77" s="353"/>
      <c r="C77" s="353"/>
      <c r="D77" s="353"/>
      <c r="E77" s="355"/>
      <c r="F77" s="355"/>
      <c r="G77" s="370"/>
      <c r="H77" s="370"/>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J77" s="353"/>
      <c r="AK77" s="353"/>
      <c r="AL77" s="353"/>
      <c r="AM77" s="353"/>
      <c r="AN77" s="353"/>
      <c r="AO77" s="353"/>
      <c r="AP77" s="353"/>
      <c r="AQ77" s="353"/>
      <c r="AR77" s="353"/>
      <c r="BK77" s="353"/>
      <c r="BL77" s="353"/>
      <c r="BM77" s="353"/>
      <c r="BO77" s="353"/>
      <c r="BP77" s="801"/>
      <c r="BQ77" s="801"/>
      <c r="BR77" s="801"/>
      <c r="BS77" s="801"/>
      <c r="BT77" s="373"/>
      <c r="BU77" s="373"/>
      <c r="BV77" s="373"/>
      <c r="BW77" s="373"/>
      <c r="BX77" s="373"/>
      <c r="BY77" s="373"/>
      <c r="BZ77" s="373"/>
      <c r="CA77" s="373"/>
      <c r="CB77" s="373"/>
      <c r="CC77" s="373"/>
      <c r="CD77" s="373"/>
      <c r="CE77" s="373"/>
      <c r="CF77" s="373"/>
      <c r="CG77" s="373"/>
      <c r="CH77" s="373"/>
      <c r="CI77" s="373"/>
      <c r="CJ77" s="373"/>
      <c r="CK77" s="373"/>
      <c r="CL77" s="373"/>
      <c r="CM77" s="373"/>
      <c r="CN77" s="373"/>
      <c r="CO77" s="373"/>
      <c r="CP77" s="373"/>
      <c r="CQ77" s="371"/>
      <c r="CR77" s="355"/>
    </row>
    <row r="78" spans="1:96" s="354" customFormat="1" ht="18" customHeight="1" x14ac:dyDescent="0.2">
      <c r="A78" s="353"/>
      <c r="B78" s="353"/>
      <c r="C78" s="353"/>
      <c r="D78" s="353"/>
      <c r="E78" s="355"/>
      <c r="F78" s="355"/>
      <c r="G78" s="370"/>
      <c r="H78" s="370"/>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J78" s="353"/>
      <c r="AK78" s="353"/>
      <c r="AL78" s="353"/>
      <c r="AM78" s="353"/>
      <c r="AN78" s="353"/>
      <c r="AO78" s="353"/>
      <c r="AP78" s="353"/>
      <c r="AQ78" s="353"/>
      <c r="AR78" s="353"/>
      <c r="BK78" s="353"/>
      <c r="BL78" s="353"/>
      <c r="BM78" s="353"/>
      <c r="BO78" s="353"/>
      <c r="BP78" s="355"/>
      <c r="BQ78" s="355"/>
      <c r="BR78" s="355"/>
      <c r="BS78" s="355"/>
      <c r="BT78" s="355"/>
      <c r="BU78" s="355"/>
      <c r="BV78" s="355"/>
      <c r="BW78" s="355"/>
      <c r="BX78" s="355"/>
      <c r="BY78" s="355"/>
      <c r="BZ78" s="355"/>
      <c r="CA78" s="355"/>
      <c r="CB78" s="355"/>
      <c r="CC78" s="355"/>
      <c r="CD78" s="355"/>
      <c r="CE78" s="355"/>
      <c r="CF78" s="355"/>
      <c r="CG78" s="355"/>
      <c r="CH78" s="355"/>
      <c r="CI78" s="355"/>
      <c r="CJ78" s="355"/>
      <c r="CK78" s="355"/>
      <c r="CL78" s="355"/>
      <c r="CM78" s="355"/>
      <c r="CN78" s="355"/>
      <c r="CO78" s="358"/>
      <c r="CP78" s="358"/>
      <c r="CQ78" s="371"/>
      <c r="CR78" s="355"/>
    </row>
    <row r="79" spans="1:96" s="354" customFormat="1" ht="18" customHeight="1" x14ac:dyDescent="0.2">
      <c r="A79" s="353"/>
      <c r="B79" s="353"/>
      <c r="C79" s="353"/>
      <c r="D79" s="353"/>
      <c r="E79" s="355"/>
      <c r="F79" s="355"/>
      <c r="G79" s="370"/>
      <c r="H79" s="370"/>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J79" s="353"/>
      <c r="AK79" s="353"/>
      <c r="AL79" s="353"/>
      <c r="AM79" s="353"/>
      <c r="AN79" s="353"/>
      <c r="AO79" s="353"/>
      <c r="AP79" s="353"/>
      <c r="AQ79" s="353"/>
      <c r="AR79" s="353"/>
      <c r="BK79" s="353"/>
      <c r="BL79" s="353"/>
      <c r="BM79" s="353"/>
      <c r="BO79" s="353"/>
      <c r="BP79" s="355"/>
      <c r="BQ79" s="355"/>
      <c r="BR79" s="355"/>
      <c r="BS79" s="355"/>
      <c r="BT79" s="355"/>
      <c r="BU79" s="355"/>
      <c r="BV79" s="355"/>
      <c r="BW79" s="355"/>
      <c r="BX79" s="355"/>
      <c r="BY79" s="355"/>
      <c r="BZ79" s="355"/>
      <c r="CA79" s="355"/>
      <c r="CB79" s="355"/>
      <c r="CC79" s="355"/>
      <c r="CD79" s="355"/>
      <c r="CE79" s="355"/>
      <c r="CF79" s="355"/>
      <c r="CG79" s="355"/>
      <c r="CH79" s="355"/>
      <c r="CI79" s="355"/>
      <c r="CJ79" s="355"/>
      <c r="CK79" s="355"/>
      <c r="CL79" s="355"/>
      <c r="CM79" s="355"/>
      <c r="CN79" s="355"/>
      <c r="CO79" s="358"/>
      <c r="CP79" s="358"/>
      <c r="CQ79" s="371"/>
      <c r="CR79" s="355"/>
    </row>
    <row r="80" spans="1:96" s="354" customFormat="1" ht="18" customHeight="1" x14ac:dyDescent="0.2">
      <c r="A80" s="353"/>
      <c r="B80" s="353"/>
      <c r="C80" s="353"/>
      <c r="D80" s="353"/>
      <c r="E80" s="355"/>
      <c r="F80" s="355"/>
      <c r="G80" s="370"/>
      <c r="H80" s="370"/>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J80" s="353"/>
      <c r="AK80" s="353"/>
      <c r="AL80" s="353"/>
      <c r="AM80" s="353"/>
      <c r="AN80" s="353"/>
      <c r="AO80" s="353"/>
      <c r="AP80" s="353"/>
      <c r="AQ80" s="353"/>
      <c r="AR80" s="353"/>
      <c r="BK80" s="353"/>
      <c r="BL80" s="353"/>
      <c r="BM80" s="353"/>
      <c r="BO80" s="353"/>
      <c r="BP80" s="355"/>
      <c r="BQ80" s="355"/>
      <c r="BR80" s="355"/>
      <c r="BS80" s="355"/>
      <c r="BT80" s="355"/>
      <c r="BU80" s="355"/>
      <c r="BV80" s="355"/>
      <c r="BW80" s="355"/>
      <c r="BX80" s="355"/>
      <c r="BY80" s="355"/>
      <c r="BZ80" s="355"/>
      <c r="CA80" s="355"/>
      <c r="CB80" s="355"/>
      <c r="CC80" s="355"/>
      <c r="CD80" s="355"/>
      <c r="CE80" s="355"/>
      <c r="CF80" s="355"/>
      <c r="CG80" s="355"/>
      <c r="CH80" s="355"/>
      <c r="CI80" s="355"/>
      <c r="CJ80" s="355"/>
      <c r="CK80" s="355"/>
      <c r="CL80" s="355"/>
      <c r="CM80" s="355"/>
      <c r="CN80" s="355"/>
      <c r="CO80" s="358"/>
      <c r="CP80" s="358"/>
      <c r="CQ80" s="371"/>
      <c r="CR80" s="355"/>
    </row>
    <row r="81" spans="1:96" s="363" customFormat="1" ht="28.5" customHeight="1" x14ac:dyDescent="0.2">
      <c r="A81" s="802" t="s">
        <v>22</v>
      </c>
      <c r="B81" s="802"/>
      <c r="C81" s="802"/>
      <c r="D81" s="802"/>
      <c r="E81" s="802"/>
      <c r="F81" s="802"/>
      <c r="G81" s="802"/>
      <c r="H81" s="802"/>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802"/>
      <c r="AP81" s="802"/>
      <c r="AQ81" s="802"/>
      <c r="AR81" s="802"/>
      <c r="AS81" s="802"/>
      <c r="AT81" s="802"/>
      <c r="AU81" s="802"/>
      <c r="AV81" s="802"/>
      <c r="AW81" s="802"/>
      <c r="AX81" s="802"/>
      <c r="AY81" s="802"/>
      <c r="AZ81" s="802"/>
      <c r="BA81" s="802"/>
      <c r="BB81" s="802"/>
      <c r="BC81" s="802"/>
      <c r="BD81" s="802"/>
      <c r="BE81" s="802"/>
      <c r="BF81" s="802"/>
      <c r="BG81" s="802"/>
      <c r="BH81" s="802"/>
      <c r="BI81" s="802"/>
      <c r="BJ81" s="802"/>
      <c r="BK81" s="802"/>
      <c r="BL81" s="802"/>
      <c r="BM81" s="802"/>
      <c r="BN81" s="802"/>
      <c r="BO81" s="802"/>
      <c r="BP81" s="802"/>
      <c r="BQ81" s="802"/>
      <c r="BR81" s="802"/>
      <c r="BS81" s="802"/>
      <c r="BT81" s="802"/>
      <c r="BU81" s="802"/>
      <c r="BV81" s="802"/>
      <c r="BW81" s="802"/>
      <c r="BX81" s="802"/>
      <c r="BY81" s="802"/>
      <c r="BZ81" s="802"/>
      <c r="CA81" s="802"/>
      <c r="CB81" s="802"/>
      <c r="CC81" s="802"/>
      <c r="CD81" s="802"/>
      <c r="CE81" s="802"/>
      <c r="CF81" s="802"/>
      <c r="CG81" s="802"/>
      <c r="CH81" s="802"/>
      <c r="CI81" s="802"/>
      <c r="CJ81" s="802"/>
      <c r="CK81" s="802"/>
      <c r="CL81" s="802"/>
      <c r="CM81" s="802"/>
      <c r="CN81" s="802"/>
      <c r="CO81" s="374"/>
      <c r="CP81" s="374"/>
      <c r="CQ81" s="381"/>
      <c r="CR81" s="358"/>
    </row>
    <row r="82" spans="1:96" s="363" customFormat="1" ht="28.5" customHeight="1" x14ac:dyDescent="0.2">
      <c r="A82" s="374"/>
      <c r="B82" s="374"/>
      <c r="C82" s="374"/>
      <c r="D82" s="374"/>
      <c r="E82" s="374"/>
      <c r="F82" s="374"/>
      <c r="G82" s="374"/>
      <c r="H82" s="374"/>
      <c r="I82" s="374"/>
      <c r="J82" s="374"/>
      <c r="K82" s="374"/>
      <c r="L82" s="374"/>
      <c r="M82" s="374"/>
      <c r="N82" s="374"/>
      <c r="O82" s="374"/>
      <c r="P82" s="374"/>
      <c r="Q82" s="374"/>
      <c r="R82" s="374"/>
      <c r="S82" s="374"/>
      <c r="T82" s="374"/>
      <c r="U82" s="374"/>
      <c r="V82" s="374"/>
      <c r="W82" s="374"/>
      <c r="X82" s="374"/>
      <c r="Y82" s="374"/>
      <c r="Z82" s="374"/>
      <c r="AA82" s="374"/>
      <c r="AB82" s="374"/>
      <c r="AC82" s="374"/>
      <c r="AD82" s="374"/>
      <c r="AE82" s="374"/>
      <c r="AF82" s="374"/>
      <c r="AG82" s="374"/>
      <c r="AH82" s="374"/>
      <c r="AI82" s="374"/>
      <c r="AJ82" s="374"/>
      <c r="AK82" s="374"/>
      <c r="AL82" s="374"/>
      <c r="AM82" s="374"/>
      <c r="AN82" s="374"/>
      <c r="AO82" s="374"/>
      <c r="AP82" s="374"/>
      <c r="AQ82" s="374"/>
      <c r="AR82" s="374"/>
      <c r="AS82" s="374"/>
      <c r="AT82" s="374"/>
      <c r="AU82" s="374"/>
      <c r="AV82" s="374"/>
      <c r="AW82" s="374"/>
      <c r="AX82" s="374"/>
      <c r="AY82" s="374"/>
      <c r="AZ82" s="374"/>
      <c r="BA82" s="374"/>
      <c r="BB82" s="374"/>
      <c r="BC82" s="374"/>
      <c r="BD82" s="374"/>
      <c r="BE82" s="374"/>
      <c r="BF82" s="374"/>
      <c r="BG82" s="374"/>
      <c r="BH82" s="374"/>
      <c r="BI82" s="374"/>
      <c r="BJ82" s="374"/>
      <c r="BK82" s="374"/>
      <c r="BL82" s="374"/>
      <c r="BM82" s="374"/>
      <c r="BN82" s="374"/>
      <c r="BO82" s="374"/>
      <c r="BP82" s="374"/>
      <c r="BQ82" s="374"/>
      <c r="BR82" s="374"/>
      <c r="BS82" s="374"/>
      <c r="BT82" s="374"/>
      <c r="BU82" s="374"/>
      <c r="BV82" s="374"/>
      <c r="BW82" s="374"/>
      <c r="BX82" s="374"/>
      <c r="BY82" s="374"/>
      <c r="BZ82" s="374"/>
      <c r="CA82" s="374"/>
      <c r="CB82" s="374"/>
      <c r="CC82" s="374"/>
      <c r="CD82" s="374"/>
      <c r="CE82" s="374"/>
      <c r="CF82" s="374"/>
      <c r="CG82" s="374"/>
      <c r="CH82" s="374"/>
      <c r="CI82" s="374"/>
      <c r="CJ82" s="374"/>
      <c r="CK82" s="374"/>
      <c r="CL82" s="374"/>
      <c r="CM82" s="374"/>
      <c r="CN82" s="374"/>
      <c r="CO82" s="374"/>
      <c r="CP82" s="374"/>
      <c r="CQ82" s="381"/>
      <c r="CR82" s="358"/>
    </row>
    <row r="83" spans="1:96" s="363" customFormat="1" ht="18" customHeight="1" x14ac:dyDescent="0.2">
      <c r="A83" s="375"/>
      <c r="B83" s="375"/>
      <c r="E83" s="368"/>
      <c r="F83" s="368"/>
      <c r="G83" s="369"/>
      <c r="H83" s="369"/>
      <c r="CQ83" s="381"/>
      <c r="CR83" s="358"/>
    </row>
    <row r="84" spans="1:96" s="363" customFormat="1" ht="92.25" customHeight="1" x14ac:dyDescent="0.2">
      <c r="A84" s="808" t="s">
        <v>23</v>
      </c>
      <c r="B84" s="808"/>
      <c r="C84" s="808"/>
      <c r="D84" s="808"/>
      <c r="E84" s="808"/>
      <c r="F84" s="808"/>
      <c r="G84" s="808"/>
      <c r="H84" s="808"/>
      <c r="I84" s="808"/>
      <c r="J84" s="808"/>
      <c r="K84" s="808"/>
      <c r="L84" s="808"/>
      <c r="M84" s="808"/>
      <c r="N84" s="808"/>
      <c r="O84" s="808"/>
      <c r="P84" s="808"/>
      <c r="Q84" s="808"/>
      <c r="R84" s="808"/>
      <c r="S84" s="808"/>
      <c r="T84" s="808"/>
      <c r="U84" s="808"/>
      <c r="V84" s="808"/>
      <c r="W84" s="808"/>
      <c r="X84" s="808"/>
      <c r="Y84" s="808"/>
      <c r="Z84" s="808"/>
      <c r="AA84" s="808"/>
      <c r="AB84" s="808"/>
      <c r="AC84" s="808"/>
      <c r="AD84" s="808"/>
      <c r="AE84" s="808"/>
      <c r="AF84" s="808"/>
      <c r="AG84" s="808"/>
      <c r="AH84" s="808"/>
      <c r="AI84" s="808"/>
      <c r="AJ84" s="808"/>
      <c r="AK84" s="808"/>
      <c r="AL84" s="808"/>
      <c r="AM84" s="808"/>
      <c r="AN84" s="808"/>
      <c r="AO84" s="808"/>
      <c r="AP84" s="808"/>
      <c r="AQ84" s="808"/>
      <c r="AR84" s="808"/>
      <c r="AS84" s="808"/>
      <c r="AT84" s="808"/>
      <c r="AU84" s="808"/>
      <c r="AV84" s="808"/>
      <c r="AW84" s="808"/>
      <c r="AX84" s="808"/>
      <c r="AY84" s="808"/>
      <c r="AZ84" s="808"/>
      <c r="BA84" s="808"/>
      <c r="BB84" s="808"/>
      <c r="BC84" s="808"/>
      <c r="BD84" s="808"/>
      <c r="BE84" s="808"/>
      <c r="BF84" s="808"/>
      <c r="BG84" s="808"/>
      <c r="BH84" s="808"/>
      <c r="BI84" s="808"/>
      <c r="BJ84" s="808"/>
      <c r="BK84" s="808"/>
      <c r="BL84" s="808"/>
      <c r="BM84" s="808"/>
      <c r="BN84" s="808"/>
      <c r="BO84" s="808"/>
      <c r="BP84" s="808"/>
      <c r="BQ84" s="808"/>
      <c r="BR84" s="808"/>
      <c r="BS84" s="808"/>
      <c r="BT84" s="808"/>
      <c r="BU84" s="808"/>
      <c r="BV84" s="808"/>
      <c r="BW84" s="808"/>
      <c r="BX84" s="808"/>
      <c r="BY84" s="808"/>
      <c r="BZ84" s="808"/>
      <c r="CA84" s="808"/>
      <c r="CB84" s="808"/>
      <c r="CC84" s="808"/>
      <c r="CD84" s="808"/>
      <c r="CE84" s="808"/>
      <c r="CF84" s="808"/>
      <c r="CG84" s="808"/>
      <c r="CH84" s="808"/>
      <c r="CI84" s="808"/>
      <c r="CJ84" s="808"/>
      <c r="CK84" s="808"/>
      <c r="CL84" s="808"/>
      <c r="CM84" s="808"/>
      <c r="CN84" s="808"/>
      <c r="CO84" s="376"/>
      <c r="CP84" s="376"/>
      <c r="CQ84" s="381"/>
      <c r="CR84" s="358"/>
    </row>
    <row r="85" spans="1:96" s="363" customFormat="1" ht="18" customHeight="1" x14ac:dyDescent="0.2">
      <c r="A85" s="377"/>
      <c r="B85" s="377"/>
      <c r="C85" s="136"/>
      <c r="D85" s="136"/>
      <c r="E85" s="137"/>
      <c r="F85" s="137"/>
      <c r="G85" s="378"/>
      <c r="H85" s="378"/>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381"/>
      <c r="CR85" s="358"/>
    </row>
    <row r="86" spans="1:96" s="363" customFormat="1" ht="18" customHeight="1" x14ac:dyDescent="0.2">
      <c r="A86" s="377"/>
      <c r="B86" s="377"/>
      <c r="C86" s="136"/>
      <c r="D86" s="136"/>
      <c r="E86" s="137"/>
      <c r="F86" s="137"/>
      <c r="G86" s="378"/>
      <c r="H86" s="378"/>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381"/>
      <c r="CR86" s="358"/>
    </row>
    <row r="87" spans="1:96" s="363" customFormat="1" ht="18" customHeight="1" x14ac:dyDescent="0.2">
      <c r="A87" s="379"/>
      <c r="B87" s="379"/>
      <c r="C87" s="136"/>
      <c r="D87" s="136"/>
      <c r="E87" s="137"/>
      <c r="F87" s="137"/>
      <c r="G87" s="378"/>
      <c r="H87" s="378"/>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6"/>
      <c r="BR87" s="136"/>
      <c r="BS87" s="136"/>
      <c r="BT87" s="136"/>
      <c r="BU87" s="136"/>
      <c r="BV87" s="136"/>
      <c r="BW87" s="136"/>
      <c r="BX87" s="136"/>
      <c r="BY87" s="136"/>
      <c r="BZ87" s="136"/>
      <c r="CA87" s="136"/>
      <c r="CB87" s="136"/>
      <c r="CC87" s="136"/>
      <c r="CD87" s="136"/>
      <c r="CE87" s="136"/>
      <c r="CF87" s="136"/>
      <c r="CG87" s="136"/>
      <c r="CH87" s="136"/>
      <c r="CI87" s="136"/>
      <c r="CJ87" s="136"/>
      <c r="CK87" s="136"/>
      <c r="CL87" s="136"/>
      <c r="CM87" s="136"/>
      <c r="CN87" s="136"/>
      <c r="CO87" s="136"/>
      <c r="CP87" s="136"/>
      <c r="CQ87" s="381"/>
      <c r="CR87" s="358"/>
    </row>
    <row r="88" spans="1:96" s="363" customFormat="1" ht="18" customHeight="1" x14ac:dyDescent="0.2">
      <c r="A88" s="379"/>
      <c r="B88" s="379"/>
      <c r="C88" s="136"/>
      <c r="D88" s="136"/>
      <c r="E88" s="137"/>
      <c r="F88" s="137"/>
      <c r="G88" s="378"/>
      <c r="H88" s="378"/>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6"/>
      <c r="BR88" s="136"/>
      <c r="BS88" s="136"/>
      <c r="BT88" s="136"/>
      <c r="BU88" s="136"/>
      <c r="BV88" s="136"/>
      <c r="BW88" s="136"/>
      <c r="BX88" s="136"/>
      <c r="BY88" s="136"/>
      <c r="BZ88" s="136"/>
      <c r="CA88" s="136"/>
      <c r="CB88" s="136"/>
      <c r="CC88" s="136"/>
      <c r="CD88" s="136"/>
      <c r="CE88" s="136"/>
      <c r="CF88" s="136"/>
      <c r="CG88" s="136"/>
      <c r="CH88" s="136"/>
      <c r="CI88" s="136"/>
      <c r="CJ88" s="136"/>
      <c r="CK88" s="136"/>
      <c r="CL88" s="136"/>
      <c r="CM88" s="136"/>
      <c r="CN88" s="136"/>
      <c r="CO88" s="136"/>
      <c r="CP88" s="136"/>
      <c r="CQ88" s="381"/>
      <c r="CR88" s="358"/>
    </row>
    <row r="89" spans="1:96" s="363" customFormat="1" ht="18" customHeight="1" x14ac:dyDescent="0.2">
      <c r="A89" s="548" t="s">
        <v>24</v>
      </c>
      <c r="B89" s="548"/>
      <c r="C89" s="548"/>
      <c r="D89" s="548"/>
      <c r="E89" s="548"/>
      <c r="F89" s="548"/>
      <c r="G89" s="548"/>
      <c r="H89" s="548"/>
      <c r="I89" s="548"/>
      <c r="J89" s="548"/>
      <c r="K89" s="548"/>
      <c r="L89" s="548"/>
      <c r="M89" s="548"/>
      <c r="N89" s="548"/>
      <c r="O89" s="548"/>
      <c r="P89" s="548"/>
      <c r="Q89" s="548"/>
      <c r="R89" s="548"/>
      <c r="S89" s="548"/>
      <c r="T89" s="548"/>
      <c r="U89" s="548"/>
      <c r="V89" s="548"/>
      <c r="W89" s="548"/>
      <c r="X89" s="548"/>
      <c r="Y89" s="548"/>
      <c r="Z89" s="548"/>
      <c r="AA89" s="548"/>
      <c r="AB89" s="548"/>
      <c r="AC89" s="548"/>
      <c r="AD89" s="548"/>
      <c r="AE89" s="548"/>
      <c r="AF89" s="548"/>
      <c r="AG89" s="548"/>
      <c r="AH89" s="548"/>
      <c r="AI89" s="548"/>
      <c r="AJ89" s="548"/>
      <c r="AK89" s="548"/>
      <c r="AL89" s="548"/>
      <c r="AM89" s="548"/>
      <c r="AN89" s="548"/>
      <c r="AO89" s="548"/>
      <c r="AP89" s="548"/>
      <c r="AQ89" s="548"/>
      <c r="AR89" s="548"/>
      <c r="AS89" s="548"/>
      <c r="AT89" s="548"/>
      <c r="AU89" s="548"/>
      <c r="AV89" s="548"/>
      <c r="AW89" s="548"/>
      <c r="AX89" s="548"/>
      <c r="AY89" s="548"/>
      <c r="AZ89" s="548"/>
      <c r="BA89" s="548"/>
      <c r="BB89" s="548"/>
      <c r="BC89" s="548"/>
      <c r="BD89" s="548"/>
      <c r="BE89" s="548"/>
      <c r="BF89" s="548"/>
      <c r="BG89" s="548"/>
      <c r="BH89" s="548"/>
      <c r="BI89" s="548"/>
      <c r="BJ89" s="548"/>
      <c r="BK89" s="548"/>
      <c r="BL89" s="548"/>
      <c r="BM89" s="548"/>
      <c r="BN89" s="548"/>
      <c r="BO89" s="548"/>
      <c r="BP89" s="548"/>
      <c r="BQ89" s="548"/>
      <c r="BR89" s="548"/>
      <c r="BS89" s="548"/>
      <c r="BT89" s="548"/>
      <c r="BU89" s="548"/>
      <c r="BV89" s="548"/>
      <c r="BW89" s="548"/>
      <c r="BX89" s="548"/>
      <c r="BY89" s="548"/>
      <c r="BZ89" s="548"/>
      <c r="CA89" s="548"/>
      <c r="CB89" s="548"/>
      <c r="CC89" s="548"/>
      <c r="CD89" s="548"/>
      <c r="CE89" s="548"/>
      <c r="CF89" s="548"/>
      <c r="CG89" s="548"/>
      <c r="CH89" s="548"/>
      <c r="CI89" s="548"/>
      <c r="CJ89" s="548"/>
      <c r="CK89" s="548"/>
      <c r="CL89" s="548"/>
      <c r="CM89" s="548"/>
      <c r="CN89" s="548"/>
      <c r="CO89" s="137"/>
      <c r="CP89" s="137"/>
      <c r="CQ89" s="381"/>
      <c r="CR89" s="358"/>
    </row>
    <row r="90" spans="1:96" s="363" customFormat="1" ht="18" customHeight="1" x14ac:dyDescent="0.2">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7"/>
      <c r="BR90" s="137"/>
      <c r="BS90" s="137"/>
      <c r="BT90" s="137"/>
      <c r="BU90" s="137"/>
      <c r="BV90" s="137"/>
      <c r="BW90" s="137"/>
      <c r="BX90" s="137"/>
      <c r="BY90" s="137"/>
      <c r="BZ90" s="137"/>
      <c r="CA90" s="137"/>
      <c r="CB90" s="137"/>
      <c r="CC90" s="137"/>
      <c r="CD90" s="137"/>
      <c r="CE90" s="137"/>
      <c r="CF90" s="137"/>
      <c r="CG90" s="137"/>
      <c r="CH90" s="137"/>
      <c r="CI90" s="137"/>
      <c r="CJ90" s="137"/>
      <c r="CK90" s="137"/>
      <c r="CL90" s="137"/>
      <c r="CM90" s="137"/>
      <c r="CN90" s="137"/>
      <c r="CO90" s="137"/>
      <c r="CP90" s="137"/>
      <c r="CQ90" s="381"/>
      <c r="CR90" s="358"/>
    </row>
    <row r="91" spans="1:96" s="363" customFormat="1" ht="117" customHeight="1" x14ac:dyDescent="0.2">
      <c r="A91" s="809" t="s">
        <v>975</v>
      </c>
      <c r="B91" s="809"/>
      <c r="C91" s="809"/>
      <c r="D91" s="809"/>
      <c r="E91" s="809"/>
      <c r="F91" s="809"/>
      <c r="G91" s="809"/>
      <c r="H91" s="809"/>
      <c r="I91" s="809"/>
      <c r="J91" s="809"/>
      <c r="K91" s="809"/>
      <c r="L91" s="810" t="s">
        <v>976</v>
      </c>
      <c r="M91" s="810"/>
      <c r="N91" s="810"/>
      <c r="O91" s="810"/>
      <c r="P91" s="810"/>
      <c r="Q91" s="810"/>
      <c r="R91" s="810"/>
      <c r="S91" s="810"/>
      <c r="T91" s="810"/>
      <c r="U91" s="810"/>
      <c r="V91" s="810"/>
      <c r="W91" s="810"/>
      <c r="X91" s="810"/>
      <c r="Y91" s="810"/>
      <c r="Z91" s="810"/>
      <c r="AA91" s="810"/>
      <c r="AB91" s="810"/>
      <c r="AC91" s="810"/>
      <c r="AD91" s="810"/>
      <c r="AE91" s="810"/>
      <c r="AF91" s="810"/>
      <c r="AG91" s="810"/>
      <c r="AH91" s="810"/>
      <c r="AI91" s="810"/>
      <c r="AJ91" s="810"/>
      <c r="AK91" s="810"/>
      <c r="AL91" s="810"/>
      <c r="AM91" s="810"/>
      <c r="AN91" s="810"/>
      <c r="AO91" s="810"/>
      <c r="AP91" s="810"/>
      <c r="AQ91" s="810"/>
      <c r="AR91" s="810"/>
      <c r="AS91" s="810"/>
      <c r="AT91" s="810"/>
      <c r="AU91" s="810"/>
      <c r="AV91" s="810"/>
      <c r="AW91" s="810"/>
      <c r="AX91" s="810"/>
      <c r="AY91" s="810"/>
      <c r="AZ91" s="810"/>
      <c r="BA91" s="810"/>
      <c r="BB91" s="810"/>
      <c r="BC91" s="810"/>
      <c r="BD91" s="810"/>
      <c r="BE91" s="810"/>
      <c r="BF91" s="810"/>
      <c r="BG91" s="810"/>
      <c r="BH91" s="810"/>
      <c r="BI91" s="810"/>
      <c r="BJ91" s="810"/>
      <c r="BK91" s="810"/>
      <c r="BL91" s="810"/>
      <c r="BM91" s="810"/>
      <c r="BN91" s="810"/>
      <c r="BO91" s="810"/>
      <c r="BP91" s="810"/>
      <c r="BQ91" s="810"/>
      <c r="BR91" s="810"/>
      <c r="BS91" s="810"/>
      <c r="BT91" s="810"/>
      <c r="BU91" s="810"/>
      <c r="BV91" s="810"/>
      <c r="BW91" s="810"/>
      <c r="BX91" s="810"/>
      <c r="BY91" s="810"/>
      <c r="BZ91" s="810"/>
      <c r="CA91" s="810"/>
      <c r="CB91" s="810"/>
      <c r="CC91" s="810"/>
      <c r="CD91" s="810"/>
      <c r="CE91" s="810"/>
      <c r="CF91" s="810"/>
      <c r="CG91" s="376"/>
      <c r="CH91" s="376"/>
      <c r="CI91" s="376"/>
      <c r="CJ91" s="376"/>
      <c r="CK91" s="376"/>
      <c r="CL91" s="376"/>
      <c r="CM91" s="376"/>
      <c r="CN91" s="376"/>
      <c r="CO91" s="376"/>
      <c r="CP91" s="376"/>
      <c r="CQ91" s="381"/>
      <c r="CR91" s="358"/>
    </row>
    <row r="92" spans="1:96" s="363" customFormat="1" ht="18" customHeight="1" x14ac:dyDescent="0.2">
      <c r="A92" s="136"/>
      <c r="B92" s="136"/>
      <c r="C92" s="377"/>
      <c r="D92" s="136"/>
      <c r="E92" s="137"/>
      <c r="F92" s="137"/>
      <c r="G92" s="378"/>
      <c r="H92" s="378"/>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6"/>
      <c r="BW92" s="136"/>
      <c r="BX92" s="136"/>
      <c r="BY92" s="136"/>
      <c r="BZ92" s="136"/>
      <c r="CA92" s="136"/>
      <c r="CB92" s="136"/>
      <c r="CC92" s="136"/>
      <c r="CD92" s="136"/>
      <c r="CE92" s="136"/>
      <c r="CF92" s="136"/>
      <c r="CG92" s="136"/>
      <c r="CH92" s="136"/>
      <c r="CI92" s="136"/>
      <c r="CJ92" s="136"/>
      <c r="CK92" s="136"/>
      <c r="CL92" s="136"/>
      <c r="CM92" s="136"/>
      <c r="CN92" s="136"/>
      <c r="CO92" s="136"/>
      <c r="CP92" s="136"/>
      <c r="CQ92" s="381"/>
      <c r="CR92" s="358"/>
    </row>
    <row r="93" spans="1:96" s="363" customFormat="1" ht="56.25" customHeight="1" x14ac:dyDescent="0.2">
      <c r="A93" s="809" t="s">
        <v>977</v>
      </c>
      <c r="B93" s="809"/>
      <c r="C93" s="809"/>
      <c r="D93" s="809"/>
      <c r="E93" s="809"/>
      <c r="F93" s="809"/>
      <c r="G93" s="809"/>
      <c r="H93" s="809"/>
      <c r="I93" s="809"/>
      <c r="J93" s="809"/>
      <c r="K93" s="809"/>
      <c r="L93" s="810" t="s">
        <v>978</v>
      </c>
      <c r="M93" s="810"/>
      <c r="N93" s="810"/>
      <c r="O93" s="810"/>
      <c r="P93" s="810"/>
      <c r="Q93" s="810"/>
      <c r="R93" s="810"/>
      <c r="S93" s="810"/>
      <c r="T93" s="810"/>
      <c r="U93" s="810"/>
      <c r="V93" s="810"/>
      <c r="W93" s="810"/>
      <c r="X93" s="810"/>
      <c r="Y93" s="810"/>
      <c r="Z93" s="810"/>
      <c r="AA93" s="810"/>
      <c r="AB93" s="810"/>
      <c r="AC93" s="810"/>
      <c r="AD93" s="810"/>
      <c r="AE93" s="810"/>
      <c r="AF93" s="810"/>
      <c r="AG93" s="810"/>
      <c r="AH93" s="810"/>
      <c r="AI93" s="810"/>
      <c r="AJ93" s="810"/>
      <c r="AK93" s="810"/>
      <c r="AL93" s="810"/>
      <c r="AM93" s="810"/>
      <c r="AN93" s="810"/>
      <c r="AO93" s="810"/>
      <c r="AP93" s="810"/>
      <c r="AQ93" s="810"/>
      <c r="AR93" s="810"/>
      <c r="AS93" s="810"/>
      <c r="AT93" s="810"/>
      <c r="AU93" s="810"/>
      <c r="AV93" s="810"/>
      <c r="AW93" s="810"/>
      <c r="AX93" s="810"/>
      <c r="AY93" s="810"/>
      <c r="AZ93" s="810"/>
      <c r="BA93" s="810"/>
      <c r="BB93" s="810"/>
      <c r="BC93" s="810"/>
      <c r="BD93" s="810"/>
      <c r="BE93" s="810"/>
      <c r="BF93" s="810"/>
      <c r="BG93" s="810"/>
      <c r="BH93" s="810"/>
      <c r="BI93" s="810"/>
      <c r="BJ93" s="810"/>
      <c r="BK93" s="810"/>
      <c r="BL93" s="810"/>
      <c r="BM93" s="810"/>
      <c r="BN93" s="810"/>
      <c r="BO93" s="810"/>
      <c r="BP93" s="810"/>
      <c r="BQ93" s="810"/>
      <c r="BR93" s="810"/>
      <c r="BS93" s="810"/>
      <c r="BT93" s="810"/>
      <c r="BU93" s="810"/>
      <c r="BV93" s="810"/>
      <c r="BW93" s="810"/>
      <c r="BX93" s="810"/>
      <c r="BY93" s="810"/>
      <c r="BZ93" s="810"/>
      <c r="CA93" s="810"/>
      <c r="CB93" s="810"/>
      <c r="CC93" s="810"/>
      <c r="CD93" s="810"/>
      <c r="CE93" s="810"/>
      <c r="CF93" s="810"/>
      <c r="CG93" s="376"/>
      <c r="CH93" s="376"/>
      <c r="CI93" s="376"/>
      <c r="CJ93" s="376"/>
      <c r="CK93" s="376"/>
      <c r="CL93" s="376"/>
      <c r="CM93" s="376"/>
      <c r="CN93" s="376"/>
      <c r="CO93" s="376"/>
      <c r="CP93" s="376"/>
      <c r="CQ93" s="381"/>
      <c r="CR93" s="358"/>
    </row>
    <row r="94" spans="1:96" s="363" customFormat="1" ht="18" customHeight="1" x14ac:dyDescent="0.2">
      <c r="A94" s="377"/>
      <c r="B94" s="377"/>
      <c r="C94" s="136"/>
      <c r="D94" s="136"/>
      <c r="E94" s="137"/>
      <c r="F94" s="137"/>
      <c r="G94" s="378"/>
      <c r="H94" s="378"/>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c r="CI94" s="136"/>
      <c r="CJ94" s="136"/>
      <c r="CK94" s="136"/>
      <c r="CL94" s="136"/>
      <c r="CM94" s="136"/>
      <c r="CN94" s="136"/>
      <c r="CO94" s="136"/>
      <c r="CP94" s="136"/>
      <c r="CQ94" s="381"/>
      <c r="CR94" s="358"/>
    </row>
    <row r="95" spans="1:96" s="363" customFormat="1" ht="56.25" customHeight="1" x14ac:dyDescent="0.2">
      <c r="A95" s="809" t="s">
        <v>979</v>
      </c>
      <c r="B95" s="809"/>
      <c r="C95" s="809"/>
      <c r="D95" s="809"/>
      <c r="E95" s="809"/>
      <c r="F95" s="809"/>
      <c r="G95" s="809"/>
      <c r="H95" s="809"/>
      <c r="I95" s="809"/>
      <c r="J95" s="809"/>
      <c r="K95" s="809"/>
      <c r="L95" s="810" t="s">
        <v>980</v>
      </c>
      <c r="M95" s="810"/>
      <c r="N95" s="810"/>
      <c r="O95" s="810"/>
      <c r="P95" s="810"/>
      <c r="Q95" s="810"/>
      <c r="R95" s="810"/>
      <c r="S95" s="810"/>
      <c r="T95" s="810"/>
      <c r="U95" s="810"/>
      <c r="V95" s="810"/>
      <c r="W95" s="810"/>
      <c r="X95" s="810"/>
      <c r="Y95" s="810"/>
      <c r="Z95" s="810"/>
      <c r="AA95" s="810"/>
      <c r="AB95" s="810"/>
      <c r="AC95" s="810"/>
      <c r="AD95" s="810"/>
      <c r="AE95" s="810"/>
      <c r="AF95" s="810"/>
      <c r="AG95" s="810"/>
      <c r="AH95" s="810"/>
      <c r="AI95" s="810"/>
      <c r="AJ95" s="810"/>
      <c r="AK95" s="810"/>
      <c r="AL95" s="810"/>
      <c r="AM95" s="810"/>
      <c r="AN95" s="810"/>
      <c r="AO95" s="810"/>
      <c r="AP95" s="810"/>
      <c r="AQ95" s="810"/>
      <c r="AR95" s="810"/>
      <c r="AS95" s="810"/>
      <c r="AT95" s="810"/>
      <c r="AU95" s="810"/>
      <c r="AV95" s="810"/>
      <c r="AW95" s="810"/>
      <c r="AX95" s="810"/>
      <c r="AY95" s="810"/>
      <c r="AZ95" s="810"/>
      <c r="BA95" s="810"/>
      <c r="BB95" s="810"/>
      <c r="BC95" s="810"/>
      <c r="BD95" s="810"/>
      <c r="BE95" s="810"/>
      <c r="BF95" s="810"/>
      <c r="BG95" s="810"/>
      <c r="BH95" s="810"/>
      <c r="BI95" s="810"/>
      <c r="BJ95" s="810"/>
      <c r="BK95" s="810"/>
      <c r="BL95" s="810"/>
      <c r="BM95" s="810"/>
      <c r="BN95" s="810"/>
      <c r="BO95" s="810"/>
      <c r="BP95" s="810"/>
      <c r="BQ95" s="810"/>
      <c r="BR95" s="810"/>
      <c r="BS95" s="810"/>
      <c r="BT95" s="810"/>
      <c r="BU95" s="810"/>
      <c r="BV95" s="810"/>
      <c r="BW95" s="810"/>
      <c r="BX95" s="810"/>
      <c r="BY95" s="810"/>
      <c r="BZ95" s="810"/>
      <c r="CA95" s="810"/>
      <c r="CB95" s="810"/>
      <c r="CC95" s="810"/>
      <c r="CD95" s="810"/>
      <c r="CE95" s="810"/>
      <c r="CF95" s="810"/>
      <c r="CG95" s="376"/>
      <c r="CH95" s="376"/>
      <c r="CI95" s="376"/>
      <c r="CJ95" s="376"/>
      <c r="CK95" s="376"/>
      <c r="CL95" s="376"/>
      <c r="CM95" s="376"/>
      <c r="CN95" s="376"/>
      <c r="CO95" s="376"/>
      <c r="CP95" s="376"/>
      <c r="CQ95" s="381"/>
      <c r="CR95" s="358"/>
    </row>
    <row r="96" spans="1:96" s="363" customFormat="1" ht="18" customHeight="1" x14ac:dyDescent="0.2">
      <c r="A96" s="136"/>
      <c r="B96" s="136"/>
      <c r="C96" s="136"/>
      <c r="D96" s="136"/>
      <c r="E96" s="137"/>
      <c r="F96" s="137"/>
      <c r="G96" s="378"/>
      <c r="H96" s="378"/>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381"/>
      <c r="CR96" s="358"/>
    </row>
    <row r="97" spans="1:97" s="363" customFormat="1" ht="57" customHeight="1" x14ac:dyDescent="0.2">
      <c r="A97" s="809" t="s">
        <v>981</v>
      </c>
      <c r="B97" s="809"/>
      <c r="C97" s="809"/>
      <c r="D97" s="809"/>
      <c r="E97" s="809"/>
      <c r="F97" s="809"/>
      <c r="G97" s="809"/>
      <c r="H97" s="809"/>
      <c r="I97" s="809"/>
      <c r="J97" s="809"/>
      <c r="K97" s="809"/>
      <c r="L97" s="810" t="s">
        <v>982</v>
      </c>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0"/>
      <c r="AY97" s="810"/>
      <c r="AZ97" s="810"/>
      <c r="BA97" s="810"/>
      <c r="BB97" s="810"/>
      <c r="BC97" s="810"/>
      <c r="BD97" s="810"/>
      <c r="BE97" s="810"/>
      <c r="BF97" s="810"/>
      <c r="BG97" s="810"/>
      <c r="BH97" s="810"/>
      <c r="BI97" s="810"/>
      <c r="BJ97" s="810"/>
      <c r="BK97" s="810"/>
      <c r="BL97" s="810"/>
      <c r="BM97" s="810"/>
      <c r="BN97" s="810"/>
      <c r="BO97" s="810"/>
      <c r="BP97" s="810"/>
      <c r="BQ97" s="810"/>
      <c r="BR97" s="810"/>
      <c r="BS97" s="810"/>
      <c r="BT97" s="810"/>
      <c r="BU97" s="810"/>
      <c r="BV97" s="810"/>
      <c r="BW97" s="810"/>
      <c r="BX97" s="810"/>
      <c r="BY97" s="810"/>
      <c r="BZ97" s="810"/>
      <c r="CA97" s="810"/>
      <c r="CB97" s="810"/>
      <c r="CC97" s="810"/>
      <c r="CD97" s="810"/>
      <c r="CE97" s="810"/>
      <c r="CF97" s="810"/>
      <c r="CG97" s="376"/>
      <c r="CH97" s="376"/>
      <c r="CI97" s="376"/>
      <c r="CJ97" s="376"/>
      <c r="CK97" s="376"/>
      <c r="CL97" s="376"/>
      <c r="CM97" s="376"/>
      <c r="CN97" s="376"/>
      <c r="CO97" s="376"/>
      <c r="CP97" s="376"/>
      <c r="CQ97" s="381"/>
      <c r="CR97" s="358"/>
    </row>
    <row r="98" spans="1:97" s="363" customFormat="1" ht="57" customHeight="1" x14ac:dyDescent="0.2">
      <c r="A98" s="376"/>
      <c r="B98" s="376"/>
      <c r="C98" s="376"/>
      <c r="D98" s="376"/>
      <c r="E98" s="376"/>
      <c r="F98" s="376"/>
      <c r="G98" s="376"/>
      <c r="H98" s="376"/>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6"/>
      <c r="AK98" s="376"/>
      <c r="AL98" s="376"/>
      <c r="AM98" s="376"/>
      <c r="AN98" s="376"/>
      <c r="AO98" s="376"/>
      <c r="AP98" s="376"/>
      <c r="AQ98" s="376"/>
      <c r="AR98" s="376"/>
      <c r="AS98" s="376"/>
      <c r="AT98" s="376"/>
      <c r="AU98" s="376"/>
      <c r="AV98" s="376"/>
      <c r="AW98" s="376"/>
      <c r="AX98" s="376"/>
      <c r="AY98" s="376"/>
      <c r="AZ98" s="376"/>
      <c r="BA98" s="376"/>
      <c r="BB98" s="376"/>
      <c r="BC98" s="376"/>
      <c r="BD98" s="376"/>
      <c r="BE98" s="376"/>
      <c r="BF98" s="376"/>
      <c r="BG98" s="376"/>
      <c r="BH98" s="376"/>
      <c r="BI98" s="376"/>
      <c r="BJ98" s="376"/>
      <c r="BK98" s="376"/>
      <c r="BL98" s="376"/>
      <c r="BM98" s="376"/>
      <c r="BN98" s="376"/>
      <c r="BO98" s="376"/>
      <c r="BP98" s="376"/>
      <c r="BQ98" s="376"/>
      <c r="BR98" s="376"/>
      <c r="BS98" s="376"/>
      <c r="BT98" s="376"/>
      <c r="BU98" s="376"/>
      <c r="BV98" s="376"/>
      <c r="BW98" s="376"/>
      <c r="BX98" s="376"/>
      <c r="BY98" s="376"/>
      <c r="BZ98" s="376"/>
      <c r="CA98" s="376"/>
      <c r="CB98" s="376"/>
      <c r="CC98" s="376"/>
      <c r="CD98" s="376"/>
      <c r="CE98" s="376"/>
      <c r="CF98" s="376"/>
      <c r="CG98" s="376"/>
      <c r="CH98" s="376"/>
      <c r="CI98" s="376"/>
      <c r="CJ98" s="376"/>
      <c r="CK98" s="376"/>
      <c r="CL98" s="376"/>
      <c r="CM98" s="376"/>
      <c r="CN98" s="376"/>
      <c r="CO98" s="376"/>
      <c r="CP98" s="376"/>
      <c r="CQ98" s="381"/>
      <c r="CR98" s="358"/>
    </row>
    <row r="99" spans="1:97" s="363" customFormat="1" ht="57" customHeight="1" x14ac:dyDescent="0.2">
      <c r="A99" s="376"/>
      <c r="B99" s="376"/>
      <c r="C99" s="376"/>
      <c r="D99" s="376"/>
      <c r="E99" s="376"/>
      <c r="F99" s="376"/>
      <c r="G99" s="376"/>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6"/>
      <c r="AK99" s="376"/>
      <c r="AL99" s="376"/>
      <c r="AM99" s="376"/>
      <c r="AN99" s="376"/>
      <c r="AO99" s="376"/>
      <c r="AP99" s="376"/>
      <c r="AQ99" s="376"/>
      <c r="AR99" s="376"/>
      <c r="AS99" s="376"/>
      <c r="AT99" s="376"/>
      <c r="AU99" s="376"/>
      <c r="AV99" s="376"/>
      <c r="AW99" s="376"/>
      <c r="AX99" s="376"/>
      <c r="AY99" s="376"/>
      <c r="AZ99" s="376"/>
      <c r="BA99" s="376"/>
      <c r="BB99" s="376"/>
      <c r="BC99" s="376"/>
      <c r="BD99" s="376"/>
      <c r="BE99" s="376"/>
      <c r="BF99" s="376"/>
      <c r="BG99" s="376"/>
      <c r="BH99" s="376"/>
      <c r="BI99" s="376"/>
      <c r="BJ99" s="376"/>
      <c r="BK99" s="376"/>
      <c r="BL99" s="376"/>
      <c r="BM99" s="376"/>
      <c r="BN99" s="376"/>
      <c r="BO99" s="376"/>
      <c r="BP99" s="376"/>
      <c r="BQ99" s="376"/>
      <c r="BR99" s="376"/>
      <c r="BS99" s="376"/>
      <c r="BT99" s="376"/>
      <c r="BU99" s="376"/>
      <c r="BV99" s="376"/>
      <c r="BW99" s="376"/>
      <c r="BX99" s="376"/>
      <c r="BY99" s="376"/>
      <c r="BZ99" s="376"/>
      <c r="CA99" s="376"/>
      <c r="CB99" s="376"/>
      <c r="CC99" s="376"/>
      <c r="CD99" s="376"/>
      <c r="CE99" s="376"/>
      <c r="CF99" s="376"/>
      <c r="CG99" s="376"/>
      <c r="CH99" s="376"/>
      <c r="CI99" s="376"/>
      <c r="CJ99" s="376"/>
      <c r="CK99" s="376"/>
      <c r="CL99" s="376"/>
      <c r="CM99" s="376"/>
      <c r="CN99" s="376"/>
      <c r="CO99" s="376"/>
      <c r="CP99" s="376"/>
      <c r="CQ99" s="381"/>
      <c r="CR99" s="358"/>
    </row>
    <row r="100" spans="1:97" s="363" customFormat="1" ht="57" customHeight="1" x14ac:dyDescent="0.2">
      <c r="A100" s="376"/>
      <c r="B100" s="376"/>
      <c r="C100" s="376"/>
      <c r="D100" s="376"/>
      <c r="E100" s="376"/>
      <c r="F100" s="376"/>
      <c r="G100" s="376"/>
      <c r="H100" s="376"/>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376"/>
      <c r="AL100" s="376"/>
      <c r="AM100" s="376"/>
      <c r="AN100" s="376"/>
      <c r="AO100" s="376"/>
      <c r="AP100" s="376"/>
      <c r="AQ100" s="376"/>
      <c r="AR100" s="376"/>
      <c r="AS100" s="376"/>
      <c r="AT100" s="376"/>
      <c r="AU100" s="376"/>
      <c r="AV100" s="376"/>
      <c r="AW100" s="376"/>
      <c r="AX100" s="376"/>
      <c r="AY100" s="376"/>
      <c r="AZ100" s="376"/>
      <c r="BA100" s="376"/>
      <c r="BB100" s="376"/>
      <c r="BC100" s="376"/>
      <c r="BD100" s="376"/>
      <c r="BE100" s="376"/>
      <c r="BF100" s="376"/>
      <c r="BG100" s="376"/>
      <c r="BH100" s="376"/>
      <c r="BI100" s="376"/>
      <c r="BJ100" s="376"/>
      <c r="BK100" s="376"/>
      <c r="BL100" s="376"/>
      <c r="BM100" s="376"/>
      <c r="BN100" s="376"/>
      <c r="BO100" s="376"/>
      <c r="BP100" s="376"/>
      <c r="BQ100" s="376"/>
      <c r="BR100" s="376"/>
      <c r="BS100" s="376"/>
      <c r="BT100" s="376"/>
      <c r="BU100" s="376"/>
      <c r="BV100" s="376"/>
      <c r="BW100" s="376"/>
      <c r="BX100" s="376"/>
      <c r="BY100" s="376"/>
      <c r="BZ100" s="376"/>
      <c r="CA100" s="376"/>
      <c r="CB100" s="376"/>
      <c r="CC100" s="376"/>
      <c r="CD100" s="376"/>
      <c r="CE100" s="376"/>
      <c r="CF100" s="376"/>
      <c r="CG100" s="376"/>
      <c r="CH100" s="376"/>
      <c r="CI100" s="376"/>
      <c r="CJ100" s="376"/>
      <c r="CK100" s="376"/>
      <c r="CL100" s="376"/>
      <c r="CM100" s="376"/>
      <c r="CN100" s="376"/>
      <c r="CO100" s="376"/>
      <c r="CP100" s="376"/>
      <c r="CQ100" s="381"/>
      <c r="CR100" s="358"/>
    </row>
    <row r="101" spans="1:97" s="363" customFormat="1" ht="57" customHeight="1" x14ac:dyDescent="0.2">
      <c r="A101" s="376"/>
      <c r="B101" s="376"/>
      <c r="C101" s="376"/>
      <c r="D101" s="376"/>
      <c r="E101" s="376"/>
      <c r="F101" s="376"/>
      <c r="G101" s="376"/>
      <c r="H101" s="376"/>
      <c r="I101" s="376"/>
      <c r="J101" s="376"/>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c r="AJ101" s="376"/>
      <c r="AK101" s="376"/>
      <c r="AL101" s="376"/>
      <c r="AM101" s="376"/>
      <c r="AN101" s="376"/>
      <c r="AO101" s="376"/>
      <c r="AP101" s="376"/>
      <c r="AQ101" s="376"/>
      <c r="AR101" s="376"/>
      <c r="AS101" s="376"/>
      <c r="AT101" s="376"/>
      <c r="AU101" s="376"/>
      <c r="AV101" s="376"/>
      <c r="AW101" s="376"/>
      <c r="AX101" s="376"/>
      <c r="AY101" s="376"/>
      <c r="AZ101" s="376"/>
      <c r="BA101" s="376"/>
      <c r="BB101" s="376"/>
      <c r="BC101" s="376"/>
      <c r="BD101" s="376"/>
      <c r="BE101" s="376"/>
      <c r="BF101" s="376"/>
      <c r="BG101" s="376"/>
      <c r="BH101" s="376"/>
      <c r="BI101" s="376"/>
      <c r="BJ101" s="376"/>
      <c r="BK101" s="376"/>
      <c r="BL101" s="376"/>
      <c r="BM101" s="376"/>
      <c r="BN101" s="376"/>
      <c r="BO101" s="376"/>
      <c r="BP101" s="376"/>
      <c r="BQ101" s="376"/>
      <c r="BR101" s="376"/>
      <c r="BS101" s="376"/>
      <c r="BT101" s="376"/>
      <c r="BU101" s="376"/>
      <c r="BV101" s="376"/>
      <c r="BW101" s="376"/>
      <c r="BX101" s="376"/>
      <c r="BY101" s="376"/>
      <c r="BZ101" s="376"/>
      <c r="CA101" s="376"/>
      <c r="CB101" s="376"/>
      <c r="CC101" s="376"/>
      <c r="CD101" s="376"/>
      <c r="CE101" s="376"/>
      <c r="CF101" s="376"/>
      <c r="CG101" s="376"/>
      <c r="CH101" s="376"/>
      <c r="CI101" s="376"/>
      <c r="CJ101" s="376"/>
      <c r="CK101" s="376"/>
      <c r="CL101" s="376"/>
      <c r="CM101" s="376"/>
      <c r="CN101" s="376"/>
      <c r="CO101" s="376"/>
      <c r="CP101" s="376"/>
      <c r="CQ101" s="381"/>
      <c r="CR101" s="358"/>
    </row>
    <row r="102" spans="1:97" s="363" customFormat="1" ht="57" customHeight="1" x14ac:dyDescent="0.2">
      <c r="A102" s="376"/>
      <c r="B102" s="376"/>
      <c r="C102" s="376"/>
      <c r="D102" s="376"/>
      <c r="E102" s="376"/>
      <c r="F102" s="376"/>
      <c r="G102" s="376"/>
      <c r="H102" s="376"/>
      <c r="I102" s="376"/>
      <c r="J102" s="376"/>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J102" s="376"/>
      <c r="AK102" s="376"/>
      <c r="AL102" s="376"/>
      <c r="AM102" s="376"/>
      <c r="AN102" s="376"/>
      <c r="AO102" s="376"/>
      <c r="AP102" s="376"/>
      <c r="AQ102" s="376"/>
      <c r="AR102" s="376"/>
      <c r="AS102" s="376"/>
      <c r="AT102" s="376"/>
      <c r="AU102" s="376"/>
      <c r="AV102" s="376"/>
      <c r="AW102" s="376"/>
      <c r="AX102" s="376"/>
      <c r="AY102" s="376"/>
      <c r="AZ102" s="376"/>
      <c r="BA102" s="376"/>
      <c r="BB102" s="376"/>
      <c r="BC102" s="376"/>
      <c r="BD102" s="376"/>
      <c r="BE102" s="376"/>
      <c r="BF102" s="376"/>
      <c r="BG102" s="376"/>
      <c r="BH102" s="376"/>
      <c r="BI102" s="376"/>
      <c r="BJ102" s="376"/>
      <c r="BK102" s="376"/>
      <c r="BL102" s="376"/>
      <c r="BM102" s="376"/>
      <c r="BN102" s="376"/>
      <c r="BO102" s="376"/>
      <c r="BP102" s="376"/>
      <c r="BQ102" s="376"/>
      <c r="BR102" s="376"/>
      <c r="BS102" s="376"/>
      <c r="BT102" s="376"/>
      <c r="BU102" s="376"/>
      <c r="BV102" s="376"/>
      <c r="BW102" s="376"/>
      <c r="BX102" s="376"/>
      <c r="BY102" s="376"/>
      <c r="BZ102" s="376"/>
      <c r="CA102" s="376"/>
      <c r="CB102" s="376"/>
      <c r="CC102" s="376"/>
      <c r="CD102" s="376"/>
      <c r="CE102" s="376"/>
      <c r="CF102" s="376"/>
      <c r="CG102" s="376"/>
      <c r="CH102" s="376"/>
      <c r="CI102" s="376"/>
      <c r="CJ102" s="376"/>
      <c r="CK102" s="376"/>
      <c r="CL102" s="376"/>
      <c r="CM102" s="376"/>
      <c r="CN102" s="376"/>
      <c r="CO102" s="376"/>
      <c r="CP102" s="376"/>
      <c r="CQ102" s="381"/>
      <c r="CR102" s="358"/>
    </row>
    <row r="103" spans="1:97" s="363" customFormat="1" ht="57" customHeight="1" x14ac:dyDescent="0.2">
      <c r="A103" s="376"/>
      <c r="B103" s="376"/>
      <c r="C103" s="376"/>
      <c r="D103" s="376"/>
      <c r="E103" s="376"/>
      <c r="F103" s="376"/>
      <c r="G103" s="376"/>
      <c r="H103" s="376"/>
      <c r="I103" s="376"/>
      <c r="J103" s="376"/>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c r="AJ103" s="376"/>
      <c r="AK103" s="376"/>
      <c r="AL103" s="376"/>
      <c r="AM103" s="376"/>
      <c r="AN103" s="376"/>
      <c r="AO103" s="376"/>
      <c r="AP103" s="376"/>
      <c r="AQ103" s="376"/>
      <c r="AR103" s="376"/>
      <c r="AS103" s="376"/>
      <c r="AT103" s="376"/>
      <c r="AU103" s="376"/>
      <c r="AV103" s="376"/>
      <c r="AW103" s="376"/>
      <c r="AX103" s="376"/>
      <c r="AY103" s="376"/>
      <c r="AZ103" s="376"/>
      <c r="BA103" s="376"/>
      <c r="BB103" s="376"/>
      <c r="BC103" s="376"/>
      <c r="BD103" s="376"/>
      <c r="BE103" s="376"/>
      <c r="BF103" s="376"/>
      <c r="BG103" s="376"/>
      <c r="BH103" s="376"/>
      <c r="BI103" s="376"/>
      <c r="BJ103" s="376"/>
      <c r="BK103" s="376"/>
      <c r="BL103" s="376"/>
      <c r="BM103" s="376"/>
      <c r="BN103" s="376"/>
      <c r="BO103" s="376"/>
      <c r="BP103" s="376"/>
      <c r="BQ103" s="376"/>
      <c r="BR103" s="376"/>
      <c r="BS103" s="376"/>
      <c r="BT103" s="376"/>
      <c r="BU103" s="376"/>
      <c r="BV103" s="376"/>
      <c r="BW103" s="376"/>
      <c r="BX103" s="376"/>
      <c r="BY103" s="376"/>
      <c r="BZ103" s="376"/>
      <c r="CA103" s="376"/>
      <c r="CB103" s="376"/>
      <c r="CC103" s="376"/>
      <c r="CD103" s="376"/>
      <c r="CE103" s="376"/>
      <c r="CF103" s="376"/>
      <c r="CG103" s="376"/>
      <c r="CH103" s="376"/>
      <c r="CI103" s="376"/>
      <c r="CJ103" s="376"/>
      <c r="CK103" s="376"/>
      <c r="CL103" s="376"/>
      <c r="CM103" s="376"/>
      <c r="CN103" s="376"/>
      <c r="CO103" s="376"/>
      <c r="CP103" s="376"/>
      <c r="CQ103" s="381"/>
      <c r="CR103" s="358"/>
    </row>
    <row r="104" spans="1:97" s="363" customFormat="1" ht="57" customHeight="1" x14ac:dyDescent="0.2">
      <c r="A104" s="376"/>
      <c r="B104" s="376"/>
      <c r="C104" s="376"/>
      <c r="D104" s="376"/>
      <c r="E104" s="376"/>
      <c r="F104" s="376"/>
      <c r="G104" s="376"/>
      <c r="H104" s="376"/>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376"/>
      <c r="AL104" s="376"/>
      <c r="AM104" s="376"/>
      <c r="AN104" s="376"/>
      <c r="AO104" s="376"/>
      <c r="AP104" s="376"/>
      <c r="AQ104" s="376"/>
      <c r="AR104" s="376"/>
      <c r="AS104" s="376"/>
      <c r="AT104" s="376"/>
      <c r="AU104" s="376"/>
      <c r="AV104" s="376"/>
      <c r="AW104" s="376"/>
      <c r="AX104" s="376"/>
      <c r="AY104" s="376"/>
      <c r="AZ104" s="376"/>
      <c r="BA104" s="376"/>
      <c r="BB104" s="376"/>
      <c r="BC104" s="376"/>
      <c r="BD104" s="376"/>
      <c r="BE104" s="376"/>
      <c r="BF104" s="376"/>
      <c r="BG104" s="376"/>
      <c r="BH104" s="376"/>
      <c r="BI104" s="376"/>
      <c r="BJ104" s="376"/>
      <c r="BK104" s="376"/>
      <c r="BL104" s="376"/>
      <c r="BM104" s="376"/>
      <c r="BN104" s="376"/>
      <c r="BO104" s="376"/>
      <c r="BP104" s="376"/>
      <c r="BQ104" s="376"/>
      <c r="BR104" s="376"/>
      <c r="BS104" s="376"/>
      <c r="BT104" s="376"/>
      <c r="BU104" s="376"/>
      <c r="BV104" s="376"/>
      <c r="BW104" s="376"/>
      <c r="BX104" s="376"/>
      <c r="BY104" s="376"/>
      <c r="BZ104" s="376"/>
      <c r="CA104" s="376"/>
      <c r="CB104" s="376"/>
      <c r="CC104" s="376"/>
      <c r="CD104" s="376"/>
      <c r="CE104" s="376"/>
      <c r="CF104" s="376"/>
      <c r="CG104" s="376"/>
      <c r="CH104" s="376"/>
      <c r="CI104" s="376"/>
      <c r="CJ104" s="376"/>
      <c r="CK104" s="376"/>
      <c r="CL104" s="376"/>
      <c r="CM104" s="376"/>
      <c r="CN104" s="376"/>
      <c r="CO104" s="376"/>
      <c r="CP104" s="376"/>
      <c r="CQ104" s="381"/>
      <c r="CR104" s="358"/>
    </row>
    <row r="105" spans="1:97" s="363" customFormat="1" ht="18" customHeight="1" x14ac:dyDescent="0.2">
      <c r="A105" s="136"/>
      <c r="B105" s="136"/>
      <c r="C105" s="136"/>
      <c r="D105" s="136"/>
      <c r="E105" s="137"/>
      <c r="F105" s="137"/>
      <c r="G105" s="378"/>
      <c r="H105" s="378"/>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381"/>
      <c r="CR105" s="358"/>
    </row>
    <row r="106" spans="1:97" s="363" customFormat="1" ht="18" customHeight="1" x14ac:dyDescent="0.2">
      <c r="A106" s="380"/>
      <c r="B106" s="380"/>
      <c r="E106" s="368"/>
      <c r="F106" s="368"/>
      <c r="G106" s="369"/>
      <c r="H106" s="369"/>
      <c r="CM106" s="376"/>
      <c r="CQ106" s="381"/>
      <c r="CR106" s="358"/>
    </row>
    <row r="107" spans="1:97" s="354" customFormat="1" ht="18" customHeight="1" x14ac:dyDescent="0.2">
      <c r="A107" s="353" t="s">
        <v>216</v>
      </c>
      <c r="B107" s="353"/>
      <c r="C107" s="353"/>
      <c r="D107" s="353"/>
      <c r="E107" s="355"/>
      <c r="F107" s="355"/>
      <c r="G107" s="370"/>
      <c r="H107" s="370"/>
      <c r="I107" s="353"/>
      <c r="J107" s="353"/>
      <c r="K107" s="353"/>
      <c r="L107" s="353"/>
      <c r="M107" s="353"/>
      <c r="N107" s="353"/>
      <c r="O107" s="353"/>
      <c r="P107" s="353"/>
      <c r="Q107" s="353"/>
      <c r="R107" s="353"/>
      <c r="S107" s="353"/>
      <c r="T107" s="353"/>
      <c r="U107" s="353"/>
      <c r="V107" s="353"/>
      <c r="W107" s="353"/>
      <c r="X107" s="353"/>
      <c r="Y107" s="353"/>
      <c r="Z107" s="353"/>
      <c r="AA107" s="353"/>
      <c r="AB107" s="353"/>
      <c r="AC107" s="353"/>
      <c r="AD107" s="353"/>
      <c r="AE107" s="353"/>
      <c r="AF107" s="353"/>
      <c r="AG107" s="353"/>
      <c r="AH107" s="353"/>
      <c r="AJ107" s="353"/>
      <c r="AK107" s="353"/>
      <c r="AL107" s="353"/>
      <c r="AM107" s="353"/>
      <c r="AN107" s="353"/>
      <c r="AO107" s="353"/>
      <c r="AP107" s="353"/>
      <c r="AQ107" s="353"/>
      <c r="AR107" s="353"/>
      <c r="BK107" s="353"/>
      <c r="BL107" s="353"/>
      <c r="BM107" s="353"/>
      <c r="BO107" s="353"/>
      <c r="BP107" s="353"/>
      <c r="BQ107" s="353"/>
      <c r="BR107" s="353"/>
      <c r="BS107" s="353"/>
      <c r="BT107" s="353"/>
      <c r="BU107" s="353"/>
      <c r="BV107" s="353"/>
      <c r="BW107" s="353"/>
      <c r="BX107" s="353"/>
      <c r="BY107" s="353"/>
      <c r="BZ107" s="353"/>
      <c r="CA107" s="353"/>
      <c r="CB107" s="353"/>
      <c r="CC107" s="353"/>
      <c r="CD107" s="353"/>
      <c r="CE107" s="353"/>
      <c r="CF107" s="353"/>
      <c r="CG107" s="807"/>
      <c r="CH107" s="807"/>
      <c r="CI107" s="807"/>
      <c r="CJ107" s="807"/>
      <c r="CK107" s="807"/>
      <c r="CL107" s="807"/>
      <c r="CM107" s="807"/>
      <c r="CN107" s="807"/>
      <c r="CO107" s="381"/>
      <c r="CP107" s="381"/>
      <c r="CQ107" s="371"/>
      <c r="CR107" s="355"/>
    </row>
    <row r="108" spans="1:97" s="354" customFormat="1" ht="9.75" customHeight="1" x14ac:dyDescent="0.2">
      <c r="C108" s="353"/>
      <c r="D108" s="353"/>
      <c r="E108" s="355"/>
      <c r="F108" s="355"/>
      <c r="G108" s="370"/>
      <c r="H108" s="370"/>
      <c r="I108" s="353"/>
      <c r="J108" s="371"/>
      <c r="K108" s="353"/>
      <c r="L108" s="353"/>
      <c r="M108" s="353"/>
      <c r="N108" s="353"/>
      <c r="O108" s="353"/>
      <c r="P108" s="353"/>
      <c r="Q108" s="353"/>
      <c r="R108" s="353"/>
      <c r="S108" s="353"/>
      <c r="T108" s="353"/>
      <c r="U108" s="353"/>
      <c r="V108" s="353"/>
      <c r="W108" s="353"/>
      <c r="X108" s="353"/>
      <c r="Y108" s="353"/>
      <c r="Z108" s="353"/>
      <c r="AA108" s="353"/>
      <c r="AB108" s="353"/>
      <c r="AC108" s="353"/>
      <c r="AD108" s="353"/>
      <c r="AE108" s="353"/>
      <c r="AF108" s="353"/>
      <c r="AG108" s="353"/>
      <c r="AH108" s="353"/>
      <c r="AI108" s="353"/>
      <c r="AJ108" s="353"/>
      <c r="AK108" s="353"/>
      <c r="AL108" s="353"/>
      <c r="AM108" s="353"/>
      <c r="AN108" s="353"/>
      <c r="AO108" s="353"/>
      <c r="AP108" s="353"/>
      <c r="AQ108" s="353"/>
      <c r="AR108" s="353"/>
      <c r="BN108" s="372"/>
      <c r="BO108" s="372"/>
      <c r="BP108" s="372"/>
      <c r="BQ108" s="372"/>
      <c r="BR108" s="372"/>
      <c r="BS108" s="372"/>
      <c r="BT108" s="372"/>
      <c r="BU108" s="372"/>
      <c r="BV108" s="372"/>
      <c r="BW108" s="372"/>
      <c r="BX108" s="372"/>
      <c r="BY108" s="372"/>
      <c r="BZ108" s="372"/>
      <c r="CA108" s="372"/>
      <c r="CB108" s="372"/>
      <c r="CC108" s="372"/>
      <c r="CD108" s="372"/>
      <c r="CE108" s="372"/>
      <c r="CF108" s="372"/>
      <c r="CG108" s="372"/>
      <c r="CH108" s="372"/>
      <c r="CI108" s="372"/>
      <c r="CJ108" s="372"/>
      <c r="CK108" s="372"/>
      <c r="CL108" s="372"/>
      <c r="CO108" s="363"/>
      <c r="CP108" s="363"/>
      <c r="CQ108" s="371"/>
      <c r="CR108" s="355"/>
    </row>
    <row r="109" spans="1:97" s="354" customFormat="1" ht="9.75" customHeight="1" x14ac:dyDescent="0.2">
      <c r="C109" s="353"/>
      <c r="D109" s="353"/>
      <c r="E109" s="355"/>
      <c r="F109" s="355"/>
      <c r="G109" s="370"/>
      <c r="H109" s="370"/>
      <c r="I109" s="353"/>
      <c r="J109" s="371"/>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353"/>
      <c r="AL109" s="353"/>
      <c r="AM109" s="353"/>
      <c r="AN109" s="353"/>
      <c r="AO109" s="353"/>
      <c r="AP109" s="353"/>
      <c r="AQ109" s="353"/>
      <c r="AR109" s="353"/>
      <c r="BN109" s="372"/>
      <c r="BO109" s="372"/>
      <c r="BP109" s="372"/>
      <c r="BQ109" s="372"/>
      <c r="BR109" s="372"/>
      <c r="BS109" s="372"/>
      <c r="BT109" s="372"/>
      <c r="BU109" s="372"/>
      <c r="BV109" s="372"/>
      <c r="BW109" s="372"/>
      <c r="BX109" s="372"/>
      <c r="BY109" s="372"/>
      <c r="BZ109" s="372"/>
      <c r="CA109" s="372"/>
      <c r="CB109" s="372"/>
      <c r="CC109" s="372"/>
      <c r="CD109" s="372"/>
      <c r="CE109" s="372"/>
      <c r="CF109" s="372"/>
      <c r="CG109" s="372"/>
      <c r="CH109" s="372"/>
      <c r="CI109" s="372"/>
      <c r="CJ109" s="372"/>
      <c r="CK109" s="372"/>
      <c r="CL109" s="372"/>
      <c r="CO109" s="363"/>
      <c r="CP109" s="363"/>
      <c r="CQ109" s="371"/>
      <c r="CR109" s="355"/>
    </row>
    <row r="110" spans="1:97" s="354" customFormat="1" ht="18" customHeight="1" x14ac:dyDescent="0.2">
      <c r="A110" s="353"/>
      <c r="B110" s="353"/>
      <c r="C110" s="353"/>
      <c r="D110" s="353"/>
      <c r="E110" s="355"/>
      <c r="F110" s="355"/>
      <c r="G110" s="370"/>
      <c r="H110" s="370"/>
      <c r="I110" s="353"/>
      <c r="J110" s="353"/>
      <c r="K110" s="353"/>
      <c r="L110" s="353"/>
      <c r="M110" s="353"/>
      <c r="N110" s="353"/>
      <c r="O110" s="353"/>
      <c r="P110" s="353"/>
      <c r="Q110" s="353"/>
      <c r="R110" s="353"/>
      <c r="S110" s="353"/>
      <c r="T110" s="353"/>
      <c r="U110" s="353"/>
      <c r="V110" s="353"/>
      <c r="W110" s="353"/>
      <c r="X110" s="353"/>
      <c r="Y110" s="353"/>
      <c r="Z110" s="353"/>
      <c r="AA110" s="353"/>
      <c r="AB110" s="353"/>
      <c r="AC110" s="353"/>
      <c r="AD110" s="353"/>
      <c r="AE110" s="353"/>
      <c r="AF110" s="353"/>
      <c r="AG110" s="353"/>
      <c r="AH110" s="353"/>
      <c r="AJ110" s="353"/>
      <c r="AK110" s="353"/>
      <c r="AL110" s="353"/>
      <c r="AM110" s="353"/>
      <c r="AN110" s="353"/>
      <c r="AO110" s="353"/>
      <c r="AP110" s="353"/>
      <c r="AQ110" s="353"/>
      <c r="AR110" s="353"/>
      <c r="BK110" s="353"/>
      <c r="BL110" s="353"/>
      <c r="BM110" s="353"/>
      <c r="BO110" s="353"/>
      <c r="BP110" s="353"/>
      <c r="BQ110" s="353"/>
      <c r="BR110" s="353"/>
      <c r="BS110" s="353"/>
      <c r="BT110" s="353"/>
      <c r="BU110" s="353"/>
      <c r="BV110" s="353"/>
      <c r="BW110" s="353"/>
      <c r="BX110" s="353"/>
      <c r="BY110" s="353"/>
      <c r="BZ110" s="353"/>
      <c r="CA110" s="353"/>
      <c r="CB110" s="353"/>
      <c r="CC110" s="353"/>
      <c r="CD110" s="353"/>
      <c r="CE110" s="353"/>
      <c r="CF110" s="353"/>
      <c r="CG110" s="807"/>
      <c r="CH110" s="807"/>
      <c r="CI110" s="807"/>
      <c r="CJ110" s="807"/>
      <c r="CK110" s="807"/>
      <c r="CL110" s="807"/>
      <c r="CM110" s="807"/>
      <c r="CN110" s="807"/>
      <c r="CO110" s="381"/>
      <c r="CP110" s="381"/>
      <c r="CQ110" s="408" t="s">
        <v>711</v>
      </c>
      <c r="CR110" s="409" t="s">
        <v>707</v>
      </c>
      <c r="CS110" s="382"/>
    </row>
    <row r="111" spans="1:97" s="363" customFormat="1" ht="18" customHeight="1" x14ac:dyDescent="0.2">
      <c r="E111" s="368"/>
      <c r="F111" s="368"/>
      <c r="G111" s="369"/>
      <c r="H111" s="369"/>
      <c r="BT111" s="552">
        <f>IF(BT6="","",BT6)</f>
        <v>2024</v>
      </c>
      <c r="BU111" s="552"/>
      <c r="BV111" s="552"/>
      <c r="BW111" s="552"/>
      <c r="BX111" s="552"/>
      <c r="BY111" s="801" t="s">
        <v>6</v>
      </c>
      <c r="BZ111" s="801"/>
      <c r="CA111" s="552" t="str">
        <f>IF(CA6="","",CA6)</f>
        <v/>
      </c>
      <c r="CB111" s="552"/>
      <c r="CC111" s="552"/>
      <c r="CD111" s="552"/>
      <c r="CE111" s="552"/>
      <c r="CF111" s="801" t="s">
        <v>5</v>
      </c>
      <c r="CG111" s="801"/>
      <c r="CH111" s="552" t="str">
        <f>IF(CH6="","",CH6)</f>
        <v/>
      </c>
      <c r="CI111" s="552"/>
      <c r="CJ111" s="552"/>
      <c r="CK111" s="552"/>
      <c r="CL111" s="552"/>
      <c r="CM111" s="801" t="s">
        <v>4</v>
      </c>
      <c r="CN111" s="801"/>
      <c r="CO111" s="358"/>
      <c r="CP111" s="358"/>
      <c r="CQ111" s="408">
        <v>35</v>
      </c>
      <c r="CR111" s="410"/>
      <c r="CS111" s="383"/>
    </row>
    <row r="112" spans="1:97" s="363" customFormat="1" ht="20" x14ac:dyDescent="0.2">
      <c r="A112" s="811" t="s">
        <v>25</v>
      </c>
      <c r="B112" s="811"/>
      <c r="C112" s="811"/>
      <c r="D112" s="811"/>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811"/>
      <c r="BK112" s="811"/>
      <c r="BL112" s="811"/>
      <c r="BM112" s="811"/>
      <c r="BN112" s="811"/>
      <c r="BO112" s="811"/>
      <c r="BP112" s="811"/>
      <c r="BQ112" s="811"/>
      <c r="BR112" s="811"/>
      <c r="BS112" s="811"/>
      <c r="BT112" s="811"/>
      <c r="BU112" s="811"/>
      <c r="BV112" s="811"/>
      <c r="BW112" s="811"/>
      <c r="BX112" s="811"/>
      <c r="BY112" s="811"/>
      <c r="BZ112" s="811"/>
      <c r="CA112" s="811"/>
      <c r="CB112" s="811"/>
      <c r="CC112" s="811"/>
      <c r="CD112" s="811"/>
      <c r="CE112" s="811"/>
      <c r="CF112" s="811"/>
      <c r="CG112" s="811"/>
      <c r="CH112" s="811"/>
      <c r="CI112" s="811"/>
      <c r="CJ112" s="811"/>
      <c r="CK112" s="811"/>
      <c r="CL112" s="811"/>
      <c r="CM112" s="811"/>
      <c r="CN112" s="811"/>
      <c r="CO112" s="384"/>
      <c r="CP112" s="384"/>
      <c r="CQ112" s="381"/>
      <c r="CR112" s="358"/>
    </row>
    <row r="113" spans="1:97" s="363" customFormat="1" ht="20" x14ac:dyDescent="0.2">
      <c r="A113" s="385"/>
      <c r="B113" s="385"/>
      <c r="C113" s="385"/>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85"/>
      <c r="AI113" s="385"/>
      <c r="AJ113" s="385"/>
      <c r="AK113" s="385"/>
      <c r="AL113" s="385"/>
      <c r="AM113" s="385"/>
      <c r="AN113" s="385"/>
      <c r="AO113" s="385"/>
      <c r="AP113" s="385"/>
      <c r="AQ113" s="385"/>
      <c r="AR113" s="385"/>
      <c r="AS113" s="385"/>
      <c r="AT113" s="385"/>
      <c r="AU113" s="385"/>
      <c r="AV113" s="385"/>
      <c r="AW113" s="385"/>
      <c r="AX113" s="385"/>
      <c r="AY113" s="385"/>
      <c r="AZ113" s="385"/>
      <c r="BA113" s="385"/>
      <c r="BB113" s="385"/>
      <c r="BC113" s="385"/>
      <c r="BD113" s="385"/>
      <c r="BE113" s="385"/>
      <c r="BF113" s="385"/>
      <c r="BG113" s="385"/>
      <c r="BH113" s="385"/>
      <c r="BI113" s="385"/>
      <c r="BJ113" s="385"/>
      <c r="BK113" s="385"/>
      <c r="BL113" s="385"/>
      <c r="BM113" s="385"/>
      <c r="BN113" s="385"/>
      <c r="BO113" s="385"/>
      <c r="BP113" s="385"/>
      <c r="BQ113" s="385"/>
      <c r="BR113" s="385"/>
      <c r="BS113" s="385"/>
      <c r="BT113" s="385"/>
      <c r="BU113" s="385"/>
      <c r="BV113" s="385"/>
      <c r="BW113" s="385"/>
      <c r="BX113" s="385"/>
      <c r="BY113" s="385"/>
      <c r="BZ113" s="385"/>
      <c r="CA113" s="385"/>
      <c r="CB113" s="385"/>
      <c r="CC113" s="385"/>
      <c r="CD113" s="385"/>
      <c r="CE113" s="385"/>
      <c r="CF113" s="385"/>
      <c r="CG113" s="385"/>
      <c r="CH113" s="385"/>
      <c r="CI113" s="385"/>
      <c r="CJ113" s="385"/>
      <c r="CK113" s="385"/>
      <c r="CL113" s="385"/>
      <c r="CM113" s="385"/>
      <c r="CN113" s="385"/>
      <c r="CO113" s="384"/>
      <c r="CP113" s="384"/>
      <c r="CQ113" s="381"/>
      <c r="CR113" s="358"/>
    </row>
    <row r="114" spans="1:97" s="363" customFormat="1" ht="18" customHeight="1" x14ac:dyDescent="0.2">
      <c r="A114" s="386"/>
      <c r="B114" s="386"/>
      <c r="C114" s="386"/>
      <c r="D114" s="386"/>
      <c r="E114" s="386"/>
      <c r="F114" s="386"/>
      <c r="G114" s="386"/>
      <c r="H114" s="386"/>
      <c r="I114" s="386"/>
      <c r="J114" s="386"/>
      <c r="K114" s="386"/>
      <c r="L114" s="386"/>
      <c r="M114" s="386"/>
      <c r="N114" s="386"/>
      <c r="O114" s="386"/>
      <c r="P114" s="386"/>
      <c r="Q114" s="386"/>
      <c r="R114" s="386"/>
      <c r="S114" s="386"/>
      <c r="T114" s="386"/>
      <c r="U114" s="386"/>
      <c r="V114" s="386"/>
      <c r="W114" s="386"/>
      <c r="X114" s="386"/>
      <c r="Y114" s="386"/>
      <c r="Z114" s="386"/>
      <c r="AA114" s="386"/>
      <c r="AB114" s="386"/>
      <c r="AC114" s="386"/>
      <c r="AD114" s="386"/>
      <c r="AE114" s="386"/>
      <c r="AF114" s="386"/>
      <c r="AG114" s="386"/>
      <c r="AH114" s="386"/>
      <c r="AI114" s="386"/>
      <c r="AJ114" s="387"/>
      <c r="CQ114" s="381"/>
      <c r="CR114" s="358"/>
    </row>
    <row r="115" spans="1:97" s="363" customFormat="1" ht="18" customHeight="1" x14ac:dyDescent="0.2">
      <c r="CQ115" s="381"/>
      <c r="CR115" s="358"/>
    </row>
    <row r="116" spans="1:97" s="363" customFormat="1" ht="18" customHeight="1" x14ac:dyDescent="0.2">
      <c r="A116" s="386"/>
      <c r="B116" s="386"/>
      <c r="C116" s="364"/>
      <c r="E116" s="364"/>
      <c r="F116" s="364"/>
      <c r="G116" s="364"/>
      <c r="AD116" s="364"/>
      <c r="AE116" s="364"/>
      <c r="AF116" s="364"/>
      <c r="AG116" s="364"/>
      <c r="AH116" s="364"/>
      <c r="AI116" s="364"/>
      <c r="AJ116" s="376"/>
      <c r="CQ116" s="381"/>
      <c r="CR116" s="358"/>
    </row>
    <row r="117" spans="1:97" s="363" customFormat="1" ht="18" customHeight="1" x14ac:dyDescent="0.2">
      <c r="A117" s="386"/>
      <c r="B117" s="386"/>
      <c r="C117" s="364"/>
      <c r="E117" s="364"/>
      <c r="F117" s="364"/>
      <c r="G117" s="364"/>
      <c r="AD117" s="364"/>
      <c r="AE117" s="364"/>
      <c r="AF117" s="364"/>
      <c r="AG117" s="364"/>
      <c r="AH117" s="364"/>
      <c r="AI117" s="364"/>
      <c r="AJ117" s="376"/>
      <c r="CQ117" s="381"/>
      <c r="CR117" s="358"/>
    </row>
    <row r="118" spans="1:97" s="363" customFormat="1" ht="18" customHeight="1" x14ac:dyDescent="0.2">
      <c r="A118" s="386"/>
      <c r="B118" s="386"/>
      <c r="C118" s="364"/>
      <c r="E118" s="364"/>
      <c r="F118" s="364"/>
      <c r="G118" s="364"/>
      <c r="AD118" s="364"/>
      <c r="AE118" s="364"/>
      <c r="AF118" s="364"/>
      <c r="AG118" s="364"/>
      <c r="AH118" s="364"/>
      <c r="AI118" s="364"/>
      <c r="AJ118" s="376"/>
      <c r="CQ118" s="381"/>
      <c r="CR118" s="358"/>
    </row>
    <row r="119" spans="1:97" s="363" customFormat="1" ht="18" customHeight="1" x14ac:dyDescent="0.2">
      <c r="A119" s="364"/>
      <c r="B119" s="364"/>
      <c r="C119" s="364"/>
      <c r="D119" s="364"/>
      <c r="E119" s="364"/>
      <c r="F119" s="364"/>
      <c r="G119" s="364"/>
      <c r="H119" s="364" t="s">
        <v>165</v>
      </c>
      <c r="I119" s="364"/>
      <c r="J119" s="364"/>
      <c r="K119" s="364"/>
      <c r="L119" s="364"/>
      <c r="M119" s="364"/>
      <c r="N119" s="364"/>
      <c r="O119" s="364"/>
      <c r="P119" s="364"/>
      <c r="Q119" s="364"/>
      <c r="R119" s="364"/>
      <c r="S119" s="364"/>
      <c r="T119" s="364"/>
      <c r="U119" s="364"/>
      <c r="V119" s="364"/>
      <c r="W119" s="364"/>
      <c r="X119" s="364"/>
      <c r="Y119" s="364"/>
      <c r="Z119" s="364"/>
      <c r="AA119" s="364"/>
      <c r="AB119" s="364"/>
      <c r="AC119" s="364"/>
      <c r="AD119" s="364"/>
      <c r="AE119" s="364"/>
      <c r="AF119" s="364"/>
      <c r="AG119" s="364"/>
      <c r="AH119" s="359"/>
      <c r="AI119" s="359"/>
      <c r="AJ119" s="359"/>
      <c r="CQ119" s="381"/>
      <c r="CR119" s="358"/>
    </row>
    <row r="120" spans="1:97" s="363" customFormat="1" ht="18" customHeight="1" x14ac:dyDescent="0.2">
      <c r="A120" s="388"/>
      <c r="B120" s="388"/>
      <c r="C120" s="386"/>
      <c r="H120" s="812" t="s">
        <v>26</v>
      </c>
      <c r="I120" s="813"/>
      <c r="J120" s="813"/>
      <c r="K120" s="813"/>
      <c r="L120" s="813"/>
      <c r="M120" s="813"/>
      <c r="N120" s="813"/>
      <c r="O120" s="813"/>
      <c r="P120" s="813"/>
      <c r="Q120" s="813"/>
      <c r="R120" s="813"/>
      <c r="S120" s="813"/>
      <c r="T120" s="813"/>
      <c r="U120" s="813"/>
      <c r="V120" s="814"/>
      <c r="W120" s="812" t="s">
        <v>27</v>
      </c>
      <c r="X120" s="813"/>
      <c r="Y120" s="813"/>
      <c r="Z120" s="813"/>
      <c r="AA120" s="813"/>
      <c r="AB120" s="813"/>
      <c r="AC120" s="813"/>
      <c r="AD120" s="813"/>
      <c r="AE120" s="813"/>
      <c r="AF120" s="813"/>
      <c r="AG120" s="813"/>
      <c r="AH120" s="813"/>
      <c r="AI120" s="813"/>
      <c r="AJ120" s="813"/>
      <c r="AK120" s="814"/>
      <c r="AL120" s="818" t="s">
        <v>17</v>
      </c>
      <c r="AM120" s="819"/>
      <c r="AN120" s="819"/>
      <c r="AO120" s="819"/>
      <c r="AP120" s="819"/>
      <c r="AQ120" s="819"/>
      <c r="AR120" s="819"/>
      <c r="AS120" s="819"/>
      <c r="AT120" s="819"/>
      <c r="AU120" s="819"/>
      <c r="AV120" s="819"/>
      <c r="AW120" s="819"/>
      <c r="AX120" s="819"/>
      <c r="AY120" s="819"/>
      <c r="AZ120" s="812" t="s">
        <v>112</v>
      </c>
      <c r="BA120" s="813"/>
      <c r="BB120" s="813"/>
      <c r="BC120" s="813"/>
      <c r="BD120" s="813"/>
      <c r="BE120" s="813"/>
      <c r="BF120" s="813"/>
      <c r="BG120" s="813"/>
      <c r="BH120" s="813"/>
      <c r="BI120" s="813"/>
      <c r="BJ120" s="813"/>
      <c r="BK120" s="813"/>
      <c r="BL120" s="813"/>
      <c r="BM120" s="813"/>
      <c r="BN120" s="813"/>
      <c r="BO120" s="813"/>
      <c r="BP120" s="813"/>
      <c r="BQ120" s="813"/>
      <c r="BR120" s="813"/>
      <c r="BS120" s="813"/>
      <c r="BT120" s="814"/>
      <c r="BU120" s="812" t="s">
        <v>28</v>
      </c>
      <c r="BV120" s="813"/>
      <c r="BW120" s="813"/>
      <c r="BX120" s="813"/>
      <c r="BY120" s="813"/>
      <c r="BZ120" s="813"/>
      <c r="CA120" s="813"/>
      <c r="CB120" s="813"/>
      <c r="CC120" s="813"/>
      <c r="CD120" s="813"/>
      <c r="CE120" s="813"/>
      <c r="CF120" s="813"/>
      <c r="CG120" s="814"/>
      <c r="CH120" s="359"/>
      <c r="CI120" s="359"/>
      <c r="CJ120" s="359"/>
      <c r="CQ120" s="381"/>
      <c r="CR120" s="358"/>
    </row>
    <row r="121" spans="1:97" s="363" customFormat="1" ht="18" customHeight="1" x14ac:dyDescent="0.2">
      <c r="A121" s="364"/>
      <c r="B121" s="364"/>
      <c r="C121" s="386"/>
      <c r="H121" s="815"/>
      <c r="I121" s="816"/>
      <c r="J121" s="816"/>
      <c r="K121" s="816"/>
      <c r="L121" s="816"/>
      <c r="M121" s="816"/>
      <c r="N121" s="816"/>
      <c r="O121" s="816"/>
      <c r="P121" s="816"/>
      <c r="Q121" s="816"/>
      <c r="R121" s="816"/>
      <c r="S121" s="816"/>
      <c r="T121" s="816"/>
      <c r="U121" s="816"/>
      <c r="V121" s="817"/>
      <c r="W121" s="815"/>
      <c r="X121" s="816"/>
      <c r="Y121" s="816"/>
      <c r="Z121" s="816"/>
      <c r="AA121" s="816"/>
      <c r="AB121" s="816"/>
      <c r="AC121" s="816"/>
      <c r="AD121" s="816"/>
      <c r="AE121" s="816"/>
      <c r="AF121" s="816"/>
      <c r="AG121" s="816"/>
      <c r="AH121" s="816"/>
      <c r="AI121" s="816"/>
      <c r="AJ121" s="816"/>
      <c r="AK121" s="817"/>
      <c r="AL121" s="820" t="s">
        <v>29</v>
      </c>
      <c r="AM121" s="821"/>
      <c r="AN121" s="821"/>
      <c r="AO121" s="821"/>
      <c r="AP121" s="822"/>
      <c r="AQ121" s="820" t="s">
        <v>6</v>
      </c>
      <c r="AR121" s="821"/>
      <c r="AS121" s="822"/>
      <c r="AT121" s="820" t="s">
        <v>30</v>
      </c>
      <c r="AU121" s="821"/>
      <c r="AV121" s="822"/>
      <c r="AW121" s="820" t="s">
        <v>4</v>
      </c>
      <c r="AX121" s="821"/>
      <c r="AY121" s="822"/>
      <c r="AZ121" s="815"/>
      <c r="BA121" s="816"/>
      <c r="BB121" s="816"/>
      <c r="BC121" s="816"/>
      <c r="BD121" s="816"/>
      <c r="BE121" s="816"/>
      <c r="BF121" s="816"/>
      <c r="BG121" s="816"/>
      <c r="BH121" s="816"/>
      <c r="BI121" s="816"/>
      <c r="BJ121" s="816"/>
      <c r="BK121" s="816"/>
      <c r="BL121" s="816"/>
      <c r="BM121" s="816"/>
      <c r="BN121" s="816"/>
      <c r="BO121" s="816"/>
      <c r="BP121" s="816"/>
      <c r="BQ121" s="816"/>
      <c r="BR121" s="816"/>
      <c r="BS121" s="816"/>
      <c r="BT121" s="817"/>
      <c r="BU121" s="815"/>
      <c r="BV121" s="816"/>
      <c r="BW121" s="816"/>
      <c r="BX121" s="816"/>
      <c r="BY121" s="816"/>
      <c r="BZ121" s="816"/>
      <c r="CA121" s="816"/>
      <c r="CB121" s="816"/>
      <c r="CC121" s="816"/>
      <c r="CD121" s="816"/>
      <c r="CE121" s="816"/>
      <c r="CF121" s="816"/>
      <c r="CG121" s="817"/>
      <c r="CH121" s="359"/>
      <c r="CI121" s="359"/>
      <c r="CJ121" s="359"/>
      <c r="CQ121" s="408" t="s">
        <v>711</v>
      </c>
      <c r="CR121" s="409" t="s">
        <v>707</v>
      </c>
      <c r="CS121" s="382"/>
    </row>
    <row r="122" spans="1:97" s="363" customFormat="1" ht="27" customHeight="1" x14ac:dyDescent="0.2">
      <c r="A122" s="364"/>
      <c r="B122" s="364"/>
      <c r="C122" s="364"/>
      <c r="H122" s="823"/>
      <c r="I122" s="824"/>
      <c r="J122" s="824"/>
      <c r="K122" s="824"/>
      <c r="L122" s="824"/>
      <c r="M122" s="824"/>
      <c r="N122" s="824"/>
      <c r="O122" s="824"/>
      <c r="P122" s="824"/>
      <c r="Q122" s="824"/>
      <c r="R122" s="824"/>
      <c r="S122" s="824"/>
      <c r="T122" s="824"/>
      <c r="U122" s="824"/>
      <c r="V122" s="825"/>
      <c r="W122" s="823"/>
      <c r="X122" s="824"/>
      <c r="Y122" s="824"/>
      <c r="Z122" s="824"/>
      <c r="AA122" s="824"/>
      <c r="AB122" s="824"/>
      <c r="AC122" s="824"/>
      <c r="AD122" s="824"/>
      <c r="AE122" s="824"/>
      <c r="AF122" s="824"/>
      <c r="AG122" s="824"/>
      <c r="AH122" s="824"/>
      <c r="AI122" s="824"/>
      <c r="AJ122" s="824"/>
      <c r="AK122" s="825"/>
      <c r="AL122" s="829"/>
      <c r="AM122" s="829"/>
      <c r="AN122" s="829"/>
      <c r="AO122" s="829"/>
      <c r="AP122" s="829"/>
      <c r="AQ122" s="823"/>
      <c r="AR122" s="824"/>
      <c r="AS122" s="825"/>
      <c r="AT122" s="830"/>
      <c r="AU122" s="831"/>
      <c r="AV122" s="832"/>
      <c r="AW122" s="830"/>
      <c r="AX122" s="831"/>
      <c r="AY122" s="832"/>
      <c r="AZ122" s="823"/>
      <c r="BA122" s="824"/>
      <c r="BB122" s="824"/>
      <c r="BC122" s="824"/>
      <c r="BD122" s="824"/>
      <c r="BE122" s="824"/>
      <c r="BF122" s="824"/>
      <c r="BG122" s="824"/>
      <c r="BH122" s="824"/>
      <c r="BI122" s="824"/>
      <c r="BJ122" s="824"/>
      <c r="BK122" s="824"/>
      <c r="BL122" s="824"/>
      <c r="BM122" s="824"/>
      <c r="BN122" s="824"/>
      <c r="BO122" s="824"/>
      <c r="BP122" s="824"/>
      <c r="BQ122" s="824"/>
      <c r="BR122" s="824"/>
      <c r="BS122" s="824"/>
      <c r="BT122" s="825"/>
      <c r="BU122" s="826"/>
      <c r="BV122" s="827"/>
      <c r="BW122" s="827"/>
      <c r="BX122" s="827"/>
      <c r="BY122" s="827"/>
      <c r="BZ122" s="827"/>
      <c r="CA122" s="827"/>
      <c r="CB122" s="827"/>
      <c r="CC122" s="827"/>
      <c r="CD122" s="827"/>
      <c r="CE122" s="827"/>
      <c r="CF122" s="827"/>
      <c r="CG122" s="828"/>
      <c r="CH122" s="364"/>
      <c r="CI122" s="364"/>
      <c r="CJ122" s="364"/>
      <c r="CK122" s="364"/>
      <c r="CQ122" s="408">
        <v>36</v>
      </c>
      <c r="CR122" s="410"/>
      <c r="CS122" s="383"/>
    </row>
    <row r="123" spans="1:97" s="363" customFormat="1" ht="27" customHeight="1" x14ac:dyDescent="0.2">
      <c r="A123" s="364"/>
      <c r="B123" s="364"/>
      <c r="C123" s="364"/>
      <c r="H123" s="823"/>
      <c r="I123" s="824"/>
      <c r="J123" s="824"/>
      <c r="K123" s="824"/>
      <c r="L123" s="824"/>
      <c r="M123" s="824"/>
      <c r="N123" s="824"/>
      <c r="O123" s="824"/>
      <c r="P123" s="824"/>
      <c r="Q123" s="824"/>
      <c r="R123" s="824"/>
      <c r="S123" s="824"/>
      <c r="T123" s="824"/>
      <c r="U123" s="824"/>
      <c r="V123" s="825"/>
      <c r="W123" s="823"/>
      <c r="X123" s="824"/>
      <c r="Y123" s="824"/>
      <c r="Z123" s="824"/>
      <c r="AA123" s="824"/>
      <c r="AB123" s="824"/>
      <c r="AC123" s="824"/>
      <c r="AD123" s="824"/>
      <c r="AE123" s="824"/>
      <c r="AF123" s="824"/>
      <c r="AG123" s="824"/>
      <c r="AH123" s="824"/>
      <c r="AI123" s="824"/>
      <c r="AJ123" s="824"/>
      <c r="AK123" s="825"/>
      <c r="AL123" s="829"/>
      <c r="AM123" s="829"/>
      <c r="AN123" s="829"/>
      <c r="AO123" s="829"/>
      <c r="AP123" s="829"/>
      <c r="AQ123" s="823"/>
      <c r="AR123" s="824"/>
      <c r="AS123" s="825"/>
      <c r="AT123" s="830"/>
      <c r="AU123" s="831"/>
      <c r="AV123" s="832"/>
      <c r="AW123" s="830"/>
      <c r="AX123" s="831"/>
      <c r="AY123" s="832"/>
      <c r="AZ123" s="823"/>
      <c r="BA123" s="824"/>
      <c r="BB123" s="824"/>
      <c r="BC123" s="824"/>
      <c r="BD123" s="824"/>
      <c r="BE123" s="824"/>
      <c r="BF123" s="824"/>
      <c r="BG123" s="824"/>
      <c r="BH123" s="824"/>
      <c r="BI123" s="824"/>
      <c r="BJ123" s="824"/>
      <c r="BK123" s="824"/>
      <c r="BL123" s="824"/>
      <c r="BM123" s="824"/>
      <c r="BN123" s="824"/>
      <c r="BO123" s="824"/>
      <c r="BP123" s="824"/>
      <c r="BQ123" s="824"/>
      <c r="BR123" s="824"/>
      <c r="BS123" s="824"/>
      <c r="BT123" s="825"/>
      <c r="BU123" s="826"/>
      <c r="BV123" s="827"/>
      <c r="BW123" s="827"/>
      <c r="BX123" s="827"/>
      <c r="BY123" s="827"/>
      <c r="BZ123" s="827"/>
      <c r="CA123" s="827"/>
      <c r="CB123" s="827"/>
      <c r="CC123" s="827"/>
      <c r="CD123" s="827"/>
      <c r="CE123" s="827"/>
      <c r="CF123" s="827"/>
      <c r="CG123" s="828"/>
      <c r="CH123" s="364"/>
      <c r="CI123" s="364"/>
      <c r="CJ123" s="364"/>
      <c r="CK123" s="364"/>
      <c r="CQ123" s="408">
        <v>37</v>
      </c>
      <c r="CR123" s="410"/>
      <c r="CS123" s="383"/>
    </row>
    <row r="124" spans="1:97" s="363" customFormat="1" ht="27" customHeight="1" x14ac:dyDescent="0.2">
      <c r="A124" s="364"/>
      <c r="B124" s="364"/>
      <c r="C124" s="364"/>
      <c r="H124" s="823"/>
      <c r="I124" s="824"/>
      <c r="J124" s="824"/>
      <c r="K124" s="824"/>
      <c r="L124" s="824"/>
      <c r="M124" s="824"/>
      <c r="N124" s="824"/>
      <c r="O124" s="824"/>
      <c r="P124" s="824"/>
      <c r="Q124" s="824"/>
      <c r="R124" s="824"/>
      <c r="S124" s="824"/>
      <c r="T124" s="824"/>
      <c r="U124" s="824"/>
      <c r="V124" s="825"/>
      <c r="W124" s="823"/>
      <c r="X124" s="824"/>
      <c r="Y124" s="824"/>
      <c r="Z124" s="824"/>
      <c r="AA124" s="824"/>
      <c r="AB124" s="824"/>
      <c r="AC124" s="824"/>
      <c r="AD124" s="824"/>
      <c r="AE124" s="824"/>
      <c r="AF124" s="824"/>
      <c r="AG124" s="824"/>
      <c r="AH124" s="824"/>
      <c r="AI124" s="824"/>
      <c r="AJ124" s="824"/>
      <c r="AK124" s="825"/>
      <c r="AL124" s="829"/>
      <c r="AM124" s="829"/>
      <c r="AN124" s="829"/>
      <c r="AO124" s="829"/>
      <c r="AP124" s="829"/>
      <c r="AQ124" s="823"/>
      <c r="AR124" s="824"/>
      <c r="AS124" s="825"/>
      <c r="AT124" s="830"/>
      <c r="AU124" s="831"/>
      <c r="AV124" s="832"/>
      <c r="AW124" s="830"/>
      <c r="AX124" s="831"/>
      <c r="AY124" s="832"/>
      <c r="AZ124" s="823"/>
      <c r="BA124" s="824"/>
      <c r="BB124" s="824"/>
      <c r="BC124" s="824"/>
      <c r="BD124" s="824"/>
      <c r="BE124" s="824"/>
      <c r="BF124" s="824"/>
      <c r="BG124" s="824"/>
      <c r="BH124" s="824"/>
      <c r="BI124" s="824"/>
      <c r="BJ124" s="824"/>
      <c r="BK124" s="824"/>
      <c r="BL124" s="824"/>
      <c r="BM124" s="824"/>
      <c r="BN124" s="824"/>
      <c r="BO124" s="824"/>
      <c r="BP124" s="824"/>
      <c r="BQ124" s="824"/>
      <c r="BR124" s="824"/>
      <c r="BS124" s="824"/>
      <c r="BT124" s="825"/>
      <c r="BU124" s="826"/>
      <c r="BV124" s="827"/>
      <c r="BW124" s="827"/>
      <c r="BX124" s="827"/>
      <c r="BY124" s="827"/>
      <c r="BZ124" s="827"/>
      <c r="CA124" s="827"/>
      <c r="CB124" s="827"/>
      <c r="CC124" s="827"/>
      <c r="CD124" s="827"/>
      <c r="CE124" s="827"/>
      <c r="CF124" s="827"/>
      <c r="CG124" s="828"/>
      <c r="CH124" s="364"/>
      <c r="CI124" s="364"/>
      <c r="CJ124" s="364"/>
      <c r="CK124" s="364"/>
      <c r="CQ124" s="408">
        <v>38</v>
      </c>
      <c r="CR124" s="410"/>
      <c r="CS124" s="383"/>
    </row>
    <row r="125" spans="1:97" s="363" customFormat="1" ht="27" customHeight="1" x14ac:dyDescent="0.2">
      <c r="A125" s="364"/>
      <c r="B125" s="364"/>
      <c r="C125" s="364"/>
      <c r="H125" s="823"/>
      <c r="I125" s="824"/>
      <c r="J125" s="824"/>
      <c r="K125" s="824"/>
      <c r="L125" s="824"/>
      <c r="M125" s="824"/>
      <c r="N125" s="824"/>
      <c r="O125" s="824"/>
      <c r="P125" s="824"/>
      <c r="Q125" s="824"/>
      <c r="R125" s="824"/>
      <c r="S125" s="824"/>
      <c r="T125" s="824"/>
      <c r="U125" s="824"/>
      <c r="V125" s="825"/>
      <c r="W125" s="823"/>
      <c r="X125" s="824"/>
      <c r="Y125" s="824"/>
      <c r="Z125" s="824"/>
      <c r="AA125" s="824"/>
      <c r="AB125" s="824"/>
      <c r="AC125" s="824"/>
      <c r="AD125" s="824"/>
      <c r="AE125" s="824"/>
      <c r="AF125" s="824"/>
      <c r="AG125" s="824"/>
      <c r="AH125" s="824"/>
      <c r="AI125" s="824"/>
      <c r="AJ125" s="824"/>
      <c r="AK125" s="825"/>
      <c r="AL125" s="829"/>
      <c r="AM125" s="829"/>
      <c r="AN125" s="829"/>
      <c r="AO125" s="829"/>
      <c r="AP125" s="829"/>
      <c r="AQ125" s="823"/>
      <c r="AR125" s="824"/>
      <c r="AS125" s="825"/>
      <c r="AT125" s="830"/>
      <c r="AU125" s="831"/>
      <c r="AV125" s="832"/>
      <c r="AW125" s="830"/>
      <c r="AX125" s="831"/>
      <c r="AY125" s="832"/>
      <c r="AZ125" s="823"/>
      <c r="BA125" s="824"/>
      <c r="BB125" s="824"/>
      <c r="BC125" s="824"/>
      <c r="BD125" s="824"/>
      <c r="BE125" s="824"/>
      <c r="BF125" s="824"/>
      <c r="BG125" s="824"/>
      <c r="BH125" s="824"/>
      <c r="BI125" s="824"/>
      <c r="BJ125" s="824"/>
      <c r="BK125" s="824"/>
      <c r="BL125" s="824"/>
      <c r="BM125" s="824"/>
      <c r="BN125" s="824"/>
      <c r="BO125" s="824"/>
      <c r="BP125" s="824"/>
      <c r="BQ125" s="824"/>
      <c r="BR125" s="824"/>
      <c r="BS125" s="824"/>
      <c r="BT125" s="825"/>
      <c r="BU125" s="826"/>
      <c r="BV125" s="827"/>
      <c r="BW125" s="827"/>
      <c r="BX125" s="827"/>
      <c r="BY125" s="827"/>
      <c r="BZ125" s="827"/>
      <c r="CA125" s="827"/>
      <c r="CB125" s="827"/>
      <c r="CC125" s="827"/>
      <c r="CD125" s="827"/>
      <c r="CE125" s="827"/>
      <c r="CF125" s="827"/>
      <c r="CG125" s="828"/>
      <c r="CH125" s="364"/>
      <c r="CI125" s="364"/>
      <c r="CJ125" s="364"/>
      <c r="CK125" s="364"/>
      <c r="CQ125" s="408">
        <v>39</v>
      </c>
      <c r="CR125" s="410"/>
      <c r="CS125" s="383"/>
    </row>
    <row r="126" spans="1:97" s="363" customFormat="1" ht="27" customHeight="1" x14ac:dyDescent="0.2">
      <c r="A126" s="364"/>
      <c r="B126" s="364"/>
      <c r="C126" s="364"/>
      <c r="H126" s="823"/>
      <c r="I126" s="824"/>
      <c r="J126" s="824"/>
      <c r="K126" s="824"/>
      <c r="L126" s="824"/>
      <c r="M126" s="824"/>
      <c r="N126" s="824"/>
      <c r="O126" s="824"/>
      <c r="P126" s="824"/>
      <c r="Q126" s="824"/>
      <c r="R126" s="824"/>
      <c r="S126" s="824"/>
      <c r="T126" s="824"/>
      <c r="U126" s="824"/>
      <c r="V126" s="825"/>
      <c r="W126" s="823"/>
      <c r="X126" s="824"/>
      <c r="Y126" s="824"/>
      <c r="Z126" s="824"/>
      <c r="AA126" s="824"/>
      <c r="AB126" s="824"/>
      <c r="AC126" s="824"/>
      <c r="AD126" s="824"/>
      <c r="AE126" s="824"/>
      <c r="AF126" s="824"/>
      <c r="AG126" s="824"/>
      <c r="AH126" s="824"/>
      <c r="AI126" s="824"/>
      <c r="AJ126" s="824"/>
      <c r="AK126" s="825"/>
      <c r="AL126" s="829"/>
      <c r="AM126" s="829"/>
      <c r="AN126" s="829"/>
      <c r="AO126" s="829"/>
      <c r="AP126" s="829"/>
      <c r="AQ126" s="823"/>
      <c r="AR126" s="824"/>
      <c r="AS126" s="825"/>
      <c r="AT126" s="830"/>
      <c r="AU126" s="831"/>
      <c r="AV126" s="832"/>
      <c r="AW126" s="830"/>
      <c r="AX126" s="831"/>
      <c r="AY126" s="832"/>
      <c r="AZ126" s="823"/>
      <c r="BA126" s="824"/>
      <c r="BB126" s="824"/>
      <c r="BC126" s="824"/>
      <c r="BD126" s="824"/>
      <c r="BE126" s="824"/>
      <c r="BF126" s="824"/>
      <c r="BG126" s="824"/>
      <c r="BH126" s="824"/>
      <c r="BI126" s="824"/>
      <c r="BJ126" s="824"/>
      <c r="BK126" s="824"/>
      <c r="BL126" s="824"/>
      <c r="BM126" s="824"/>
      <c r="BN126" s="824"/>
      <c r="BO126" s="824"/>
      <c r="BP126" s="824"/>
      <c r="BQ126" s="824"/>
      <c r="BR126" s="824"/>
      <c r="BS126" s="824"/>
      <c r="BT126" s="825"/>
      <c r="BU126" s="826"/>
      <c r="BV126" s="827"/>
      <c r="BW126" s="827"/>
      <c r="BX126" s="827"/>
      <c r="BY126" s="827"/>
      <c r="BZ126" s="827"/>
      <c r="CA126" s="827"/>
      <c r="CB126" s="827"/>
      <c r="CC126" s="827"/>
      <c r="CD126" s="827"/>
      <c r="CE126" s="827"/>
      <c r="CF126" s="827"/>
      <c r="CG126" s="828"/>
      <c r="CH126" s="364"/>
      <c r="CI126" s="364"/>
      <c r="CJ126" s="364"/>
      <c r="CK126" s="364"/>
      <c r="CQ126" s="408">
        <v>40</v>
      </c>
      <c r="CR126" s="410"/>
      <c r="CS126" s="383"/>
    </row>
    <row r="127" spans="1:97" s="363" customFormat="1" ht="27" customHeight="1" x14ac:dyDescent="0.2">
      <c r="A127" s="364"/>
      <c r="B127" s="364"/>
      <c r="C127" s="364"/>
      <c r="H127" s="823"/>
      <c r="I127" s="824"/>
      <c r="J127" s="824"/>
      <c r="K127" s="824"/>
      <c r="L127" s="824"/>
      <c r="M127" s="824"/>
      <c r="N127" s="824"/>
      <c r="O127" s="824"/>
      <c r="P127" s="824"/>
      <c r="Q127" s="824"/>
      <c r="R127" s="824"/>
      <c r="S127" s="824"/>
      <c r="T127" s="824"/>
      <c r="U127" s="824"/>
      <c r="V127" s="825"/>
      <c r="W127" s="823"/>
      <c r="X127" s="824"/>
      <c r="Y127" s="824"/>
      <c r="Z127" s="824"/>
      <c r="AA127" s="824"/>
      <c r="AB127" s="824"/>
      <c r="AC127" s="824"/>
      <c r="AD127" s="824"/>
      <c r="AE127" s="824"/>
      <c r="AF127" s="824"/>
      <c r="AG127" s="824"/>
      <c r="AH127" s="824"/>
      <c r="AI127" s="824"/>
      <c r="AJ127" s="824"/>
      <c r="AK127" s="825"/>
      <c r="AL127" s="829"/>
      <c r="AM127" s="829"/>
      <c r="AN127" s="829"/>
      <c r="AO127" s="829"/>
      <c r="AP127" s="829"/>
      <c r="AQ127" s="823"/>
      <c r="AR127" s="824"/>
      <c r="AS127" s="825"/>
      <c r="AT127" s="830"/>
      <c r="AU127" s="831"/>
      <c r="AV127" s="832"/>
      <c r="AW127" s="830"/>
      <c r="AX127" s="831"/>
      <c r="AY127" s="832"/>
      <c r="AZ127" s="823"/>
      <c r="BA127" s="824"/>
      <c r="BB127" s="824"/>
      <c r="BC127" s="824"/>
      <c r="BD127" s="824"/>
      <c r="BE127" s="824"/>
      <c r="BF127" s="824"/>
      <c r="BG127" s="824"/>
      <c r="BH127" s="824"/>
      <c r="BI127" s="824"/>
      <c r="BJ127" s="824"/>
      <c r="BK127" s="824"/>
      <c r="BL127" s="824"/>
      <c r="BM127" s="824"/>
      <c r="BN127" s="824"/>
      <c r="BO127" s="824"/>
      <c r="BP127" s="824"/>
      <c r="BQ127" s="824"/>
      <c r="BR127" s="824"/>
      <c r="BS127" s="824"/>
      <c r="BT127" s="825"/>
      <c r="BU127" s="826"/>
      <c r="BV127" s="827"/>
      <c r="BW127" s="827"/>
      <c r="BX127" s="827"/>
      <c r="BY127" s="827"/>
      <c r="BZ127" s="827"/>
      <c r="CA127" s="827"/>
      <c r="CB127" s="827"/>
      <c r="CC127" s="827"/>
      <c r="CD127" s="827"/>
      <c r="CE127" s="827"/>
      <c r="CF127" s="827"/>
      <c r="CG127" s="828"/>
      <c r="CH127" s="364"/>
      <c r="CI127" s="364"/>
      <c r="CJ127" s="364"/>
      <c r="CK127" s="364"/>
      <c r="CQ127" s="408">
        <v>41</v>
      </c>
      <c r="CR127" s="410"/>
      <c r="CS127" s="383"/>
    </row>
    <row r="128" spans="1:97" s="363" customFormat="1" ht="27" customHeight="1" x14ac:dyDescent="0.2">
      <c r="A128" s="364"/>
      <c r="B128" s="364"/>
      <c r="C128" s="364"/>
      <c r="H128" s="823"/>
      <c r="I128" s="824"/>
      <c r="J128" s="824"/>
      <c r="K128" s="824"/>
      <c r="L128" s="824"/>
      <c r="M128" s="824"/>
      <c r="N128" s="824"/>
      <c r="O128" s="824"/>
      <c r="P128" s="824"/>
      <c r="Q128" s="824"/>
      <c r="R128" s="824"/>
      <c r="S128" s="824"/>
      <c r="T128" s="824"/>
      <c r="U128" s="824"/>
      <c r="V128" s="825"/>
      <c r="W128" s="823"/>
      <c r="X128" s="824"/>
      <c r="Y128" s="824"/>
      <c r="Z128" s="824"/>
      <c r="AA128" s="824"/>
      <c r="AB128" s="824"/>
      <c r="AC128" s="824"/>
      <c r="AD128" s="824"/>
      <c r="AE128" s="824"/>
      <c r="AF128" s="824"/>
      <c r="AG128" s="824"/>
      <c r="AH128" s="824"/>
      <c r="AI128" s="824"/>
      <c r="AJ128" s="824"/>
      <c r="AK128" s="825"/>
      <c r="AL128" s="829"/>
      <c r="AM128" s="829"/>
      <c r="AN128" s="829"/>
      <c r="AO128" s="829"/>
      <c r="AP128" s="829"/>
      <c r="AQ128" s="823"/>
      <c r="AR128" s="824"/>
      <c r="AS128" s="825"/>
      <c r="AT128" s="830"/>
      <c r="AU128" s="831"/>
      <c r="AV128" s="832"/>
      <c r="AW128" s="830"/>
      <c r="AX128" s="831"/>
      <c r="AY128" s="832"/>
      <c r="AZ128" s="823"/>
      <c r="BA128" s="824"/>
      <c r="BB128" s="824"/>
      <c r="BC128" s="824"/>
      <c r="BD128" s="824"/>
      <c r="BE128" s="824"/>
      <c r="BF128" s="824"/>
      <c r="BG128" s="824"/>
      <c r="BH128" s="824"/>
      <c r="BI128" s="824"/>
      <c r="BJ128" s="824"/>
      <c r="BK128" s="824"/>
      <c r="BL128" s="824"/>
      <c r="BM128" s="824"/>
      <c r="BN128" s="824"/>
      <c r="BO128" s="824"/>
      <c r="BP128" s="824"/>
      <c r="BQ128" s="824"/>
      <c r="BR128" s="824"/>
      <c r="BS128" s="824"/>
      <c r="BT128" s="825"/>
      <c r="BU128" s="826"/>
      <c r="BV128" s="827"/>
      <c r="BW128" s="827"/>
      <c r="BX128" s="827"/>
      <c r="BY128" s="827"/>
      <c r="BZ128" s="827"/>
      <c r="CA128" s="827"/>
      <c r="CB128" s="827"/>
      <c r="CC128" s="827"/>
      <c r="CD128" s="827"/>
      <c r="CE128" s="827"/>
      <c r="CF128" s="827"/>
      <c r="CG128" s="828"/>
      <c r="CH128" s="364"/>
      <c r="CI128" s="364"/>
      <c r="CJ128" s="364"/>
      <c r="CK128" s="364"/>
      <c r="CQ128" s="408">
        <v>42</v>
      </c>
      <c r="CR128" s="410"/>
      <c r="CS128" s="383"/>
    </row>
    <row r="129" spans="1:97" s="363" customFormat="1" ht="27" customHeight="1" x14ac:dyDescent="0.2">
      <c r="A129" s="364"/>
      <c r="B129" s="364"/>
      <c r="C129" s="364"/>
      <c r="H129" s="823"/>
      <c r="I129" s="824"/>
      <c r="J129" s="824"/>
      <c r="K129" s="824"/>
      <c r="L129" s="824"/>
      <c r="M129" s="824"/>
      <c r="N129" s="824"/>
      <c r="O129" s="824"/>
      <c r="P129" s="824"/>
      <c r="Q129" s="824"/>
      <c r="R129" s="824"/>
      <c r="S129" s="824"/>
      <c r="T129" s="824"/>
      <c r="U129" s="824"/>
      <c r="V129" s="825"/>
      <c r="W129" s="823"/>
      <c r="X129" s="824"/>
      <c r="Y129" s="824"/>
      <c r="Z129" s="824"/>
      <c r="AA129" s="824"/>
      <c r="AB129" s="824"/>
      <c r="AC129" s="824"/>
      <c r="AD129" s="824"/>
      <c r="AE129" s="824"/>
      <c r="AF129" s="824"/>
      <c r="AG129" s="824"/>
      <c r="AH129" s="824"/>
      <c r="AI129" s="824"/>
      <c r="AJ129" s="824"/>
      <c r="AK129" s="825"/>
      <c r="AL129" s="829"/>
      <c r="AM129" s="829"/>
      <c r="AN129" s="829"/>
      <c r="AO129" s="829"/>
      <c r="AP129" s="829"/>
      <c r="AQ129" s="823"/>
      <c r="AR129" s="824"/>
      <c r="AS129" s="825"/>
      <c r="AT129" s="830"/>
      <c r="AU129" s="831"/>
      <c r="AV129" s="832"/>
      <c r="AW129" s="830"/>
      <c r="AX129" s="831"/>
      <c r="AY129" s="832"/>
      <c r="AZ129" s="823"/>
      <c r="BA129" s="824"/>
      <c r="BB129" s="824"/>
      <c r="BC129" s="824"/>
      <c r="BD129" s="824"/>
      <c r="BE129" s="824"/>
      <c r="BF129" s="824"/>
      <c r="BG129" s="824"/>
      <c r="BH129" s="824"/>
      <c r="BI129" s="824"/>
      <c r="BJ129" s="824"/>
      <c r="BK129" s="824"/>
      <c r="BL129" s="824"/>
      <c r="BM129" s="824"/>
      <c r="BN129" s="824"/>
      <c r="BO129" s="824"/>
      <c r="BP129" s="824"/>
      <c r="BQ129" s="824"/>
      <c r="BR129" s="824"/>
      <c r="BS129" s="824"/>
      <c r="BT129" s="825"/>
      <c r="BU129" s="826"/>
      <c r="BV129" s="827"/>
      <c r="BW129" s="827"/>
      <c r="BX129" s="827"/>
      <c r="BY129" s="827"/>
      <c r="BZ129" s="827"/>
      <c r="CA129" s="827"/>
      <c r="CB129" s="827"/>
      <c r="CC129" s="827"/>
      <c r="CD129" s="827"/>
      <c r="CE129" s="827"/>
      <c r="CF129" s="827"/>
      <c r="CG129" s="828"/>
      <c r="CH129" s="364"/>
      <c r="CI129" s="364"/>
      <c r="CJ129" s="364"/>
      <c r="CK129" s="364"/>
      <c r="CQ129" s="408">
        <v>43</v>
      </c>
      <c r="CR129" s="410"/>
      <c r="CS129" s="383"/>
    </row>
    <row r="130" spans="1:97" s="363" customFormat="1" ht="27" customHeight="1" x14ac:dyDescent="0.2">
      <c r="A130" s="364"/>
      <c r="B130" s="364"/>
      <c r="C130" s="364"/>
      <c r="H130" s="823"/>
      <c r="I130" s="824"/>
      <c r="J130" s="824"/>
      <c r="K130" s="824"/>
      <c r="L130" s="824"/>
      <c r="M130" s="824"/>
      <c r="N130" s="824"/>
      <c r="O130" s="824"/>
      <c r="P130" s="824"/>
      <c r="Q130" s="824"/>
      <c r="R130" s="824"/>
      <c r="S130" s="824"/>
      <c r="T130" s="824"/>
      <c r="U130" s="824"/>
      <c r="V130" s="825"/>
      <c r="W130" s="823"/>
      <c r="X130" s="824"/>
      <c r="Y130" s="824"/>
      <c r="Z130" s="824"/>
      <c r="AA130" s="824"/>
      <c r="AB130" s="824"/>
      <c r="AC130" s="824"/>
      <c r="AD130" s="824"/>
      <c r="AE130" s="824"/>
      <c r="AF130" s="824"/>
      <c r="AG130" s="824"/>
      <c r="AH130" s="824"/>
      <c r="AI130" s="824"/>
      <c r="AJ130" s="824"/>
      <c r="AK130" s="825"/>
      <c r="AL130" s="829"/>
      <c r="AM130" s="829"/>
      <c r="AN130" s="829"/>
      <c r="AO130" s="829"/>
      <c r="AP130" s="829"/>
      <c r="AQ130" s="823"/>
      <c r="AR130" s="824"/>
      <c r="AS130" s="825"/>
      <c r="AT130" s="830"/>
      <c r="AU130" s="831"/>
      <c r="AV130" s="832"/>
      <c r="AW130" s="830"/>
      <c r="AX130" s="831"/>
      <c r="AY130" s="832"/>
      <c r="AZ130" s="823"/>
      <c r="BA130" s="824"/>
      <c r="BB130" s="824"/>
      <c r="BC130" s="824"/>
      <c r="BD130" s="824"/>
      <c r="BE130" s="824"/>
      <c r="BF130" s="824"/>
      <c r="BG130" s="824"/>
      <c r="BH130" s="824"/>
      <c r="BI130" s="824"/>
      <c r="BJ130" s="824"/>
      <c r="BK130" s="824"/>
      <c r="BL130" s="824"/>
      <c r="BM130" s="824"/>
      <c r="BN130" s="824"/>
      <c r="BO130" s="824"/>
      <c r="BP130" s="824"/>
      <c r="BQ130" s="824"/>
      <c r="BR130" s="824"/>
      <c r="BS130" s="824"/>
      <c r="BT130" s="825"/>
      <c r="BU130" s="826"/>
      <c r="BV130" s="827"/>
      <c r="BW130" s="827"/>
      <c r="BX130" s="827"/>
      <c r="BY130" s="827"/>
      <c r="BZ130" s="827"/>
      <c r="CA130" s="827"/>
      <c r="CB130" s="827"/>
      <c r="CC130" s="827"/>
      <c r="CD130" s="827"/>
      <c r="CE130" s="827"/>
      <c r="CF130" s="827"/>
      <c r="CG130" s="828"/>
      <c r="CH130" s="364"/>
      <c r="CI130" s="364"/>
      <c r="CJ130" s="364"/>
      <c r="CK130" s="364"/>
      <c r="CQ130" s="408">
        <v>44</v>
      </c>
      <c r="CR130" s="410"/>
      <c r="CS130" s="383"/>
    </row>
    <row r="131" spans="1:97" s="363" customFormat="1" ht="27" customHeight="1" x14ac:dyDescent="0.2">
      <c r="A131" s="364"/>
      <c r="B131" s="364"/>
      <c r="C131" s="364"/>
      <c r="H131" s="823"/>
      <c r="I131" s="824"/>
      <c r="J131" s="824"/>
      <c r="K131" s="824"/>
      <c r="L131" s="824"/>
      <c r="M131" s="824"/>
      <c r="N131" s="824"/>
      <c r="O131" s="824"/>
      <c r="P131" s="824"/>
      <c r="Q131" s="824"/>
      <c r="R131" s="824"/>
      <c r="S131" s="824"/>
      <c r="T131" s="824"/>
      <c r="U131" s="824"/>
      <c r="V131" s="825"/>
      <c r="W131" s="823"/>
      <c r="X131" s="824"/>
      <c r="Y131" s="824"/>
      <c r="Z131" s="824"/>
      <c r="AA131" s="824"/>
      <c r="AB131" s="824"/>
      <c r="AC131" s="824"/>
      <c r="AD131" s="824"/>
      <c r="AE131" s="824"/>
      <c r="AF131" s="824"/>
      <c r="AG131" s="824"/>
      <c r="AH131" s="824"/>
      <c r="AI131" s="824"/>
      <c r="AJ131" s="824"/>
      <c r="AK131" s="825"/>
      <c r="AL131" s="829"/>
      <c r="AM131" s="829"/>
      <c r="AN131" s="829"/>
      <c r="AO131" s="829"/>
      <c r="AP131" s="829"/>
      <c r="AQ131" s="823"/>
      <c r="AR131" s="824"/>
      <c r="AS131" s="825"/>
      <c r="AT131" s="830"/>
      <c r="AU131" s="831"/>
      <c r="AV131" s="832"/>
      <c r="AW131" s="830"/>
      <c r="AX131" s="831"/>
      <c r="AY131" s="832"/>
      <c r="AZ131" s="823"/>
      <c r="BA131" s="824"/>
      <c r="BB131" s="824"/>
      <c r="BC131" s="824"/>
      <c r="BD131" s="824"/>
      <c r="BE131" s="824"/>
      <c r="BF131" s="824"/>
      <c r="BG131" s="824"/>
      <c r="BH131" s="824"/>
      <c r="BI131" s="824"/>
      <c r="BJ131" s="824"/>
      <c r="BK131" s="824"/>
      <c r="BL131" s="824"/>
      <c r="BM131" s="824"/>
      <c r="BN131" s="824"/>
      <c r="BO131" s="824"/>
      <c r="BP131" s="824"/>
      <c r="BQ131" s="824"/>
      <c r="BR131" s="824"/>
      <c r="BS131" s="824"/>
      <c r="BT131" s="825"/>
      <c r="BU131" s="826"/>
      <c r="BV131" s="827"/>
      <c r="BW131" s="827"/>
      <c r="BX131" s="827"/>
      <c r="BY131" s="827"/>
      <c r="BZ131" s="827"/>
      <c r="CA131" s="827"/>
      <c r="CB131" s="827"/>
      <c r="CC131" s="827"/>
      <c r="CD131" s="827"/>
      <c r="CE131" s="827"/>
      <c r="CF131" s="827"/>
      <c r="CG131" s="828"/>
      <c r="CH131" s="364"/>
      <c r="CI131" s="364"/>
      <c r="CJ131" s="364"/>
      <c r="CK131" s="364"/>
      <c r="CQ131" s="408">
        <v>45</v>
      </c>
      <c r="CR131" s="410"/>
      <c r="CS131" s="383"/>
    </row>
    <row r="132" spans="1:97" s="363" customFormat="1" ht="27" customHeight="1" x14ac:dyDescent="0.2">
      <c r="A132" s="364"/>
      <c r="B132" s="364"/>
      <c r="C132" s="364"/>
      <c r="H132" s="823"/>
      <c r="I132" s="824"/>
      <c r="J132" s="824"/>
      <c r="K132" s="824"/>
      <c r="L132" s="824"/>
      <c r="M132" s="824"/>
      <c r="N132" s="824"/>
      <c r="O132" s="824"/>
      <c r="P132" s="824"/>
      <c r="Q132" s="824"/>
      <c r="R132" s="824"/>
      <c r="S132" s="824"/>
      <c r="T132" s="824"/>
      <c r="U132" s="824"/>
      <c r="V132" s="825"/>
      <c r="W132" s="823"/>
      <c r="X132" s="824"/>
      <c r="Y132" s="824"/>
      <c r="Z132" s="824"/>
      <c r="AA132" s="824"/>
      <c r="AB132" s="824"/>
      <c r="AC132" s="824"/>
      <c r="AD132" s="824"/>
      <c r="AE132" s="824"/>
      <c r="AF132" s="824"/>
      <c r="AG132" s="824"/>
      <c r="AH132" s="824"/>
      <c r="AI132" s="824"/>
      <c r="AJ132" s="824"/>
      <c r="AK132" s="825"/>
      <c r="AL132" s="829"/>
      <c r="AM132" s="829"/>
      <c r="AN132" s="829"/>
      <c r="AO132" s="829"/>
      <c r="AP132" s="829"/>
      <c r="AQ132" s="823"/>
      <c r="AR132" s="824"/>
      <c r="AS132" s="825"/>
      <c r="AT132" s="830"/>
      <c r="AU132" s="831"/>
      <c r="AV132" s="832"/>
      <c r="AW132" s="830"/>
      <c r="AX132" s="831"/>
      <c r="AY132" s="832"/>
      <c r="AZ132" s="823"/>
      <c r="BA132" s="824"/>
      <c r="BB132" s="824"/>
      <c r="BC132" s="824"/>
      <c r="BD132" s="824"/>
      <c r="BE132" s="824"/>
      <c r="BF132" s="824"/>
      <c r="BG132" s="824"/>
      <c r="BH132" s="824"/>
      <c r="BI132" s="824"/>
      <c r="BJ132" s="824"/>
      <c r="BK132" s="824"/>
      <c r="BL132" s="824"/>
      <c r="BM132" s="824"/>
      <c r="BN132" s="824"/>
      <c r="BO132" s="824"/>
      <c r="BP132" s="824"/>
      <c r="BQ132" s="824"/>
      <c r="BR132" s="824"/>
      <c r="BS132" s="824"/>
      <c r="BT132" s="825"/>
      <c r="BU132" s="826"/>
      <c r="BV132" s="827"/>
      <c r="BW132" s="827"/>
      <c r="BX132" s="827"/>
      <c r="BY132" s="827"/>
      <c r="BZ132" s="827"/>
      <c r="CA132" s="827"/>
      <c r="CB132" s="827"/>
      <c r="CC132" s="827"/>
      <c r="CD132" s="827"/>
      <c r="CE132" s="827"/>
      <c r="CF132" s="827"/>
      <c r="CG132" s="828"/>
      <c r="CH132" s="364"/>
      <c r="CI132" s="364"/>
      <c r="CJ132" s="364"/>
      <c r="CK132" s="364"/>
      <c r="CQ132" s="408">
        <v>46</v>
      </c>
      <c r="CR132" s="410"/>
      <c r="CS132" s="383"/>
    </row>
    <row r="133" spans="1:97" s="363" customFormat="1" ht="27" customHeight="1" x14ac:dyDescent="0.2">
      <c r="A133" s="364"/>
      <c r="B133" s="364"/>
      <c r="C133" s="364"/>
      <c r="H133" s="823"/>
      <c r="I133" s="824"/>
      <c r="J133" s="824"/>
      <c r="K133" s="824"/>
      <c r="L133" s="824"/>
      <c r="M133" s="824"/>
      <c r="N133" s="824"/>
      <c r="O133" s="824"/>
      <c r="P133" s="824"/>
      <c r="Q133" s="824"/>
      <c r="R133" s="824"/>
      <c r="S133" s="824"/>
      <c r="T133" s="824"/>
      <c r="U133" s="824"/>
      <c r="V133" s="825"/>
      <c r="W133" s="823"/>
      <c r="X133" s="824"/>
      <c r="Y133" s="824"/>
      <c r="Z133" s="824"/>
      <c r="AA133" s="824"/>
      <c r="AB133" s="824"/>
      <c r="AC133" s="824"/>
      <c r="AD133" s="824"/>
      <c r="AE133" s="824"/>
      <c r="AF133" s="824"/>
      <c r="AG133" s="824"/>
      <c r="AH133" s="824"/>
      <c r="AI133" s="824"/>
      <c r="AJ133" s="824"/>
      <c r="AK133" s="825"/>
      <c r="AL133" s="829"/>
      <c r="AM133" s="829"/>
      <c r="AN133" s="829"/>
      <c r="AO133" s="829"/>
      <c r="AP133" s="829"/>
      <c r="AQ133" s="823"/>
      <c r="AR133" s="824"/>
      <c r="AS133" s="825"/>
      <c r="AT133" s="830"/>
      <c r="AU133" s="831"/>
      <c r="AV133" s="832"/>
      <c r="AW133" s="830"/>
      <c r="AX133" s="831"/>
      <c r="AY133" s="832"/>
      <c r="AZ133" s="823"/>
      <c r="BA133" s="824"/>
      <c r="BB133" s="824"/>
      <c r="BC133" s="824"/>
      <c r="BD133" s="824"/>
      <c r="BE133" s="824"/>
      <c r="BF133" s="824"/>
      <c r="BG133" s="824"/>
      <c r="BH133" s="824"/>
      <c r="BI133" s="824"/>
      <c r="BJ133" s="824"/>
      <c r="BK133" s="824"/>
      <c r="BL133" s="824"/>
      <c r="BM133" s="824"/>
      <c r="BN133" s="824"/>
      <c r="BO133" s="824"/>
      <c r="BP133" s="824"/>
      <c r="BQ133" s="824"/>
      <c r="BR133" s="824"/>
      <c r="BS133" s="824"/>
      <c r="BT133" s="825"/>
      <c r="BU133" s="826"/>
      <c r="BV133" s="827"/>
      <c r="BW133" s="827"/>
      <c r="BX133" s="827"/>
      <c r="BY133" s="827"/>
      <c r="BZ133" s="827"/>
      <c r="CA133" s="827"/>
      <c r="CB133" s="827"/>
      <c r="CC133" s="827"/>
      <c r="CD133" s="827"/>
      <c r="CE133" s="827"/>
      <c r="CF133" s="827"/>
      <c r="CG133" s="828"/>
      <c r="CH133" s="364"/>
      <c r="CI133" s="364"/>
      <c r="CJ133" s="364"/>
      <c r="CK133" s="364"/>
      <c r="CQ133" s="408">
        <v>47</v>
      </c>
      <c r="CR133" s="410"/>
      <c r="CS133" s="383"/>
    </row>
    <row r="134" spans="1:97" s="363" customFormat="1" ht="27" customHeight="1" x14ac:dyDescent="0.2">
      <c r="A134" s="364"/>
      <c r="B134" s="364"/>
      <c r="C134" s="364"/>
      <c r="H134" s="823"/>
      <c r="I134" s="824"/>
      <c r="J134" s="824"/>
      <c r="K134" s="824"/>
      <c r="L134" s="824"/>
      <c r="M134" s="824"/>
      <c r="N134" s="824"/>
      <c r="O134" s="824"/>
      <c r="P134" s="824"/>
      <c r="Q134" s="824"/>
      <c r="R134" s="824"/>
      <c r="S134" s="824"/>
      <c r="T134" s="824"/>
      <c r="U134" s="824"/>
      <c r="V134" s="825"/>
      <c r="W134" s="823"/>
      <c r="X134" s="824"/>
      <c r="Y134" s="824"/>
      <c r="Z134" s="824"/>
      <c r="AA134" s="824"/>
      <c r="AB134" s="824"/>
      <c r="AC134" s="824"/>
      <c r="AD134" s="824"/>
      <c r="AE134" s="824"/>
      <c r="AF134" s="824"/>
      <c r="AG134" s="824"/>
      <c r="AH134" s="824"/>
      <c r="AI134" s="824"/>
      <c r="AJ134" s="824"/>
      <c r="AK134" s="825"/>
      <c r="AL134" s="829"/>
      <c r="AM134" s="829"/>
      <c r="AN134" s="829"/>
      <c r="AO134" s="829"/>
      <c r="AP134" s="829"/>
      <c r="AQ134" s="823"/>
      <c r="AR134" s="824"/>
      <c r="AS134" s="825"/>
      <c r="AT134" s="830"/>
      <c r="AU134" s="831"/>
      <c r="AV134" s="832"/>
      <c r="AW134" s="830"/>
      <c r="AX134" s="831"/>
      <c r="AY134" s="832"/>
      <c r="AZ134" s="823"/>
      <c r="BA134" s="824"/>
      <c r="BB134" s="824"/>
      <c r="BC134" s="824"/>
      <c r="BD134" s="824"/>
      <c r="BE134" s="824"/>
      <c r="BF134" s="824"/>
      <c r="BG134" s="824"/>
      <c r="BH134" s="824"/>
      <c r="BI134" s="824"/>
      <c r="BJ134" s="824"/>
      <c r="BK134" s="824"/>
      <c r="BL134" s="824"/>
      <c r="BM134" s="824"/>
      <c r="BN134" s="824"/>
      <c r="BO134" s="824"/>
      <c r="BP134" s="824"/>
      <c r="BQ134" s="824"/>
      <c r="BR134" s="824"/>
      <c r="BS134" s="824"/>
      <c r="BT134" s="825"/>
      <c r="BU134" s="826"/>
      <c r="BV134" s="827"/>
      <c r="BW134" s="827"/>
      <c r="BX134" s="827"/>
      <c r="BY134" s="827"/>
      <c r="BZ134" s="827"/>
      <c r="CA134" s="827"/>
      <c r="CB134" s="827"/>
      <c r="CC134" s="827"/>
      <c r="CD134" s="827"/>
      <c r="CE134" s="827"/>
      <c r="CF134" s="827"/>
      <c r="CG134" s="828"/>
      <c r="CH134" s="364"/>
      <c r="CI134" s="364"/>
      <c r="CJ134" s="364"/>
      <c r="CK134" s="364"/>
      <c r="CQ134" s="408">
        <v>48</v>
      </c>
      <c r="CR134" s="410"/>
      <c r="CS134" s="383"/>
    </row>
    <row r="135" spans="1:97" s="363" customFormat="1" ht="27" customHeight="1" x14ac:dyDescent="0.2">
      <c r="A135" s="364"/>
      <c r="B135" s="364"/>
      <c r="C135" s="364"/>
      <c r="H135" s="823"/>
      <c r="I135" s="824"/>
      <c r="J135" s="824"/>
      <c r="K135" s="824"/>
      <c r="L135" s="824"/>
      <c r="M135" s="824"/>
      <c r="N135" s="824"/>
      <c r="O135" s="824"/>
      <c r="P135" s="824"/>
      <c r="Q135" s="824"/>
      <c r="R135" s="824"/>
      <c r="S135" s="824"/>
      <c r="T135" s="824"/>
      <c r="U135" s="824"/>
      <c r="V135" s="825"/>
      <c r="W135" s="823"/>
      <c r="X135" s="824"/>
      <c r="Y135" s="824"/>
      <c r="Z135" s="824"/>
      <c r="AA135" s="824"/>
      <c r="AB135" s="824"/>
      <c r="AC135" s="824"/>
      <c r="AD135" s="824"/>
      <c r="AE135" s="824"/>
      <c r="AF135" s="824"/>
      <c r="AG135" s="824"/>
      <c r="AH135" s="824"/>
      <c r="AI135" s="824"/>
      <c r="AJ135" s="824"/>
      <c r="AK135" s="825"/>
      <c r="AL135" s="829"/>
      <c r="AM135" s="829"/>
      <c r="AN135" s="829"/>
      <c r="AO135" s="829"/>
      <c r="AP135" s="829"/>
      <c r="AQ135" s="823"/>
      <c r="AR135" s="824"/>
      <c r="AS135" s="825"/>
      <c r="AT135" s="830"/>
      <c r="AU135" s="831"/>
      <c r="AV135" s="832"/>
      <c r="AW135" s="830"/>
      <c r="AX135" s="831"/>
      <c r="AY135" s="832"/>
      <c r="AZ135" s="823"/>
      <c r="BA135" s="824"/>
      <c r="BB135" s="824"/>
      <c r="BC135" s="824"/>
      <c r="BD135" s="824"/>
      <c r="BE135" s="824"/>
      <c r="BF135" s="824"/>
      <c r="BG135" s="824"/>
      <c r="BH135" s="824"/>
      <c r="BI135" s="824"/>
      <c r="BJ135" s="824"/>
      <c r="BK135" s="824"/>
      <c r="BL135" s="824"/>
      <c r="BM135" s="824"/>
      <c r="BN135" s="824"/>
      <c r="BO135" s="824"/>
      <c r="BP135" s="824"/>
      <c r="BQ135" s="824"/>
      <c r="BR135" s="824"/>
      <c r="BS135" s="824"/>
      <c r="BT135" s="825"/>
      <c r="BU135" s="823"/>
      <c r="BV135" s="824"/>
      <c r="BW135" s="824"/>
      <c r="BX135" s="824"/>
      <c r="BY135" s="824"/>
      <c r="BZ135" s="824"/>
      <c r="CA135" s="824"/>
      <c r="CB135" s="824"/>
      <c r="CC135" s="824"/>
      <c r="CD135" s="824"/>
      <c r="CE135" s="824"/>
      <c r="CF135" s="824"/>
      <c r="CG135" s="825"/>
      <c r="CH135" s="364"/>
      <c r="CI135" s="364"/>
      <c r="CJ135" s="364"/>
      <c r="CK135" s="364"/>
      <c r="CQ135" s="408">
        <v>49</v>
      </c>
      <c r="CR135" s="410"/>
      <c r="CS135" s="383"/>
    </row>
    <row r="136" spans="1:97" s="363" customFormat="1" ht="18" customHeight="1" x14ac:dyDescent="0.2">
      <c r="A136" s="360"/>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360"/>
      <c r="AL136" s="360"/>
      <c r="AM136" s="360"/>
      <c r="AN136" s="360"/>
      <c r="AO136" s="360"/>
      <c r="AP136" s="360"/>
      <c r="AQ136" s="360"/>
      <c r="AR136" s="360"/>
      <c r="AS136" s="360"/>
      <c r="AT136" s="360"/>
      <c r="AU136" s="360"/>
      <c r="AV136" s="360"/>
      <c r="AW136" s="360"/>
      <c r="AX136" s="360"/>
      <c r="AY136" s="360"/>
      <c r="AZ136" s="360"/>
      <c r="BA136" s="360"/>
      <c r="BB136" s="360"/>
      <c r="BC136" s="360"/>
      <c r="BD136" s="360"/>
      <c r="BE136" s="360"/>
      <c r="BF136" s="360"/>
      <c r="BG136" s="360"/>
      <c r="BH136" s="360"/>
      <c r="BI136" s="360"/>
      <c r="BJ136" s="360"/>
      <c r="BK136" s="360"/>
      <c r="BL136" s="360"/>
      <c r="BM136" s="360"/>
      <c r="BN136" s="360"/>
      <c r="BO136" s="360"/>
      <c r="BP136" s="360"/>
      <c r="BQ136" s="360"/>
      <c r="BR136" s="360"/>
      <c r="BS136" s="360"/>
      <c r="BT136" s="360"/>
      <c r="BU136" s="360"/>
      <c r="BV136" s="360"/>
      <c r="BW136" s="360"/>
      <c r="BX136" s="360"/>
      <c r="BY136" s="360"/>
      <c r="BZ136" s="360"/>
      <c r="CA136" s="360"/>
      <c r="CB136" s="360"/>
      <c r="CC136" s="360"/>
      <c r="CD136" s="360"/>
      <c r="CE136" s="360"/>
      <c r="CF136" s="360"/>
      <c r="CG136" s="360"/>
      <c r="CH136" s="360"/>
      <c r="CI136" s="360"/>
      <c r="CJ136" s="360"/>
      <c r="CK136" s="360"/>
      <c r="CL136" s="360"/>
      <c r="CM136" s="360"/>
      <c r="CN136" s="360"/>
      <c r="CO136" s="359"/>
      <c r="CP136" s="359"/>
      <c r="CQ136" s="381"/>
      <c r="CR136" s="358"/>
    </row>
    <row r="137" spans="1:97" s="363" customFormat="1" ht="18" customHeight="1" x14ac:dyDescent="0.2">
      <c r="A137" s="841" t="s">
        <v>1049</v>
      </c>
      <c r="B137" s="841"/>
      <c r="C137" s="841"/>
      <c r="D137" s="841"/>
      <c r="E137" s="841"/>
      <c r="F137" s="841"/>
      <c r="G137" s="841"/>
      <c r="H137" s="841"/>
      <c r="I137" s="841"/>
      <c r="J137" s="841"/>
      <c r="K137" s="841"/>
      <c r="L137" s="841"/>
      <c r="M137" s="841"/>
      <c r="N137" s="841"/>
      <c r="O137" s="841"/>
      <c r="P137" s="841"/>
      <c r="Q137" s="841"/>
      <c r="R137" s="841"/>
      <c r="S137" s="841"/>
      <c r="T137" s="841"/>
      <c r="U137" s="841"/>
      <c r="V137" s="841"/>
      <c r="W137" s="841"/>
      <c r="X137" s="841"/>
      <c r="Y137" s="841"/>
      <c r="Z137" s="841"/>
      <c r="AA137" s="841"/>
      <c r="AB137" s="841"/>
      <c r="AC137" s="841"/>
      <c r="AD137" s="841"/>
      <c r="AE137" s="841"/>
      <c r="AF137" s="841"/>
      <c r="AG137" s="841"/>
      <c r="AH137" s="841"/>
      <c r="AI137" s="841"/>
      <c r="AJ137" s="841"/>
      <c r="AK137" s="841"/>
      <c r="AL137" s="841"/>
      <c r="AM137" s="841"/>
      <c r="AN137" s="841"/>
      <c r="AO137" s="841"/>
      <c r="AP137" s="841"/>
      <c r="AQ137" s="841"/>
      <c r="AR137" s="841"/>
      <c r="AS137" s="841"/>
      <c r="AT137" s="841"/>
      <c r="AU137" s="841"/>
      <c r="AV137" s="841"/>
      <c r="AW137" s="841"/>
      <c r="AX137" s="841"/>
      <c r="AY137" s="841"/>
      <c r="AZ137" s="841"/>
      <c r="BA137" s="841"/>
      <c r="BB137" s="841"/>
      <c r="BC137" s="841"/>
      <c r="BD137" s="841"/>
      <c r="BE137" s="841"/>
      <c r="BF137" s="841"/>
      <c r="BG137" s="841"/>
      <c r="BH137" s="841"/>
      <c r="BI137" s="841"/>
      <c r="BJ137" s="841"/>
      <c r="BK137" s="841"/>
      <c r="BL137" s="841"/>
      <c r="BM137" s="841"/>
      <c r="BN137" s="841"/>
      <c r="BO137" s="841"/>
      <c r="BP137" s="841"/>
      <c r="BQ137" s="841"/>
      <c r="BR137" s="841"/>
      <c r="BS137" s="841"/>
      <c r="BT137" s="841"/>
      <c r="BU137" s="841"/>
      <c r="BV137" s="841"/>
      <c r="BW137" s="841"/>
      <c r="BX137" s="841"/>
      <c r="BY137" s="841"/>
      <c r="BZ137" s="841"/>
      <c r="CA137" s="841"/>
      <c r="CB137" s="841"/>
      <c r="CC137" s="841"/>
      <c r="CD137" s="841"/>
      <c r="CE137" s="841"/>
      <c r="CF137" s="841"/>
      <c r="CG137" s="841"/>
      <c r="CH137" s="841"/>
      <c r="CI137" s="841"/>
      <c r="CJ137" s="841"/>
      <c r="CK137" s="841"/>
      <c r="CL137" s="841"/>
      <c r="CM137" s="841"/>
      <c r="CN137" s="841"/>
      <c r="CO137" s="359"/>
      <c r="CP137" s="359"/>
      <c r="CQ137" s="381"/>
      <c r="CR137" s="358"/>
    </row>
    <row r="138" spans="1:97" s="363" customFormat="1" ht="18" customHeight="1" x14ac:dyDescent="0.2">
      <c r="A138" s="841"/>
      <c r="B138" s="841"/>
      <c r="C138" s="841"/>
      <c r="D138" s="841"/>
      <c r="E138" s="841"/>
      <c r="F138" s="841"/>
      <c r="G138" s="841"/>
      <c r="H138" s="841"/>
      <c r="I138" s="841"/>
      <c r="J138" s="841"/>
      <c r="K138" s="841"/>
      <c r="L138" s="841"/>
      <c r="M138" s="841"/>
      <c r="N138" s="841"/>
      <c r="O138" s="841"/>
      <c r="P138" s="841"/>
      <c r="Q138" s="841"/>
      <c r="R138" s="841"/>
      <c r="S138" s="841"/>
      <c r="T138" s="841"/>
      <c r="U138" s="841"/>
      <c r="V138" s="841"/>
      <c r="W138" s="841"/>
      <c r="X138" s="841"/>
      <c r="Y138" s="841"/>
      <c r="Z138" s="841"/>
      <c r="AA138" s="841"/>
      <c r="AB138" s="841"/>
      <c r="AC138" s="841"/>
      <c r="AD138" s="841"/>
      <c r="AE138" s="841"/>
      <c r="AF138" s="841"/>
      <c r="AG138" s="841"/>
      <c r="AH138" s="841"/>
      <c r="AI138" s="841"/>
      <c r="AJ138" s="841"/>
      <c r="AK138" s="841"/>
      <c r="AL138" s="841"/>
      <c r="AM138" s="841"/>
      <c r="AN138" s="841"/>
      <c r="AO138" s="841"/>
      <c r="AP138" s="841"/>
      <c r="AQ138" s="841"/>
      <c r="AR138" s="841"/>
      <c r="AS138" s="841"/>
      <c r="AT138" s="841"/>
      <c r="AU138" s="841"/>
      <c r="AV138" s="841"/>
      <c r="AW138" s="841"/>
      <c r="AX138" s="841"/>
      <c r="AY138" s="841"/>
      <c r="AZ138" s="841"/>
      <c r="BA138" s="841"/>
      <c r="BB138" s="841"/>
      <c r="BC138" s="841"/>
      <c r="BD138" s="841"/>
      <c r="BE138" s="841"/>
      <c r="BF138" s="841"/>
      <c r="BG138" s="841"/>
      <c r="BH138" s="841"/>
      <c r="BI138" s="841"/>
      <c r="BJ138" s="841"/>
      <c r="BK138" s="841"/>
      <c r="BL138" s="841"/>
      <c r="BM138" s="841"/>
      <c r="BN138" s="841"/>
      <c r="BO138" s="841"/>
      <c r="BP138" s="841"/>
      <c r="BQ138" s="841"/>
      <c r="BR138" s="841"/>
      <c r="BS138" s="841"/>
      <c r="BT138" s="841"/>
      <c r="BU138" s="841"/>
      <c r="BV138" s="841"/>
      <c r="BW138" s="841"/>
      <c r="BX138" s="841"/>
      <c r="BY138" s="841"/>
      <c r="BZ138" s="841"/>
      <c r="CA138" s="841"/>
      <c r="CB138" s="841"/>
      <c r="CC138" s="841"/>
      <c r="CD138" s="841"/>
      <c r="CE138" s="841"/>
      <c r="CF138" s="841"/>
      <c r="CG138" s="841"/>
      <c r="CH138" s="841"/>
      <c r="CI138" s="841"/>
      <c r="CJ138" s="841"/>
      <c r="CK138" s="841"/>
      <c r="CL138" s="841"/>
      <c r="CM138" s="841"/>
      <c r="CN138" s="841"/>
      <c r="CO138" s="359"/>
      <c r="CP138" s="359"/>
      <c r="CQ138" s="381"/>
      <c r="CR138" s="358"/>
    </row>
    <row r="139" spans="1:97" s="363" customFormat="1" ht="18" customHeight="1" x14ac:dyDescent="0.2">
      <c r="A139" s="572" t="s">
        <v>158</v>
      </c>
      <c r="B139" s="572"/>
      <c r="C139" s="572"/>
      <c r="D139" s="572"/>
      <c r="E139" s="572"/>
      <c r="F139" s="572"/>
      <c r="G139" s="572"/>
      <c r="H139" s="572"/>
      <c r="I139" s="572"/>
      <c r="J139" s="572"/>
      <c r="K139" s="572"/>
      <c r="L139" s="572"/>
      <c r="M139" s="572"/>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72"/>
      <c r="AL139" s="572"/>
      <c r="AM139" s="572"/>
      <c r="AN139" s="572"/>
      <c r="AO139" s="572"/>
      <c r="AP139" s="572"/>
      <c r="AQ139" s="572"/>
      <c r="AR139" s="572"/>
      <c r="AS139" s="572"/>
      <c r="AT139" s="572"/>
      <c r="AU139" s="572"/>
      <c r="AV139" s="572"/>
      <c r="AW139" s="572"/>
      <c r="AX139" s="572"/>
      <c r="AY139" s="572"/>
      <c r="AZ139" s="572"/>
      <c r="BA139" s="572"/>
      <c r="BB139" s="572"/>
      <c r="BC139" s="572"/>
      <c r="BD139" s="572"/>
      <c r="BE139" s="572"/>
      <c r="BF139" s="572"/>
      <c r="BG139" s="572"/>
      <c r="BH139" s="572"/>
      <c r="BI139" s="572"/>
      <c r="BJ139" s="572"/>
      <c r="BK139" s="572"/>
      <c r="BL139" s="572"/>
      <c r="BM139" s="572"/>
      <c r="BN139" s="572"/>
      <c r="BO139" s="572"/>
      <c r="BP139" s="572"/>
      <c r="BQ139" s="572"/>
      <c r="BR139" s="572"/>
      <c r="BS139" s="572"/>
      <c r="BT139" s="572"/>
      <c r="BU139" s="572"/>
      <c r="BV139" s="572"/>
      <c r="BW139" s="572"/>
      <c r="BX139" s="572"/>
      <c r="BY139" s="572"/>
      <c r="BZ139" s="572"/>
      <c r="CA139" s="572"/>
      <c r="CB139" s="572"/>
      <c r="CC139" s="572"/>
      <c r="CD139" s="572"/>
      <c r="CE139" s="572"/>
      <c r="CF139" s="572"/>
      <c r="CG139" s="572"/>
      <c r="CH139" s="572"/>
      <c r="CI139" s="572"/>
      <c r="CJ139" s="572"/>
      <c r="CK139" s="572"/>
      <c r="CL139" s="572"/>
      <c r="CM139" s="572"/>
      <c r="CN139" s="572"/>
      <c r="CO139" s="359"/>
      <c r="CP139" s="359"/>
      <c r="CQ139" s="381"/>
      <c r="CR139" s="358"/>
    </row>
    <row r="140" spans="1:97" s="363" customFormat="1" ht="18" customHeight="1" x14ac:dyDescent="0.2">
      <c r="A140" s="572"/>
      <c r="B140" s="572"/>
      <c r="C140" s="572"/>
      <c r="D140" s="572"/>
      <c r="E140" s="572"/>
      <c r="F140" s="572"/>
      <c r="G140" s="572"/>
      <c r="H140" s="572"/>
      <c r="I140" s="572"/>
      <c r="J140" s="572"/>
      <c r="K140" s="572"/>
      <c r="L140" s="572"/>
      <c r="M140" s="572"/>
      <c r="N140" s="572"/>
      <c r="O140" s="572"/>
      <c r="P140" s="572"/>
      <c r="Q140" s="572"/>
      <c r="R140" s="572"/>
      <c r="S140" s="572"/>
      <c r="T140" s="572"/>
      <c r="U140" s="572"/>
      <c r="V140" s="572"/>
      <c r="W140" s="572"/>
      <c r="X140" s="572"/>
      <c r="Y140" s="572"/>
      <c r="Z140" s="572"/>
      <c r="AA140" s="572"/>
      <c r="AB140" s="572"/>
      <c r="AC140" s="572"/>
      <c r="AD140" s="572"/>
      <c r="AE140" s="572"/>
      <c r="AF140" s="572"/>
      <c r="AG140" s="572"/>
      <c r="AH140" s="572"/>
      <c r="AI140" s="572"/>
      <c r="AJ140" s="572"/>
      <c r="AK140" s="572"/>
      <c r="AL140" s="572"/>
      <c r="AM140" s="572"/>
      <c r="AN140" s="572"/>
      <c r="AO140" s="572"/>
      <c r="AP140" s="572"/>
      <c r="AQ140" s="572"/>
      <c r="AR140" s="572"/>
      <c r="AS140" s="572"/>
      <c r="AT140" s="572"/>
      <c r="AU140" s="572"/>
      <c r="AV140" s="572"/>
      <c r="AW140" s="572"/>
      <c r="AX140" s="572"/>
      <c r="AY140" s="572"/>
      <c r="AZ140" s="572"/>
      <c r="BA140" s="572"/>
      <c r="BB140" s="572"/>
      <c r="BC140" s="572"/>
      <c r="BD140" s="572"/>
      <c r="BE140" s="572"/>
      <c r="BF140" s="572"/>
      <c r="BG140" s="572"/>
      <c r="BH140" s="572"/>
      <c r="BI140" s="572"/>
      <c r="BJ140" s="572"/>
      <c r="BK140" s="572"/>
      <c r="BL140" s="572"/>
      <c r="BM140" s="572"/>
      <c r="BN140" s="572"/>
      <c r="BO140" s="572"/>
      <c r="BP140" s="572"/>
      <c r="BQ140" s="572"/>
      <c r="BR140" s="572"/>
      <c r="BS140" s="572"/>
      <c r="BT140" s="572"/>
      <c r="BU140" s="572"/>
      <c r="BV140" s="572"/>
      <c r="BW140" s="572"/>
      <c r="BX140" s="572"/>
      <c r="BY140" s="572"/>
      <c r="BZ140" s="572"/>
      <c r="CA140" s="572"/>
      <c r="CB140" s="572"/>
      <c r="CC140" s="572"/>
      <c r="CD140" s="572"/>
      <c r="CE140" s="572"/>
      <c r="CF140" s="572"/>
      <c r="CG140" s="572"/>
      <c r="CH140" s="572"/>
      <c r="CI140" s="572"/>
      <c r="CJ140" s="572"/>
      <c r="CK140" s="572"/>
      <c r="CL140" s="572"/>
      <c r="CM140" s="572"/>
      <c r="CN140" s="572"/>
      <c r="CO140" s="359"/>
      <c r="CP140" s="359"/>
      <c r="CQ140" s="381"/>
      <c r="CR140" s="358"/>
    </row>
    <row r="141" spans="1:97" s="363" customFormat="1" ht="18" customHeight="1" x14ac:dyDescent="0.2">
      <c r="A141" s="572"/>
      <c r="B141" s="572"/>
      <c r="C141" s="572"/>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572"/>
      <c r="AE141" s="572"/>
      <c r="AF141" s="572"/>
      <c r="AG141" s="572"/>
      <c r="AH141" s="572"/>
      <c r="AI141" s="572"/>
      <c r="AJ141" s="572"/>
      <c r="AK141" s="572"/>
      <c r="AL141" s="572"/>
      <c r="AM141" s="572"/>
      <c r="AN141" s="572"/>
      <c r="AO141" s="572"/>
      <c r="AP141" s="572"/>
      <c r="AQ141" s="572"/>
      <c r="AR141" s="572"/>
      <c r="AS141" s="572"/>
      <c r="AT141" s="572"/>
      <c r="AU141" s="572"/>
      <c r="AV141" s="572"/>
      <c r="AW141" s="572"/>
      <c r="AX141" s="572"/>
      <c r="AY141" s="572"/>
      <c r="AZ141" s="572"/>
      <c r="BA141" s="572"/>
      <c r="BB141" s="572"/>
      <c r="BC141" s="572"/>
      <c r="BD141" s="572"/>
      <c r="BE141" s="572"/>
      <c r="BF141" s="572"/>
      <c r="BG141" s="572"/>
      <c r="BH141" s="572"/>
      <c r="BI141" s="572"/>
      <c r="BJ141" s="572"/>
      <c r="BK141" s="572"/>
      <c r="BL141" s="572"/>
      <c r="BM141" s="572"/>
      <c r="BN141" s="572"/>
      <c r="BO141" s="572"/>
      <c r="BP141" s="572"/>
      <c r="BQ141" s="572"/>
      <c r="BR141" s="572"/>
      <c r="BS141" s="572"/>
      <c r="BT141" s="572"/>
      <c r="BU141" s="572"/>
      <c r="BV141" s="572"/>
      <c r="BW141" s="572"/>
      <c r="BX141" s="572"/>
      <c r="BY141" s="572"/>
      <c r="BZ141" s="572"/>
      <c r="CA141" s="572"/>
      <c r="CB141" s="572"/>
      <c r="CC141" s="572"/>
      <c r="CD141" s="572"/>
      <c r="CE141" s="572"/>
      <c r="CF141" s="572"/>
      <c r="CG141" s="572"/>
      <c r="CH141" s="572"/>
      <c r="CI141" s="572"/>
      <c r="CJ141" s="572"/>
      <c r="CK141" s="572"/>
      <c r="CL141" s="572"/>
      <c r="CM141" s="572"/>
      <c r="CN141" s="572"/>
      <c r="CO141" s="359"/>
      <c r="CP141" s="359"/>
      <c r="CQ141" s="381"/>
      <c r="CR141" s="358"/>
    </row>
    <row r="142" spans="1:97" s="363" customFormat="1" ht="18" customHeight="1" x14ac:dyDescent="0.2">
      <c r="A142" s="572"/>
      <c r="B142" s="572"/>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72"/>
      <c r="AL142" s="572"/>
      <c r="AM142" s="572"/>
      <c r="AN142" s="572"/>
      <c r="AO142" s="572"/>
      <c r="AP142" s="572"/>
      <c r="AQ142" s="572"/>
      <c r="AR142" s="572"/>
      <c r="AS142" s="572"/>
      <c r="AT142" s="572"/>
      <c r="AU142" s="572"/>
      <c r="AV142" s="572"/>
      <c r="AW142" s="572"/>
      <c r="AX142" s="572"/>
      <c r="AY142" s="572"/>
      <c r="AZ142" s="572"/>
      <c r="BA142" s="572"/>
      <c r="BB142" s="572"/>
      <c r="BC142" s="572"/>
      <c r="BD142" s="572"/>
      <c r="BE142" s="572"/>
      <c r="BF142" s="572"/>
      <c r="BG142" s="572"/>
      <c r="BH142" s="572"/>
      <c r="BI142" s="572"/>
      <c r="BJ142" s="572"/>
      <c r="BK142" s="572"/>
      <c r="BL142" s="572"/>
      <c r="BM142" s="572"/>
      <c r="BN142" s="572"/>
      <c r="BO142" s="572"/>
      <c r="BP142" s="572"/>
      <c r="BQ142" s="572"/>
      <c r="BR142" s="572"/>
      <c r="BS142" s="572"/>
      <c r="BT142" s="572"/>
      <c r="BU142" s="572"/>
      <c r="BV142" s="572"/>
      <c r="BW142" s="572"/>
      <c r="BX142" s="572"/>
      <c r="BY142" s="572"/>
      <c r="BZ142" s="572"/>
      <c r="CA142" s="572"/>
      <c r="CB142" s="572"/>
      <c r="CC142" s="572"/>
      <c r="CD142" s="572"/>
      <c r="CE142" s="572"/>
      <c r="CF142" s="572"/>
      <c r="CG142" s="572"/>
      <c r="CH142" s="572"/>
      <c r="CI142" s="572"/>
      <c r="CJ142" s="572"/>
      <c r="CK142" s="572"/>
      <c r="CL142" s="572"/>
      <c r="CM142" s="572"/>
      <c r="CN142" s="572"/>
      <c r="CO142" s="359"/>
      <c r="CP142" s="359"/>
      <c r="CQ142" s="381"/>
      <c r="CR142" s="358"/>
    </row>
    <row r="143" spans="1:97" s="363" customFormat="1" ht="18" customHeight="1" x14ac:dyDescent="0.2">
      <c r="A143" s="572"/>
      <c r="B143" s="572"/>
      <c r="C143" s="572"/>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c r="AJ143" s="572"/>
      <c r="AK143" s="572"/>
      <c r="AL143" s="572"/>
      <c r="AM143" s="572"/>
      <c r="AN143" s="572"/>
      <c r="AO143" s="572"/>
      <c r="AP143" s="572"/>
      <c r="AQ143" s="572"/>
      <c r="AR143" s="572"/>
      <c r="AS143" s="572"/>
      <c r="AT143" s="572"/>
      <c r="AU143" s="572"/>
      <c r="AV143" s="572"/>
      <c r="AW143" s="572"/>
      <c r="AX143" s="572"/>
      <c r="AY143" s="572"/>
      <c r="AZ143" s="572"/>
      <c r="BA143" s="572"/>
      <c r="BB143" s="572"/>
      <c r="BC143" s="572"/>
      <c r="BD143" s="572"/>
      <c r="BE143" s="572"/>
      <c r="BF143" s="572"/>
      <c r="BG143" s="572"/>
      <c r="BH143" s="572"/>
      <c r="BI143" s="572"/>
      <c r="BJ143" s="572"/>
      <c r="BK143" s="572"/>
      <c r="BL143" s="572"/>
      <c r="BM143" s="572"/>
      <c r="BN143" s="572"/>
      <c r="BO143" s="572"/>
      <c r="BP143" s="572"/>
      <c r="BQ143" s="572"/>
      <c r="BR143" s="572"/>
      <c r="BS143" s="572"/>
      <c r="BT143" s="572"/>
      <c r="BU143" s="572"/>
      <c r="BV143" s="572"/>
      <c r="BW143" s="572"/>
      <c r="BX143" s="572"/>
      <c r="BY143" s="572"/>
      <c r="BZ143" s="572"/>
      <c r="CA143" s="572"/>
      <c r="CB143" s="572"/>
      <c r="CC143" s="572"/>
      <c r="CD143" s="572"/>
      <c r="CE143" s="572"/>
      <c r="CF143" s="572"/>
      <c r="CG143" s="572"/>
      <c r="CH143" s="572"/>
      <c r="CI143" s="572"/>
      <c r="CJ143" s="572"/>
      <c r="CK143" s="572"/>
      <c r="CL143" s="572"/>
      <c r="CM143" s="572"/>
      <c r="CN143" s="572"/>
      <c r="CO143" s="359"/>
      <c r="CP143" s="359"/>
      <c r="CQ143" s="381"/>
      <c r="CR143" s="358"/>
    </row>
    <row r="144" spans="1:97" s="363" customFormat="1" ht="18" customHeight="1" x14ac:dyDescent="0.2">
      <c r="A144" s="360"/>
      <c r="B144" s="360"/>
      <c r="C144" s="360"/>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360"/>
      <c r="AL144" s="360"/>
      <c r="AM144" s="360"/>
      <c r="AN144" s="360"/>
      <c r="AO144" s="360"/>
      <c r="AP144" s="360"/>
      <c r="AQ144" s="360"/>
      <c r="AR144" s="360"/>
      <c r="AS144" s="360"/>
      <c r="AT144" s="360"/>
      <c r="AU144" s="360"/>
      <c r="AV144" s="360"/>
      <c r="AW144" s="360"/>
      <c r="AX144" s="360"/>
      <c r="AY144" s="360"/>
      <c r="AZ144" s="360"/>
      <c r="BA144" s="360"/>
      <c r="BB144" s="360"/>
      <c r="BC144" s="360"/>
      <c r="BD144" s="360"/>
      <c r="BE144" s="360"/>
      <c r="BF144" s="360"/>
      <c r="BG144" s="360"/>
      <c r="BH144" s="360"/>
      <c r="BI144" s="360"/>
      <c r="BJ144" s="360"/>
      <c r="BK144" s="360"/>
      <c r="BL144" s="360"/>
      <c r="BM144" s="360"/>
      <c r="BN144" s="360"/>
      <c r="BO144" s="360"/>
      <c r="BP144" s="360"/>
      <c r="BQ144" s="360"/>
      <c r="BR144" s="360"/>
      <c r="BS144" s="360"/>
      <c r="BT144" s="360"/>
      <c r="BU144" s="360"/>
      <c r="BV144" s="360"/>
      <c r="BW144" s="360"/>
      <c r="BX144" s="360"/>
      <c r="BY144" s="360"/>
      <c r="BZ144" s="360"/>
      <c r="CA144" s="360"/>
      <c r="CB144" s="360"/>
      <c r="CC144" s="360"/>
      <c r="CD144" s="360"/>
      <c r="CE144" s="360"/>
      <c r="CF144" s="360"/>
      <c r="CG144" s="360"/>
      <c r="CH144" s="360"/>
      <c r="CI144" s="360"/>
      <c r="CJ144" s="360"/>
      <c r="CK144" s="360"/>
      <c r="CL144" s="360"/>
      <c r="CM144" s="360"/>
      <c r="CN144" s="360"/>
      <c r="CO144" s="359"/>
      <c r="CP144" s="359"/>
      <c r="CQ144" s="381"/>
      <c r="CR144" s="358"/>
    </row>
    <row r="145" spans="1:96" s="363" customFormat="1" ht="18" customHeight="1" x14ac:dyDescent="0.2">
      <c r="A145" s="360"/>
      <c r="B145" s="360"/>
      <c r="C145" s="360"/>
      <c r="D145" s="360"/>
      <c r="E145" s="360"/>
      <c r="F145" s="360"/>
      <c r="G145" s="360"/>
      <c r="H145" s="360"/>
      <c r="I145" s="360"/>
      <c r="J145" s="360"/>
      <c r="K145" s="360"/>
      <c r="L145" s="360"/>
      <c r="M145" s="360"/>
      <c r="N145" s="360"/>
      <c r="O145" s="360"/>
      <c r="P145" s="360"/>
      <c r="Q145" s="360"/>
      <c r="R145" s="360"/>
      <c r="S145" s="360"/>
      <c r="T145" s="360"/>
      <c r="U145" s="360"/>
      <c r="V145" s="360"/>
      <c r="W145" s="360"/>
      <c r="X145" s="360"/>
      <c r="Y145" s="360"/>
      <c r="Z145" s="360"/>
      <c r="AA145" s="360"/>
      <c r="AB145" s="360"/>
      <c r="AC145" s="360"/>
      <c r="AD145" s="360"/>
      <c r="AE145" s="360"/>
      <c r="AF145" s="360"/>
      <c r="AG145" s="360"/>
      <c r="AH145" s="360"/>
      <c r="AI145" s="360"/>
      <c r="AJ145" s="360"/>
      <c r="AK145" s="360"/>
      <c r="AL145" s="360"/>
      <c r="AM145" s="360"/>
      <c r="AN145" s="360"/>
      <c r="AO145" s="360"/>
      <c r="AP145" s="360"/>
      <c r="AQ145" s="360"/>
      <c r="AR145" s="360"/>
      <c r="AS145" s="360"/>
      <c r="AT145" s="360"/>
      <c r="AU145" s="360"/>
      <c r="AV145" s="360"/>
      <c r="AW145" s="360"/>
      <c r="AX145" s="360"/>
      <c r="AY145" s="360"/>
      <c r="AZ145" s="360"/>
      <c r="BA145" s="360"/>
      <c r="BB145" s="360"/>
      <c r="BC145" s="360"/>
      <c r="BD145" s="360"/>
      <c r="BE145" s="360"/>
      <c r="BF145" s="360"/>
      <c r="BG145" s="360"/>
      <c r="BH145" s="360"/>
      <c r="BI145" s="360"/>
      <c r="BJ145" s="360"/>
      <c r="BK145" s="360"/>
      <c r="BL145" s="360"/>
      <c r="BM145" s="360"/>
      <c r="BN145" s="360"/>
      <c r="BO145" s="360"/>
      <c r="BP145" s="360"/>
      <c r="BQ145" s="360"/>
      <c r="BR145" s="360"/>
      <c r="BS145" s="360"/>
      <c r="BT145" s="360"/>
      <c r="BU145" s="360"/>
      <c r="BV145" s="360"/>
      <c r="BW145" s="360"/>
      <c r="BX145" s="360"/>
      <c r="BY145" s="360"/>
      <c r="BZ145" s="360"/>
      <c r="CA145" s="360"/>
      <c r="CB145" s="360"/>
      <c r="CC145" s="360"/>
      <c r="CD145" s="360"/>
      <c r="CE145" s="360"/>
      <c r="CF145" s="360"/>
      <c r="CG145" s="360"/>
      <c r="CH145" s="360"/>
      <c r="CI145" s="360"/>
      <c r="CJ145" s="360"/>
      <c r="CK145" s="360"/>
      <c r="CL145" s="360"/>
      <c r="CM145" s="360"/>
      <c r="CN145" s="360"/>
      <c r="CO145" s="359"/>
      <c r="CP145" s="359"/>
      <c r="CQ145" s="381"/>
      <c r="CR145" s="358"/>
    </row>
    <row r="146" spans="1:96" s="363" customFormat="1" ht="18" customHeight="1" x14ac:dyDescent="0.2">
      <c r="A146" s="360"/>
      <c r="B146" s="360"/>
      <c r="C146" s="360"/>
      <c r="D146" s="360"/>
      <c r="E146" s="360"/>
      <c r="F146" s="360"/>
      <c r="G146" s="360"/>
      <c r="H146" s="360"/>
      <c r="I146" s="360"/>
      <c r="J146" s="360"/>
      <c r="K146" s="360"/>
      <c r="L146" s="360"/>
      <c r="M146" s="360"/>
      <c r="N146" s="360"/>
      <c r="O146" s="360"/>
      <c r="P146" s="360"/>
      <c r="Q146" s="360"/>
      <c r="R146" s="360"/>
      <c r="S146" s="360"/>
      <c r="T146" s="360"/>
      <c r="U146" s="360"/>
      <c r="V146" s="360"/>
      <c r="W146" s="360"/>
      <c r="X146" s="360"/>
      <c r="Y146" s="360"/>
      <c r="Z146" s="360"/>
      <c r="AA146" s="360"/>
      <c r="AB146" s="360"/>
      <c r="AC146" s="360"/>
      <c r="AD146" s="360"/>
      <c r="AE146" s="360"/>
      <c r="AF146" s="360"/>
      <c r="AG146" s="360"/>
      <c r="AH146" s="360"/>
      <c r="AI146" s="360"/>
      <c r="AJ146" s="360"/>
      <c r="AK146" s="360"/>
      <c r="AL146" s="360"/>
      <c r="AM146" s="360"/>
      <c r="AN146" s="360"/>
      <c r="AO146" s="360"/>
      <c r="AP146" s="360"/>
      <c r="AQ146" s="360"/>
      <c r="AR146" s="360"/>
      <c r="AS146" s="360"/>
      <c r="AT146" s="360"/>
      <c r="AU146" s="360"/>
      <c r="AV146" s="360"/>
      <c r="AW146" s="360"/>
      <c r="AX146" s="360"/>
      <c r="AY146" s="360"/>
      <c r="AZ146" s="360"/>
      <c r="BA146" s="360"/>
      <c r="BB146" s="360"/>
      <c r="BC146" s="360"/>
      <c r="BD146" s="360"/>
      <c r="BE146" s="360"/>
      <c r="BF146" s="360"/>
      <c r="BG146" s="360"/>
      <c r="BH146" s="360"/>
      <c r="BI146" s="360"/>
      <c r="BJ146" s="360"/>
      <c r="BK146" s="360"/>
      <c r="BL146" s="360"/>
      <c r="BM146" s="360"/>
      <c r="BN146" s="360"/>
      <c r="BO146" s="360"/>
      <c r="BP146" s="360"/>
      <c r="BQ146" s="360"/>
      <c r="BR146" s="360"/>
      <c r="BS146" s="360"/>
      <c r="BT146" s="360"/>
      <c r="BU146" s="360"/>
      <c r="BV146" s="360"/>
      <c r="BW146" s="360"/>
      <c r="BX146" s="360"/>
      <c r="BY146" s="360"/>
      <c r="BZ146" s="360"/>
      <c r="CA146" s="360"/>
      <c r="CB146" s="360"/>
      <c r="CC146" s="360"/>
      <c r="CD146" s="360"/>
      <c r="CE146" s="360"/>
      <c r="CF146" s="360"/>
      <c r="CG146" s="360"/>
      <c r="CH146" s="360"/>
      <c r="CI146" s="360"/>
      <c r="CJ146" s="360"/>
      <c r="CK146" s="360"/>
      <c r="CL146" s="360"/>
      <c r="CM146" s="360"/>
      <c r="CN146" s="360"/>
      <c r="CO146" s="359"/>
      <c r="CP146" s="359"/>
      <c r="CQ146" s="381"/>
      <c r="CR146" s="358"/>
    </row>
    <row r="147" spans="1:96" s="363" customFormat="1" ht="18" customHeight="1" x14ac:dyDescent="0.2">
      <c r="A147" s="360"/>
      <c r="B147" s="360"/>
      <c r="C147" s="360"/>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0"/>
      <c r="AE147" s="360"/>
      <c r="AF147" s="360"/>
      <c r="AG147" s="360"/>
      <c r="AH147" s="360"/>
      <c r="AI147" s="360"/>
      <c r="AJ147" s="360"/>
      <c r="AK147" s="360"/>
      <c r="AL147" s="360"/>
      <c r="AM147" s="360"/>
      <c r="AN147" s="360"/>
      <c r="AO147" s="360"/>
      <c r="AP147" s="360"/>
      <c r="AQ147" s="360"/>
      <c r="AR147" s="360"/>
      <c r="AS147" s="360"/>
      <c r="AT147" s="360"/>
      <c r="AU147" s="360"/>
      <c r="AV147" s="360"/>
      <c r="AW147" s="360"/>
      <c r="AX147" s="360"/>
      <c r="AY147" s="360"/>
      <c r="AZ147" s="360"/>
      <c r="BA147" s="360"/>
      <c r="BB147" s="360"/>
      <c r="BC147" s="360"/>
      <c r="BD147" s="360"/>
      <c r="BE147" s="360"/>
      <c r="BF147" s="360"/>
      <c r="BG147" s="360"/>
      <c r="BH147" s="360"/>
      <c r="BI147" s="360"/>
      <c r="BJ147" s="360"/>
      <c r="BK147" s="360"/>
      <c r="BL147" s="360"/>
      <c r="BM147" s="360"/>
      <c r="BN147" s="360"/>
      <c r="BO147" s="360"/>
      <c r="BP147" s="360"/>
      <c r="BQ147" s="360"/>
      <c r="BR147" s="360"/>
      <c r="BS147" s="360"/>
      <c r="BT147" s="360"/>
      <c r="BU147" s="360"/>
      <c r="BV147" s="360"/>
      <c r="BW147" s="360"/>
      <c r="BX147" s="360"/>
      <c r="BY147" s="360"/>
      <c r="BZ147" s="360"/>
      <c r="CA147" s="360"/>
      <c r="CB147" s="360"/>
      <c r="CC147" s="360"/>
      <c r="CD147" s="360"/>
      <c r="CE147" s="360"/>
      <c r="CF147" s="360"/>
      <c r="CG147" s="360"/>
      <c r="CH147" s="360"/>
      <c r="CI147" s="360"/>
      <c r="CJ147" s="360"/>
      <c r="CK147" s="360"/>
      <c r="CL147" s="360"/>
      <c r="CM147" s="360"/>
      <c r="CN147" s="360"/>
      <c r="CO147" s="360"/>
      <c r="CP147" s="360"/>
      <c r="CQ147" s="381"/>
      <c r="CR147" s="358"/>
    </row>
    <row r="148" spans="1:96" ht="18" customHeight="1" x14ac:dyDescent="0.2">
      <c r="A148" s="241"/>
      <c r="B148" s="241"/>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c r="CF148" s="241"/>
      <c r="CG148" s="241"/>
      <c r="CH148" s="241"/>
      <c r="CI148" s="241"/>
      <c r="CJ148" s="241"/>
      <c r="CK148" s="241"/>
      <c r="CL148" s="241"/>
      <c r="CM148" s="241"/>
      <c r="CN148" s="241"/>
      <c r="CO148" s="241"/>
      <c r="CP148" s="241"/>
    </row>
    <row r="149" spans="1:96" ht="18" customHeight="1" x14ac:dyDescent="0.2">
      <c r="A149" s="241"/>
      <c r="B149" s="241"/>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c r="CF149" s="241"/>
      <c r="CG149" s="241"/>
      <c r="CH149" s="241"/>
      <c r="CI149" s="241"/>
      <c r="CJ149" s="241"/>
      <c r="CK149" s="241"/>
      <c r="CL149" s="241"/>
      <c r="CM149" s="241"/>
      <c r="CN149" s="241"/>
      <c r="CO149" s="241"/>
      <c r="CP149" s="241"/>
    </row>
    <row r="150" spans="1:96" ht="18" customHeight="1" x14ac:dyDescent="0.2">
      <c r="A150" s="241"/>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c r="CF150" s="241"/>
      <c r="CG150" s="241"/>
      <c r="CH150" s="241"/>
      <c r="CI150" s="241"/>
      <c r="CJ150" s="241"/>
      <c r="CK150" s="241"/>
      <c r="CL150" s="241"/>
      <c r="CM150" s="241"/>
      <c r="CN150" s="241"/>
      <c r="CO150" s="241"/>
      <c r="CP150" s="241"/>
    </row>
    <row r="151" spans="1:96" ht="18" customHeight="1" x14ac:dyDescent="0.2">
      <c r="A151" s="241"/>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c r="CF151" s="241"/>
      <c r="CG151" s="241"/>
      <c r="CH151" s="241"/>
      <c r="CI151" s="241"/>
      <c r="CJ151" s="241"/>
      <c r="CK151" s="241"/>
      <c r="CL151" s="241"/>
      <c r="CM151" s="241"/>
      <c r="CN151" s="241"/>
      <c r="CO151" s="241"/>
      <c r="CP151" s="241"/>
    </row>
    <row r="152" spans="1:96" ht="18" customHeight="1" x14ac:dyDescent="0.2">
      <c r="A152" s="241"/>
      <c r="B152" s="241"/>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c r="CF152" s="241"/>
      <c r="CG152" s="241"/>
      <c r="CH152" s="241"/>
      <c r="CI152" s="241"/>
      <c r="CJ152" s="241"/>
      <c r="CK152" s="241"/>
      <c r="CL152" s="241"/>
      <c r="CM152" s="241"/>
      <c r="CN152" s="241"/>
      <c r="CO152" s="241"/>
      <c r="CP152" s="241"/>
    </row>
    <row r="153" spans="1:96" ht="18" customHeight="1" x14ac:dyDescent="0.2">
      <c r="A153" s="241"/>
      <c r="B153" s="241"/>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c r="CF153" s="241"/>
      <c r="CG153" s="241"/>
      <c r="CH153" s="241"/>
      <c r="CI153" s="241"/>
      <c r="CJ153" s="241"/>
      <c r="CK153" s="241"/>
      <c r="CL153" s="241"/>
      <c r="CM153" s="241"/>
      <c r="CN153" s="241"/>
      <c r="CO153" s="241"/>
      <c r="CP153" s="241"/>
    </row>
    <row r="169" spans="1:11" ht="18" hidden="1" customHeight="1" x14ac:dyDescent="0.2">
      <c r="A169" s="833" t="str">
        <f>IF(BV21="","",VLOOKUP((BQ21&amp;BV21&amp;BY21),日付データ!$E22:$F131,2,FALSE))</f>
        <v/>
      </c>
      <c r="B169" s="833"/>
      <c r="C169" s="833"/>
      <c r="D169" s="833"/>
      <c r="E169" s="833"/>
      <c r="F169" s="833"/>
      <c r="G169" s="833"/>
      <c r="H169" s="833"/>
      <c r="I169" s="833"/>
      <c r="J169" s="833"/>
      <c r="K169" s="833"/>
    </row>
  </sheetData>
  <sheetProtection algorithmName="SHA-512" hashValue="qSFkl2vb5pHxr9tYNWA2Ehu5fyuQSMuulRKkOaKffto5Q9DwWJf1z+JPfEJ1HK7q5pxMSZJS2WtHqbHSCpU3Eg==" saltValue="S5a+GkiICtWlnVpaoJA4bA==" spinCount="100000" sheet="1" objects="1" formatColumns="0"/>
  <mergeCells count="349">
    <mergeCell ref="CS12:DS26"/>
    <mergeCell ref="AS27:CI27"/>
    <mergeCell ref="CJ27:CN27"/>
    <mergeCell ref="AS41:CI41"/>
    <mergeCell ref="CJ41:CN41"/>
    <mergeCell ref="A137:CN138"/>
    <mergeCell ref="A139:CN143"/>
    <mergeCell ref="A1:CN1"/>
    <mergeCell ref="AW133:AY133"/>
    <mergeCell ref="AZ133:BT133"/>
    <mergeCell ref="BU133:CG133"/>
    <mergeCell ref="H132:V132"/>
    <mergeCell ref="W132:AK132"/>
    <mergeCell ref="AL132:AP132"/>
    <mergeCell ref="AQ132:AS132"/>
    <mergeCell ref="AT132:AV132"/>
    <mergeCell ref="AW132:AY132"/>
    <mergeCell ref="AZ130:BT130"/>
    <mergeCell ref="BU130:CG130"/>
    <mergeCell ref="H131:V131"/>
    <mergeCell ref="W131:AK131"/>
    <mergeCell ref="AL131:AP131"/>
    <mergeCell ref="AQ131:AS131"/>
    <mergeCell ref="AZ132:BT132"/>
    <mergeCell ref="BU132:CG132"/>
    <mergeCell ref="H133:V133"/>
    <mergeCell ref="W133:AK133"/>
    <mergeCell ref="AL133:AP133"/>
    <mergeCell ref="AQ133:AS133"/>
    <mergeCell ref="AT133:AV133"/>
    <mergeCell ref="A169:K169"/>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 ref="AT131:AV131"/>
    <mergeCell ref="AW131:AY131"/>
    <mergeCell ref="AZ131:BT131"/>
    <mergeCell ref="BU131:CG131"/>
    <mergeCell ref="H130:V130"/>
    <mergeCell ref="W130:AK130"/>
    <mergeCell ref="AL130:AP130"/>
    <mergeCell ref="AQ130:AS130"/>
    <mergeCell ref="AT130:AV130"/>
    <mergeCell ref="AW130:AY130"/>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112:CN112"/>
    <mergeCell ref="H120:V121"/>
    <mergeCell ref="W120:AK121"/>
    <mergeCell ref="AL120:AY120"/>
    <mergeCell ref="AZ120:BT121"/>
    <mergeCell ref="BU120:CG121"/>
    <mergeCell ref="AL121:AP121"/>
    <mergeCell ref="AQ121:AS121"/>
    <mergeCell ref="AT121:AV121"/>
    <mergeCell ref="AW121:AY121"/>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BQ61:CN61"/>
    <mergeCell ref="BZ64:CC64"/>
    <mergeCell ref="CD64:CH64"/>
    <mergeCell ref="CI64:CL64"/>
    <mergeCell ref="AV55:CN55"/>
    <mergeCell ref="A72:CL72"/>
    <mergeCell ref="CN56:CN57"/>
    <mergeCell ref="BP77:BS77"/>
    <mergeCell ref="A81:CN81"/>
    <mergeCell ref="AJ64:AN64"/>
    <mergeCell ref="AO64:AR64"/>
    <mergeCell ref="AU64:BE64"/>
    <mergeCell ref="BG64:BO64"/>
    <mergeCell ref="BP64:BT64"/>
    <mergeCell ref="BU64:BY64"/>
    <mergeCell ref="A65:AN65"/>
    <mergeCell ref="AU65:CH65"/>
    <mergeCell ref="AC47:CN47"/>
    <mergeCell ref="O50:AB50"/>
    <mergeCell ref="AC50:CN50"/>
    <mergeCell ref="A54:K54"/>
    <mergeCell ref="A55:K57"/>
    <mergeCell ref="A63:X63"/>
    <mergeCell ref="A64:K64"/>
    <mergeCell ref="M64:U64"/>
    <mergeCell ref="V64:Z64"/>
    <mergeCell ref="AA64:AE64"/>
    <mergeCell ref="AF64:AI64"/>
    <mergeCell ref="AC55:AS57"/>
    <mergeCell ref="A60:X60"/>
    <mergeCell ref="Y60:BO60"/>
    <mergeCell ref="AT56:AT57"/>
    <mergeCell ref="AV56:CL57"/>
    <mergeCell ref="L54:N54"/>
    <mergeCell ref="O54:AB54"/>
    <mergeCell ref="AC54:AE54"/>
    <mergeCell ref="AF54:AS54"/>
    <mergeCell ref="AT54:CN54"/>
    <mergeCell ref="BP60:CN60"/>
    <mergeCell ref="A61:AQ61"/>
    <mergeCell ref="AR61:BP61"/>
    <mergeCell ref="A53:K53"/>
    <mergeCell ref="L53:CN53"/>
    <mergeCell ref="S51:T51"/>
    <mergeCell ref="U51:Z51"/>
    <mergeCell ref="L52:AB52"/>
    <mergeCell ref="A44:CN44"/>
    <mergeCell ref="A45:K45"/>
    <mergeCell ref="L45:N45"/>
    <mergeCell ref="O45:AR45"/>
    <mergeCell ref="AS45:BC45"/>
    <mergeCell ref="BE45:BN45"/>
    <mergeCell ref="BE52:CN52"/>
    <mergeCell ref="BO45:BQ45"/>
    <mergeCell ref="A46:K46"/>
    <mergeCell ref="A47:K47"/>
    <mergeCell ref="A48:K48"/>
    <mergeCell ref="A49:K50"/>
    <mergeCell ref="L48:N48"/>
    <mergeCell ref="O48:AB48"/>
    <mergeCell ref="AC48:CN48"/>
    <mergeCell ref="L49:N49"/>
    <mergeCell ref="O49:AB49"/>
    <mergeCell ref="AC49:CN49"/>
    <mergeCell ref="L50:N50"/>
    <mergeCell ref="A51:K52"/>
    <mergeCell ref="L51:N51"/>
    <mergeCell ref="O51:R51"/>
    <mergeCell ref="BE38:CN38"/>
    <mergeCell ref="AI41:AR41"/>
    <mergeCell ref="L41:N41"/>
    <mergeCell ref="O41:U41"/>
    <mergeCell ref="V41:X41"/>
    <mergeCell ref="L39:CN39"/>
    <mergeCell ref="D40:K40"/>
    <mergeCell ref="L40:N40"/>
    <mergeCell ref="O40:U40"/>
    <mergeCell ref="V40:X40"/>
    <mergeCell ref="Y40:AE40"/>
    <mergeCell ref="AF40:AH40"/>
    <mergeCell ref="AI40:AR40"/>
    <mergeCell ref="AS40:BE40"/>
    <mergeCell ref="BF40:BU40"/>
    <mergeCell ref="L46:N46"/>
    <mergeCell ref="AC52:BD52"/>
    <mergeCell ref="O46:AB46"/>
    <mergeCell ref="AC46:CN46"/>
    <mergeCell ref="L47:N47"/>
    <mergeCell ref="O47:AB47"/>
    <mergeCell ref="A29:CN29"/>
    <mergeCell ref="D34:K34"/>
    <mergeCell ref="L34:CN34"/>
    <mergeCell ref="D35:K35"/>
    <mergeCell ref="L35:AC35"/>
    <mergeCell ref="AD35:AV35"/>
    <mergeCell ref="AW35:BG35"/>
    <mergeCell ref="BH35:CN35"/>
    <mergeCell ref="D36:K38"/>
    <mergeCell ref="L36:N36"/>
    <mergeCell ref="A35:C41"/>
    <mergeCell ref="D41:K41"/>
    <mergeCell ref="D39:K39"/>
    <mergeCell ref="BV40:BX40"/>
    <mergeCell ref="BY40:CN40"/>
    <mergeCell ref="P36:CN36"/>
    <mergeCell ref="L37:N37"/>
    <mergeCell ref="O37:R37"/>
    <mergeCell ref="S37:T37"/>
    <mergeCell ref="Y41:AE41"/>
    <mergeCell ref="AF41:AH41"/>
    <mergeCell ref="U37:Z37"/>
    <mergeCell ref="L38:AB38"/>
    <mergeCell ref="AC38:BD38"/>
    <mergeCell ref="AI26:AR26"/>
    <mergeCell ref="A30:C34"/>
    <mergeCell ref="D30:K30"/>
    <mergeCell ref="L30:CN30"/>
    <mergeCell ref="D31:K31"/>
    <mergeCell ref="L31:AC31"/>
    <mergeCell ref="AD31:AV31"/>
    <mergeCell ref="AF27:AH27"/>
    <mergeCell ref="AI27:AR27"/>
    <mergeCell ref="AW31:BG31"/>
    <mergeCell ref="BH31:CN31"/>
    <mergeCell ref="D32:K33"/>
    <mergeCell ref="L32:N32"/>
    <mergeCell ref="O32:R32"/>
    <mergeCell ref="S32:T32"/>
    <mergeCell ref="U32:Z32"/>
    <mergeCell ref="L33:AB33"/>
    <mergeCell ref="AC33:BD33"/>
    <mergeCell ref="BE33:CN33"/>
    <mergeCell ref="A27:K27"/>
    <mergeCell ref="L27:N27"/>
    <mergeCell ref="O27:U27"/>
    <mergeCell ref="V27:X27"/>
    <mergeCell ref="Y27:AE27"/>
    <mergeCell ref="O26:U26"/>
    <mergeCell ref="V26:X26"/>
    <mergeCell ref="Y26:AE26"/>
    <mergeCell ref="AF26:AH26"/>
    <mergeCell ref="A23:K24"/>
    <mergeCell ref="L23:N23"/>
    <mergeCell ref="O23:R23"/>
    <mergeCell ref="S23:T23"/>
    <mergeCell ref="U23:Z23"/>
    <mergeCell ref="L24:AB24"/>
    <mergeCell ref="A21:K21"/>
    <mergeCell ref="L21:AG21"/>
    <mergeCell ref="AH21:BE21"/>
    <mergeCell ref="BF21:BP22"/>
    <mergeCell ref="BQ21:BU22"/>
    <mergeCell ref="BV21:BX22"/>
    <mergeCell ref="BY21:CA22"/>
    <mergeCell ref="CB21:CD22"/>
    <mergeCell ref="AS26:BE26"/>
    <mergeCell ref="BF26:BU26"/>
    <mergeCell ref="BV26:BX26"/>
    <mergeCell ref="BY26:CN26"/>
    <mergeCell ref="CE21:CG22"/>
    <mergeCell ref="CH21:CJ22"/>
    <mergeCell ref="CK21:CM22"/>
    <mergeCell ref="A22:K22"/>
    <mergeCell ref="L22:AG22"/>
    <mergeCell ref="AH22:BE22"/>
    <mergeCell ref="AC24:BD24"/>
    <mergeCell ref="BE24:CN24"/>
    <mergeCell ref="A25:K25"/>
    <mergeCell ref="L25:CN25"/>
    <mergeCell ref="A26:K26"/>
    <mergeCell ref="L26:N26"/>
    <mergeCell ref="A19:K19"/>
    <mergeCell ref="L19:N19"/>
    <mergeCell ref="O19:W19"/>
    <mergeCell ref="X19:Z19"/>
    <mergeCell ref="AA19:AI19"/>
    <mergeCell ref="A20:K20"/>
    <mergeCell ref="L20:BE20"/>
    <mergeCell ref="CH6:CL6"/>
    <mergeCell ref="CM6:CN6"/>
    <mergeCell ref="A10:CN13"/>
    <mergeCell ref="A15:CN15"/>
    <mergeCell ref="A18:CN18"/>
    <mergeCell ref="BF20:BP20"/>
    <mergeCell ref="BQ20:CN20"/>
    <mergeCell ref="AJ19:CN19"/>
    <mergeCell ref="A7:AD7"/>
    <mergeCell ref="A8:AD8"/>
    <mergeCell ref="AG7:CN7"/>
    <mergeCell ref="AF8:CN8"/>
    <mergeCell ref="A2:CN2"/>
    <mergeCell ref="A3:CN3"/>
    <mergeCell ref="CR4:CR5"/>
    <mergeCell ref="CS4:CS5"/>
    <mergeCell ref="BJ6:BS6"/>
    <mergeCell ref="BT6:BX6"/>
    <mergeCell ref="BY6:BZ6"/>
    <mergeCell ref="CA6:CE6"/>
    <mergeCell ref="CF6:CG6"/>
    <mergeCell ref="CQ4:CQ5"/>
  </mergeCells>
  <phoneticPr fontId="47"/>
  <conditionalFormatting sqref="A106:CP156">
    <cfRule type="expression" dxfId="90" priority="79">
      <formula>$L$19="■"</formula>
    </cfRule>
  </conditionalFormatting>
  <conditionalFormatting sqref="L21">
    <cfRule type="expression" dxfId="89" priority="105">
      <formula>$L$21=""</formula>
    </cfRule>
  </conditionalFormatting>
  <conditionalFormatting sqref="L52">
    <cfRule type="expression" dxfId="88" priority="23">
      <formula>$L$52=""</formula>
    </cfRule>
  </conditionalFormatting>
  <conditionalFormatting sqref="L19:N19 X19:Z19">
    <cfRule type="expression" dxfId="87" priority="87">
      <formula>AND($L$19="□",$X$19="□")</formula>
    </cfRule>
  </conditionalFormatting>
  <conditionalFormatting sqref="L36:N36">
    <cfRule type="expression" dxfId="86" priority="15">
      <formula>ISBLANK($O$37)=FALSE</formula>
    </cfRule>
    <cfRule type="expression" dxfId="85" priority="17">
      <formula>$L$36="■"</formula>
    </cfRule>
    <cfRule type="expression" dxfId="84" priority="50">
      <formula>$L$30&lt;&gt;""</formula>
    </cfRule>
  </conditionalFormatting>
  <conditionalFormatting sqref="L46:N47">
    <cfRule type="expression" dxfId="83" priority="98">
      <formula>AND($L$46="□",$L$47="□")</formula>
    </cfRule>
  </conditionalFormatting>
  <conditionalFormatting sqref="L48:N50">
    <cfRule type="expression" dxfId="82" priority="94">
      <formula>AND($L$48="□",$L$49="□",$L$50="□")</formula>
    </cfRule>
  </conditionalFormatting>
  <conditionalFormatting sqref="L54:N54">
    <cfRule type="expression" dxfId="81" priority="90">
      <formula>AND($L$54="□",$AC$54="□")</formula>
    </cfRule>
  </conditionalFormatting>
  <conditionalFormatting sqref="L19:W19">
    <cfRule type="expression" dxfId="80" priority="88">
      <formula>$X$19="■"</formula>
    </cfRule>
  </conditionalFormatting>
  <conditionalFormatting sqref="L24:AB24">
    <cfRule type="expression" dxfId="79" priority="73">
      <formula>$L$24=""</formula>
    </cfRule>
  </conditionalFormatting>
  <conditionalFormatting sqref="L54:AB57">
    <cfRule type="expression" dxfId="78" priority="92">
      <formula>$AC$54="■"</formula>
    </cfRule>
  </conditionalFormatting>
  <conditionalFormatting sqref="L22:AG22">
    <cfRule type="expression" dxfId="77" priority="81">
      <formula>$L$22=""</formula>
    </cfRule>
  </conditionalFormatting>
  <conditionalFormatting sqref="L20:BE20 BQ20">
    <cfRule type="expression" dxfId="76" priority="86">
      <formula>$L$19="■"</formula>
    </cfRule>
  </conditionalFormatting>
  <conditionalFormatting sqref="L20:BE20">
    <cfRule type="expression" dxfId="75" priority="85">
      <formula>AND($X$19="■",$L$20="")</formula>
    </cfRule>
  </conditionalFormatting>
  <conditionalFormatting sqref="L37:CN39">
    <cfRule type="expression" dxfId="74" priority="25">
      <formula>$L$36="■"</formula>
    </cfRule>
  </conditionalFormatting>
  <conditionalFormatting sqref="L46:CN46">
    <cfRule type="expression" dxfId="73" priority="97">
      <formula>$L$47="■"</formula>
    </cfRule>
  </conditionalFormatting>
  <conditionalFormatting sqref="L47:CN47">
    <cfRule type="expression" dxfId="72" priority="99">
      <formula>$L$46="■"</formula>
    </cfRule>
  </conditionalFormatting>
  <conditionalFormatting sqref="L48:CN48 L50:CN50">
    <cfRule type="expression" dxfId="71" priority="96">
      <formula>$L$49="■"</formula>
    </cfRule>
  </conditionalFormatting>
  <conditionalFormatting sqref="L48:CN49">
    <cfRule type="expression" dxfId="70" priority="95">
      <formula>$L$50="■"</formula>
    </cfRule>
  </conditionalFormatting>
  <conditionalFormatting sqref="L49:CN52">
    <cfRule type="expression" dxfId="69" priority="20">
      <formula>$L$48="■"</formula>
    </cfRule>
  </conditionalFormatting>
  <conditionalFormatting sqref="M64">
    <cfRule type="expression" dxfId="68" priority="28">
      <formula>$M$64=""</formula>
    </cfRule>
  </conditionalFormatting>
  <conditionalFormatting sqref="O51">
    <cfRule type="expression" dxfId="67" priority="103">
      <formula>$O$51=""</formula>
    </cfRule>
  </conditionalFormatting>
  <conditionalFormatting sqref="O23:R23">
    <cfRule type="expression" dxfId="66" priority="75">
      <formula>$O$23=""</formula>
    </cfRule>
  </conditionalFormatting>
  <conditionalFormatting sqref="O26:U26">
    <cfRule type="expression" dxfId="65" priority="69">
      <formula>$O$26=""</formula>
    </cfRule>
  </conditionalFormatting>
  <conditionalFormatting sqref="U51">
    <cfRule type="expression" dxfId="64" priority="33">
      <formula>$U$51=""</formula>
    </cfRule>
  </conditionalFormatting>
  <conditionalFormatting sqref="U23:Z23">
    <cfRule type="expression" dxfId="63" priority="74">
      <formula>$U$23=""</formula>
    </cfRule>
  </conditionalFormatting>
  <conditionalFormatting sqref="X19:AI19">
    <cfRule type="expression" dxfId="62" priority="89">
      <formula>$L$19="■"</formula>
    </cfRule>
  </conditionalFormatting>
  <conditionalFormatting sqref="Y26:AE26">
    <cfRule type="expression" dxfId="61" priority="19">
      <formula>$Y$26=""</formula>
    </cfRule>
  </conditionalFormatting>
  <conditionalFormatting sqref="AA64">
    <cfRule type="expression" dxfId="60" priority="24">
      <formula>$AA$64=""</formula>
    </cfRule>
  </conditionalFormatting>
  <conditionalFormatting sqref="AC54:AE54">
    <cfRule type="expression" dxfId="59" priority="10">
      <formula>AND($L$54="□",$AC$54="□")</formula>
    </cfRule>
  </conditionalFormatting>
  <conditionalFormatting sqref="AC24:BD24">
    <cfRule type="expression" dxfId="58" priority="72">
      <formula>$AC$24=""</formula>
    </cfRule>
  </conditionalFormatting>
  <conditionalFormatting sqref="AC52:BD52">
    <cfRule type="expression" dxfId="57" priority="22">
      <formula>$AC$52=""</formula>
    </cfRule>
  </conditionalFormatting>
  <conditionalFormatting sqref="AC54:CN57">
    <cfRule type="expression" dxfId="56" priority="3" stopIfTrue="1">
      <formula>$L$54="■"</formula>
    </cfRule>
  </conditionalFormatting>
  <conditionalFormatting sqref="AH22">
    <cfRule type="expression" dxfId="55" priority="106">
      <formula>$AH$22=""</formula>
    </cfRule>
  </conditionalFormatting>
  <conditionalFormatting sqref="AH21:BE21">
    <cfRule type="expression" dxfId="54" priority="82">
      <formula>$AH$21=""</formula>
    </cfRule>
  </conditionalFormatting>
  <conditionalFormatting sqref="AI26:AR26">
    <cfRule type="expression" dxfId="53" priority="18">
      <formula>$AI$26=""</formula>
    </cfRule>
  </conditionalFormatting>
  <conditionalFormatting sqref="AJ64">
    <cfRule type="expression" dxfId="52" priority="29">
      <formula>$AJ$64=""</formula>
    </cfRule>
  </conditionalFormatting>
  <conditionalFormatting sqref="AS27:CN27">
    <cfRule type="expression" dxfId="51" priority="13">
      <formula>$CJ$27="□"</formula>
    </cfRule>
  </conditionalFormatting>
  <conditionalFormatting sqref="AS41:CN41">
    <cfRule type="expression" dxfId="50" priority="12">
      <formula>$BY$40&lt;&gt;""</formula>
    </cfRule>
    <cfRule type="expression" dxfId="49" priority="11">
      <formula>$CJ$41="■"</formula>
    </cfRule>
  </conditionalFormatting>
  <conditionalFormatting sqref="AV56:CL57">
    <cfRule type="expression" dxfId="48" priority="5">
      <formula>$AV$55="その他"</formula>
    </cfRule>
  </conditionalFormatting>
  <conditionalFormatting sqref="AV55:CN55">
    <cfRule type="expression" dxfId="47" priority="9">
      <formula>$AC$54="■"</formula>
    </cfRule>
    <cfRule type="expression" dxfId="46" priority="8">
      <formula>$AV$55&lt;&gt;""</formula>
    </cfRule>
    <cfRule type="expression" dxfId="45" priority="6">
      <formula>$AV$55="その他"</formula>
    </cfRule>
  </conditionalFormatting>
  <conditionalFormatting sqref="AV55:CN57">
    <cfRule type="expression" dxfId="44" priority="4">
      <formula>$AV$56&lt;&gt;""</formula>
    </cfRule>
  </conditionalFormatting>
  <conditionalFormatting sqref="BE45:BN45">
    <cfRule type="expression" dxfId="43" priority="16">
      <formula>$BE$45=""</formula>
    </cfRule>
  </conditionalFormatting>
  <conditionalFormatting sqref="BE24:CN24">
    <cfRule type="expression" dxfId="42" priority="71">
      <formula>$BE$24=""</formula>
    </cfRule>
  </conditionalFormatting>
  <conditionalFormatting sqref="BE52:CN52">
    <cfRule type="expression" dxfId="41" priority="21">
      <formula>$BE$52=""</formula>
    </cfRule>
  </conditionalFormatting>
  <conditionalFormatting sqref="BF26">
    <cfRule type="expression" dxfId="40" priority="66">
      <formula>$BF$26=""</formula>
    </cfRule>
  </conditionalFormatting>
  <conditionalFormatting sqref="BG64:BO64">
    <cfRule type="expression" dxfId="39" priority="30">
      <formula>$BG$64=""</formula>
    </cfRule>
  </conditionalFormatting>
  <conditionalFormatting sqref="BQ21">
    <cfRule type="expression" dxfId="38" priority="80">
      <formula>$BQ$21=""</formula>
    </cfRule>
  </conditionalFormatting>
  <conditionalFormatting sqref="BQ20:CN20">
    <cfRule type="expression" dxfId="37" priority="84">
      <formula>AND($X$19="■",$BQ$20="")</formula>
    </cfRule>
  </conditionalFormatting>
  <conditionalFormatting sqref="BT6:BX6">
    <cfRule type="expression" dxfId="36" priority="102">
      <formula>$BT$6=""</formula>
    </cfRule>
  </conditionalFormatting>
  <conditionalFormatting sqref="BU64:BY64">
    <cfRule type="expression" dxfId="35" priority="32">
      <formula>$BU$64=""</formula>
    </cfRule>
  </conditionalFormatting>
  <conditionalFormatting sqref="BV21:BX22">
    <cfRule type="expression" dxfId="34" priority="78">
      <formula>$BV$21=""</formula>
    </cfRule>
  </conditionalFormatting>
  <conditionalFormatting sqref="BY26:CN26">
    <cfRule type="expression" dxfId="33" priority="65">
      <formula>$BY$26=""</formula>
    </cfRule>
  </conditionalFormatting>
  <conditionalFormatting sqref="CA6:CE6">
    <cfRule type="expression" dxfId="32" priority="101">
      <formula>$CA$6=""</formula>
    </cfRule>
  </conditionalFormatting>
  <conditionalFormatting sqref="CB21:CD22">
    <cfRule type="expression" dxfId="31" priority="77">
      <formula>$CB$21=""</formula>
    </cfRule>
  </conditionalFormatting>
  <conditionalFormatting sqref="CD64:CH64">
    <cfRule type="expression" dxfId="30" priority="31">
      <formula>$CD$64=""</formula>
    </cfRule>
  </conditionalFormatting>
  <conditionalFormatting sqref="CH21:CJ22">
    <cfRule type="expression" dxfId="29" priority="76">
      <formula>$CH$21=""</formula>
    </cfRule>
  </conditionalFormatting>
  <conditionalFormatting sqref="CH6:CL6">
    <cfRule type="expression" dxfId="28" priority="100">
      <formula>$CH$6=""</formula>
    </cfRule>
  </conditionalFormatting>
  <conditionalFormatting sqref="CR6 CR19:CR27 CR30:CR41 CR45:CR55 CR61 CR64 CR111 CR122:CR135">
    <cfRule type="notContainsBlanks" dxfId="27" priority="14">
      <formula>LEN(TRIM(CR6))&gt;0</formula>
    </cfRule>
  </conditionalFormatting>
  <conditionalFormatting sqref="CS12">
    <cfRule type="expression" dxfId="26" priority="1">
      <formula>$BY$26&lt;&gt;""</formula>
    </cfRule>
    <cfRule type="expression" dxfId="25" priority="2">
      <formula>$BF$26&lt;&gt;""</formula>
    </cfRule>
  </conditionalFormatting>
  <dataValidations count="21">
    <dataValidation type="custom" imeMode="disabled" allowBlank="1" showInputMessage="1" showErrorMessage="1" sqref="CB21:CD22 BU64:BY64 AA64:AE64" xr:uid="{FC0F0DA5-7213-4FF0-BCD2-4FF80A67CEB3}">
      <formula1>OR(AA21=1,AA21=2,AA21=3,AA21=4,AA21=5,AA21=6,AA21=7,AA21=8,AA21=9,AA21=10,AA21=11,AA21=12)</formula1>
    </dataValidation>
    <dataValidation type="textLength" imeMode="disabled" operator="equal" allowBlank="1" showInputMessage="1" showErrorMessage="1" error="入力された桁数が不正です。_x000a_2ケタで再度入力してください。" sqref="AQ122:AS135" xr:uid="{ED21EB5A-1EA2-4C81-A081-7B5815095C0D}">
      <formula1>2</formula1>
    </dataValidation>
    <dataValidation type="textLength" imeMode="disabled" operator="lessThanOrEqual" allowBlank="1" showInputMessage="1" showErrorMessage="1" error="2桁の数字で入力してください。" sqref="BV21:BX22" xr:uid="{D3764521-2BA3-41DB-80AC-5BF81868491C}">
      <formula1>2</formula1>
    </dataValidation>
    <dataValidation type="custom" imeMode="disabled" allowBlank="1" showInputMessage="1" showErrorMessage="1" error="日付をご確認ください。" sqref="CD64:CH64 AJ64:AN64" xr:uid="{81B76FAD-6D81-4D2F-A562-C64815C6FFF9}">
      <formula1>DATE(M64,AA64,AJ64)&lt;=EOMONTH(DATE(M64,AA64,1), 0)</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7100CC7C-DB73-4F8E-A467-9DF4C6B8B617}">
      <formula1>4</formula1>
    </dataValidation>
    <dataValidation type="textLength" imeMode="disabled" operator="equal" allowBlank="1" showInputMessage="1" showErrorMessage="1" error="入力された桁数が不正です。_x000a_3ケタで再度入力してください。" sqref="O51:R51 O37:R37 O23:R23 O32:R32" xr:uid="{7DA1C85C-FC96-4349-9A56-596679D170F4}">
      <formula1>3</formula1>
    </dataValidation>
    <dataValidation type="custom" imeMode="disabled" allowBlank="1" showInputMessage="1" showErrorMessage="1" error="日付をご確認ください。" sqref="CH6:CL6" xr:uid="{E24E895B-68D0-400A-8D1F-408BBA6B33EC}">
      <formula1>DATE(BT6,CA6,CH6)&lt;=EOMONTH(DATE(BT6,CA6,1), 0)</formula1>
    </dataValidation>
    <dataValidation type="custom" imeMode="disabled" allowBlank="1" showInputMessage="1" showErrorMessage="1" prompt="作成日は公募期間内の日付で入力してください。_x000a_（未来日不可）" sqref="CA6:CE6" xr:uid="{E823EB0E-1408-4902-8AD8-EEEADA88E0EB}">
      <formula1>OR(CA6=1,CA6=2,CA6=3,CA6=4,CA6=5,CA6=6,CA6=7,CA6=8,CA6=9,CA6=10,CA6=11,CA6=12)</formula1>
    </dataValidation>
    <dataValidation type="list" allowBlank="1" showInputMessage="1" showErrorMessage="1" sqref="BQ21:BU22" xr:uid="{C9E9EBAA-A3E8-4200-8F9C-EAF62F947734}">
      <formula1>"大正,昭和,平成"</formula1>
    </dataValidation>
    <dataValidation imeMode="hiragana" allowBlank="1" showInputMessage="1" showErrorMessage="1" sqref="L21:BE22 W122:AK135 L31:AV31 L25:AB25 L35:AV35 L34:AB34 L39:AB39 AZ122:CG135 AC24:CP25 AC33:CP34 AC38:CP39 AC52:CP52" xr:uid="{074A3E52-1F13-4346-A876-B9C3FEAA9C6E}"/>
    <dataValidation type="whole" operator="lessThanOrEqual" allowBlank="1" showInputMessage="1" showErrorMessage="1" sqref="Y60:BO60" xr:uid="{5A7D42EE-3A39-422A-98DC-D0803351D7B7}">
      <formula1>2000000</formula1>
    </dataValidation>
    <dataValidation imeMode="fullKatakana" allowBlank="1" showInputMessage="1" showErrorMessage="1" sqref="H122:V135" xr:uid="{28204FA2-2006-46C4-9CB8-7D52B0D9EB70}"/>
    <dataValidation type="textLength" imeMode="disabled" operator="equal" allowBlank="1" showInputMessage="1" showErrorMessage="1" error="西暦4桁で入力してください。" sqref="BG64:BO64 M64:U64 BT6:BX6" xr:uid="{99F978C4-D875-47D5-AEBB-62A05B5BC05F}">
      <formula1>4</formula1>
    </dataValidation>
    <dataValidation type="list" imeMode="halfAlpha" allowBlank="1" showInputMessage="1" showErrorMessage="1" sqref="AL122:AP135" xr:uid="{8444CAF0-9E62-4A4D-9652-479DAAE47B0B}">
      <formula1>"Ｔ,Ｓ,Ｈ"</formula1>
    </dataValidation>
    <dataValidation type="list" allowBlank="1" showInputMessage="1" showErrorMessage="1" sqref="L46:N50 CJ41:CN41 X19:Z19 L36:N36 L19:N19 L54:N54 CJ27:CN27 AC54:AE54" xr:uid="{EBE76152-6548-4E84-9FB7-1171DDA943F7}">
      <formula1>"□,■"</formula1>
    </dataValidation>
    <dataValidation type="list" imeMode="halfAlpha" allowBlank="1" showInputMessage="1" showErrorMessage="1" sqref="AW122:AY135" xr:uid="{D0650EB7-8C65-441A-A10A-6FF5FCDB5C45}">
      <formula1>"1,2,3,4,5,6,7,8,9,10,11,12,13,14,15,16,17,18,19,20,21,22,23,24,25,26,27,28,29,30,31"</formula1>
    </dataValidation>
    <dataValidation type="list" imeMode="halfAlpha" allowBlank="1" showInputMessage="1" showErrorMessage="1" sqref="AT122:AV135" xr:uid="{5247E3C5-8E30-4B3D-9420-800CBCB832A5}">
      <formula1>"1,2,3,4,5,6,7,8,9,10,11,12"</formula1>
    </dataValidation>
    <dataValidation imeMode="disabled" allowBlank="1" showInputMessage="1" showErrorMessage="1" sqref="CA111:CE111 CH111:CL111 BE45:BN45 AI40:AR41 O26:U27 Y26:AE27 AI26:AR27 BF26:BU26 CO27:CP27 CO40:CP41 CS39 O40:U41 Y40:AE41 BY26:CP26 BF40:BU40 BY40:CN40" xr:uid="{9176B777-DB14-4547-9D45-FF0750A44899}"/>
    <dataValidation type="custom" imeMode="disabled" allowBlank="1" showInputMessage="1" showErrorMessage="1" error="日付をご確認ください。" sqref="CH21:CJ22" xr:uid="{2361DF45-9889-4979-9AC0-CE671E6128ED}">
      <formula1>DATE(A169,CB21,CH21)&lt;=EOMONTH(DATE(A169,CB21,1),0)</formula1>
    </dataValidation>
    <dataValidation type="list" allowBlank="1" showInputMessage="1" showErrorMessage="1" sqref="AV55:CN55" xr:uid="{ED589805-B370-455E-BD2A-530C429A8350}">
      <formula1>"先進的窓リノベ2024事業,子育てエコホーム支援事業,先進的窓リノベ2024事業、子育てエコホーム支援事業,その他"</formula1>
    </dataValidation>
    <dataValidation type="list" imeMode="hiragana" allowBlank="1" showInputMessage="1" showErrorMessage="1" sqref="L24:AB24 L33:AB33 L38:AB38 L52:AB52" xr:uid="{543C4CFC-8C1D-4B20-969D-6DE45D60335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65" orientation="portrait" r:id="rId1"/>
  <rowBreaks count="3" manualBreakCount="3">
    <brk id="42" max="91" man="1"/>
    <brk id="71" max="91" man="1"/>
    <brk id="105" max="9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8EE8B-2D35-4B68-ABD5-1FA79CCA12E8}">
  <sheetPr codeName="Sheet5"/>
  <dimension ref="A1:BG83"/>
  <sheetViews>
    <sheetView showGridLines="0" showZeros="0" zoomScale="60" zoomScaleNormal="60" zoomScaleSheetLayoutView="50" workbookViewId="0"/>
  </sheetViews>
  <sheetFormatPr defaultColWidth="9" defaultRowHeight="19" x14ac:dyDescent="0.2"/>
  <cols>
    <col min="1"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413" customWidth="1"/>
    <col min="59" max="59" width="51.7265625" style="28" hidden="1" customWidth="1"/>
    <col min="60" max="60" width="51.7265625" style="4" customWidth="1"/>
    <col min="61" max="62" width="3.453125" style="4" customWidth="1"/>
    <col min="63" max="16384" width="9" style="4"/>
  </cols>
  <sheetData>
    <row r="1" spans="1:59" ht="15.65" customHeight="1" x14ac:dyDescent="0.2">
      <c r="BC1" s="13" t="s">
        <v>261</v>
      </c>
      <c r="BD1" s="13"/>
      <c r="BE1" s="13"/>
    </row>
    <row r="2" spans="1:59" ht="30" customHeight="1" x14ac:dyDescent="0.2">
      <c r="A2" s="943" t="s">
        <v>1054</v>
      </c>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3"/>
      <c r="AM2" s="943"/>
      <c r="AN2" s="943"/>
      <c r="AO2" s="943"/>
      <c r="AP2" s="943"/>
      <c r="AQ2" s="943"/>
      <c r="AR2" s="943"/>
      <c r="AS2" s="943"/>
      <c r="AT2" s="943"/>
      <c r="AU2" s="943"/>
      <c r="AV2" s="943"/>
      <c r="AW2" s="943"/>
      <c r="AX2" s="943"/>
      <c r="AY2" s="943"/>
      <c r="AZ2" s="943"/>
      <c r="BA2" s="943"/>
      <c r="BB2" s="943"/>
      <c r="BC2" s="943"/>
      <c r="BD2" s="192"/>
      <c r="BE2" s="192"/>
    </row>
    <row r="3" spans="1:59" ht="7.9" customHeight="1" thickBot="1" x14ac:dyDescent="0.3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193"/>
      <c r="BE3" s="193"/>
    </row>
    <row r="4" spans="1:59" ht="84.65" customHeight="1" thickTop="1" thickBot="1" x14ac:dyDescent="0.25">
      <c r="A4" s="944" t="s">
        <v>236</v>
      </c>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945"/>
      <c r="AH4" s="945"/>
      <c r="AI4" s="945"/>
      <c r="AJ4" s="945"/>
      <c r="AK4" s="945"/>
      <c r="AL4" s="945"/>
      <c r="AM4" s="945"/>
      <c r="AN4" s="945"/>
      <c r="AO4" s="945"/>
      <c r="AP4" s="945"/>
      <c r="AQ4" s="945"/>
      <c r="AR4" s="945"/>
      <c r="AS4" s="945"/>
      <c r="AT4" s="945"/>
      <c r="AU4" s="945"/>
      <c r="AV4" s="945"/>
      <c r="AW4" s="945"/>
      <c r="AX4" s="945"/>
      <c r="AY4" s="945"/>
      <c r="AZ4" s="945"/>
      <c r="BA4" s="945"/>
      <c r="BB4" s="945"/>
      <c r="BC4" s="946"/>
      <c r="BD4" s="144"/>
      <c r="BE4" s="144"/>
    </row>
    <row r="5" spans="1:59" ht="14.5" customHeight="1" thickTop="1" x14ac:dyDescent="0.2">
      <c r="A5" s="143"/>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row>
    <row r="6" spans="1:59" ht="17.25" customHeight="1" x14ac:dyDescent="0.2">
      <c r="A6" s="101"/>
      <c r="B6" s="102"/>
      <c r="C6" s="103" t="s">
        <v>262</v>
      </c>
      <c r="D6" s="16"/>
      <c r="E6" s="16"/>
      <c r="F6" s="16"/>
      <c r="G6" s="947"/>
      <c r="H6" s="948"/>
      <c r="I6" s="103" t="s">
        <v>231</v>
      </c>
      <c r="J6" s="16"/>
      <c r="K6" s="23"/>
      <c r="L6" s="23"/>
      <c r="M6" s="22"/>
      <c r="N6" s="23"/>
      <c r="O6" s="23"/>
      <c r="P6" s="23"/>
      <c r="Q6" s="23"/>
      <c r="R6" s="23"/>
      <c r="S6" s="103"/>
      <c r="T6" s="16"/>
      <c r="U6" s="12"/>
      <c r="V6" s="12"/>
      <c r="W6" s="12"/>
      <c r="X6" s="12"/>
      <c r="Y6" s="12"/>
      <c r="Z6" s="12"/>
      <c r="AA6" s="12"/>
      <c r="AB6" s="12"/>
      <c r="AC6" s="12"/>
      <c r="AD6" s="12"/>
      <c r="AE6" s="12"/>
      <c r="AF6" s="12"/>
      <c r="AG6" s="12"/>
      <c r="AH6" s="12"/>
      <c r="AI6" s="1"/>
      <c r="AJ6" s="1"/>
      <c r="AK6" s="1"/>
      <c r="AL6" s="1"/>
      <c r="AM6" s="1"/>
      <c r="AX6" s="141"/>
      <c r="AY6" s="141"/>
      <c r="AZ6" s="141"/>
      <c r="BA6" s="141"/>
      <c r="BB6" s="141"/>
      <c r="BC6" s="60"/>
      <c r="BD6" s="60"/>
      <c r="BE6" s="60"/>
    </row>
    <row r="7" spans="1:59" ht="13.9" customHeight="1" thickBot="1" x14ac:dyDescent="0.25">
      <c r="A7" s="114"/>
      <c r="B7" s="114"/>
      <c r="C7" s="114"/>
      <c r="D7" s="114"/>
      <c r="E7" s="114"/>
      <c r="F7" s="114"/>
      <c r="AX7" s="141"/>
      <c r="AY7" s="141"/>
      <c r="AZ7" s="141"/>
      <c r="BA7" s="141"/>
      <c r="BB7" s="141"/>
      <c r="BC7" s="60"/>
      <c r="BD7" s="60"/>
      <c r="BE7" s="60"/>
    </row>
    <row r="8" spans="1:59" ht="46.15" customHeight="1" x14ac:dyDescent="0.2">
      <c r="A8" s="949" t="s">
        <v>142</v>
      </c>
      <c r="B8" s="950"/>
      <c r="C8" s="950"/>
      <c r="D8" s="951"/>
      <c r="E8" s="952" t="s">
        <v>143</v>
      </c>
      <c r="F8" s="950"/>
      <c r="G8" s="950"/>
      <c r="H8" s="950"/>
      <c r="I8" s="950"/>
      <c r="J8" s="951"/>
      <c r="K8" s="926" t="s">
        <v>144</v>
      </c>
      <c r="L8" s="927"/>
      <c r="M8" s="927"/>
      <c r="N8" s="927"/>
      <c r="O8" s="927"/>
      <c r="P8" s="927"/>
      <c r="Q8" s="927"/>
      <c r="R8" s="928"/>
      <c r="S8" s="926" t="s">
        <v>49</v>
      </c>
      <c r="T8" s="927"/>
      <c r="U8" s="927"/>
      <c r="V8" s="927"/>
      <c r="W8" s="927"/>
      <c r="X8" s="927"/>
      <c r="Y8" s="927"/>
      <c r="Z8" s="927"/>
      <c r="AA8" s="927"/>
      <c r="AB8" s="927"/>
      <c r="AC8" s="927"/>
      <c r="AD8" s="927"/>
      <c r="AE8" s="927"/>
      <c r="AF8" s="927"/>
      <c r="AG8" s="927"/>
      <c r="AH8" s="927"/>
      <c r="AI8" s="927"/>
      <c r="AJ8" s="928"/>
      <c r="AK8" s="926" t="s">
        <v>167</v>
      </c>
      <c r="AL8" s="927"/>
      <c r="AM8" s="928"/>
      <c r="AN8" s="953" t="s">
        <v>258</v>
      </c>
      <c r="AO8" s="954"/>
      <c r="AP8" s="954"/>
      <c r="AQ8" s="954"/>
      <c r="AR8" s="954"/>
      <c r="AS8" s="954"/>
      <c r="AT8" s="955"/>
      <c r="AU8" s="926" t="s">
        <v>259</v>
      </c>
      <c r="AV8" s="927"/>
      <c r="AW8" s="928"/>
      <c r="AX8" s="929" t="s">
        <v>145</v>
      </c>
      <c r="AY8" s="930"/>
      <c r="AZ8" s="931"/>
      <c r="BA8" s="953" t="s">
        <v>260</v>
      </c>
      <c r="BB8" s="954"/>
      <c r="BC8" s="956"/>
      <c r="BD8" s="28"/>
      <c r="BE8" s="28"/>
      <c r="BF8" s="414" t="s">
        <v>712</v>
      </c>
      <c r="BG8" s="415" t="s">
        <v>232</v>
      </c>
    </row>
    <row r="9" spans="1:59" s="1" customFormat="1" ht="31.9" customHeight="1" x14ac:dyDescent="0.2">
      <c r="A9" s="968"/>
      <c r="B9" s="969"/>
      <c r="C9" s="969"/>
      <c r="D9" s="970"/>
      <c r="E9" s="971"/>
      <c r="F9" s="969"/>
      <c r="G9" s="969"/>
      <c r="H9" s="969"/>
      <c r="I9" s="969"/>
      <c r="J9" s="970"/>
      <c r="K9" s="910" t="str">
        <f>IF(E9="","",IFERROR(VLOOKUP(E9&amp;$A$68,製品リスト!$L$4:$Q$1000,5,0),"SII登録型番を正しく入力してください"))</f>
        <v/>
      </c>
      <c r="L9" s="911"/>
      <c r="M9" s="911"/>
      <c r="N9" s="911"/>
      <c r="O9" s="911"/>
      <c r="P9" s="911"/>
      <c r="Q9" s="911"/>
      <c r="R9" s="912"/>
      <c r="S9" s="910" t="str">
        <f>IF(E9="","",IFERROR(VLOOKUP(E9&amp;$A$68,製品リスト!$L$4:$Q$1000,6,0),"SII登録型番を正しく入力してください"))</f>
        <v/>
      </c>
      <c r="T9" s="911"/>
      <c r="U9" s="911"/>
      <c r="V9" s="911"/>
      <c r="W9" s="911"/>
      <c r="X9" s="911"/>
      <c r="Y9" s="911"/>
      <c r="Z9" s="911"/>
      <c r="AA9" s="911"/>
      <c r="AB9" s="911"/>
      <c r="AC9" s="911"/>
      <c r="AD9" s="911"/>
      <c r="AE9" s="911"/>
      <c r="AF9" s="911"/>
      <c r="AG9" s="911"/>
      <c r="AH9" s="911"/>
      <c r="AI9" s="911"/>
      <c r="AJ9" s="912"/>
      <c r="AK9" s="938" t="str">
        <f t="shared" ref="AK9:AK40" si="0">IF(E9&lt;&gt;"", RIGHT(E9,1),"")</f>
        <v/>
      </c>
      <c r="AL9" s="939"/>
      <c r="AM9" s="940"/>
      <c r="AN9" s="972"/>
      <c r="AO9" s="957"/>
      <c r="AP9" s="957"/>
      <c r="AQ9" s="107" t="s">
        <v>12</v>
      </c>
      <c r="AR9" s="957"/>
      <c r="AS9" s="957"/>
      <c r="AT9" s="958"/>
      <c r="AU9" s="959" t="str">
        <f>IF(AND(AN9&lt;&gt;"",AR9&lt;&gt;""),ROUNDDOWN(AN9*AR9/1000000,2),"")</f>
        <v/>
      </c>
      <c r="AV9" s="960"/>
      <c r="AW9" s="961"/>
      <c r="AX9" s="962" t="str">
        <f>IF(AU9&lt;&gt;"",IF(AU9&lt;0.2,"XS",IF(AU9&lt;1.6,"S",IF(AU9&lt;2.8,"M",IF(AU9&gt;=2.8,"L")))),"")</f>
        <v/>
      </c>
      <c r="AY9" s="963"/>
      <c r="AZ9" s="964"/>
      <c r="BA9" s="965"/>
      <c r="BB9" s="966"/>
      <c r="BC9" s="967"/>
      <c r="BD9" s="122"/>
      <c r="BE9" s="122"/>
      <c r="BF9" s="416">
        <v>1</v>
      </c>
      <c r="BG9" s="417"/>
    </row>
    <row r="10" spans="1:59" s="1" customFormat="1" ht="31.9" customHeight="1" x14ac:dyDescent="0.2">
      <c r="A10" s="934"/>
      <c r="B10" s="935"/>
      <c r="C10" s="935"/>
      <c r="D10" s="936"/>
      <c r="E10" s="937"/>
      <c r="F10" s="935"/>
      <c r="G10" s="935"/>
      <c r="H10" s="935"/>
      <c r="I10" s="935"/>
      <c r="J10" s="936"/>
      <c r="K10" s="910" t="str">
        <f>IF(E10="","",IFERROR(VLOOKUP(E10&amp;$A$68,製品リスト!$L$4:$Q$1000,5,0),"SII登録型番を正しく入力してください"))</f>
        <v/>
      </c>
      <c r="L10" s="911"/>
      <c r="M10" s="911"/>
      <c r="N10" s="911"/>
      <c r="O10" s="911"/>
      <c r="P10" s="911"/>
      <c r="Q10" s="911"/>
      <c r="R10" s="912"/>
      <c r="S10" s="910" t="str">
        <f>IF(E10="","",IFERROR(VLOOKUP(E10&amp;$A$68,製品リスト!$L$4:$Q$1000,6,0),"SII登録型番を正しく入力してください"))</f>
        <v/>
      </c>
      <c r="T10" s="911"/>
      <c r="U10" s="911"/>
      <c r="V10" s="911"/>
      <c r="W10" s="911"/>
      <c r="X10" s="911"/>
      <c r="Y10" s="911"/>
      <c r="Z10" s="911"/>
      <c r="AA10" s="911"/>
      <c r="AB10" s="911"/>
      <c r="AC10" s="911"/>
      <c r="AD10" s="911"/>
      <c r="AE10" s="911"/>
      <c r="AF10" s="911"/>
      <c r="AG10" s="911"/>
      <c r="AH10" s="911"/>
      <c r="AI10" s="911"/>
      <c r="AJ10" s="912"/>
      <c r="AK10" s="938" t="str">
        <f t="shared" si="0"/>
        <v/>
      </c>
      <c r="AL10" s="939"/>
      <c r="AM10" s="940"/>
      <c r="AN10" s="941"/>
      <c r="AO10" s="942"/>
      <c r="AP10" s="942"/>
      <c r="AQ10" s="43" t="s">
        <v>12</v>
      </c>
      <c r="AR10" s="942"/>
      <c r="AS10" s="942"/>
      <c r="AT10" s="973"/>
      <c r="AU10" s="959" t="str">
        <f t="shared" ref="AU10:AU58" si="1">IF(AND(AN10&lt;&gt;"",AR10&lt;&gt;""),ROUNDDOWN(AN10*AR10/1000000,2),"")</f>
        <v/>
      </c>
      <c r="AV10" s="960"/>
      <c r="AW10" s="961"/>
      <c r="AX10" s="962" t="str">
        <f t="shared" ref="AX10:AX58" si="2">IF(AU10&lt;&gt;"",IF(AU10&lt;0.2,"XS",IF(AU10&lt;1.6,"S",IF(AU10&lt;2.8,"M",IF(AU10&gt;=2.8,"L")))),"")</f>
        <v/>
      </c>
      <c r="AY10" s="963"/>
      <c r="AZ10" s="964"/>
      <c r="BA10" s="974"/>
      <c r="BB10" s="975"/>
      <c r="BC10" s="976"/>
      <c r="BD10" s="122"/>
      <c r="BE10" s="122"/>
      <c r="BF10" s="416">
        <v>2</v>
      </c>
      <c r="BG10" s="417"/>
    </row>
    <row r="11" spans="1:59" s="1" customFormat="1" ht="31.9" customHeight="1" x14ac:dyDescent="0.2">
      <c r="A11" s="934"/>
      <c r="B11" s="935"/>
      <c r="C11" s="935"/>
      <c r="D11" s="936"/>
      <c r="E11" s="937"/>
      <c r="F11" s="935"/>
      <c r="G11" s="935"/>
      <c r="H11" s="935"/>
      <c r="I11" s="935"/>
      <c r="J11" s="936"/>
      <c r="K11" s="910" t="str">
        <f>IF(E11="","",IFERROR(VLOOKUP(E11&amp;$A$68,製品リスト!$L$4:$Q$1000,5,0),"SII登録型番を正しく入力してください"))</f>
        <v/>
      </c>
      <c r="L11" s="911"/>
      <c r="M11" s="911"/>
      <c r="N11" s="911"/>
      <c r="O11" s="911"/>
      <c r="P11" s="911"/>
      <c r="Q11" s="911"/>
      <c r="R11" s="912"/>
      <c r="S11" s="910" t="str">
        <f>IF(E11="","",IFERROR(VLOOKUP(E11&amp;$A$68,製品リスト!$L$4:$Q$1000,6,0),"SII登録型番を正しく入力してください"))</f>
        <v/>
      </c>
      <c r="T11" s="911"/>
      <c r="U11" s="911"/>
      <c r="V11" s="911"/>
      <c r="W11" s="911"/>
      <c r="X11" s="911"/>
      <c r="Y11" s="911"/>
      <c r="Z11" s="911"/>
      <c r="AA11" s="911"/>
      <c r="AB11" s="911"/>
      <c r="AC11" s="911"/>
      <c r="AD11" s="911"/>
      <c r="AE11" s="911"/>
      <c r="AF11" s="911"/>
      <c r="AG11" s="911"/>
      <c r="AH11" s="911"/>
      <c r="AI11" s="911"/>
      <c r="AJ11" s="912"/>
      <c r="AK11" s="938" t="str">
        <f t="shared" si="0"/>
        <v/>
      </c>
      <c r="AL11" s="939"/>
      <c r="AM11" s="940"/>
      <c r="AN11" s="941"/>
      <c r="AO11" s="942"/>
      <c r="AP11" s="942"/>
      <c r="AQ11" s="43" t="s">
        <v>12</v>
      </c>
      <c r="AR11" s="942"/>
      <c r="AS11" s="942"/>
      <c r="AT11" s="973"/>
      <c r="AU11" s="959" t="str">
        <f t="shared" si="1"/>
        <v/>
      </c>
      <c r="AV11" s="960"/>
      <c r="AW11" s="961"/>
      <c r="AX11" s="962" t="str">
        <f t="shared" si="2"/>
        <v/>
      </c>
      <c r="AY11" s="963"/>
      <c r="AZ11" s="964"/>
      <c r="BA11" s="974"/>
      <c r="BB11" s="975"/>
      <c r="BC11" s="976"/>
      <c r="BD11" s="122"/>
      <c r="BE11" s="122"/>
      <c r="BF11" s="416">
        <v>3</v>
      </c>
      <c r="BG11" s="417"/>
    </row>
    <row r="12" spans="1:59" s="1" customFormat="1" ht="31.9" customHeight="1" x14ac:dyDescent="0.2">
      <c r="A12" s="934"/>
      <c r="B12" s="935"/>
      <c r="C12" s="935"/>
      <c r="D12" s="936"/>
      <c r="E12" s="937"/>
      <c r="F12" s="935"/>
      <c r="G12" s="935"/>
      <c r="H12" s="935"/>
      <c r="I12" s="935"/>
      <c r="J12" s="936"/>
      <c r="K12" s="910" t="str">
        <f>IF(E12="","",IFERROR(VLOOKUP(E12&amp;$A$68,製品リスト!$L$4:$Q$1000,5,0),"SII登録型番を正しく入力してください"))</f>
        <v/>
      </c>
      <c r="L12" s="911"/>
      <c r="M12" s="911"/>
      <c r="N12" s="911"/>
      <c r="O12" s="911"/>
      <c r="P12" s="911"/>
      <c r="Q12" s="911"/>
      <c r="R12" s="912"/>
      <c r="S12" s="910" t="str">
        <f>IF(E12="","",IFERROR(VLOOKUP(E12&amp;$A$68,製品リスト!$L$4:$Q$1000,6,0),"SII登録型番を正しく入力してください"))</f>
        <v/>
      </c>
      <c r="T12" s="911"/>
      <c r="U12" s="911"/>
      <c r="V12" s="911"/>
      <c r="W12" s="911"/>
      <c r="X12" s="911"/>
      <c r="Y12" s="911"/>
      <c r="Z12" s="911"/>
      <c r="AA12" s="911"/>
      <c r="AB12" s="911"/>
      <c r="AC12" s="911"/>
      <c r="AD12" s="911"/>
      <c r="AE12" s="911"/>
      <c r="AF12" s="911"/>
      <c r="AG12" s="911"/>
      <c r="AH12" s="911"/>
      <c r="AI12" s="911"/>
      <c r="AJ12" s="912"/>
      <c r="AK12" s="938" t="str">
        <f t="shared" si="0"/>
        <v/>
      </c>
      <c r="AL12" s="939"/>
      <c r="AM12" s="940"/>
      <c r="AN12" s="941"/>
      <c r="AO12" s="942"/>
      <c r="AP12" s="942"/>
      <c r="AQ12" s="43" t="s">
        <v>12</v>
      </c>
      <c r="AR12" s="942"/>
      <c r="AS12" s="942"/>
      <c r="AT12" s="973"/>
      <c r="AU12" s="959" t="str">
        <f t="shared" si="1"/>
        <v/>
      </c>
      <c r="AV12" s="960"/>
      <c r="AW12" s="961"/>
      <c r="AX12" s="962" t="str">
        <f t="shared" si="2"/>
        <v/>
      </c>
      <c r="AY12" s="963"/>
      <c r="AZ12" s="964"/>
      <c r="BA12" s="974"/>
      <c r="BB12" s="975"/>
      <c r="BC12" s="976"/>
      <c r="BD12" s="122"/>
      <c r="BE12" s="122"/>
      <c r="BF12" s="416">
        <v>4</v>
      </c>
      <c r="BG12" s="417"/>
    </row>
    <row r="13" spans="1:59" s="1" customFormat="1" ht="31.9" customHeight="1" x14ac:dyDescent="0.2">
      <c r="A13" s="934"/>
      <c r="B13" s="935"/>
      <c r="C13" s="935"/>
      <c r="D13" s="936"/>
      <c r="E13" s="937"/>
      <c r="F13" s="935"/>
      <c r="G13" s="935"/>
      <c r="H13" s="935"/>
      <c r="I13" s="935"/>
      <c r="J13" s="936"/>
      <c r="K13" s="910" t="str">
        <f>IF(E13="","",IFERROR(VLOOKUP(E13&amp;$A$68,製品リスト!$L$4:$Q$1000,5,0),"SII登録型番を正しく入力してください"))</f>
        <v/>
      </c>
      <c r="L13" s="911"/>
      <c r="M13" s="911"/>
      <c r="N13" s="911"/>
      <c r="O13" s="911"/>
      <c r="P13" s="911"/>
      <c r="Q13" s="911"/>
      <c r="R13" s="912"/>
      <c r="S13" s="910" t="str">
        <f>IF(E13="","",IFERROR(VLOOKUP(E13&amp;$A$68,製品リスト!$L$4:$Q$1000,6,0),"SII登録型番を正しく入力してください"))</f>
        <v/>
      </c>
      <c r="T13" s="911"/>
      <c r="U13" s="911"/>
      <c r="V13" s="911"/>
      <c r="W13" s="911"/>
      <c r="X13" s="911"/>
      <c r="Y13" s="911"/>
      <c r="Z13" s="911"/>
      <c r="AA13" s="911"/>
      <c r="AB13" s="911"/>
      <c r="AC13" s="911"/>
      <c r="AD13" s="911"/>
      <c r="AE13" s="911"/>
      <c r="AF13" s="911"/>
      <c r="AG13" s="911"/>
      <c r="AH13" s="911"/>
      <c r="AI13" s="911"/>
      <c r="AJ13" s="912"/>
      <c r="AK13" s="938" t="str">
        <f t="shared" si="0"/>
        <v/>
      </c>
      <c r="AL13" s="939"/>
      <c r="AM13" s="940"/>
      <c r="AN13" s="941"/>
      <c r="AO13" s="942"/>
      <c r="AP13" s="942"/>
      <c r="AQ13" s="43" t="s">
        <v>12</v>
      </c>
      <c r="AR13" s="942"/>
      <c r="AS13" s="942"/>
      <c r="AT13" s="973"/>
      <c r="AU13" s="959" t="str">
        <f t="shared" si="1"/>
        <v/>
      </c>
      <c r="AV13" s="960"/>
      <c r="AW13" s="961"/>
      <c r="AX13" s="962" t="str">
        <f t="shared" si="2"/>
        <v/>
      </c>
      <c r="AY13" s="963"/>
      <c r="AZ13" s="964"/>
      <c r="BA13" s="974"/>
      <c r="BB13" s="975"/>
      <c r="BC13" s="976"/>
      <c r="BD13" s="122"/>
      <c r="BE13" s="122"/>
      <c r="BF13" s="416">
        <v>5</v>
      </c>
      <c r="BG13" s="417"/>
    </row>
    <row r="14" spans="1:59" s="1" customFormat="1" ht="31.9" customHeight="1" x14ac:dyDescent="0.2">
      <c r="A14" s="934"/>
      <c r="B14" s="935"/>
      <c r="C14" s="935"/>
      <c r="D14" s="936"/>
      <c r="E14" s="937"/>
      <c r="F14" s="935"/>
      <c r="G14" s="935"/>
      <c r="H14" s="935"/>
      <c r="I14" s="935"/>
      <c r="J14" s="936"/>
      <c r="K14" s="910" t="str">
        <f>IF(E14="","",IFERROR(VLOOKUP(E14&amp;$A$68,製品リスト!$L$4:$Q$1000,5,0),"SII登録型番を正しく入力してください"))</f>
        <v/>
      </c>
      <c r="L14" s="911"/>
      <c r="M14" s="911"/>
      <c r="N14" s="911"/>
      <c r="O14" s="911"/>
      <c r="P14" s="911"/>
      <c r="Q14" s="911"/>
      <c r="R14" s="912"/>
      <c r="S14" s="910" t="str">
        <f>IF(E14="","",IFERROR(VLOOKUP(E14&amp;$A$68,製品リスト!$L$4:$Q$1000,6,0),"SII登録型番を正しく入力してください"))</f>
        <v/>
      </c>
      <c r="T14" s="911"/>
      <c r="U14" s="911"/>
      <c r="V14" s="911"/>
      <c r="W14" s="911"/>
      <c r="X14" s="911"/>
      <c r="Y14" s="911"/>
      <c r="Z14" s="911"/>
      <c r="AA14" s="911"/>
      <c r="AB14" s="911"/>
      <c r="AC14" s="911"/>
      <c r="AD14" s="911"/>
      <c r="AE14" s="911"/>
      <c r="AF14" s="911"/>
      <c r="AG14" s="911"/>
      <c r="AH14" s="911"/>
      <c r="AI14" s="911"/>
      <c r="AJ14" s="912"/>
      <c r="AK14" s="938" t="str">
        <f t="shared" si="0"/>
        <v/>
      </c>
      <c r="AL14" s="939"/>
      <c r="AM14" s="940"/>
      <c r="AN14" s="941"/>
      <c r="AO14" s="942"/>
      <c r="AP14" s="942"/>
      <c r="AQ14" s="43" t="s">
        <v>12</v>
      </c>
      <c r="AR14" s="942"/>
      <c r="AS14" s="942"/>
      <c r="AT14" s="973"/>
      <c r="AU14" s="959" t="str">
        <f t="shared" si="1"/>
        <v/>
      </c>
      <c r="AV14" s="960"/>
      <c r="AW14" s="961"/>
      <c r="AX14" s="962" t="str">
        <f t="shared" si="2"/>
        <v/>
      </c>
      <c r="AY14" s="963"/>
      <c r="AZ14" s="964"/>
      <c r="BA14" s="974"/>
      <c r="BB14" s="975"/>
      <c r="BC14" s="976"/>
      <c r="BD14" s="122"/>
      <c r="BE14" s="122"/>
      <c r="BF14" s="416">
        <v>6</v>
      </c>
      <c r="BG14" s="417"/>
    </row>
    <row r="15" spans="1:59" s="1" customFormat="1" ht="31.9" customHeight="1" x14ac:dyDescent="0.2">
      <c r="A15" s="934"/>
      <c r="B15" s="935"/>
      <c r="C15" s="935"/>
      <c r="D15" s="936"/>
      <c r="E15" s="937"/>
      <c r="F15" s="935"/>
      <c r="G15" s="935"/>
      <c r="H15" s="935"/>
      <c r="I15" s="935"/>
      <c r="J15" s="936"/>
      <c r="K15" s="910" t="str">
        <f>IF(E15="","",IFERROR(VLOOKUP(E15&amp;$A$68,製品リスト!$L$4:$Q$1000,5,0),"SII登録型番を正しく入力してください"))</f>
        <v/>
      </c>
      <c r="L15" s="911"/>
      <c r="M15" s="911"/>
      <c r="N15" s="911"/>
      <c r="O15" s="911"/>
      <c r="P15" s="911"/>
      <c r="Q15" s="911"/>
      <c r="R15" s="912"/>
      <c r="S15" s="910" t="str">
        <f>IF(E15="","",IFERROR(VLOOKUP(E15&amp;$A$68,製品リスト!$L$4:$Q$1000,6,0),"SII登録型番を正しく入力してください"))</f>
        <v/>
      </c>
      <c r="T15" s="911"/>
      <c r="U15" s="911"/>
      <c r="V15" s="911"/>
      <c r="W15" s="911"/>
      <c r="X15" s="911"/>
      <c r="Y15" s="911"/>
      <c r="Z15" s="911"/>
      <c r="AA15" s="911"/>
      <c r="AB15" s="911"/>
      <c r="AC15" s="911"/>
      <c r="AD15" s="911"/>
      <c r="AE15" s="911"/>
      <c r="AF15" s="911"/>
      <c r="AG15" s="911"/>
      <c r="AH15" s="911"/>
      <c r="AI15" s="911"/>
      <c r="AJ15" s="912"/>
      <c r="AK15" s="938" t="str">
        <f t="shared" si="0"/>
        <v/>
      </c>
      <c r="AL15" s="939"/>
      <c r="AM15" s="940"/>
      <c r="AN15" s="941"/>
      <c r="AO15" s="942"/>
      <c r="AP15" s="942"/>
      <c r="AQ15" s="43" t="s">
        <v>12</v>
      </c>
      <c r="AR15" s="942"/>
      <c r="AS15" s="942"/>
      <c r="AT15" s="973"/>
      <c r="AU15" s="959" t="str">
        <f t="shared" si="1"/>
        <v/>
      </c>
      <c r="AV15" s="960"/>
      <c r="AW15" s="961"/>
      <c r="AX15" s="962" t="str">
        <f t="shared" si="2"/>
        <v/>
      </c>
      <c r="AY15" s="963"/>
      <c r="AZ15" s="964"/>
      <c r="BA15" s="974"/>
      <c r="BB15" s="975"/>
      <c r="BC15" s="976"/>
      <c r="BD15" s="122"/>
      <c r="BE15" s="122"/>
      <c r="BF15" s="416">
        <v>7</v>
      </c>
      <c r="BG15" s="417"/>
    </row>
    <row r="16" spans="1:59" s="1" customFormat="1" ht="31.9" customHeight="1" x14ac:dyDescent="0.2">
      <c r="A16" s="934"/>
      <c r="B16" s="935"/>
      <c r="C16" s="935"/>
      <c r="D16" s="936"/>
      <c r="E16" s="937"/>
      <c r="F16" s="935"/>
      <c r="G16" s="935"/>
      <c r="H16" s="935"/>
      <c r="I16" s="935"/>
      <c r="J16" s="936"/>
      <c r="K16" s="910" t="str">
        <f>IF(E16="","",IFERROR(VLOOKUP(E16&amp;$A$68,製品リスト!$L$4:$Q$1000,5,0),"SII登録型番を正しく入力してください"))</f>
        <v/>
      </c>
      <c r="L16" s="911"/>
      <c r="M16" s="911"/>
      <c r="N16" s="911"/>
      <c r="O16" s="911"/>
      <c r="P16" s="911"/>
      <c r="Q16" s="911"/>
      <c r="R16" s="912"/>
      <c r="S16" s="910" t="str">
        <f>IF(E16="","",IFERROR(VLOOKUP(E16&amp;$A$68,製品リスト!$L$4:$Q$1000,6,0),"SII登録型番を正しく入力してください"))</f>
        <v/>
      </c>
      <c r="T16" s="911"/>
      <c r="U16" s="911"/>
      <c r="V16" s="911"/>
      <c r="W16" s="911"/>
      <c r="X16" s="911"/>
      <c r="Y16" s="911"/>
      <c r="Z16" s="911"/>
      <c r="AA16" s="911"/>
      <c r="AB16" s="911"/>
      <c r="AC16" s="911"/>
      <c r="AD16" s="911"/>
      <c r="AE16" s="911"/>
      <c r="AF16" s="911"/>
      <c r="AG16" s="911"/>
      <c r="AH16" s="911"/>
      <c r="AI16" s="911"/>
      <c r="AJ16" s="912"/>
      <c r="AK16" s="938" t="str">
        <f t="shared" si="0"/>
        <v/>
      </c>
      <c r="AL16" s="939"/>
      <c r="AM16" s="940"/>
      <c r="AN16" s="941"/>
      <c r="AO16" s="942"/>
      <c r="AP16" s="942"/>
      <c r="AQ16" s="43" t="s">
        <v>12</v>
      </c>
      <c r="AR16" s="942"/>
      <c r="AS16" s="942"/>
      <c r="AT16" s="973"/>
      <c r="AU16" s="959" t="str">
        <f t="shared" si="1"/>
        <v/>
      </c>
      <c r="AV16" s="960"/>
      <c r="AW16" s="961"/>
      <c r="AX16" s="962" t="str">
        <f t="shared" si="2"/>
        <v/>
      </c>
      <c r="AY16" s="963"/>
      <c r="AZ16" s="964"/>
      <c r="BA16" s="974"/>
      <c r="BB16" s="975"/>
      <c r="BC16" s="976"/>
      <c r="BD16" s="122"/>
      <c r="BE16" s="122"/>
      <c r="BF16" s="416">
        <v>8</v>
      </c>
      <c r="BG16" s="417"/>
    </row>
    <row r="17" spans="1:59" s="1" customFormat="1" ht="31.9" customHeight="1" x14ac:dyDescent="0.2">
      <c r="A17" s="934"/>
      <c r="B17" s="935"/>
      <c r="C17" s="935"/>
      <c r="D17" s="936"/>
      <c r="E17" s="937"/>
      <c r="F17" s="935"/>
      <c r="G17" s="935"/>
      <c r="H17" s="935"/>
      <c r="I17" s="935"/>
      <c r="J17" s="936"/>
      <c r="K17" s="910" t="str">
        <f>IF(E17="","",IFERROR(VLOOKUP(E17&amp;$A$68,製品リスト!$L$4:$Q$1000,5,0),"SII登録型番を正しく入力してください"))</f>
        <v/>
      </c>
      <c r="L17" s="911"/>
      <c r="M17" s="911"/>
      <c r="N17" s="911"/>
      <c r="O17" s="911"/>
      <c r="P17" s="911"/>
      <c r="Q17" s="911"/>
      <c r="R17" s="912"/>
      <c r="S17" s="910" t="str">
        <f>IF(E17="","",IFERROR(VLOOKUP(E17&amp;$A$68,製品リスト!$L$4:$Q$1000,6,0),"SII登録型番を正しく入力してください"))</f>
        <v/>
      </c>
      <c r="T17" s="911"/>
      <c r="U17" s="911"/>
      <c r="V17" s="911"/>
      <c r="W17" s="911"/>
      <c r="X17" s="911"/>
      <c r="Y17" s="911"/>
      <c r="Z17" s="911"/>
      <c r="AA17" s="911"/>
      <c r="AB17" s="911"/>
      <c r="AC17" s="911"/>
      <c r="AD17" s="911"/>
      <c r="AE17" s="911"/>
      <c r="AF17" s="911"/>
      <c r="AG17" s="911"/>
      <c r="AH17" s="911"/>
      <c r="AI17" s="911"/>
      <c r="AJ17" s="912"/>
      <c r="AK17" s="938" t="str">
        <f t="shared" si="0"/>
        <v/>
      </c>
      <c r="AL17" s="939"/>
      <c r="AM17" s="940"/>
      <c r="AN17" s="941"/>
      <c r="AO17" s="942"/>
      <c r="AP17" s="942"/>
      <c r="AQ17" s="43" t="s">
        <v>12</v>
      </c>
      <c r="AR17" s="942"/>
      <c r="AS17" s="942"/>
      <c r="AT17" s="973"/>
      <c r="AU17" s="959" t="str">
        <f t="shared" si="1"/>
        <v/>
      </c>
      <c r="AV17" s="960"/>
      <c r="AW17" s="961"/>
      <c r="AX17" s="962" t="str">
        <f t="shared" si="2"/>
        <v/>
      </c>
      <c r="AY17" s="963"/>
      <c r="AZ17" s="964"/>
      <c r="BA17" s="974"/>
      <c r="BB17" s="975"/>
      <c r="BC17" s="976"/>
      <c r="BD17" s="122"/>
      <c r="BE17" s="122"/>
      <c r="BF17" s="416">
        <v>9</v>
      </c>
      <c r="BG17" s="417"/>
    </row>
    <row r="18" spans="1:59" s="1" customFormat="1" ht="31.9" customHeight="1" x14ac:dyDescent="0.2">
      <c r="A18" s="934"/>
      <c r="B18" s="935"/>
      <c r="C18" s="935"/>
      <c r="D18" s="936"/>
      <c r="E18" s="937"/>
      <c r="F18" s="935"/>
      <c r="G18" s="935"/>
      <c r="H18" s="935"/>
      <c r="I18" s="935"/>
      <c r="J18" s="936"/>
      <c r="K18" s="910" t="str">
        <f>IF(E18="","",IFERROR(VLOOKUP(E18&amp;$A$68,製品リスト!$L$4:$Q$1000,5,0),"SII登録型番を正しく入力してください"))</f>
        <v/>
      </c>
      <c r="L18" s="911"/>
      <c r="M18" s="911"/>
      <c r="N18" s="911"/>
      <c r="O18" s="911"/>
      <c r="P18" s="911"/>
      <c r="Q18" s="911"/>
      <c r="R18" s="912"/>
      <c r="S18" s="910" t="str">
        <f>IF(E18="","",IFERROR(VLOOKUP(E18&amp;$A$68,製品リスト!$L$4:$Q$1000,6,0),"SII登録型番を正しく入力してください"))</f>
        <v/>
      </c>
      <c r="T18" s="911"/>
      <c r="U18" s="911"/>
      <c r="V18" s="911"/>
      <c r="W18" s="911"/>
      <c r="X18" s="911"/>
      <c r="Y18" s="911"/>
      <c r="Z18" s="911"/>
      <c r="AA18" s="911"/>
      <c r="AB18" s="911"/>
      <c r="AC18" s="911"/>
      <c r="AD18" s="911"/>
      <c r="AE18" s="911"/>
      <c r="AF18" s="911"/>
      <c r="AG18" s="911"/>
      <c r="AH18" s="911"/>
      <c r="AI18" s="911"/>
      <c r="AJ18" s="912"/>
      <c r="AK18" s="938" t="str">
        <f t="shared" si="0"/>
        <v/>
      </c>
      <c r="AL18" s="939"/>
      <c r="AM18" s="940"/>
      <c r="AN18" s="941"/>
      <c r="AO18" s="942"/>
      <c r="AP18" s="942"/>
      <c r="AQ18" s="43" t="s">
        <v>12</v>
      </c>
      <c r="AR18" s="942"/>
      <c r="AS18" s="942"/>
      <c r="AT18" s="973"/>
      <c r="AU18" s="959" t="str">
        <f t="shared" si="1"/>
        <v/>
      </c>
      <c r="AV18" s="960"/>
      <c r="AW18" s="961"/>
      <c r="AX18" s="962" t="str">
        <f t="shared" si="2"/>
        <v/>
      </c>
      <c r="AY18" s="963"/>
      <c r="AZ18" s="964"/>
      <c r="BA18" s="974"/>
      <c r="BB18" s="975"/>
      <c r="BC18" s="976"/>
      <c r="BD18" s="122"/>
      <c r="BE18" s="122"/>
      <c r="BF18" s="416">
        <v>10</v>
      </c>
      <c r="BG18" s="417"/>
    </row>
    <row r="19" spans="1:59" s="1" customFormat="1" ht="31.9" customHeight="1" x14ac:dyDescent="0.2">
      <c r="A19" s="934"/>
      <c r="B19" s="935"/>
      <c r="C19" s="935"/>
      <c r="D19" s="936"/>
      <c r="E19" s="937"/>
      <c r="F19" s="935"/>
      <c r="G19" s="935"/>
      <c r="H19" s="935"/>
      <c r="I19" s="935"/>
      <c r="J19" s="936"/>
      <c r="K19" s="910" t="str">
        <f>IF(E19="","",IFERROR(VLOOKUP(E19&amp;$A$68,製品リスト!$L$4:$Q$1000,5,0),"SII登録型番を正しく入力してください"))</f>
        <v/>
      </c>
      <c r="L19" s="911"/>
      <c r="M19" s="911"/>
      <c r="N19" s="911"/>
      <c r="O19" s="911"/>
      <c r="P19" s="911"/>
      <c r="Q19" s="911"/>
      <c r="R19" s="912"/>
      <c r="S19" s="910" t="str">
        <f>IF(E19="","",IFERROR(VLOOKUP(E19&amp;$A$68,製品リスト!$L$4:$Q$1000,6,0),"SII登録型番を正しく入力してください"))</f>
        <v/>
      </c>
      <c r="T19" s="911"/>
      <c r="U19" s="911"/>
      <c r="V19" s="911"/>
      <c r="W19" s="911"/>
      <c r="X19" s="911"/>
      <c r="Y19" s="911"/>
      <c r="Z19" s="911"/>
      <c r="AA19" s="911"/>
      <c r="AB19" s="911"/>
      <c r="AC19" s="911"/>
      <c r="AD19" s="911"/>
      <c r="AE19" s="911"/>
      <c r="AF19" s="911"/>
      <c r="AG19" s="911"/>
      <c r="AH19" s="911"/>
      <c r="AI19" s="911"/>
      <c r="AJ19" s="912"/>
      <c r="AK19" s="938" t="str">
        <f t="shared" si="0"/>
        <v/>
      </c>
      <c r="AL19" s="939"/>
      <c r="AM19" s="940"/>
      <c r="AN19" s="941"/>
      <c r="AO19" s="942"/>
      <c r="AP19" s="942"/>
      <c r="AQ19" s="43" t="s">
        <v>12</v>
      </c>
      <c r="AR19" s="942"/>
      <c r="AS19" s="942"/>
      <c r="AT19" s="973"/>
      <c r="AU19" s="959" t="str">
        <f t="shared" si="1"/>
        <v/>
      </c>
      <c r="AV19" s="960"/>
      <c r="AW19" s="961"/>
      <c r="AX19" s="962" t="str">
        <f t="shared" si="2"/>
        <v/>
      </c>
      <c r="AY19" s="963"/>
      <c r="AZ19" s="964"/>
      <c r="BA19" s="977"/>
      <c r="BB19" s="978"/>
      <c r="BC19" s="979"/>
      <c r="BD19" s="122"/>
      <c r="BE19" s="122"/>
      <c r="BF19" s="416">
        <v>11</v>
      </c>
      <c r="BG19" s="417"/>
    </row>
    <row r="20" spans="1:59" s="1" customFormat="1" ht="31.9" customHeight="1" x14ac:dyDescent="0.2">
      <c r="A20" s="934"/>
      <c r="B20" s="935"/>
      <c r="C20" s="935"/>
      <c r="D20" s="936"/>
      <c r="E20" s="937"/>
      <c r="F20" s="935"/>
      <c r="G20" s="935"/>
      <c r="H20" s="935"/>
      <c r="I20" s="935"/>
      <c r="J20" s="936"/>
      <c r="K20" s="910" t="str">
        <f>IF(E20="","",IFERROR(VLOOKUP(E20&amp;$A$68,製品リスト!$L$4:$Q$1000,5,0),"SII登録型番を正しく入力してください"))</f>
        <v/>
      </c>
      <c r="L20" s="911"/>
      <c r="M20" s="911"/>
      <c r="N20" s="911"/>
      <c r="O20" s="911"/>
      <c r="P20" s="911"/>
      <c r="Q20" s="911"/>
      <c r="R20" s="912"/>
      <c r="S20" s="910" t="str">
        <f>IF(E20="","",IFERROR(VLOOKUP(E20&amp;$A$68,製品リスト!$L$4:$Q$1000,6,0),"SII登録型番を正しく入力してください"))</f>
        <v/>
      </c>
      <c r="T20" s="911"/>
      <c r="U20" s="911"/>
      <c r="V20" s="911"/>
      <c r="W20" s="911"/>
      <c r="X20" s="911"/>
      <c r="Y20" s="911"/>
      <c r="Z20" s="911"/>
      <c r="AA20" s="911"/>
      <c r="AB20" s="911"/>
      <c r="AC20" s="911"/>
      <c r="AD20" s="911"/>
      <c r="AE20" s="911"/>
      <c r="AF20" s="911"/>
      <c r="AG20" s="911"/>
      <c r="AH20" s="911"/>
      <c r="AI20" s="911"/>
      <c r="AJ20" s="912"/>
      <c r="AK20" s="938" t="str">
        <f t="shared" si="0"/>
        <v/>
      </c>
      <c r="AL20" s="939"/>
      <c r="AM20" s="940"/>
      <c r="AN20" s="941"/>
      <c r="AO20" s="942"/>
      <c r="AP20" s="942"/>
      <c r="AQ20" s="43" t="s">
        <v>12</v>
      </c>
      <c r="AR20" s="942"/>
      <c r="AS20" s="942"/>
      <c r="AT20" s="973"/>
      <c r="AU20" s="959" t="str">
        <f t="shared" si="1"/>
        <v/>
      </c>
      <c r="AV20" s="960"/>
      <c r="AW20" s="961"/>
      <c r="AX20" s="962" t="str">
        <f t="shared" si="2"/>
        <v/>
      </c>
      <c r="AY20" s="963"/>
      <c r="AZ20" s="964"/>
      <c r="BA20" s="977"/>
      <c r="BB20" s="978"/>
      <c r="BC20" s="979"/>
      <c r="BD20" s="122"/>
      <c r="BE20" s="122"/>
      <c r="BF20" s="416">
        <v>12</v>
      </c>
      <c r="BG20" s="417"/>
    </row>
    <row r="21" spans="1:59" s="1" customFormat="1" ht="31.9" customHeight="1" x14ac:dyDescent="0.2">
      <c r="A21" s="934"/>
      <c r="B21" s="935"/>
      <c r="C21" s="935"/>
      <c r="D21" s="936"/>
      <c r="E21" s="937"/>
      <c r="F21" s="935"/>
      <c r="G21" s="935"/>
      <c r="H21" s="935"/>
      <c r="I21" s="935"/>
      <c r="J21" s="936"/>
      <c r="K21" s="910" t="str">
        <f>IF(E21="","",IFERROR(VLOOKUP(E21&amp;$A$68,製品リスト!$L$4:$Q$1000,5,0),"SII登録型番を正しく入力してください"))</f>
        <v/>
      </c>
      <c r="L21" s="911"/>
      <c r="M21" s="911"/>
      <c r="N21" s="911"/>
      <c r="O21" s="911"/>
      <c r="P21" s="911"/>
      <c r="Q21" s="911"/>
      <c r="R21" s="912"/>
      <c r="S21" s="910" t="str">
        <f>IF(E21="","",IFERROR(VLOOKUP(E21&amp;$A$68,製品リスト!$L$4:$Q$1000,6,0),"SII登録型番を正しく入力してください"))</f>
        <v/>
      </c>
      <c r="T21" s="911"/>
      <c r="U21" s="911"/>
      <c r="V21" s="911"/>
      <c r="W21" s="911"/>
      <c r="X21" s="911"/>
      <c r="Y21" s="911"/>
      <c r="Z21" s="911"/>
      <c r="AA21" s="911"/>
      <c r="AB21" s="911"/>
      <c r="AC21" s="911"/>
      <c r="AD21" s="911"/>
      <c r="AE21" s="911"/>
      <c r="AF21" s="911"/>
      <c r="AG21" s="911"/>
      <c r="AH21" s="911"/>
      <c r="AI21" s="911"/>
      <c r="AJ21" s="912"/>
      <c r="AK21" s="938" t="str">
        <f t="shared" si="0"/>
        <v/>
      </c>
      <c r="AL21" s="939"/>
      <c r="AM21" s="940"/>
      <c r="AN21" s="941"/>
      <c r="AO21" s="942"/>
      <c r="AP21" s="942"/>
      <c r="AQ21" s="43" t="s">
        <v>12</v>
      </c>
      <c r="AR21" s="942"/>
      <c r="AS21" s="942"/>
      <c r="AT21" s="973"/>
      <c r="AU21" s="959" t="str">
        <f t="shared" si="1"/>
        <v/>
      </c>
      <c r="AV21" s="960"/>
      <c r="AW21" s="961"/>
      <c r="AX21" s="962" t="str">
        <f t="shared" si="2"/>
        <v/>
      </c>
      <c r="AY21" s="963"/>
      <c r="AZ21" s="964"/>
      <c r="BA21" s="974"/>
      <c r="BB21" s="975"/>
      <c r="BC21" s="976"/>
      <c r="BD21" s="122"/>
      <c r="BE21" s="122"/>
      <c r="BF21" s="416">
        <v>13</v>
      </c>
      <c r="BG21" s="417"/>
    </row>
    <row r="22" spans="1:59" s="1" customFormat="1" ht="31.9" customHeight="1" x14ac:dyDescent="0.2">
      <c r="A22" s="934"/>
      <c r="B22" s="935"/>
      <c r="C22" s="935"/>
      <c r="D22" s="936"/>
      <c r="E22" s="937"/>
      <c r="F22" s="935"/>
      <c r="G22" s="935"/>
      <c r="H22" s="935"/>
      <c r="I22" s="935"/>
      <c r="J22" s="936"/>
      <c r="K22" s="910" t="str">
        <f>IF(E22="","",IFERROR(VLOOKUP(E22&amp;$A$68,製品リスト!$L$4:$Q$1000,5,0),"SII登録型番を正しく入力してください"))</f>
        <v/>
      </c>
      <c r="L22" s="911"/>
      <c r="M22" s="911"/>
      <c r="N22" s="911"/>
      <c r="O22" s="911"/>
      <c r="P22" s="911"/>
      <c r="Q22" s="911"/>
      <c r="R22" s="912"/>
      <c r="S22" s="910" t="str">
        <f>IF(E22="","",IFERROR(VLOOKUP(E22&amp;$A$68,製品リスト!$L$4:$Q$1000,6,0),"SII登録型番を正しく入力してください"))</f>
        <v/>
      </c>
      <c r="T22" s="911"/>
      <c r="U22" s="911"/>
      <c r="V22" s="911"/>
      <c r="W22" s="911"/>
      <c r="X22" s="911"/>
      <c r="Y22" s="911"/>
      <c r="Z22" s="911"/>
      <c r="AA22" s="911"/>
      <c r="AB22" s="911"/>
      <c r="AC22" s="911"/>
      <c r="AD22" s="911"/>
      <c r="AE22" s="911"/>
      <c r="AF22" s="911"/>
      <c r="AG22" s="911"/>
      <c r="AH22" s="911"/>
      <c r="AI22" s="911"/>
      <c r="AJ22" s="912"/>
      <c r="AK22" s="938" t="str">
        <f t="shared" si="0"/>
        <v/>
      </c>
      <c r="AL22" s="939"/>
      <c r="AM22" s="940"/>
      <c r="AN22" s="941"/>
      <c r="AO22" s="942"/>
      <c r="AP22" s="942"/>
      <c r="AQ22" s="43" t="s">
        <v>12</v>
      </c>
      <c r="AR22" s="942"/>
      <c r="AS22" s="942"/>
      <c r="AT22" s="973"/>
      <c r="AU22" s="959" t="str">
        <f t="shared" si="1"/>
        <v/>
      </c>
      <c r="AV22" s="960"/>
      <c r="AW22" s="961"/>
      <c r="AX22" s="962" t="str">
        <f t="shared" si="2"/>
        <v/>
      </c>
      <c r="AY22" s="963"/>
      <c r="AZ22" s="964"/>
      <c r="BA22" s="974"/>
      <c r="BB22" s="975"/>
      <c r="BC22" s="976"/>
      <c r="BD22" s="122"/>
      <c r="BE22" s="122"/>
      <c r="BF22" s="416">
        <v>14</v>
      </c>
      <c r="BG22" s="417"/>
    </row>
    <row r="23" spans="1:59" s="1" customFormat="1" ht="31.9" customHeight="1" x14ac:dyDescent="0.2">
      <c r="A23" s="934"/>
      <c r="B23" s="935"/>
      <c r="C23" s="935"/>
      <c r="D23" s="936"/>
      <c r="E23" s="937"/>
      <c r="F23" s="935"/>
      <c r="G23" s="935"/>
      <c r="H23" s="935"/>
      <c r="I23" s="935"/>
      <c r="J23" s="936"/>
      <c r="K23" s="910" t="str">
        <f>IF(E23="","",IFERROR(VLOOKUP(E23&amp;$A$68,製品リスト!$L$4:$Q$1000,5,0),"SII登録型番を正しく入力してください"))</f>
        <v/>
      </c>
      <c r="L23" s="911"/>
      <c r="M23" s="911"/>
      <c r="N23" s="911"/>
      <c r="O23" s="911"/>
      <c r="P23" s="911"/>
      <c r="Q23" s="911"/>
      <c r="R23" s="912"/>
      <c r="S23" s="910" t="str">
        <f>IF(E23="","",IFERROR(VLOOKUP(E23&amp;$A$68,製品リスト!$L$4:$Q$1000,6,0),"SII登録型番を正しく入力してください"))</f>
        <v/>
      </c>
      <c r="T23" s="911"/>
      <c r="U23" s="911"/>
      <c r="V23" s="911"/>
      <c r="W23" s="911"/>
      <c r="X23" s="911"/>
      <c r="Y23" s="911"/>
      <c r="Z23" s="911"/>
      <c r="AA23" s="911"/>
      <c r="AB23" s="911"/>
      <c r="AC23" s="911"/>
      <c r="AD23" s="911"/>
      <c r="AE23" s="911"/>
      <c r="AF23" s="911"/>
      <c r="AG23" s="911"/>
      <c r="AH23" s="911"/>
      <c r="AI23" s="911"/>
      <c r="AJ23" s="912"/>
      <c r="AK23" s="938" t="str">
        <f t="shared" si="0"/>
        <v/>
      </c>
      <c r="AL23" s="939"/>
      <c r="AM23" s="940"/>
      <c r="AN23" s="941"/>
      <c r="AO23" s="942"/>
      <c r="AP23" s="942"/>
      <c r="AQ23" s="43" t="s">
        <v>12</v>
      </c>
      <c r="AR23" s="942"/>
      <c r="AS23" s="942"/>
      <c r="AT23" s="973"/>
      <c r="AU23" s="959" t="str">
        <f t="shared" si="1"/>
        <v/>
      </c>
      <c r="AV23" s="960"/>
      <c r="AW23" s="961"/>
      <c r="AX23" s="962" t="str">
        <f t="shared" si="2"/>
        <v/>
      </c>
      <c r="AY23" s="963"/>
      <c r="AZ23" s="964"/>
      <c r="BA23" s="974"/>
      <c r="BB23" s="975"/>
      <c r="BC23" s="976"/>
      <c r="BD23" s="122"/>
      <c r="BE23" s="122"/>
      <c r="BF23" s="416">
        <v>15</v>
      </c>
      <c r="BG23" s="417"/>
    </row>
    <row r="24" spans="1:59" s="1" customFormat="1" ht="31.9" customHeight="1" x14ac:dyDescent="0.2">
      <c r="A24" s="934"/>
      <c r="B24" s="935"/>
      <c r="C24" s="935"/>
      <c r="D24" s="936"/>
      <c r="E24" s="937"/>
      <c r="F24" s="935"/>
      <c r="G24" s="935"/>
      <c r="H24" s="935"/>
      <c r="I24" s="935"/>
      <c r="J24" s="936"/>
      <c r="K24" s="910" t="str">
        <f>IF(E24="","",IFERROR(VLOOKUP(E24&amp;$A$68,製品リスト!$L$4:$Q$1000,5,0),"SII登録型番を正しく入力してください"))</f>
        <v/>
      </c>
      <c r="L24" s="911"/>
      <c r="M24" s="911"/>
      <c r="N24" s="911"/>
      <c r="O24" s="911"/>
      <c r="P24" s="911"/>
      <c r="Q24" s="911"/>
      <c r="R24" s="912"/>
      <c r="S24" s="910" t="str">
        <f>IF(E24="","",IFERROR(VLOOKUP(E24&amp;$A$68,製品リスト!$L$4:$Q$1000,6,0),"SII登録型番を正しく入力してください"))</f>
        <v/>
      </c>
      <c r="T24" s="911"/>
      <c r="U24" s="911"/>
      <c r="V24" s="911"/>
      <c r="W24" s="911"/>
      <c r="X24" s="911"/>
      <c r="Y24" s="911"/>
      <c r="Z24" s="911"/>
      <c r="AA24" s="911"/>
      <c r="AB24" s="911"/>
      <c r="AC24" s="911"/>
      <c r="AD24" s="911"/>
      <c r="AE24" s="911"/>
      <c r="AF24" s="911"/>
      <c r="AG24" s="911"/>
      <c r="AH24" s="911"/>
      <c r="AI24" s="911"/>
      <c r="AJ24" s="912"/>
      <c r="AK24" s="938" t="str">
        <f t="shared" si="0"/>
        <v/>
      </c>
      <c r="AL24" s="939"/>
      <c r="AM24" s="940"/>
      <c r="AN24" s="941"/>
      <c r="AO24" s="942"/>
      <c r="AP24" s="942"/>
      <c r="AQ24" s="43" t="s">
        <v>12</v>
      </c>
      <c r="AR24" s="942"/>
      <c r="AS24" s="942"/>
      <c r="AT24" s="973"/>
      <c r="AU24" s="959" t="str">
        <f t="shared" si="1"/>
        <v/>
      </c>
      <c r="AV24" s="960"/>
      <c r="AW24" s="961"/>
      <c r="AX24" s="962" t="str">
        <f t="shared" si="2"/>
        <v/>
      </c>
      <c r="AY24" s="963"/>
      <c r="AZ24" s="964"/>
      <c r="BA24" s="974"/>
      <c r="BB24" s="975"/>
      <c r="BC24" s="976"/>
      <c r="BD24" s="122"/>
      <c r="BE24" s="122"/>
      <c r="BF24" s="416">
        <v>16</v>
      </c>
      <c r="BG24" s="417"/>
    </row>
    <row r="25" spans="1:59" s="1" customFormat="1" ht="31.9" customHeight="1" x14ac:dyDescent="0.2">
      <c r="A25" s="934"/>
      <c r="B25" s="935"/>
      <c r="C25" s="935"/>
      <c r="D25" s="936"/>
      <c r="E25" s="937"/>
      <c r="F25" s="935"/>
      <c r="G25" s="935"/>
      <c r="H25" s="935"/>
      <c r="I25" s="935"/>
      <c r="J25" s="936"/>
      <c r="K25" s="910" t="str">
        <f>IF(E25="","",IFERROR(VLOOKUP(E25&amp;$A$68,製品リスト!$L$4:$Q$1000,5,0),"SII登録型番を正しく入力してください"))</f>
        <v/>
      </c>
      <c r="L25" s="911"/>
      <c r="M25" s="911"/>
      <c r="N25" s="911"/>
      <c r="O25" s="911"/>
      <c r="P25" s="911"/>
      <c r="Q25" s="911"/>
      <c r="R25" s="912"/>
      <c r="S25" s="910" t="str">
        <f>IF(E25="","",IFERROR(VLOOKUP(E25&amp;$A$68,製品リスト!$L$4:$Q$1000,6,0),"SII登録型番を正しく入力してください"))</f>
        <v/>
      </c>
      <c r="T25" s="911"/>
      <c r="U25" s="911"/>
      <c r="V25" s="911"/>
      <c r="W25" s="911"/>
      <c r="X25" s="911"/>
      <c r="Y25" s="911"/>
      <c r="Z25" s="911"/>
      <c r="AA25" s="911"/>
      <c r="AB25" s="911"/>
      <c r="AC25" s="911"/>
      <c r="AD25" s="911"/>
      <c r="AE25" s="911"/>
      <c r="AF25" s="911"/>
      <c r="AG25" s="911"/>
      <c r="AH25" s="911"/>
      <c r="AI25" s="911"/>
      <c r="AJ25" s="912"/>
      <c r="AK25" s="938" t="str">
        <f t="shared" si="0"/>
        <v/>
      </c>
      <c r="AL25" s="939"/>
      <c r="AM25" s="940"/>
      <c r="AN25" s="941"/>
      <c r="AO25" s="942"/>
      <c r="AP25" s="942"/>
      <c r="AQ25" s="43" t="s">
        <v>12</v>
      </c>
      <c r="AR25" s="942"/>
      <c r="AS25" s="942"/>
      <c r="AT25" s="973"/>
      <c r="AU25" s="959" t="str">
        <f t="shared" si="1"/>
        <v/>
      </c>
      <c r="AV25" s="960"/>
      <c r="AW25" s="961"/>
      <c r="AX25" s="962" t="str">
        <f t="shared" si="2"/>
        <v/>
      </c>
      <c r="AY25" s="963"/>
      <c r="AZ25" s="964"/>
      <c r="BA25" s="974"/>
      <c r="BB25" s="975"/>
      <c r="BC25" s="976"/>
      <c r="BD25" s="122"/>
      <c r="BE25" s="122"/>
      <c r="BF25" s="416">
        <v>17</v>
      </c>
      <c r="BG25" s="417"/>
    </row>
    <row r="26" spans="1:59" s="1" customFormat="1" ht="31.9" customHeight="1" x14ac:dyDescent="0.2">
      <c r="A26" s="934"/>
      <c r="B26" s="935"/>
      <c r="C26" s="935"/>
      <c r="D26" s="936"/>
      <c r="E26" s="937"/>
      <c r="F26" s="935"/>
      <c r="G26" s="935"/>
      <c r="H26" s="935"/>
      <c r="I26" s="935"/>
      <c r="J26" s="936"/>
      <c r="K26" s="910" t="str">
        <f>IF(E26="","",IFERROR(VLOOKUP(E26&amp;$A$68,製品リスト!$L$4:$Q$1000,5,0),"SII登録型番を正しく入力してください"))</f>
        <v/>
      </c>
      <c r="L26" s="911"/>
      <c r="M26" s="911"/>
      <c r="N26" s="911"/>
      <c r="O26" s="911"/>
      <c r="P26" s="911"/>
      <c r="Q26" s="911"/>
      <c r="R26" s="912"/>
      <c r="S26" s="910" t="str">
        <f>IF(E26="","",IFERROR(VLOOKUP(E26&amp;$A$68,製品リスト!$L$4:$Q$1000,6,0),"SII登録型番を正しく入力してください"))</f>
        <v/>
      </c>
      <c r="T26" s="911"/>
      <c r="U26" s="911"/>
      <c r="V26" s="911"/>
      <c r="W26" s="911"/>
      <c r="X26" s="911"/>
      <c r="Y26" s="911"/>
      <c r="Z26" s="911"/>
      <c r="AA26" s="911"/>
      <c r="AB26" s="911"/>
      <c r="AC26" s="911"/>
      <c r="AD26" s="911"/>
      <c r="AE26" s="911"/>
      <c r="AF26" s="911"/>
      <c r="AG26" s="911"/>
      <c r="AH26" s="911"/>
      <c r="AI26" s="911"/>
      <c r="AJ26" s="912"/>
      <c r="AK26" s="938" t="str">
        <f t="shared" si="0"/>
        <v/>
      </c>
      <c r="AL26" s="939"/>
      <c r="AM26" s="940"/>
      <c r="AN26" s="941"/>
      <c r="AO26" s="942"/>
      <c r="AP26" s="942"/>
      <c r="AQ26" s="43" t="s">
        <v>12</v>
      </c>
      <c r="AR26" s="942"/>
      <c r="AS26" s="942"/>
      <c r="AT26" s="973"/>
      <c r="AU26" s="959" t="str">
        <f t="shared" si="1"/>
        <v/>
      </c>
      <c r="AV26" s="960"/>
      <c r="AW26" s="961"/>
      <c r="AX26" s="962" t="str">
        <f t="shared" si="2"/>
        <v/>
      </c>
      <c r="AY26" s="963"/>
      <c r="AZ26" s="964"/>
      <c r="BA26" s="974"/>
      <c r="BB26" s="975"/>
      <c r="BC26" s="976"/>
      <c r="BD26" s="122"/>
      <c r="BE26" s="122"/>
      <c r="BF26" s="416">
        <v>18</v>
      </c>
      <c r="BG26" s="417"/>
    </row>
    <row r="27" spans="1:59" s="1" customFormat="1" ht="31.9" customHeight="1" x14ac:dyDescent="0.2">
      <c r="A27" s="934"/>
      <c r="B27" s="935"/>
      <c r="C27" s="935"/>
      <c r="D27" s="936"/>
      <c r="E27" s="937"/>
      <c r="F27" s="935"/>
      <c r="G27" s="935"/>
      <c r="H27" s="935"/>
      <c r="I27" s="935"/>
      <c r="J27" s="936"/>
      <c r="K27" s="910" t="str">
        <f>IF(E27="","",IFERROR(VLOOKUP(E27&amp;$A$68,製品リスト!$L$4:$Q$1000,5,0),"SII登録型番を正しく入力してください"))</f>
        <v/>
      </c>
      <c r="L27" s="911"/>
      <c r="M27" s="911"/>
      <c r="N27" s="911"/>
      <c r="O27" s="911"/>
      <c r="P27" s="911"/>
      <c r="Q27" s="911"/>
      <c r="R27" s="912"/>
      <c r="S27" s="910" t="str">
        <f>IF(E27="","",IFERROR(VLOOKUP(E27&amp;$A$68,製品リスト!$L$4:$Q$1000,6,0),"SII登録型番を正しく入力してください"))</f>
        <v/>
      </c>
      <c r="T27" s="911"/>
      <c r="U27" s="911"/>
      <c r="V27" s="911"/>
      <c r="W27" s="911"/>
      <c r="X27" s="911"/>
      <c r="Y27" s="911"/>
      <c r="Z27" s="911"/>
      <c r="AA27" s="911"/>
      <c r="AB27" s="911"/>
      <c r="AC27" s="911"/>
      <c r="AD27" s="911"/>
      <c r="AE27" s="911"/>
      <c r="AF27" s="911"/>
      <c r="AG27" s="911"/>
      <c r="AH27" s="911"/>
      <c r="AI27" s="911"/>
      <c r="AJ27" s="912"/>
      <c r="AK27" s="938" t="str">
        <f t="shared" si="0"/>
        <v/>
      </c>
      <c r="AL27" s="939"/>
      <c r="AM27" s="940"/>
      <c r="AN27" s="941"/>
      <c r="AO27" s="942"/>
      <c r="AP27" s="942"/>
      <c r="AQ27" s="43" t="s">
        <v>12</v>
      </c>
      <c r="AR27" s="942"/>
      <c r="AS27" s="942"/>
      <c r="AT27" s="973"/>
      <c r="AU27" s="959" t="str">
        <f t="shared" si="1"/>
        <v/>
      </c>
      <c r="AV27" s="960"/>
      <c r="AW27" s="961"/>
      <c r="AX27" s="962" t="str">
        <f t="shared" si="2"/>
        <v/>
      </c>
      <c r="AY27" s="963"/>
      <c r="AZ27" s="964"/>
      <c r="BA27" s="974"/>
      <c r="BB27" s="975"/>
      <c r="BC27" s="976"/>
      <c r="BD27" s="122"/>
      <c r="BE27" s="122"/>
      <c r="BF27" s="416">
        <v>19</v>
      </c>
      <c r="BG27" s="417"/>
    </row>
    <row r="28" spans="1:59" s="1" customFormat="1" ht="31.9" customHeight="1" x14ac:dyDescent="0.2">
      <c r="A28" s="934"/>
      <c r="B28" s="935"/>
      <c r="C28" s="935"/>
      <c r="D28" s="936"/>
      <c r="E28" s="937"/>
      <c r="F28" s="935"/>
      <c r="G28" s="935"/>
      <c r="H28" s="935"/>
      <c r="I28" s="935"/>
      <c r="J28" s="936"/>
      <c r="K28" s="910" t="str">
        <f>IF(E28="","",IFERROR(VLOOKUP(E28&amp;$A$68,製品リスト!$L$4:$Q$1000,5,0),"SII登録型番を正しく入力してください"))</f>
        <v/>
      </c>
      <c r="L28" s="911"/>
      <c r="M28" s="911"/>
      <c r="N28" s="911"/>
      <c r="O28" s="911"/>
      <c r="P28" s="911"/>
      <c r="Q28" s="911"/>
      <c r="R28" s="912"/>
      <c r="S28" s="910" t="str">
        <f>IF(E28="","",IFERROR(VLOOKUP(E28&amp;$A$68,製品リスト!$L$4:$Q$1000,6,0),"SII登録型番を正しく入力してください"))</f>
        <v/>
      </c>
      <c r="T28" s="911"/>
      <c r="U28" s="911"/>
      <c r="V28" s="911"/>
      <c r="W28" s="911"/>
      <c r="X28" s="911"/>
      <c r="Y28" s="911"/>
      <c r="Z28" s="911"/>
      <c r="AA28" s="911"/>
      <c r="AB28" s="911"/>
      <c r="AC28" s="911"/>
      <c r="AD28" s="911"/>
      <c r="AE28" s="911"/>
      <c r="AF28" s="911"/>
      <c r="AG28" s="911"/>
      <c r="AH28" s="911"/>
      <c r="AI28" s="911"/>
      <c r="AJ28" s="912"/>
      <c r="AK28" s="938" t="str">
        <f t="shared" si="0"/>
        <v/>
      </c>
      <c r="AL28" s="939"/>
      <c r="AM28" s="940"/>
      <c r="AN28" s="941"/>
      <c r="AO28" s="942"/>
      <c r="AP28" s="942"/>
      <c r="AQ28" s="43" t="s">
        <v>12</v>
      </c>
      <c r="AR28" s="942"/>
      <c r="AS28" s="942"/>
      <c r="AT28" s="973"/>
      <c r="AU28" s="959" t="str">
        <f t="shared" si="1"/>
        <v/>
      </c>
      <c r="AV28" s="960"/>
      <c r="AW28" s="961"/>
      <c r="AX28" s="962" t="str">
        <f t="shared" si="2"/>
        <v/>
      </c>
      <c r="AY28" s="963"/>
      <c r="AZ28" s="964"/>
      <c r="BA28" s="974"/>
      <c r="BB28" s="975"/>
      <c r="BC28" s="976"/>
      <c r="BD28" s="122"/>
      <c r="BE28" s="122"/>
      <c r="BF28" s="416">
        <v>20</v>
      </c>
      <c r="BG28" s="417"/>
    </row>
    <row r="29" spans="1:59" s="1" customFormat="1" ht="31.9" customHeight="1" x14ac:dyDescent="0.2">
      <c r="A29" s="934"/>
      <c r="B29" s="935"/>
      <c r="C29" s="935"/>
      <c r="D29" s="936"/>
      <c r="E29" s="937"/>
      <c r="F29" s="935"/>
      <c r="G29" s="935"/>
      <c r="H29" s="935"/>
      <c r="I29" s="935"/>
      <c r="J29" s="936"/>
      <c r="K29" s="910" t="str">
        <f>IF(E29="","",IFERROR(VLOOKUP(E29&amp;$A$68,製品リスト!$L$4:$Q$1000,5,0),"SII登録型番を正しく入力してください"))</f>
        <v/>
      </c>
      <c r="L29" s="911"/>
      <c r="M29" s="911"/>
      <c r="N29" s="911"/>
      <c r="O29" s="911"/>
      <c r="P29" s="911"/>
      <c r="Q29" s="911"/>
      <c r="R29" s="912"/>
      <c r="S29" s="910" t="str">
        <f>IF(E29="","",IFERROR(VLOOKUP(E29&amp;$A$68,製品リスト!$L$4:$Q$1000,6,0),"SII登録型番を正しく入力してください"))</f>
        <v/>
      </c>
      <c r="T29" s="911"/>
      <c r="U29" s="911"/>
      <c r="V29" s="911"/>
      <c r="W29" s="911"/>
      <c r="X29" s="911"/>
      <c r="Y29" s="911"/>
      <c r="Z29" s="911"/>
      <c r="AA29" s="911"/>
      <c r="AB29" s="911"/>
      <c r="AC29" s="911"/>
      <c r="AD29" s="911"/>
      <c r="AE29" s="911"/>
      <c r="AF29" s="911"/>
      <c r="AG29" s="911"/>
      <c r="AH29" s="911"/>
      <c r="AI29" s="911"/>
      <c r="AJ29" s="912"/>
      <c r="AK29" s="938" t="str">
        <f t="shared" si="0"/>
        <v/>
      </c>
      <c r="AL29" s="939"/>
      <c r="AM29" s="940"/>
      <c r="AN29" s="941"/>
      <c r="AO29" s="942"/>
      <c r="AP29" s="942"/>
      <c r="AQ29" s="43" t="s">
        <v>12</v>
      </c>
      <c r="AR29" s="942"/>
      <c r="AS29" s="942"/>
      <c r="AT29" s="973"/>
      <c r="AU29" s="959" t="str">
        <f t="shared" si="1"/>
        <v/>
      </c>
      <c r="AV29" s="960"/>
      <c r="AW29" s="961"/>
      <c r="AX29" s="962" t="str">
        <f t="shared" si="2"/>
        <v/>
      </c>
      <c r="AY29" s="963"/>
      <c r="AZ29" s="964"/>
      <c r="BA29" s="974"/>
      <c r="BB29" s="975"/>
      <c r="BC29" s="976"/>
      <c r="BD29" s="122"/>
      <c r="BE29" s="122"/>
      <c r="BF29" s="416">
        <v>21</v>
      </c>
      <c r="BG29" s="417"/>
    </row>
    <row r="30" spans="1:59" s="1" customFormat="1" ht="31.9" customHeight="1" x14ac:dyDescent="0.2">
      <c r="A30" s="934"/>
      <c r="B30" s="935"/>
      <c r="C30" s="935"/>
      <c r="D30" s="936"/>
      <c r="E30" s="937"/>
      <c r="F30" s="935"/>
      <c r="G30" s="935"/>
      <c r="H30" s="935"/>
      <c r="I30" s="935"/>
      <c r="J30" s="936"/>
      <c r="K30" s="910" t="str">
        <f>IF(E30="","",IFERROR(VLOOKUP(E30&amp;$A$68,製品リスト!$L$4:$Q$1000,5,0),"SII登録型番を正しく入力してください"))</f>
        <v/>
      </c>
      <c r="L30" s="911"/>
      <c r="M30" s="911"/>
      <c r="N30" s="911"/>
      <c r="O30" s="911"/>
      <c r="P30" s="911"/>
      <c r="Q30" s="911"/>
      <c r="R30" s="912"/>
      <c r="S30" s="910" t="str">
        <f>IF(E30="","",IFERROR(VLOOKUP(E30&amp;$A$68,製品リスト!$L$4:$Q$1000,6,0),"SII登録型番を正しく入力してください"))</f>
        <v/>
      </c>
      <c r="T30" s="911"/>
      <c r="U30" s="911"/>
      <c r="V30" s="911"/>
      <c r="W30" s="911"/>
      <c r="X30" s="911"/>
      <c r="Y30" s="911"/>
      <c r="Z30" s="911"/>
      <c r="AA30" s="911"/>
      <c r="AB30" s="911"/>
      <c r="AC30" s="911"/>
      <c r="AD30" s="911"/>
      <c r="AE30" s="911"/>
      <c r="AF30" s="911"/>
      <c r="AG30" s="911"/>
      <c r="AH30" s="911"/>
      <c r="AI30" s="911"/>
      <c r="AJ30" s="912"/>
      <c r="AK30" s="938" t="str">
        <f t="shared" si="0"/>
        <v/>
      </c>
      <c r="AL30" s="939"/>
      <c r="AM30" s="940"/>
      <c r="AN30" s="941"/>
      <c r="AO30" s="942"/>
      <c r="AP30" s="942"/>
      <c r="AQ30" s="43" t="s">
        <v>12</v>
      </c>
      <c r="AR30" s="942"/>
      <c r="AS30" s="942"/>
      <c r="AT30" s="973"/>
      <c r="AU30" s="959" t="str">
        <f t="shared" si="1"/>
        <v/>
      </c>
      <c r="AV30" s="960"/>
      <c r="AW30" s="961"/>
      <c r="AX30" s="962" t="str">
        <f t="shared" si="2"/>
        <v/>
      </c>
      <c r="AY30" s="963"/>
      <c r="AZ30" s="964"/>
      <c r="BA30" s="974"/>
      <c r="BB30" s="975"/>
      <c r="BC30" s="976"/>
      <c r="BD30" s="122"/>
      <c r="BE30" s="122"/>
      <c r="BF30" s="416">
        <v>22</v>
      </c>
      <c r="BG30" s="417"/>
    </row>
    <row r="31" spans="1:59" s="1" customFormat="1" ht="31.9" customHeight="1" x14ac:dyDescent="0.2">
      <c r="A31" s="934"/>
      <c r="B31" s="935"/>
      <c r="C31" s="935"/>
      <c r="D31" s="936"/>
      <c r="E31" s="937"/>
      <c r="F31" s="935"/>
      <c r="G31" s="935"/>
      <c r="H31" s="935"/>
      <c r="I31" s="935"/>
      <c r="J31" s="936"/>
      <c r="K31" s="910" t="str">
        <f>IF(E31="","",IFERROR(VLOOKUP(E31&amp;$A$68,製品リスト!$L$4:$Q$1000,5,0),"SII登録型番を正しく入力してください"))</f>
        <v/>
      </c>
      <c r="L31" s="911"/>
      <c r="M31" s="911"/>
      <c r="N31" s="911"/>
      <c r="O31" s="911"/>
      <c r="P31" s="911"/>
      <c r="Q31" s="911"/>
      <c r="R31" s="912"/>
      <c r="S31" s="910" t="str">
        <f>IF(E31="","",IFERROR(VLOOKUP(E31&amp;$A$68,製品リスト!$L$4:$Q$1000,6,0),"SII登録型番を正しく入力してください"))</f>
        <v/>
      </c>
      <c r="T31" s="911"/>
      <c r="U31" s="911"/>
      <c r="V31" s="911"/>
      <c r="W31" s="911"/>
      <c r="X31" s="911"/>
      <c r="Y31" s="911"/>
      <c r="Z31" s="911"/>
      <c r="AA31" s="911"/>
      <c r="AB31" s="911"/>
      <c r="AC31" s="911"/>
      <c r="AD31" s="911"/>
      <c r="AE31" s="911"/>
      <c r="AF31" s="911"/>
      <c r="AG31" s="911"/>
      <c r="AH31" s="911"/>
      <c r="AI31" s="911"/>
      <c r="AJ31" s="912"/>
      <c r="AK31" s="938" t="str">
        <f t="shared" si="0"/>
        <v/>
      </c>
      <c r="AL31" s="939"/>
      <c r="AM31" s="940"/>
      <c r="AN31" s="941"/>
      <c r="AO31" s="942"/>
      <c r="AP31" s="942"/>
      <c r="AQ31" s="43" t="s">
        <v>12</v>
      </c>
      <c r="AR31" s="942"/>
      <c r="AS31" s="942"/>
      <c r="AT31" s="973"/>
      <c r="AU31" s="959" t="str">
        <f t="shared" si="1"/>
        <v/>
      </c>
      <c r="AV31" s="960"/>
      <c r="AW31" s="961"/>
      <c r="AX31" s="962" t="str">
        <f t="shared" si="2"/>
        <v/>
      </c>
      <c r="AY31" s="963"/>
      <c r="AZ31" s="964"/>
      <c r="BA31" s="974"/>
      <c r="BB31" s="975"/>
      <c r="BC31" s="976"/>
      <c r="BD31" s="122"/>
      <c r="BE31" s="122"/>
      <c r="BF31" s="416">
        <v>23</v>
      </c>
      <c r="BG31" s="417"/>
    </row>
    <row r="32" spans="1:59" s="1" customFormat="1" ht="31.9" customHeight="1" x14ac:dyDescent="0.2">
      <c r="A32" s="934"/>
      <c r="B32" s="935"/>
      <c r="C32" s="935"/>
      <c r="D32" s="936"/>
      <c r="E32" s="937"/>
      <c r="F32" s="935"/>
      <c r="G32" s="935"/>
      <c r="H32" s="935"/>
      <c r="I32" s="935"/>
      <c r="J32" s="936"/>
      <c r="K32" s="910" t="str">
        <f>IF(E32="","",IFERROR(VLOOKUP(E32&amp;$A$68,製品リスト!$L$4:$Q$1000,5,0),"SII登録型番を正しく入力してください"))</f>
        <v/>
      </c>
      <c r="L32" s="911"/>
      <c r="M32" s="911"/>
      <c r="N32" s="911"/>
      <c r="O32" s="911"/>
      <c r="P32" s="911"/>
      <c r="Q32" s="911"/>
      <c r="R32" s="912"/>
      <c r="S32" s="910" t="str">
        <f>IF(E32="","",IFERROR(VLOOKUP(E32&amp;$A$68,製品リスト!$L$4:$Q$1000,6,0),"SII登録型番を正しく入力してください"))</f>
        <v/>
      </c>
      <c r="T32" s="911"/>
      <c r="U32" s="911"/>
      <c r="V32" s="911"/>
      <c r="W32" s="911"/>
      <c r="X32" s="911"/>
      <c r="Y32" s="911"/>
      <c r="Z32" s="911"/>
      <c r="AA32" s="911"/>
      <c r="AB32" s="911"/>
      <c r="AC32" s="911"/>
      <c r="AD32" s="911"/>
      <c r="AE32" s="911"/>
      <c r="AF32" s="911"/>
      <c r="AG32" s="911"/>
      <c r="AH32" s="911"/>
      <c r="AI32" s="911"/>
      <c r="AJ32" s="912"/>
      <c r="AK32" s="938" t="str">
        <f t="shared" si="0"/>
        <v/>
      </c>
      <c r="AL32" s="939"/>
      <c r="AM32" s="940"/>
      <c r="AN32" s="941"/>
      <c r="AO32" s="942"/>
      <c r="AP32" s="942"/>
      <c r="AQ32" s="43" t="s">
        <v>12</v>
      </c>
      <c r="AR32" s="942"/>
      <c r="AS32" s="942"/>
      <c r="AT32" s="973"/>
      <c r="AU32" s="959" t="str">
        <f t="shared" si="1"/>
        <v/>
      </c>
      <c r="AV32" s="960"/>
      <c r="AW32" s="961"/>
      <c r="AX32" s="962" t="str">
        <f t="shared" si="2"/>
        <v/>
      </c>
      <c r="AY32" s="963"/>
      <c r="AZ32" s="964"/>
      <c r="BA32" s="977"/>
      <c r="BB32" s="978"/>
      <c r="BC32" s="979"/>
      <c r="BD32" s="122"/>
      <c r="BE32" s="122"/>
      <c r="BF32" s="416">
        <v>24</v>
      </c>
      <c r="BG32" s="417"/>
    </row>
    <row r="33" spans="1:59" s="1" customFormat="1" ht="31.9" customHeight="1" x14ac:dyDescent="0.2">
      <c r="A33" s="934"/>
      <c r="B33" s="935"/>
      <c r="C33" s="935"/>
      <c r="D33" s="936"/>
      <c r="E33" s="937"/>
      <c r="F33" s="935"/>
      <c r="G33" s="935"/>
      <c r="H33" s="935"/>
      <c r="I33" s="935"/>
      <c r="J33" s="936"/>
      <c r="K33" s="910" t="str">
        <f>IF(E33="","",IFERROR(VLOOKUP(E33&amp;$A$68,製品リスト!$L$4:$Q$1000,5,0),"SII登録型番を正しく入力してください"))</f>
        <v/>
      </c>
      <c r="L33" s="911"/>
      <c r="M33" s="911"/>
      <c r="N33" s="911"/>
      <c r="O33" s="911"/>
      <c r="P33" s="911"/>
      <c r="Q33" s="911"/>
      <c r="R33" s="912"/>
      <c r="S33" s="910" t="str">
        <f>IF(E33="","",IFERROR(VLOOKUP(E33&amp;$A$68,製品リスト!$L$4:$Q$1000,6,0),"SII登録型番を正しく入力してください"))</f>
        <v/>
      </c>
      <c r="T33" s="911"/>
      <c r="U33" s="911"/>
      <c r="V33" s="911"/>
      <c r="W33" s="911"/>
      <c r="X33" s="911"/>
      <c r="Y33" s="911"/>
      <c r="Z33" s="911"/>
      <c r="AA33" s="911"/>
      <c r="AB33" s="911"/>
      <c r="AC33" s="911"/>
      <c r="AD33" s="911"/>
      <c r="AE33" s="911"/>
      <c r="AF33" s="911"/>
      <c r="AG33" s="911"/>
      <c r="AH33" s="911"/>
      <c r="AI33" s="911"/>
      <c r="AJ33" s="912"/>
      <c r="AK33" s="938" t="str">
        <f t="shared" si="0"/>
        <v/>
      </c>
      <c r="AL33" s="939"/>
      <c r="AM33" s="940"/>
      <c r="AN33" s="941"/>
      <c r="AO33" s="942"/>
      <c r="AP33" s="942"/>
      <c r="AQ33" s="43" t="s">
        <v>12</v>
      </c>
      <c r="AR33" s="942"/>
      <c r="AS33" s="942"/>
      <c r="AT33" s="973"/>
      <c r="AU33" s="959" t="str">
        <f t="shared" si="1"/>
        <v/>
      </c>
      <c r="AV33" s="960"/>
      <c r="AW33" s="961"/>
      <c r="AX33" s="962" t="str">
        <f t="shared" si="2"/>
        <v/>
      </c>
      <c r="AY33" s="963"/>
      <c r="AZ33" s="964"/>
      <c r="BA33" s="977"/>
      <c r="BB33" s="978"/>
      <c r="BC33" s="979"/>
      <c r="BD33" s="122"/>
      <c r="BE33" s="122"/>
      <c r="BF33" s="416">
        <v>25</v>
      </c>
      <c r="BG33" s="417"/>
    </row>
    <row r="34" spans="1:59" s="1" customFormat="1" ht="31.9" customHeight="1" x14ac:dyDescent="0.2">
      <c r="A34" s="934"/>
      <c r="B34" s="935"/>
      <c r="C34" s="935"/>
      <c r="D34" s="936"/>
      <c r="E34" s="937"/>
      <c r="F34" s="935"/>
      <c r="G34" s="935"/>
      <c r="H34" s="935"/>
      <c r="I34" s="935"/>
      <c r="J34" s="936"/>
      <c r="K34" s="910" t="str">
        <f>IF(E34="","",IFERROR(VLOOKUP(E34&amp;$A$68,製品リスト!$L$4:$Q$1000,5,0),"SII登録型番を正しく入力してください"))</f>
        <v/>
      </c>
      <c r="L34" s="911"/>
      <c r="M34" s="911"/>
      <c r="N34" s="911"/>
      <c r="O34" s="911"/>
      <c r="P34" s="911"/>
      <c r="Q34" s="911"/>
      <c r="R34" s="912"/>
      <c r="S34" s="910" t="str">
        <f>IF(E34="","",IFERROR(VLOOKUP(E34&amp;$A$68,製品リスト!$L$4:$Q$1000,6,0),"SII登録型番を正しく入力してください"))</f>
        <v/>
      </c>
      <c r="T34" s="911"/>
      <c r="U34" s="911"/>
      <c r="V34" s="911"/>
      <c r="W34" s="911"/>
      <c r="X34" s="911"/>
      <c r="Y34" s="911"/>
      <c r="Z34" s="911"/>
      <c r="AA34" s="911"/>
      <c r="AB34" s="911"/>
      <c r="AC34" s="911"/>
      <c r="AD34" s="911"/>
      <c r="AE34" s="911"/>
      <c r="AF34" s="911"/>
      <c r="AG34" s="911"/>
      <c r="AH34" s="911"/>
      <c r="AI34" s="911"/>
      <c r="AJ34" s="912"/>
      <c r="AK34" s="938" t="str">
        <f t="shared" si="0"/>
        <v/>
      </c>
      <c r="AL34" s="939"/>
      <c r="AM34" s="940"/>
      <c r="AN34" s="941"/>
      <c r="AO34" s="942"/>
      <c r="AP34" s="942"/>
      <c r="AQ34" s="43" t="s">
        <v>12</v>
      </c>
      <c r="AR34" s="942"/>
      <c r="AS34" s="942"/>
      <c r="AT34" s="973"/>
      <c r="AU34" s="959" t="str">
        <f t="shared" si="1"/>
        <v/>
      </c>
      <c r="AV34" s="960"/>
      <c r="AW34" s="961"/>
      <c r="AX34" s="962" t="str">
        <f t="shared" si="2"/>
        <v/>
      </c>
      <c r="AY34" s="963"/>
      <c r="AZ34" s="964"/>
      <c r="BA34" s="974"/>
      <c r="BB34" s="975"/>
      <c r="BC34" s="976"/>
      <c r="BD34" s="122"/>
      <c r="BE34" s="122"/>
      <c r="BF34" s="416">
        <v>26</v>
      </c>
      <c r="BG34" s="417"/>
    </row>
    <row r="35" spans="1:59" s="1" customFormat="1" ht="31.9" customHeight="1" x14ac:dyDescent="0.2">
      <c r="A35" s="934"/>
      <c r="B35" s="935"/>
      <c r="C35" s="935"/>
      <c r="D35" s="936"/>
      <c r="E35" s="937"/>
      <c r="F35" s="935"/>
      <c r="G35" s="935"/>
      <c r="H35" s="935"/>
      <c r="I35" s="935"/>
      <c r="J35" s="936"/>
      <c r="K35" s="910" t="str">
        <f>IF(E35="","",IFERROR(VLOOKUP(E35&amp;$A$68,製品リスト!$L$4:$Q$1000,5,0),"SII登録型番を正しく入力してください"))</f>
        <v/>
      </c>
      <c r="L35" s="911"/>
      <c r="M35" s="911"/>
      <c r="N35" s="911"/>
      <c r="O35" s="911"/>
      <c r="P35" s="911"/>
      <c r="Q35" s="911"/>
      <c r="R35" s="912"/>
      <c r="S35" s="910" t="str">
        <f>IF(E35="","",IFERROR(VLOOKUP(E35&amp;$A$68,製品リスト!$L$4:$Q$1000,6,0),"SII登録型番を正しく入力してください"))</f>
        <v/>
      </c>
      <c r="T35" s="911"/>
      <c r="U35" s="911"/>
      <c r="V35" s="911"/>
      <c r="W35" s="911"/>
      <c r="X35" s="911"/>
      <c r="Y35" s="911"/>
      <c r="Z35" s="911"/>
      <c r="AA35" s="911"/>
      <c r="AB35" s="911"/>
      <c r="AC35" s="911"/>
      <c r="AD35" s="911"/>
      <c r="AE35" s="911"/>
      <c r="AF35" s="911"/>
      <c r="AG35" s="911"/>
      <c r="AH35" s="911"/>
      <c r="AI35" s="911"/>
      <c r="AJ35" s="912"/>
      <c r="AK35" s="938" t="str">
        <f t="shared" si="0"/>
        <v/>
      </c>
      <c r="AL35" s="939"/>
      <c r="AM35" s="940"/>
      <c r="AN35" s="941"/>
      <c r="AO35" s="942"/>
      <c r="AP35" s="942"/>
      <c r="AQ35" s="43" t="s">
        <v>12</v>
      </c>
      <c r="AR35" s="942"/>
      <c r="AS35" s="942"/>
      <c r="AT35" s="973"/>
      <c r="AU35" s="959" t="str">
        <f t="shared" si="1"/>
        <v/>
      </c>
      <c r="AV35" s="960"/>
      <c r="AW35" s="961"/>
      <c r="AX35" s="962" t="str">
        <f t="shared" si="2"/>
        <v/>
      </c>
      <c r="AY35" s="963"/>
      <c r="AZ35" s="964"/>
      <c r="BA35" s="974"/>
      <c r="BB35" s="975"/>
      <c r="BC35" s="976"/>
      <c r="BD35" s="122"/>
      <c r="BE35" s="122"/>
      <c r="BF35" s="416">
        <v>27</v>
      </c>
      <c r="BG35" s="417"/>
    </row>
    <row r="36" spans="1:59" s="1" customFormat="1" ht="31.9" customHeight="1" x14ac:dyDescent="0.2">
      <c r="A36" s="934"/>
      <c r="B36" s="935"/>
      <c r="C36" s="935"/>
      <c r="D36" s="936"/>
      <c r="E36" s="937"/>
      <c r="F36" s="935"/>
      <c r="G36" s="935"/>
      <c r="H36" s="935"/>
      <c r="I36" s="935"/>
      <c r="J36" s="936"/>
      <c r="K36" s="910" t="str">
        <f>IF(E36="","",IFERROR(VLOOKUP(E36&amp;$A$68,製品リスト!$L$4:$Q$1000,5,0),"SII登録型番を正しく入力してください"))</f>
        <v/>
      </c>
      <c r="L36" s="911"/>
      <c r="M36" s="911"/>
      <c r="N36" s="911"/>
      <c r="O36" s="911"/>
      <c r="P36" s="911"/>
      <c r="Q36" s="911"/>
      <c r="R36" s="912"/>
      <c r="S36" s="910" t="str">
        <f>IF(E36="","",IFERROR(VLOOKUP(E36&amp;$A$68,製品リスト!$L$4:$Q$1000,6,0),"SII登録型番を正しく入力してください"))</f>
        <v/>
      </c>
      <c r="T36" s="911"/>
      <c r="U36" s="911"/>
      <c r="V36" s="911"/>
      <c r="W36" s="911"/>
      <c r="X36" s="911"/>
      <c r="Y36" s="911"/>
      <c r="Z36" s="911"/>
      <c r="AA36" s="911"/>
      <c r="AB36" s="911"/>
      <c r="AC36" s="911"/>
      <c r="AD36" s="911"/>
      <c r="AE36" s="911"/>
      <c r="AF36" s="911"/>
      <c r="AG36" s="911"/>
      <c r="AH36" s="911"/>
      <c r="AI36" s="911"/>
      <c r="AJ36" s="912"/>
      <c r="AK36" s="938" t="str">
        <f t="shared" si="0"/>
        <v/>
      </c>
      <c r="AL36" s="939"/>
      <c r="AM36" s="940"/>
      <c r="AN36" s="941"/>
      <c r="AO36" s="942"/>
      <c r="AP36" s="942"/>
      <c r="AQ36" s="43" t="s">
        <v>12</v>
      </c>
      <c r="AR36" s="942"/>
      <c r="AS36" s="942"/>
      <c r="AT36" s="973"/>
      <c r="AU36" s="959" t="str">
        <f t="shared" si="1"/>
        <v/>
      </c>
      <c r="AV36" s="960"/>
      <c r="AW36" s="961"/>
      <c r="AX36" s="962" t="str">
        <f t="shared" si="2"/>
        <v/>
      </c>
      <c r="AY36" s="963"/>
      <c r="AZ36" s="964"/>
      <c r="BA36" s="974"/>
      <c r="BB36" s="975"/>
      <c r="BC36" s="976"/>
      <c r="BD36" s="122"/>
      <c r="BE36" s="122"/>
      <c r="BF36" s="416">
        <v>28</v>
      </c>
      <c r="BG36" s="417"/>
    </row>
    <row r="37" spans="1:59" s="1" customFormat="1" ht="31.9" customHeight="1" x14ac:dyDescent="0.2">
      <c r="A37" s="934"/>
      <c r="B37" s="935"/>
      <c r="C37" s="935"/>
      <c r="D37" s="936"/>
      <c r="E37" s="937"/>
      <c r="F37" s="935"/>
      <c r="G37" s="935"/>
      <c r="H37" s="935"/>
      <c r="I37" s="935"/>
      <c r="J37" s="936"/>
      <c r="K37" s="910" t="str">
        <f>IF(E37="","",IFERROR(VLOOKUP(E37&amp;$A$68,製品リスト!$L$4:$Q$1000,5,0),"SII登録型番を正しく入力してください"))</f>
        <v/>
      </c>
      <c r="L37" s="911"/>
      <c r="M37" s="911"/>
      <c r="N37" s="911"/>
      <c r="O37" s="911"/>
      <c r="P37" s="911"/>
      <c r="Q37" s="911"/>
      <c r="R37" s="912"/>
      <c r="S37" s="910" t="str">
        <f>IF(E37="","",IFERROR(VLOOKUP(E37&amp;$A$68,製品リスト!$L$4:$Q$1000,6,0),"SII登録型番を正しく入力してください"))</f>
        <v/>
      </c>
      <c r="T37" s="911"/>
      <c r="U37" s="911"/>
      <c r="V37" s="911"/>
      <c r="W37" s="911"/>
      <c r="X37" s="911"/>
      <c r="Y37" s="911"/>
      <c r="Z37" s="911"/>
      <c r="AA37" s="911"/>
      <c r="AB37" s="911"/>
      <c r="AC37" s="911"/>
      <c r="AD37" s="911"/>
      <c r="AE37" s="911"/>
      <c r="AF37" s="911"/>
      <c r="AG37" s="911"/>
      <c r="AH37" s="911"/>
      <c r="AI37" s="911"/>
      <c r="AJ37" s="912"/>
      <c r="AK37" s="938" t="str">
        <f t="shared" si="0"/>
        <v/>
      </c>
      <c r="AL37" s="939"/>
      <c r="AM37" s="940"/>
      <c r="AN37" s="941"/>
      <c r="AO37" s="942"/>
      <c r="AP37" s="942"/>
      <c r="AQ37" s="43" t="s">
        <v>12</v>
      </c>
      <c r="AR37" s="942"/>
      <c r="AS37" s="942"/>
      <c r="AT37" s="973"/>
      <c r="AU37" s="959" t="str">
        <f t="shared" si="1"/>
        <v/>
      </c>
      <c r="AV37" s="960"/>
      <c r="AW37" s="961"/>
      <c r="AX37" s="962" t="str">
        <f t="shared" si="2"/>
        <v/>
      </c>
      <c r="AY37" s="963"/>
      <c r="AZ37" s="964"/>
      <c r="BA37" s="974"/>
      <c r="BB37" s="975"/>
      <c r="BC37" s="976"/>
      <c r="BD37" s="122"/>
      <c r="BE37" s="122"/>
      <c r="BF37" s="416">
        <v>29</v>
      </c>
      <c r="BG37" s="417"/>
    </row>
    <row r="38" spans="1:59" s="1" customFormat="1" ht="31.9" customHeight="1" x14ac:dyDescent="0.2">
      <c r="A38" s="934"/>
      <c r="B38" s="935"/>
      <c r="C38" s="935"/>
      <c r="D38" s="936"/>
      <c r="E38" s="937"/>
      <c r="F38" s="935"/>
      <c r="G38" s="935"/>
      <c r="H38" s="935"/>
      <c r="I38" s="935"/>
      <c r="J38" s="936"/>
      <c r="K38" s="910" t="str">
        <f>IF(E38="","",IFERROR(VLOOKUP(E38&amp;$A$68,製品リスト!$L$4:$Q$1000,5,0),"SII登録型番を正しく入力してください"))</f>
        <v/>
      </c>
      <c r="L38" s="911"/>
      <c r="M38" s="911"/>
      <c r="N38" s="911"/>
      <c r="O38" s="911"/>
      <c r="P38" s="911"/>
      <c r="Q38" s="911"/>
      <c r="R38" s="912"/>
      <c r="S38" s="910" t="str">
        <f>IF(E38="","",IFERROR(VLOOKUP(E38&amp;$A$68,製品リスト!$L$4:$Q$1000,6,0),"SII登録型番を正しく入力してください"))</f>
        <v/>
      </c>
      <c r="T38" s="911"/>
      <c r="U38" s="911"/>
      <c r="V38" s="911"/>
      <c r="W38" s="911"/>
      <c r="X38" s="911"/>
      <c r="Y38" s="911"/>
      <c r="Z38" s="911"/>
      <c r="AA38" s="911"/>
      <c r="AB38" s="911"/>
      <c r="AC38" s="911"/>
      <c r="AD38" s="911"/>
      <c r="AE38" s="911"/>
      <c r="AF38" s="911"/>
      <c r="AG38" s="911"/>
      <c r="AH38" s="911"/>
      <c r="AI38" s="911"/>
      <c r="AJ38" s="912"/>
      <c r="AK38" s="938" t="str">
        <f t="shared" si="0"/>
        <v/>
      </c>
      <c r="AL38" s="939"/>
      <c r="AM38" s="940"/>
      <c r="AN38" s="941"/>
      <c r="AO38" s="942"/>
      <c r="AP38" s="942"/>
      <c r="AQ38" s="43" t="s">
        <v>12</v>
      </c>
      <c r="AR38" s="942"/>
      <c r="AS38" s="942"/>
      <c r="AT38" s="973"/>
      <c r="AU38" s="959" t="str">
        <f t="shared" si="1"/>
        <v/>
      </c>
      <c r="AV38" s="960"/>
      <c r="AW38" s="961"/>
      <c r="AX38" s="962" t="str">
        <f t="shared" si="2"/>
        <v/>
      </c>
      <c r="AY38" s="963"/>
      <c r="AZ38" s="964"/>
      <c r="BA38" s="974"/>
      <c r="BB38" s="975"/>
      <c r="BC38" s="976"/>
      <c r="BD38" s="122"/>
      <c r="BE38" s="122"/>
      <c r="BF38" s="416">
        <v>30</v>
      </c>
      <c r="BG38" s="417"/>
    </row>
    <row r="39" spans="1:59" s="1" customFormat="1" ht="31.9" customHeight="1" x14ac:dyDescent="0.2">
      <c r="A39" s="934"/>
      <c r="B39" s="935"/>
      <c r="C39" s="935"/>
      <c r="D39" s="936"/>
      <c r="E39" s="937"/>
      <c r="F39" s="935"/>
      <c r="G39" s="935"/>
      <c r="H39" s="935"/>
      <c r="I39" s="935"/>
      <c r="J39" s="936"/>
      <c r="K39" s="910" t="str">
        <f>IF(E39="","",IFERROR(VLOOKUP(E39&amp;$A$68,製品リスト!$L$4:$Q$1000,5,0),"SII登録型番を正しく入力してください"))</f>
        <v/>
      </c>
      <c r="L39" s="911"/>
      <c r="M39" s="911"/>
      <c r="N39" s="911"/>
      <c r="O39" s="911"/>
      <c r="P39" s="911"/>
      <c r="Q39" s="911"/>
      <c r="R39" s="912"/>
      <c r="S39" s="910" t="str">
        <f>IF(E39="","",IFERROR(VLOOKUP(E39&amp;$A$68,製品リスト!$L$4:$Q$1000,6,0),"SII登録型番を正しく入力してください"))</f>
        <v/>
      </c>
      <c r="T39" s="911"/>
      <c r="U39" s="911"/>
      <c r="V39" s="911"/>
      <c r="W39" s="911"/>
      <c r="X39" s="911"/>
      <c r="Y39" s="911"/>
      <c r="Z39" s="911"/>
      <c r="AA39" s="911"/>
      <c r="AB39" s="911"/>
      <c r="AC39" s="911"/>
      <c r="AD39" s="911"/>
      <c r="AE39" s="911"/>
      <c r="AF39" s="911"/>
      <c r="AG39" s="911"/>
      <c r="AH39" s="911"/>
      <c r="AI39" s="911"/>
      <c r="AJ39" s="912"/>
      <c r="AK39" s="938" t="str">
        <f t="shared" si="0"/>
        <v/>
      </c>
      <c r="AL39" s="939"/>
      <c r="AM39" s="940"/>
      <c r="AN39" s="941"/>
      <c r="AO39" s="942"/>
      <c r="AP39" s="942"/>
      <c r="AQ39" s="43" t="s">
        <v>12</v>
      </c>
      <c r="AR39" s="942"/>
      <c r="AS39" s="942"/>
      <c r="AT39" s="973"/>
      <c r="AU39" s="959" t="str">
        <f t="shared" si="1"/>
        <v/>
      </c>
      <c r="AV39" s="960"/>
      <c r="AW39" s="961"/>
      <c r="AX39" s="962" t="str">
        <f t="shared" si="2"/>
        <v/>
      </c>
      <c r="AY39" s="963"/>
      <c r="AZ39" s="964"/>
      <c r="BA39" s="974"/>
      <c r="BB39" s="975"/>
      <c r="BC39" s="976"/>
      <c r="BD39" s="122"/>
      <c r="BE39" s="122"/>
      <c r="BF39" s="416">
        <v>31</v>
      </c>
      <c r="BG39" s="417"/>
    </row>
    <row r="40" spans="1:59" s="1" customFormat="1" ht="31.9" customHeight="1" x14ac:dyDescent="0.2">
      <c r="A40" s="934"/>
      <c r="B40" s="935"/>
      <c r="C40" s="935"/>
      <c r="D40" s="936"/>
      <c r="E40" s="937"/>
      <c r="F40" s="935"/>
      <c r="G40" s="935"/>
      <c r="H40" s="935"/>
      <c r="I40" s="935"/>
      <c r="J40" s="936"/>
      <c r="K40" s="910" t="str">
        <f>IF(E40="","",IFERROR(VLOOKUP(E40&amp;$A$68,製品リスト!$L$4:$Q$1000,5,0),"SII登録型番を正しく入力してください"))</f>
        <v/>
      </c>
      <c r="L40" s="911"/>
      <c r="M40" s="911"/>
      <c r="N40" s="911"/>
      <c r="O40" s="911"/>
      <c r="P40" s="911"/>
      <c r="Q40" s="911"/>
      <c r="R40" s="912"/>
      <c r="S40" s="910" t="str">
        <f>IF(E40="","",IFERROR(VLOOKUP(E40&amp;$A$68,製品リスト!$L$4:$Q$1000,6,0),"SII登録型番を正しく入力してください"))</f>
        <v/>
      </c>
      <c r="T40" s="911"/>
      <c r="U40" s="911"/>
      <c r="V40" s="911"/>
      <c r="W40" s="911"/>
      <c r="X40" s="911"/>
      <c r="Y40" s="911"/>
      <c r="Z40" s="911"/>
      <c r="AA40" s="911"/>
      <c r="AB40" s="911"/>
      <c r="AC40" s="911"/>
      <c r="AD40" s="911"/>
      <c r="AE40" s="911"/>
      <c r="AF40" s="911"/>
      <c r="AG40" s="911"/>
      <c r="AH40" s="911"/>
      <c r="AI40" s="911"/>
      <c r="AJ40" s="912"/>
      <c r="AK40" s="938" t="str">
        <f t="shared" si="0"/>
        <v/>
      </c>
      <c r="AL40" s="939"/>
      <c r="AM40" s="940"/>
      <c r="AN40" s="941"/>
      <c r="AO40" s="942"/>
      <c r="AP40" s="942"/>
      <c r="AQ40" s="43" t="s">
        <v>12</v>
      </c>
      <c r="AR40" s="942"/>
      <c r="AS40" s="942"/>
      <c r="AT40" s="973"/>
      <c r="AU40" s="959" t="str">
        <f t="shared" si="1"/>
        <v/>
      </c>
      <c r="AV40" s="960"/>
      <c r="AW40" s="961"/>
      <c r="AX40" s="962" t="str">
        <f t="shared" si="2"/>
        <v/>
      </c>
      <c r="AY40" s="963"/>
      <c r="AZ40" s="964"/>
      <c r="BA40" s="977"/>
      <c r="BB40" s="978"/>
      <c r="BC40" s="979"/>
      <c r="BD40" s="122"/>
      <c r="BE40" s="122"/>
      <c r="BF40" s="416">
        <v>32</v>
      </c>
      <c r="BG40" s="417"/>
    </row>
    <row r="41" spans="1:59" s="1" customFormat="1" ht="31.9" customHeight="1" x14ac:dyDescent="0.2">
      <c r="A41" s="934"/>
      <c r="B41" s="935"/>
      <c r="C41" s="935"/>
      <c r="D41" s="936"/>
      <c r="E41" s="937"/>
      <c r="F41" s="935"/>
      <c r="G41" s="935"/>
      <c r="H41" s="935"/>
      <c r="I41" s="935"/>
      <c r="J41" s="936"/>
      <c r="K41" s="910" t="str">
        <f>IF(E41="","",IFERROR(VLOOKUP(E41&amp;$A$68,製品リスト!$L$4:$Q$1000,5,0),"SII登録型番を正しく入力してください"))</f>
        <v/>
      </c>
      <c r="L41" s="911"/>
      <c r="M41" s="911"/>
      <c r="N41" s="911"/>
      <c r="O41" s="911"/>
      <c r="P41" s="911"/>
      <c r="Q41" s="911"/>
      <c r="R41" s="912"/>
      <c r="S41" s="910" t="str">
        <f>IF(E41="","",IFERROR(VLOOKUP(E41&amp;$A$68,製品リスト!$L$4:$Q$1000,6,0),"SII登録型番を正しく入力してください"))</f>
        <v/>
      </c>
      <c r="T41" s="911"/>
      <c r="U41" s="911"/>
      <c r="V41" s="911"/>
      <c r="W41" s="911"/>
      <c r="X41" s="911"/>
      <c r="Y41" s="911"/>
      <c r="Z41" s="911"/>
      <c r="AA41" s="911"/>
      <c r="AB41" s="911"/>
      <c r="AC41" s="911"/>
      <c r="AD41" s="911"/>
      <c r="AE41" s="911"/>
      <c r="AF41" s="911"/>
      <c r="AG41" s="911"/>
      <c r="AH41" s="911"/>
      <c r="AI41" s="911"/>
      <c r="AJ41" s="912"/>
      <c r="AK41" s="938" t="str">
        <f t="shared" ref="AK41:AK58" si="3">IF(E41&lt;&gt;"", RIGHT(E41,1),"")</f>
        <v/>
      </c>
      <c r="AL41" s="939"/>
      <c r="AM41" s="940"/>
      <c r="AN41" s="941"/>
      <c r="AO41" s="942"/>
      <c r="AP41" s="942"/>
      <c r="AQ41" s="43" t="s">
        <v>12</v>
      </c>
      <c r="AR41" s="942"/>
      <c r="AS41" s="942"/>
      <c r="AT41" s="973"/>
      <c r="AU41" s="959" t="str">
        <f t="shared" si="1"/>
        <v/>
      </c>
      <c r="AV41" s="960"/>
      <c r="AW41" s="961"/>
      <c r="AX41" s="962" t="str">
        <f t="shared" si="2"/>
        <v/>
      </c>
      <c r="AY41" s="963"/>
      <c r="AZ41" s="964"/>
      <c r="BA41" s="977"/>
      <c r="BB41" s="978"/>
      <c r="BC41" s="979"/>
      <c r="BD41" s="122"/>
      <c r="BE41" s="122"/>
      <c r="BF41" s="416">
        <v>33</v>
      </c>
      <c r="BG41" s="417"/>
    </row>
    <row r="42" spans="1:59" s="1" customFormat="1" ht="31.9" customHeight="1" x14ac:dyDescent="0.2">
      <c r="A42" s="934"/>
      <c r="B42" s="935"/>
      <c r="C42" s="935"/>
      <c r="D42" s="936"/>
      <c r="E42" s="937"/>
      <c r="F42" s="935"/>
      <c r="G42" s="935"/>
      <c r="H42" s="935"/>
      <c r="I42" s="935"/>
      <c r="J42" s="936"/>
      <c r="K42" s="910" t="str">
        <f>IF(E42="","",IFERROR(VLOOKUP(E42&amp;$A$68,製品リスト!$L$4:$Q$1000,5,0),"SII登録型番を正しく入力してください"))</f>
        <v/>
      </c>
      <c r="L42" s="911"/>
      <c r="M42" s="911"/>
      <c r="N42" s="911"/>
      <c r="O42" s="911"/>
      <c r="P42" s="911"/>
      <c r="Q42" s="911"/>
      <c r="R42" s="912"/>
      <c r="S42" s="910" t="str">
        <f>IF(E42="","",IFERROR(VLOOKUP(E42&amp;$A$68,製品リスト!$L$4:$Q$1000,6,0),"SII登録型番を正しく入力してください"))</f>
        <v/>
      </c>
      <c r="T42" s="911"/>
      <c r="U42" s="911"/>
      <c r="V42" s="911"/>
      <c r="W42" s="911"/>
      <c r="X42" s="911"/>
      <c r="Y42" s="911"/>
      <c r="Z42" s="911"/>
      <c r="AA42" s="911"/>
      <c r="AB42" s="911"/>
      <c r="AC42" s="911"/>
      <c r="AD42" s="911"/>
      <c r="AE42" s="911"/>
      <c r="AF42" s="911"/>
      <c r="AG42" s="911"/>
      <c r="AH42" s="911"/>
      <c r="AI42" s="911"/>
      <c r="AJ42" s="912"/>
      <c r="AK42" s="938" t="str">
        <f t="shared" si="3"/>
        <v/>
      </c>
      <c r="AL42" s="939"/>
      <c r="AM42" s="940"/>
      <c r="AN42" s="941"/>
      <c r="AO42" s="942"/>
      <c r="AP42" s="942"/>
      <c r="AQ42" s="43" t="s">
        <v>12</v>
      </c>
      <c r="AR42" s="942"/>
      <c r="AS42" s="942"/>
      <c r="AT42" s="973"/>
      <c r="AU42" s="959" t="str">
        <f t="shared" si="1"/>
        <v/>
      </c>
      <c r="AV42" s="960"/>
      <c r="AW42" s="961"/>
      <c r="AX42" s="962" t="str">
        <f t="shared" si="2"/>
        <v/>
      </c>
      <c r="AY42" s="963"/>
      <c r="AZ42" s="964"/>
      <c r="BA42" s="974"/>
      <c r="BB42" s="975"/>
      <c r="BC42" s="976"/>
      <c r="BD42" s="122"/>
      <c r="BE42" s="122"/>
      <c r="BF42" s="416">
        <v>34</v>
      </c>
      <c r="BG42" s="417"/>
    </row>
    <row r="43" spans="1:59" s="1" customFormat="1" ht="31.9" customHeight="1" thickBot="1" x14ac:dyDescent="0.25">
      <c r="A43" s="980"/>
      <c r="B43" s="981"/>
      <c r="C43" s="981"/>
      <c r="D43" s="982"/>
      <c r="E43" s="983"/>
      <c r="F43" s="981"/>
      <c r="G43" s="981"/>
      <c r="H43" s="981"/>
      <c r="I43" s="981"/>
      <c r="J43" s="982"/>
      <c r="K43" s="984" t="str">
        <f>IF(E43="","",IFERROR(VLOOKUP(E43&amp;$A$68,製品リスト!$L$4:$Q$1000,5,0),"SII登録型番を正しく入力してください"))</f>
        <v/>
      </c>
      <c r="L43" s="985"/>
      <c r="M43" s="985"/>
      <c r="N43" s="985"/>
      <c r="O43" s="985"/>
      <c r="P43" s="985"/>
      <c r="Q43" s="985"/>
      <c r="R43" s="986"/>
      <c r="S43" s="984" t="str">
        <f>IF(E43="","",IFERROR(VLOOKUP(E43&amp;$A$68,製品リスト!$L$4:$Q$1000,6,0),"SII登録型番を正しく入力してください"))</f>
        <v/>
      </c>
      <c r="T43" s="985"/>
      <c r="U43" s="985"/>
      <c r="V43" s="985"/>
      <c r="W43" s="985"/>
      <c r="X43" s="985"/>
      <c r="Y43" s="985"/>
      <c r="Z43" s="985"/>
      <c r="AA43" s="985"/>
      <c r="AB43" s="985"/>
      <c r="AC43" s="985"/>
      <c r="AD43" s="985"/>
      <c r="AE43" s="985"/>
      <c r="AF43" s="985"/>
      <c r="AG43" s="985"/>
      <c r="AH43" s="985"/>
      <c r="AI43" s="985"/>
      <c r="AJ43" s="986"/>
      <c r="AK43" s="987" t="str">
        <f t="shared" si="3"/>
        <v/>
      </c>
      <c r="AL43" s="988"/>
      <c r="AM43" s="989"/>
      <c r="AN43" s="990"/>
      <c r="AO43" s="991"/>
      <c r="AP43" s="991"/>
      <c r="AQ43" s="142" t="s">
        <v>12</v>
      </c>
      <c r="AR43" s="991"/>
      <c r="AS43" s="991"/>
      <c r="AT43" s="992"/>
      <c r="AU43" s="993" t="str">
        <f t="shared" si="1"/>
        <v/>
      </c>
      <c r="AV43" s="994"/>
      <c r="AW43" s="995"/>
      <c r="AX43" s="996" t="str">
        <f t="shared" si="2"/>
        <v/>
      </c>
      <c r="AY43" s="997"/>
      <c r="AZ43" s="998"/>
      <c r="BA43" s="999"/>
      <c r="BB43" s="1000"/>
      <c r="BC43" s="1001"/>
      <c r="BD43" s="122"/>
      <c r="BE43" s="122"/>
      <c r="BF43" s="416">
        <v>35</v>
      </c>
      <c r="BG43" s="417"/>
    </row>
    <row r="44" spans="1:59" s="1" customFormat="1" ht="31.9" hidden="1" customHeight="1" x14ac:dyDescent="0.2">
      <c r="A44" s="968"/>
      <c r="B44" s="969"/>
      <c r="C44" s="969"/>
      <c r="D44" s="970"/>
      <c r="E44" s="971"/>
      <c r="F44" s="969"/>
      <c r="G44" s="969"/>
      <c r="H44" s="969"/>
      <c r="I44" s="969"/>
      <c r="J44" s="970"/>
      <c r="K44" s="910" t="str">
        <f>IF(E44="","",IFERROR(VLOOKUP(E44&amp;$A$68,製品リスト!$L$4:$Q$1000,5,0),"SII登録型番を正しく入力してください"))</f>
        <v/>
      </c>
      <c r="L44" s="911"/>
      <c r="M44" s="911"/>
      <c r="N44" s="911"/>
      <c r="O44" s="911"/>
      <c r="P44" s="911"/>
      <c r="Q44" s="911"/>
      <c r="R44" s="912"/>
      <c r="S44" s="910" t="str">
        <f>IF(E44="","",IFERROR(VLOOKUP(E44&amp;$A$68,製品リスト!$L$4:$Q$1000,6,0),"SII登録型番を正しく入力してください"))</f>
        <v/>
      </c>
      <c r="T44" s="911"/>
      <c r="U44" s="911"/>
      <c r="V44" s="911"/>
      <c r="W44" s="911"/>
      <c r="X44" s="911"/>
      <c r="Y44" s="911"/>
      <c r="Z44" s="911"/>
      <c r="AA44" s="911"/>
      <c r="AB44" s="911"/>
      <c r="AC44" s="911"/>
      <c r="AD44" s="911"/>
      <c r="AE44" s="911"/>
      <c r="AF44" s="911"/>
      <c r="AG44" s="911"/>
      <c r="AH44" s="911"/>
      <c r="AI44" s="911"/>
      <c r="AJ44" s="912"/>
      <c r="AK44" s="938" t="str">
        <f t="shared" si="3"/>
        <v/>
      </c>
      <c r="AL44" s="939"/>
      <c r="AM44" s="940"/>
      <c r="AN44" s="972"/>
      <c r="AO44" s="957"/>
      <c r="AP44" s="957"/>
      <c r="AQ44" s="107" t="s">
        <v>12</v>
      </c>
      <c r="AR44" s="957"/>
      <c r="AS44" s="957"/>
      <c r="AT44" s="958"/>
      <c r="AU44" s="959" t="str">
        <f t="shared" si="1"/>
        <v/>
      </c>
      <c r="AV44" s="960"/>
      <c r="AW44" s="961"/>
      <c r="AX44" s="962" t="str">
        <f t="shared" si="2"/>
        <v/>
      </c>
      <c r="AY44" s="963"/>
      <c r="AZ44" s="964"/>
      <c r="BA44" s="1005"/>
      <c r="BB44" s="1006"/>
      <c r="BC44" s="1007"/>
      <c r="BD44" s="122"/>
      <c r="BE44" s="122"/>
      <c r="BF44" s="416">
        <v>36</v>
      </c>
      <c r="BG44" s="417"/>
    </row>
    <row r="45" spans="1:59" s="1" customFormat="1" ht="31.9" hidden="1" customHeight="1" x14ac:dyDescent="0.2">
      <c r="A45" s="934"/>
      <c r="B45" s="935"/>
      <c r="C45" s="935"/>
      <c r="D45" s="936"/>
      <c r="E45" s="937"/>
      <c r="F45" s="935"/>
      <c r="G45" s="935"/>
      <c r="H45" s="935"/>
      <c r="I45" s="935"/>
      <c r="J45" s="936"/>
      <c r="K45" s="910" t="str">
        <f>IF(E45="","",IFERROR(VLOOKUP(E45&amp;$A$68,製品リスト!$L$4:$Q$1000,5,0),"SII登録型番を正しく入力してください"))</f>
        <v/>
      </c>
      <c r="L45" s="911"/>
      <c r="M45" s="911"/>
      <c r="N45" s="911"/>
      <c r="O45" s="911"/>
      <c r="P45" s="911"/>
      <c r="Q45" s="911"/>
      <c r="R45" s="912"/>
      <c r="S45" s="910" t="str">
        <f>IF(E45="","",IFERROR(VLOOKUP(E45&amp;$A$68,製品リスト!$L$4:$Q$1000,6,0),"SII登録型番を正しく入力してください"))</f>
        <v/>
      </c>
      <c r="T45" s="911"/>
      <c r="U45" s="911"/>
      <c r="V45" s="911"/>
      <c r="W45" s="911"/>
      <c r="X45" s="911"/>
      <c r="Y45" s="911"/>
      <c r="Z45" s="911"/>
      <c r="AA45" s="911"/>
      <c r="AB45" s="911"/>
      <c r="AC45" s="911"/>
      <c r="AD45" s="911"/>
      <c r="AE45" s="911"/>
      <c r="AF45" s="911"/>
      <c r="AG45" s="911"/>
      <c r="AH45" s="911"/>
      <c r="AI45" s="911"/>
      <c r="AJ45" s="912"/>
      <c r="AK45" s="938" t="str">
        <f t="shared" si="3"/>
        <v/>
      </c>
      <c r="AL45" s="939"/>
      <c r="AM45" s="940"/>
      <c r="AN45" s="941"/>
      <c r="AO45" s="942"/>
      <c r="AP45" s="942"/>
      <c r="AQ45" s="43" t="s">
        <v>12</v>
      </c>
      <c r="AR45" s="942"/>
      <c r="AS45" s="942"/>
      <c r="AT45" s="973"/>
      <c r="AU45" s="959" t="str">
        <f t="shared" si="1"/>
        <v/>
      </c>
      <c r="AV45" s="960"/>
      <c r="AW45" s="961"/>
      <c r="AX45" s="962" t="str">
        <f t="shared" si="2"/>
        <v/>
      </c>
      <c r="AY45" s="963"/>
      <c r="AZ45" s="964"/>
      <c r="BA45" s="1002"/>
      <c r="BB45" s="1003"/>
      <c r="BC45" s="1004"/>
      <c r="BD45" s="122"/>
      <c r="BE45" s="122"/>
      <c r="BF45" s="416">
        <v>37</v>
      </c>
      <c r="BG45" s="417"/>
    </row>
    <row r="46" spans="1:59" s="1" customFormat="1" ht="31.9" hidden="1" customHeight="1" x14ac:dyDescent="0.2">
      <c r="A46" s="934"/>
      <c r="B46" s="935"/>
      <c r="C46" s="935"/>
      <c r="D46" s="936"/>
      <c r="E46" s="937"/>
      <c r="F46" s="935"/>
      <c r="G46" s="935"/>
      <c r="H46" s="935"/>
      <c r="I46" s="935"/>
      <c r="J46" s="936"/>
      <c r="K46" s="910" t="str">
        <f>IF(E46="","",IFERROR(VLOOKUP(E46&amp;$A$68,製品リスト!$L$4:$Q$1000,5,0),"SII登録型番を正しく入力してください"))</f>
        <v/>
      </c>
      <c r="L46" s="911"/>
      <c r="M46" s="911"/>
      <c r="N46" s="911"/>
      <c r="O46" s="911"/>
      <c r="P46" s="911"/>
      <c r="Q46" s="911"/>
      <c r="R46" s="912"/>
      <c r="S46" s="910" t="str">
        <f>IF(E46="","",IFERROR(VLOOKUP(E46&amp;$A$68,製品リスト!$L$4:$Q$1000,6,0),"SII登録型番を正しく入力してください"))</f>
        <v/>
      </c>
      <c r="T46" s="911"/>
      <c r="U46" s="911"/>
      <c r="V46" s="911"/>
      <c r="W46" s="911"/>
      <c r="X46" s="911"/>
      <c r="Y46" s="911"/>
      <c r="Z46" s="911"/>
      <c r="AA46" s="911"/>
      <c r="AB46" s="911"/>
      <c r="AC46" s="911"/>
      <c r="AD46" s="911"/>
      <c r="AE46" s="911"/>
      <c r="AF46" s="911"/>
      <c r="AG46" s="911"/>
      <c r="AH46" s="911"/>
      <c r="AI46" s="911"/>
      <c r="AJ46" s="912"/>
      <c r="AK46" s="938" t="str">
        <f t="shared" si="3"/>
        <v/>
      </c>
      <c r="AL46" s="939"/>
      <c r="AM46" s="940"/>
      <c r="AN46" s="941"/>
      <c r="AO46" s="942"/>
      <c r="AP46" s="942"/>
      <c r="AQ46" s="43" t="s">
        <v>12</v>
      </c>
      <c r="AR46" s="942"/>
      <c r="AS46" s="942"/>
      <c r="AT46" s="973"/>
      <c r="AU46" s="959" t="str">
        <f t="shared" si="1"/>
        <v/>
      </c>
      <c r="AV46" s="960"/>
      <c r="AW46" s="961"/>
      <c r="AX46" s="962" t="str">
        <f t="shared" si="2"/>
        <v/>
      </c>
      <c r="AY46" s="963"/>
      <c r="AZ46" s="964"/>
      <c r="BA46" s="1002"/>
      <c r="BB46" s="1003"/>
      <c r="BC46" s="1004"/>
      <c r="BD46" s="122"/>
      <c r="BE46" s="122"/>
      <c r="BF46" s="416">
        <v>38</v>
      </c>
      <c r="BG46" s="417"/>
    </row>
    <row r="47" spans="1:59" s="1" customFormat="1" ht="31.9" hidden="1" customHeight="1" x14ac:dyDescent="0.2">
      <c r="A47" s="934"/>
      <c r="B47" s="935"/>
      <c r="C47" s="935"/>
      <c r="D47" s="936"/>
      <c r="E47" s="937"/>
      <c r="F47" s="935"/>
      <c r="G47" s="935"/>
      <c r="H47" s="935"/>
      <c r="I47" s="935"/>
      <c r="J47" s="936"/>
      <c r="K47" s="910" t="str">
        <f>IF(E47="","",IFERROR(VLOOKUP(E47&amp;$A$68,製品リスト!$L$4:$Q$1000,5,0),"SII登録型番を正しく入力してください"))</f>
        <v/>
      </c>
      <c r="L47" s="911"/>
      <c r="M47" s="911"/>
      <c r="N47" s="911"/>
      <c r="O47" s="911"/>
      <c r="P47" s="911"/>
      <c r="Q47" s="911"/>
      <c r="R47" s="912"/>
      <c r="S47" s="910" t="str">
        <f>IF(E47="","",IFERROR(VLOOKUP(E47&amp;$A$68,製品リスト!$L$4:$Q$1000,6,0),"SII登録型番を正しく入力してください"))</f>
        <v/>
      </c>
      <c r="T47" s="911"/>
      <c r="U47" s="911"/>
      <c r="V47" s="911"/>
      <c r="W47" s="911"/>
      <c r="X47" s="911"/>
      <c r="Y47" s="911"/>
      <c r="Z47" s="911"/>
      <c r="AA47" s="911"/>
      <c r="AB47" s="911"/>
      <c r="AC47" s="911"/>
      <c r="AD47" s="911"/>
      <c r="AE47" s="911"/>
      <c r="AF47" s="911"/>
      <c r="AG47" s="911"/>
      <c r="AH47" s="911"/>
      <c r="AI47" s="911"/>
      <c r="AJ47" s="912"/>
      <c r="AK47" s="938" t="str">
        <f t="shared" si="3"/>
        <v/>
      </c>
      <c r="AL47" s="939"/>
      <c r="AM47" s="940"/>
      <c r="AN47" s="941"/>
      <c r="AO47" s="942"/>
      <c r="AP47" s="942"/>
      <c r="AQ47" s="43" t="s">
        <v>12</v>
      </c>
      <c r="AR47" s="942"/>
      <c r="AS47" s="942"/>
      <c r="AT47" s="973"/>
      <c r="AU47" s="959" t="str">
        <f t="shared" si="1"/>
        <v/>
      </c>
      <c r="AV47" s="960"/>
      <c r="AW47" s="961"/>
      <c r="AX47" s="962" t="str">
        <f t="shared" si="2"/>
        <v/>
      </c>
      <c r="AY47" s="963"/>
      <c r="AZ47" s="964"/>
      <c r="BA47" s="1008"/>
      <c r="BB47" s="1009"/>
      <c r="BC47" s="1010"/>
      <c r="BD47" s="122"/>
      <c r="BE47" s="122"/>
      <c r="BF47" s="416">
        <v>39</v>
      </c>
      <c r="BG47" s="417"/>
    </row>
    <row r="48" spans="1:59" s="1" customFormat="1" ht="31.9" hidden="1" customHeight="1" x14ac:dyDescent="0.2">
      <c r="A48" s="934"/>
      <c r="B48" s="935"/>
      <c r="C48" s="935"/>
      <c r="D48" s="936"/>
      <c r="E48" s="937"/>
      <c r="F48" s="935"/>
      <c r="G48" s="935"/>
      <c r="H48" s="935"/>
      <c r="I48" s="935"/>
      <c r="J48" s="936"/>
      <c r="K48" s="910" t="str">
        <f>IF(E48="","",IFERROR(VLOOKUP(E48&amp;$A$68,製品リスト!$L$4:$Q$1000,5,0),"SII登録型番を正しく入力してください"))</f>
        <v/>
      </c>
      <c r="L48" s="911"/>
      <c r="M48" s="911"/>
      <c r="N48" s="911"/>
      <c r="O48" s="911"/>
      <c r="P48" s="911"/>
      <c r="Q48" s="911"/>
      <c r="R48" s="912"/>
      <c r="S48" s="910" t="str">
        <f>IF(E48="","",IFERROR(VLOOKUP(E48&amp;$A$68,製品リスト!$L$4:$Q$1000,6,0),"SII登録型番を正しく入力してください"))</f>
        <v/>
      </c>
      <c r="T48" s="911"/>
      <c r="U48" s="911"/>
      <c r="V48" s="911"/>
      <c r="W48" s="911"/>
      <c r="X48" s="911"/>
      <c r="Y48" s="911"/>
      <c r="Z48" s="911"/>
      <c r="AA48" s="911"/>
      <c r="AB48" s="911"/>
      <c r="AC48" s="911"/>
      <c r="AD48" s="911"/>
      <c r="AE48" s="911"/>
      <c r="AF48" s="911"/>
      <c r="AG48" s="911"/>
      <c r="AH48" s="911"/>
      <c r="AI48" s="911"/>
      <c r="AJ48" s="912"/>
      <c r="AK48" s="938" t="str">
        <f t="shared" si="3"/>
        <v/>
      </c>
      <c r="AL48" s="939"/>
      <c r="AM48" s="940"/>
      <c r="AN48" s="941"/>
      <c r="AO48" s="942"/>
      <c r="AP48" s="942"/>
      <c r="AQ48" s="43" t="s">
        <v>12</v>
      </c>
      <c r="AR48" s="942"/>
      <c r="AS48" s="942"/>
      <c r="AT48" s="973"/>
      <c r="AU48" s="959" t="str">
        <f t="shared" si="1"/>
        <v/>
      </c>
      <c r="AV48" s="960"/>
      <c r="AW48" s="961"/>
      <c r="AX48" s="962" t="str">
        <f t="shared" si="2"/>
        <v/>
      </c>
      <c r="AY48" s="963"/>
      <c r="AZ48" s="964"/>
      <c r="BA48" s="1008"/>
      <c r="BB48" s="1009"/>
      <c r="BC48" s="1010"/>
      <c r="BD48" s="122"/>
      <c r="BE48" s="122"/>
      <c r="BF48" s="416">
        <v>40</v>
      </c>
      <c r="BG48" s="417"/>
    </row>
    <row r="49" spans="1:59" s="1" customFormat="1" ht="31.9" hidden="1" customHeight="1" x14ac:dyDescent="0.2">
      <c r="A49" s="934"/>
      <c r="B49" s="935"/>
      <c r="C49" s="935"/>
      <c r="D49" s="936"/>
      <c r="E49" s="937"/>
      <c r="F49" s="935"/>
      <c r="G49" s="935"/>
      <c r="H49" s="935"/>
      <c r="I49" s="935"/>
      <c r="J49" s="936"/>
      <c r="K49" s="910" t="str">
        <f>IF(E49="","",IFERROR(VLOOKUP(E49&amp;$A$68,製品リスト!$L$4:$Q$1000,5,0),"SII登録型番を正しく入力してください"))</f>
        <v/>
      </c>
      <c r="L49" s="911"/>
      <c r="M49" s="911"/>
      <c r="N49" s="911"/>
      <c r="O49" s="911"/>
      <c r="P49" s="911"/>
      <c r="Q49" s="911"/>
      <c r="R49" s="912"/>
      <c r="S49" s="910" t="str">
        <f>IF(E49="","",IFERROR(VLOOKUP(E49&amp;$A$68,製品リスト!$L$4:$Q$1000,6,0),"SII登録型番を正しく入力してください"))</f>
        <v/>
      </c>
      <c r="T49" s="911"/>
      <c r="U49" s="911"/>
      <c r="V49" s="911"/>
      <c r="W49" s="911"/>
      <c r="X49" s="911"/>
      <c r="Y49" s="911"/>
      <c r="Z49" s="911"/>
      <c r="AA49" s="911"/>
      <c r="AB49" s="911"/>
      <c r="AC49" s="911"/>
      <c r="AD49" s="911"/>
      <c r="AE49" s="911"/>
      <c r="AF49" s="911"/>
      <c r="AG49" s="911"/>
      <c r="AH49" s="911"/>
      <c r="AI49" s="911"/>
      <c r="AJ49" s="912"/>
      <c r="AK49" s="938" t="str">
        <f t="shared" si="3"/>
        <v/>
      </c>
      <c r="AL49" s="939"/>
      <c r="AM49" s="940"/>
      <c r="AN49" s="941"/>
      <c r="AO49" s="942"/>
      <c r="AP49" s="942"/>
      <c r="AQ49" s="43" t="s">
        <v>12</v>
      </c>
      <c r="AR49" s="942"/>
      <c r="AS49" s="942"/>
      <c r="AT49" s="973"/>
      <c r="AU49" s="959" t="str">
        <f t="shared" si="1"/>
        <v/>
      </c>
      <c r="AV49" s="960"/>
      <c r="AW49" s="961"/>
      <c r="AX49" s="962" t="str">
        <f t="shared" si="2"/>
        <v/>
      </c>
      <c r="AY49" s="963"/>
      <c r="AZ49" s="964"/>
      <c r="BA49" s="1008"/>
      <c r="BB49" s="1009"/>
      <c r="BC49" s="1010"/>
      <c r="BD49" s="122"/>
      <c r="BE49" s="122"/>
      <c r="BF49" s="416">
        <v>41</v>
      </c>
      <c r="BG49" s="417"/>
    </row>
    <row r="50" spans="1:59" s="1" customFormat="1" ht="31.9" hidden="1" customHeight="1" x14ac:dyDescent="0.2">
      <c r="A50" s="934"/>
      <c r="B50" s="935"/>
      <c r="C50" s="935"/>
      <c r="D50" s="936"/>
      <c r="E50" s="937"/>
      <c r="F50" s="935"/>
      <c r="G50" s="935"/>
      <c r="H50" s="935"/>
      <c r="I50" s="935"/>
      <c r="J50" s="936"/>
      <c r="K50" s="910" t="str">
        <f>IF(E50="","",IFERROR(VLOOKUP(E50&amp;$A$68,製品リスト!$L$4:$Q$1000,5,0),"SII登録型番を正しく入力してください"))</f>
        <v/>
      </c>
      <c r="L50" s="911"/>
      <c r="M50" s="911"/>
      <c r="N50" s="911"/>
      <c r="O50" s="911"/>
      <c r="P50" s="911"/>
      <c r="Q50" s="911"/>
      <c r="R50" s="912"/>
      <c r="S50" s="910" t="str">
        <f>IF(E50="","",IFERROR(VLOOKUP(E50&amp;$A$68,製品リスト!$L$4:$Q$1000,6,0),"SII登録型番を正しく入力してください"))</f>
        <v/>
      </c>
      <c r="T50" s="911"/>
      <c r="U50" s="911"/>
      <c r="V50" s="911"/>
      <c r="W50" s="911"/>
      <c r="X50" s="911"/>
      <c r="Y50" s="911"/>
      <c r="Z50" s="911"/>
      <c r="AA50" s="911"/>
      <c r="AB50" s="911"/>
      <c r="AC50" s="911"/>
      <c r="AD50" s="911"/>
      <c r="AE50" s="911"/>
      <c r="AF50" s="911"/>
      <c r="AG50" s="911"/>
      <c r="AH50" s="911"/>
      <c r="AI50" s="911"/>
      <c r="AJ50" s="912"/>
      <c r="AK50" s="938" t="str">
        <f t="shared" si="3"/>
        <v/>
      </c>
      <c r="AL50" s="939"/>
      <c r="AM50" s="940"/>
      <c r="AN50" s="941"/>
      <c r="AO50" s="942"/>
      <c r="AP50" s="942"/>
      <c r="AQ50" s="43" t="s">
        <v>12</v>
      </c>
      <c r="AR50" s="942"/>
      <c r="AS50" s="942"/>
      <c r="AT50" s="973"/>
      <c r="AU50" s="959" t="str">
        <f t="shared" si="1"/>
        <v/>
      </c>
      <c r="AV50" s="960"/>
      <c r="AW50" s="961"/>
      <c r="AX50" s="962" t="str">
        <f t="shared" si="2"/>
        <v/>
      </c>
      <c r="AY50" s="963"/>
      <c r="AZ50" s="964"/>
      <c r="BA50" s="1008"/>
      <c r="BB50" s="1009"/>
      <c r="BC50" s="1010"/>
      <c r="BD50" s="122"/>
      <c r="BE50" s="122"/>
      <c r="BF50" s="416">
        <v>42</v>
      </c>
      <c r="BG50" s="417"/>
    </row>
    <row r="51" spans="1:59" s="1" customFormat="1" ht="31.9" hidden="1" customHeight="1" x14ac:dyDescent="0.2">
      <c r="A51" s="934"/>
      <c r="B51" s="935"/>
      <c r="C51" s="935"/>
      <c r="D51" s="936"/>
      <c r="E51" s="937"/>
      <c r="F51" s="935"/>
      <c r="G51" s="935"/>
      <c r="H51" s="935"/>
      <c r="I51" s="935"/>
      <c r="J51" s="936"/>
      <c r="K51" s="910" t="str">
        <f>IF(E51="","",IFERROR(VLOOKUP(E51&amp;$A$68,製品リスト!$L$4:$Q$1000,5,0),"SII登録型番を正しく入力してください"))</f>
        <v/>
      </c>
      <c r="L51" s="911"/>
      <c r="M51" s="911"/>
      <c r="N51" s="911"/>
      <c r="O51" s="911"/>
      <c r="P51" s="911"/>
      <c r="Q51" s="911"/>
      <c r="R51" s="912"/>
      <c r="S51" s="910" t="str">
        <f>IF(E51="","",IFERROR(VLOOKUP(E51&amp;$A$68,製品リスト!$L$4:$Q$1000,6,0),"SII登録型番を正しく入力してください"))</f>
        <v/>
      </c>
      <c r="T51" s="911"/>
      <c r="U51" s="911"/>
      <c r="V51" s="911"/>
      <c r="W51" s="911"/>
      <c r="X51" s="911"/>
      <c r="Y51" s="911"/>
      <c r="Z51" s="911"/>
      <c r="AA51" s="911"/>
      <c r="AB51" s="911"/>
      <c r="AC51" s="911"/>
      <c r="AD51" s="911"/>
      <c r="AE51" s="911"/>
      <c r="AF51" s="911"/>
      <c r="AG51" s="911"/>
      <c r="AH51" s="911"/>
      <c r="AI51" s="911"/>
      <c r="AJ51" s="912"/>
      <c r="AK51" s="938" t="str">
        <f t="shared" si="3"/>
        <v/>
      </c>
      <c r="AL51" s="939"/>
      <c r="AM51" s="940"/>
      <c r="AN51" s="941"/>
      <c r="AO51" s="942"/>
      <c r="AP51" s="942"/>
      <c r="AQ51" s="43" t="s">
        <v>12</v>
      </c>
      <c r="AR51" s="942"/>
      <c r="AS51" s="942"/>
      <c r="AT51" s="973"/>
      <c r="AU51" s="959" t="str">
        <f t="shared" si="1"/>
        <v/>
      </c>
      <c r="AV51" s="960"/>
      <c r="AW51" s="961"/>
      <c r="AX51" s="962" t="str">
        <f t="shared" si="2"/>
        <v/>
      </c>
      <c r="AY51" s="963"/>
      <c r="AZ51" s="964"/>
      <c r="BA51" s="1008"/>
      <c r="BB51" s="1009"/>
      <c r="BC51" s="1010"/>
      <c r="BD51" s="122"/>
      <c r="BE51" s="122"/>
      <c r="BF51" s="416">
        <v>43</v>
      </c>
      <c r="BG51" s="417"/>
    </row>
    <row r="52" spans="1:59" s="1" customFormat="1" ht="31.9" hidden="1" customHeight="1" x14ac:dyDescent="0.2">
      <c r="A52" s="934"/>
      <c r="B52" s="935"/>
      <c r="C52" s="935"/>
      <c r="D52" s="936"/>
      <c r="E52" s="937"/>
      <c r="F52" s="935"/>
      <c r="G52" s="935"/>
      <c r="H52" s="935"/>
      <c r="I52" s="935"/>
      <c r="J52" s="936"/>
      <c r="K52" s="910" t="str">
        <f>IF(E52="","",IFERROR(VLOOKUP(E52&amp;$A$68,製品リスト!$L$4:$Q$1000,5,0),"SII登録型番を正しく入力してください"))</f>
        <v/>
      </c>
      <c r="L52" s="911"/>
      <c r="M52" s="911"/>
      <c r="N52" s="911"/>
      <c r="O52" s="911"/>
      <c r="P52" s="911"/>
      <c r="Q52" s="911"/>
      <c r="R52" s="912"/>
      <c r="S52" s="910" t="str">
        <f>IF(E52="","",IFERROR(VLOOKUP(E52&amp;$A$68,製品リスト!$L$4:$Q$1000,6,0),"SII登録型番を正しく入力してください"))</f>
        <v/>
      </c>
      <c r="T52" s="911"/>
      <c r="U52" s="911"/>
      <c r="V52" s="911"/>
      <c r="W52" s="911"/>
      <c r="X52" s="911"/>
      <c r="Y52" s="911"/>
      <c r="Z52" s="911"/>
      <c r="AA52" s="911"/>
      <c r="AB52" s="911"/>
      <c r="AC52" s="911"/>
      <c r="AD52" s="911"/>
      <c r="AE52" s="911"/>
      <c r="AF52" s="911"/>
      <c r="AG52" s="911"/>
      <c r="AH52" s="911"/>
      <c r="AI52" s="911"/>
      <c r="AJ52" s="912"/>
      <c r="AK52" s="938" t="str">
        <f t="shared" si="3"/>
        <v/>
      </c>
      <c r="AL52" s="939"/>
      <c r="AM52" s="940"/>
      <c r="AN52" s="941"/>
      <c r="AO52" s="942"/>
      <c r="AP52" s="942"/>
      <c r="AQ52" s="43" t="s">
        <v>12</v>
      </c>
      <c r="AR52" s="942"/>
      <c r="AS52" s="942"/>
      <c r="AT52" s="973"/>
      <c r="AU52" s="959" t="str">
        <f t="shared" si="1"/>
        <v/>
      </c>
      <c r="AV52" s="960"/>
      <c r="AW52" s="961"/>
      <c r="AX52" s="962" t="str">
        <f t="shared" si="2"/>
        <v/>
      </c>
      <c r="AY52" s="963"/>
      <c r="AZ52" s="964"/>
      <c r="BA52" s="1008"/>
      <c r="BB52" s="1009"/>
      <c r="BC52" s="1010"/>
      <c r="BD52" s="122"/>
      <c r="BE52" s="122"/>
      <c r="BF52" s="416">
        <v>44</v>
      </c>
      <c r="BG52" s="417"/>
    </row>
    <row r="53" spans="1:59" s="1" customFormat="1" ht="31.9" hidden="1" customHeight="1" x14ac:dyDescent="0.2">
      <c r="A53" s="934"/>
      <c r="B53" s="935"/>
      <c r="C53" s="935"/>
      <c r="D53" s="936"/>
      <c r="E53" s="937"/>
      <c r="F53" s="935"/>
      <c r="G53" s="935"/>
      <c r="H53" s="935"/>
      <c r="I53" s="935"/>
      <c r="J53" s="936"/>
      <c r="K53" s="910" t="str">
        <f>IF(E53="","",IFERROR(VLOOKUP(E53&amp;$A$68,製品リスト!$L$4:$Q$1000,5,0),"SII登録型番を正しく入力してください"))</f>
        <v/>
      </c>
      <c r="L53" s="911"/>
      <c r="M53" s="911"/>
      <c r="N53" s="911"/>
      <c r="O53" s="911"/>
      <c r="P53" s="911"/>
      <c r="Q53" s="911"/>
      <c r="R53" s="912"/>
      <c r="S53" s="910" t="str">
        <f>IF(E53="","",IFERROR(VLOOKUP(E53&amp;$A$68,製品リスト!$L$4:$Q$1000,6,0),"SII登録型番を正しく入力してください"))</f>
        <v/>
      </c>
      <c r="T53" s="911"/>
      <c r="U53" s="911"/>
      <c r="V53" s="911"/>
      <c r="W53" s="911"/>
      <c r="X53" s="911"/>
      <c r="Y53" s="911"/>
      <c r="Z53" s="911"/>
      <c r="AA53" s="911"/>
      <c r="AB53" s="911"/>
      <c r="AC53" s="911"/>
      <c r="AD53" s="911"/>
      <c r="AE53" s="911"/>
      <c r="AF53" s="911"/>
      <c r="AG53" s="911"/>
      <c r="AH53" s="911"/>
      <c r="AI53" s="911"/>
      <c r="AJ53" s="912"/>
      <c r="AK53" s="938" t="str">
        <f t="shared" si="3"/>
        <v/>
      </c>
      <c r="AL53" s="939"/>
      <c r="AM53" s="940"/>
      <c r="AN53" s="941"/>
      <c r="AO53" s="942"/>
      <c r="AP53" s="942"/>
      <c r="AQ53" s="43" t="s">
        <v>12</v>
      </c>
      <c r="AR53" s="942"/>
      <c r="AS53" s="942"/>
      <c r="AT53" s="973"/>
      <c r="AU53" s="959" t="str">
        <f t="shared" si="1"/>
        <v/>
      </c>
      <c r="AV53" s="960"/>
      <c r="AW53" s="961"/>
      <c r="AX53" s="962" t="str">
        <f t="shared" si="2"/>
        <v/>
      </c>
      <c r="AY53" s="963"/>
      <c r="AZ53" s="964"/>
      <c r="BA53" s="1008"/>
      <c r="BB53" s="1009"/>
      <c r="BC53" s="1010"/>
      <c r="BD53" s="122"/>
      <c r="BE53" s="122"/>
      <c r="BF53" s="416">
        <v>45</v>
      </c>
      <c r="BG53" s="417"/>
    </row>
    <row r="54" spans="1:59" s="1" customFormat="1" ht="31.9" hidden="1" customHeight="1" x14ac:dyDescent="0.2">
      <c r="A54" s="934"/>
      <c r="B54" s="935"/>
      <c r="C54" s="935"/>
      <c r="D54" s="936"/>
      <c r="E54" s="937"/>
      <c r="F54" s="935"/>
      <c r="G54" s="935"/>
      <c r="H54" s="935"/>
      <c r="I54" s="935"/>
      <c r="J54" s="936"/>
      <c r="K54" s="910" t="str">
        <f>IF(E54="","",IFERROR(VLOOKUP(E54&amp;$A$68,製品リスト!$L$4:$Q$1000,5,0),"SII登録型番を正しく入力してください"))</f>
        <v/>
      </c>
      <c r="L54" s="911"/>
      <c r="M54" s="911"/>
      <c r="N54" s="911"/>
      <c r="O54" s="911"/>
      <c r="P54" s="911"/>
      <c r="Q54" s="911"/>
      <c r="R54" s="912"/>
      <c r="S54" s="910" t="str">
        <f>IF(E54="","",IFERROR(VLOOKUP(E54&amp;$A$68,製品リスト!$L$4:$Q$1000,6,0),"SII登録型番を正しく入力してください"))</f>
        <v/>
      </c>
      <c r="T54" s="911"/>
      <c r="U54" s="911"/>
      <c r="V54" s="911"/>
      <c r="W54" s="911"/>
      <c r="X54" s="911"/>
      <c r="Y54" s="911"/>
      <c r="Z54" s="911"/>
      <c r="AA54" s="911"/>
      <c r="AB54" s="911"/>
      <c r="AC54" s="911"/>
      <c r="AD54" s="911"/>
      <c r="AE54" s="911"/>
      <c r="AF54" s="911"/>
      <c r="AG54" s="911"/>
      <c r="AH54" s="911"/>
      <c r="AI54" s="911"/>
      <c r="AJ54" s="912"/>
      <c r="AK54" s="938" t="str">
        <f t="shared" si="3"/>
        <v/>
      </c>
      <c r="AL54" s="939"/>
      <c r="AM54" s="940"/>
      <c r="AN54" s="941"/>
      <c r="AO54" s="942"/>
      <c r="AP54" s="942"/>
      <c r="AQ54" s="43" t="s">
        <v>12</v>
      </c>
      <c r="AR54" s="942"/>
      <c r="AS54" s="942"/>
      <c r="AT54" s="973"/>
      <c r="AU54" s="959" t="str">
        <f t="shared" si="1"/>
        <v/>
      </c>
      <c r="AV54" s="960"/>
      <c r="AW54" s="961"/>
      <c r="AX54" s="962" t="str">
        <f t="shared" si="2"/>
        <v/>
      </c>
      <c r="AY54" s="963"/>
      <c r="AZ54" s="964"/>
      <c r="BA54" s="1008"/>
      <c r="BB54" s="1009"/>
      <c r="BC54" s="1010"/>
      <c r="BD54" s="122"/>
      <c r="BE54" s="122"/>
      <c r="BF54" s="416">
        <v>46</v>
      </c>
      <c r="BG54" s="417"/>
    </row>
    <row r="55" spans="1:59" s="1" customFormat="1" ht="31.9" hidden="1" customHeight="1" x14ac:dyDescent="0.2">
      <c r="A55" s="934"/>
      <c r="B55" s="935"/>
      <c r="C55" s="935"/>
      <c r="D55" s="936"/>
      <c r="E55" s="937"/>
      <c r="F55" s="935"/>
      <c r="G55" s="935"/>
      <c r="H55" s="935"/>
      <c r="I55" s="935"/>
      <c r="J55" s="936"/>
      <c r="K55" s="910" t="str">
        <f>IF(E55="","",IFERROR(VLOOKUP(E55&amp;$A$68,製品リスト!$L$4:$Q$1000,5,0),"SII登録型番を正しく入力してください"))</f>
        <v/>
      </c>
      <c r="L55" s="911"/>
      <c r="M55" s="911"/>
      <c r="N55" s="911"/>
      <c r="O55" s="911"/>
      <c r="P55" s="911"/>
      <c r="Q55" s="911"/>
      <c r="R55" s="912"/>
      <c r="S55" s="910" t="str">
        <f>IF(E55="","",IFERROR(VLOOKUP(E55&amp;$A$68,製品リスト!$L$4:$Q$1000,6,0),"SII登録型番を正しく入力してください"))</f>
        <v/>
      </c>
      <c r="T55" s="911"/>
      <c r="U55" s="911"/>
      <c r="V55" s="911"/>
      <c r="W55" s="911"/>
      <c r="X55" s="911"/>
      <c r="Y55" s="911"/>
      <c r="Z55" s="911"/>
      <c r="AA55" s="911"/>
      <c r="AB55" s="911"/>
      <c r="AC55" s="911"/>
      <c r="AD55" s="911"/>
      <c r="AE55" s="911"/>
      <c r="AF55" s="911"/>
      <c r="AG55" s="911"/>
      <c r="AH55" s="911"/>
      <c r="AI55" s="911"/>
      <c r="AJ55" s="912"/>
      <c r="AK55" s="938" t="str">
        <f t="shared" si="3"/>
        <v/>
      </c>
      <c r="AL55" s="939"/>
      <c r="AM55" s="940"/>
      <c r="AN55" s="941"/>
      <c r="AO55" s="942"/>
      <c r="AP55" s="942"/>
      <c r="AQ55" s="43" t="s">
        <v>12</v>
      </c>
      <c r="AR55" s="942"/>
      <c r="AS55" s="942"/>
      <c r="AT55" s="973"/>
      <c r="AU55" s="959" t="str">
        <f t="shared" si="1"/>
        <v/>
      </c>
      <c r="AV55" s="960"/>
      <c r="AW55" s="961"/>
      <c r="AX55" s="962" t="str">
        <f t="shared" si="2"/>
        <v/>
      </c>
      <c r="AY55" s="963"/>
      <c r="AZ55" s="964"/>
      <c r="BA55" s="1002"/>
      <c r="BB55" s="1003"/>
      <c r="BC55" s="1004"/>
      <c r="BD55" s="122"/>
      <c r="BE55" s="122"/>
      <c r="BF55" s="416">
        <v>47</v>
      </c>
      <c r="BG55" s="417"/>
    </row>
    <row r="56" spans="1:59" s="1" customFormat="1" ht="31.9" hidden="1" customHeight="1" x14ac:dyDescent="0.2">
      <c r="A56" s="934"/>
      <c r="B56" s="935"/>
      <c r="C56" s="935"/>
      <c r="D56" s="936"/>
      <c r="E56" s="937"/>
      <c r="F56" s="935"/>
      <c r="G56" s="935"/>
      <c r="H56" s="935"/>
      <c r="I56" s="935"/>
      <c r="J56" s="936"/>
      <c r="K56" s="910" t="str">
        <f>IF(E56="","",IFERROR(VLOOKUP(E56&amp;$A$68,製品リスト!$L$4:$Q$1000,5,0),"SII登録型番を正しく入力してください"))</f>
        <v/>
      </c>
      <c r="L56" s="911"/>
      <c r="M56" s="911"/>
      <c r="N56" s="911"/>
      <c r="O56" s="911"/>
      <c r="P56" s="911"/>
      <c r="Q56" s="911"/>
      <c r="R56" s="912"/>
      <c r="S56" s="910" t="str">
        <f>IF(E56="","",IFERROR(VLOOKUP(E56&amp;$A$68,製品リスト!$L$4:$Q$1000,6,0),"SII登録型番を正しく入力してください"))</f>
        <v/>
      </c>
      <c r="T56" s="911"/>
      <c r="U56" s="911"/>
      <c r="V56" s="911"/>
      <c r="W56" s="911"/>
      <c r="X56" s="911"/>
      <c r="Y56" s="911"/>
      <c r="Z56" s="911"/>
      <c r="AA56" s="911"/>
      <c r="AB56" s="911"/>
      <c r="AC56" s="911"/>
      <c r="AD56" s="911"/>
      <c r="AE56" s="911"/>
      <c r="AF56" s="911"/>
      <c r="AG56" s="911"/>
      <c r="AH56" s="911"/>
      <c r="AI56" s="911"/>
      <c r="AJ56" s="912"/>
      <c r="AK56" s="938" t="str">
        <f t="shared" si="3"/>
        <v/>
      </c>
      <c r="AL56" s="939"/>
      <c r="AM56" s="940"/>
      <c r="AN56" s="941"/>
      <c r="AO56" s="942"/>
      <c r="AP56" s="942"/>
      <c r="AQ56" s="43" t="s">
        <v>12</v>
      </c>
      <c r="AR56" s="942"/>
      <c r="AS56" s="942"/>
      <c r="AT56" s="973"/>
      <c r="AU56" s="959" t="str">
        <f t="shared" si="1"/>
        <v/>
      </c>
      <c r="AV56" s="960"/>
      <c r="AW56" s="961"/>
      <c r="AX56" s="962" t="str">
        <f t="shared" si="2"/>
        <v/>
      </c>
      <c r="AY56" s="963"/>
      <c r="AZ56" s="964"/>
      <c r="BA56" s="1002"/>
      <c r="BB56" s="1003"/>
      <c r="BC56" s="1004"/>
      <c r="BD56" s="122"/>
      <c r="BE56" s="122"/>
      <c r="BF56" s="416">
        <v>48</v>
      </c>
      <c r="BG56" s="417"/>
    </row>
    <row r="57" spans="1:59" s="1" customFormat="1" ht="31.9" hidden="1" customHeight="1" x14ac:dyDescent="0.2">
      <c r="A57" s="934"/>
      <c r="B57" s="935"/>
      <c r="C57" s="935"/>
      <c r="D57" s="936"/>
      <c r="E57" s="937"/>
      <c r="F57" s="935"/>
      <c r="G57" s="935"/>
      <c r="H57" s="935"/>
      <c r="I57" s="935"/>
      <c r="J57" s="936"/>
      <c r="K57" s="910" t="str">
        <f>IF(E57="","",IFERROR(VLOOKUP(E57&amp;$A$68,製品リスト!$L$4:$Q$1000,5,0),"SII登録型番を正しく入力してください"))</f>
        <v/>
      </c>
      <c r="L57" s="911"/>
      <c r="M57" s="911"/>
      <c r="N57" s="911"/>
      <c r="O57" s="911"/>
      <c r="P57" s="911"/>
      <c r="Q57" s="911"/>
      <c r="R57" s="912"/>
      <c r="S57" s="910" t="str">
        <f>IF(E57="","",IFERROR(VLOOKUP(E57&amp;$A$68,製品リスト!$L$4:$Q$1000,6,0),"SII登録型番を正しく入力してください"))</f>
        <v/>
      </c>
      <c r="T57" s="911"/>
      <c r="U57" s="911"/>
      <c r="V57" s="911"/>
      <c r="W57" s="911"/>
      <c r="X57" s="911"/>
      <c r="Y57" s="911"/>
      <c r="Z57" s="911"/>
      <c r="AA57" s="911"/>
      <c r="AB57" s="911"/>
      <c r="AC57" s="911"/>
      <c r="AD57" s="911"/>
      <c r="AE57" s="911"/>
      <c r="AF57" s="911"/>
      <c r="AG57" s="911"/>
      <c r="AH57" s="911"/>
      <c r="AI57" s="911"/>
      <c r="AJ57" s="912"/>
      <c r="AK57" s="938" t="str">
        <f t="shared" si="3"/>
        <v/>
      </c>
      <c r="AL57" s="939"/>
      <c r="AM57" s="940"/>
      <c r="AN57" s="941"/>
      <c r="AO57" s="942"/>
      <c r="AP57" s="942"/>
      <c r="AQ57" s="43" t="s">
        <v>12</v>
      </c>
      <c r="AR57" s="942"/>
      <c r="AS57" s="942"/>
      <c r="AT57" s="973"/>
      <c r="AU57" s="959" t="str">
        <f t="shared" si="1"/>
        <v/>
      </c>
      <c r="AV57" s="960"/>
      <c r="AW57" s="961"/>
      <c r="AX57" s="962" t="str">
        <f t="shared" si="2"/>
        <v/>
      </c>
      <c r="AY57" s="963"/>
      <c r="AZ57" s="964"/>
      <c r="BA57" s="1002"/>
      <c r="BB57" s="1003"/>
      <c r="BC57" s="1004"/>
      <c r="BD57" s="122"/>
      <c r="BE57" s="122"/>
      <c r="BF57" s="416">
        <v>49</v>
      </c>
      <c r="BG57" s="417"/>
    </row>
    <row r="58" spans="1:59" s="1" customFormat="1" ht="31.9" hidden="1" customHeight="1" thickBot="1" x14ac:dyDescent="0.25">
      <c r="A58" s="980"/>
      <c r="B58" s="981"/>
      <c r="C58" s="981"/>
      <c r="D58" s="982"/>
      <c r="E58" s="983"/>
      <c r="F58" s="981"/>
      <c r="G58" s="981"/>
      <c r="H58" s="981"/>
      <c r="I58" s="981"/>
      <c r="J58" s="982"/>
      <c r="K58" s="984" t="str">
        <f>IF(E58="","",IFERROR(VLOOKUP(E58&amp;$A$68,製品リスト!$L$4:$Q$1000,5,0),"SII登録型番を正しく入力してください"))</f>
        <v/>
      </c>
      <c r="L58" s="985"/>
      <c r="M58" s="985"/>
      <c r="N58" s="985"/>
      <c r="O58" s="985"/>
      <c r="P58" s="985"/>
      <c r="Q58" s="985"/>
      <c r="R58" s="986"/>
      <c r="S58" s="984" t="str">
        <f>IF(E58="","",IFERROR(VLOOKUP(E58&amp;$A$68,製品リスト!$L$4:$Q$1000,6,0),"SII登録型番を正しく入力してください"))</f>
        <v/>
      </c>
      <c r="T58" s="985"/>
      <c r="U58" s="985"/>
      <c r="V58" s="985"/>
      <c r="W58" s="985"/>
      <c r="X58" s="985"/>
      <c r="Y58" s="985"/>
      <c r="Z58" s="985"/>
      <c r="AA58" s="985"/>
      <c r="AB58" s="985"/>
      <c r="AC58" s="985"/>
      <c r="AD58" s="985"/>
      <c r="AE58" s="985"/>
      <c r="AF58" s="985"/>
      <c r="AG58" s="985"/>
      <c r="AH58" s="985"/>
      <c r="AI58" s="985"/>
      <c r="AJ58" s="986"/>
      <c r="AK58" s="987" t="str">
        <f t="shared" si="3"/>
        <v/>
      </c>
      <c r="AL58" s="988"/>
      <c r="AM58" s="989"/>
      <c r="AN58" s="990"/>
      <c r="AO58" s="991"/>
      <c r="AP58" s="991"/>
      <c r="AQ58" s="142" t="s">
        <v>12</v>
      </c>
      <c r="AR58" s="991"/>
      <c r="AS58" s="991"/>
      <c r="AT58" s="992"/>
      <c r="AU58" s="993" t="str">
        <f t="shared" si="1"/>
        <v/>
      </c>
      <c r="AV58" s="994"/>
      <c r="AW58" s="995"/>
      <c r="AX58" s="996" t="str">
        <f t="shared" si="2"/>
        <v/>
      </c>
      <c r="AY58" s="997"/>
      <c r="AZ58" s="998"/>
      <c r="BA58" s="1011"/>
      <c r="BB58" s="1012"/>
      <c r="BC58" s="1013"/>
      <c r="BD58" s="122"/>
      <c r="BE58" s="122"/>
      <c r="BF58" s="416">
        <v>50</v>
      </c>
      <c r="BG58" s="417"/>
    </row>
    <row r="59" spans="1:59" ht="15.65" customHeight="1" x14ac:dyDescent="0.2">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X59" s="122"/>
      <c r="AY59" s="122"/>
      <c r="AZ59" s="122"/>
      <c r="BA59" s="122"/>
      <c r="BB59" s="122"/>
      <c r="BC59" s="122"/>
      <c r="BD59" s="122"/>
      <c r="BE59" s="122"/>
    </row>
    <row r="60" spans="1:59" ht="31.5" customHeight="1" thickBot="1" x14ac:dyDescent="0.25">
      <c r="A60" s="27" t="s">
        <v>88</v>
      </c>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2"/>
      <c r="AM60" s="122"/>
      <c r="AN60" s="122"/>
      <c r="AO60" s="122"/>
      <c r="AP60" s="122"/>
      <c r="AQ60" s="122"/>
      <c r="AR60" s="122"/>
      <c r="AS60" s="122"/>
      <c r="AT60" s="122"/>
      <c r="AU60" s="122"/>
      <c r="AV60" s="122"/>
      <c r="AW60" s="122"/>
      <c r="AX60" s="122"/>
      <c r="AY60" s="122"/>
      <c r="AZ60" s="122"/>
      <c r="BA60" s="122"/>
      <c r="BB60" s="122"/>
      <c r="BC60" s="122"/>
      <c r="BD60" s="122"/>
      <c r="BE60" s="122"/>
    </row>
    <row r="61" spans="1:59" ht="34.9" customHeight="1" thickBot="1" x14ac:dyDescent="0.25">
      <c r="A61" s="1014" t="s">
        <v>146</v>
      </c>
      <c r="B61" s="1015"/>
      <c r="C61" s="1015"/>
      <c r="D61" s="1015"/>
      <c r="E61" s="1016"/>
      <c r="F61" s="1017" t="s">
        <v>168</v>
      </c>
      <c r="G61" s="1015"/>
      <c r="H61" s="1015"/>
      <c r="I61" s="1016"/>
      <c r="J61" s="1017" t="s">
        <v>145</v>
      </c>
      <c r="K61" s="1015"/>
      <c r="L61" s="1015"/>
      <c r="M61" s="1015"/>
      <c r="N61" s="1015"/>
      <c r="O61" s="1015"/>
      <c r="P61" s="1015"/>
      <c r="Q61" s="1015"/>
      <c r="R61" s="1015"/>
      <c r="S61" s="1015"/>
      <c r="T61" s="1015"/>
      <c r="U61" s="1015"/>
      <c r="V61" s="1053"/>
      <c r="W61" s="856" t="s">
        <v>227</v>
      </c>
      <c r="X61" s="849"/>
      <c r="Y61" s="1054"/>
      <c r="Z61" s="849" t="s">
        <v>132</v>
      </c>
      <c r="AA61" s="850"/>
      <c r="AB61" s="857" t="s">
        <v>155</v>
      </c>
      <c r="AC61" s="849"/>
      <c r="AD61" s="849"/>
      <c r="AE61" s="849"/>
      <c r="AF61" s="849"/>
      <c r="AG61" s="849"/>
      <c r="AH61" s="850"/>
      <c r="AI61" s="857" t="s">
        <v>156</v>
      </c>
      <c r="AJ61" s="849"/>
      <c r="AK61" s="849"/>
      <c r="AL61" s="849"/>
      <c r="AM61" s="849"/>
      <c r="AN61" s="849"/>
      <c r="AO61" s="849"/>
      <c r="AP61" s="849"/>
      <c r="AQ61" s="849"/>
      <c r="AR61" s="850"/>
      <c r="AS61" s="857" t="s">
        <v>117</v>
      </c>
      <c r="AT61" s="849"/>
      <c r="AU61" s="849"/>
      <c r="AV61" s="849"/>
      <c r="AW61" s="849"/>
      <c r="AX61" s="849"/>
      <c r="AY61" s="849"/>
      <c r="AZ61" s="849"/>
      <c r="BA61" s="849"/>
      <c r="BB61" s="849"/>
      <c r="BC61" s="858"/>
      <c r="BD61" s="194"/>
      <c r="BE61" s="194"/>
      <c r="BF61" s="414" t="s">
        <v>712</v>
      </c>
      <c r="BG61" s="415" t="s">
        <v>232</v>
      </c>
    </row>
    <row r="62" spans="1:59" ht="28.9" customHeight="1" thickTop="1" x14ac:dyDescent="0.2">
      <c r="A62" s="1027" t="s">
        <v>1058</v>
      </c>
      <c r="B62" s="1028"/>
      <c r="C62" s="1028"/>
      <c r="D62" s="1028"/>
      <c r="E62" s="1029"/>
      <c r="F62" s="1036" t="s">
        <v>148</v>
      </c>
      <c r="G62" s="1037"/>
      <c r="H62" s="1037"/>
      <c r="I62" s="1038"/>
      <c r="J62" s="1045" t="s">
        <v>147</v>
      </c>
      <c r="K62" s="1046"/>
      <c r="L62" s="1055" t="s">
        <v>151</v>
      </c>
      <c r="M62" s="1056"/>
      <c r="N62" s="1056"/>
      <c r="O62" s="1056"/>
      <c r="P62" s="1056"/>
      <c r="Q62" s="1056"/>
      <c r="R62" s="1056"/>
      <c r="S62" s="1056"/>
      <c r="T62" s="1056"/>
      <c r="U62" s="1056"/>
      <c r="V62" s="1057"/>
      <c r="W62" s="1058">
        <f>SUMIFS($BA$9:$BC$58,$AK$9:$AM$58,$F$62,$AX$9:$AZ$58,J62)</f>
        <v>0</v>
      </c>
      <c r="X62" s="1059"/>
      <c r="Y62" s="1060"/>
      <c r="Z62" s="1061" t="s">
        <v>132</v>
      </c>
      <c r="AA62" s="1062"/>
      <c r="AB62" s="1047">
        <v>97000</v>
      </c>
      <c r="AC62" s="1048"/>
      <c r="AD62" s="1048"/>
      <c r="AE62" s="1048"/>
      <c r="AF62" s="1048"/>
      <c r="AG62" s="1048"/>
      <c r="AH62" s="120" t="s">
        <v>0</v>
      </c>
      <c r="AI62" s="1069">
        <f>IF(W62="","",(W62*AB62))</f>
        <v>0</v>
      </c>
      <c r="AJ62" s="1070"/>
      <c r="AK62" s="1070"/>
      <c r="AL62" s="1070"/>
      <c r="AM62" s="1070"/>
      <c r="AN62" s="1070"/>
      <c r="AO62" s="1070"/>
      <c r="AP62" s="1070"/>
      <c r="AQ62" s="1070"/>
      <c r="AR62" s="116" t="s">
        <v>0</v>
      </c>
      <c r="AS62" s="1071">
        <f>SUM(AI62:AQ65)</f>
        <v>0</v>
      </c>
      <c r="AT62" s="1072"/>
      <c r="AU62" s="1072"/>
      <c r="AV62" s="1072"/>
      <c r="AW62" s="1072"/>
      <c r="AX62" s="1072"/>
      <c r="AY62" s="1072"/>
      <c r="AZ62" s="1072"/>
      <c r="BA62" s="1072"/>
      <c r="BB62" s="1072"/>
      <c r="BC62" s="1018" t="s">
        <v>157</v>
      </c>
      <c r="BD62" s="195"/>
      <c r="BE62" s="195"/>
      <c r="BF62" s="416">
        <v>51</v>
      </c>
      <c r="BG62" s="417"/>
    </row>
    <row r="63" spans="1:59" ht="28.15" customHeight="1" x14ac:dyDescent="0.2">
      <c r="A63" s="1030"/>
      <c r="B63" s="1031"/>
      <c r="C63" s="1031"/>
      <c r="D63" s="1031"/>
      <c r="E63" s="1032"/>
      <c r="F63" s="1039"/>
      <c r="G63" s="1040"/>
      <c r="H63" s="1040"/>
      <c r="I63" s="1041"/>
      <c r="J63" s="1021" t="s">
        <v>148</v>
      </c>
      <c r="K63" s="1022"/>
      <c r="L63" s="1063" t="s">
        <v>152</v>
      </c>
      <c r="M63" s="1064"/>
      <c r="N63" s="1064"/>
      <c r="O63" s="1064"/>
      <c r="P63" s="1064"/>
      <c r="Q63" s="1064"/>
      <c r="R63" s="1064"/>
      <c r="S63" s="1064"/>
      <c r="T63" s="1064"/>
      <c r="U63" s="1064"/>
      <c r="V63" s="1065"/>
      <c r="W63" s="1077">
        <f>SUMIFS($BA$9:$BC$58,$AK$9:$AM$58,$F$62,$AX$9:$AZ$58,J63)</f>
        <v>0</v>
      </c>
      <c r="X63" s="1078"/>
      <c r="Y63" s="1079"/>
      <c r="Z63" s="1080" t="s">
        <v>132</v>
      </c>
      <c r="AA63" s="1081"/>
      <c r="AB63" s="1023">
        <v>138000</v>
      </c>
      <c r="AC63" s="1024"/>
      <c r="AD63" s="1024"/>
      <c r="AE63" s="1024"/>
      <c r="AF63" s="1024"/>
      <c r="AG63" s="1024"/>
      <c r="AH63" s="119" t="s">
        <v>0</v>
      </c>
      <c r="AI63" s="1025">
        <f t="shared" ref="AI63:AI65" si="4">IF(W63="","",(W63*AB63))</f>
        <v>0</v>
      </c>
      <c r="AJ63" s="1026"/>
      <c r="AK63" s="1026"/>
      <c r="AL63" s="1026"/>
      <c r="AM63" s="1026"/>
      <c r="AN63" s="1026"/>
      <c r="AO63" s="1026"/>
      <c r="AP63" s="1026"/>
      <c r="AQ63" s="1026"/>
      <c r="AR63" s="115" t="s">
        <v>0</v>
      </c>
      <c r="AS63" s="1073"/>
      <c r="AT63" s="1074"/>
      <c r="AU63" s="1074"/>
      <c r="AV63" s="1074"/>
      <c r="AW63" s="1074"/>
      <c r="AX63" s="1074"/>
      <c r="AY63" s="1074"/>
      <c r="AZ63" s="1074"/>
      <c r="BA63" s="1074"/>
      <c r="BB63" s="1074"/>
      <c r="BC63" s="1019"/>
      <c r="BD63" s="195"/>
      <c r="BE63" s="195"/>
      <c r="BF63" s="416">
        <v>52</v>
      </c>
      <c r="BG63" s="417"/>
    </row>
    <row r="64" spans="1:59" ht="28.15" customHeight="1" x14ac:dyDescent="0.2">
      <c r="A64" s="1030"/>
      <c r="B64" s="1031"/>
      <c r="C64" s="1031"/>
      <c r="D64" s="1031"/>
      <c r="E64" s="1032"/>
      <c r="F64" s="1039"/>
      <c r="G64" s="1040"/>
      <c r="H64" s="1040"/>
      <c r="I64" s="1041"/>
      <c r="J64" s="1021" t="s">
        <v>149</v>
      </c>
      <c r="K64" s="1022"/>
      <c r="L64" s="1063" t="s">
        <v>153</v>
      </c>
      <c r="M64" s="1064"/>
      <c r="N64" s="1064"/>
      <c r="O64" s="1064"/>
      <c r="P64" s="1064"/>
      <c r="Q64" s="1064"/>
      <c r="R64" s="1064"/>
      <c r="S64" s="1064"/>
      <c r="T64" s="1064"/>
      <c r="U64" s="1064"/>
      <c r="V64" s="1065"/>
      <c r="W64" s="1077">
        <f>SUMIFS($BA$9:$BC$58,$AK$9:$AM$58,$F$62,$AX$9:$AZ$58,J64)</f>
        <v>0</v>
      </c>
      <c r="X64" s="1078"/>
      <c r="Y64" s="1079"/>
      <c r="Z64" s="1080" t="s">
        <v>132</v>
      </c>
      <c r="AA64" s="1081"/>
      <c r="AB64" s="1023">
        <v>192000</v>
      </c>
      <c r="AC64" s="1024"/>
      <c r="AD64" s="1024"/>
      <c r="AE64" s="1024"/>
      <c r="AF64" s="1024"/>
      <c r="AG64" s="1024"/>
      <c r="AH64" s="119" t="s">
        <v>0</v>
      </c>
      <c r="AI64" s="1025">
        <f t="shared" si="4"/>
        <v>0</v>
      </c>
      <c r="AJ64" s="1026"/>
      <c r="AK64" s="1026"/>
      <c r="AL64" s="1026"/>
      <c r="AM64" s="1026"/>
      <c r="AN64" s="1026"/>
      <c r="AO64" s="1026"/>
      <c r="AP64" s="1026"/>
      <c r="AQ64" s="1026"/>
      <c r="AR64" s="115" t="s">
        <v>0</v>
      </c>
      <c r="AS64" s="1073"/>
      <c r="AT64" s="1074"/>
      <c r="AU64" s="1074"/>
      <c r="AV64" s="1074"/>
      <c r="AW64" s="1074"/>
      <c r="AX64" s="1074"/>
      <c r="AY64" s="1074"/>
      <c r="AZ64" s="1074"/>
      <c r="BA64" s="1074"/>
      <c r="BB64" s="1074"/>
      <c r="BC64" s="1019"/>
      <c r="BD64" s="195"/>
      <c r="BE64" s="195"/>
      <c r="BF64" s="416">
        <v>53</v>
      </c>
      <c r="BG64" s="417"/>
    </row>
    <row r="65" spans="1:59" ht="28.15" customHeight="1" thickBot="1" x14ac:dyDescent="0.25">
      <c r="A65" s="1033"/>
      <c r="B65" s="1034"/>
      <c r="C65" s="1034"/>
      <c r="D65" s="1034"/>
      <c r="E65" s="1035"/>
      <c r="F65" s="1042"/>
      <c r="G65" s="1043"/>
      <c r="H65" s="1043"/>
      <c r="I65" s="1044"/>
      <c r="J65" s="1042" t="s">
        <v>150</v>
      </c>
      <c r="K65" s="1066"/>
      <c r="L65" s="1082" t="s">
        <v>154</v>
      </c>
      <c r="M65" s="1083"/>
      <c r="N65" s="1083"/>
      <c r="O65" s="1083"/>
      <c r="P65" s="1083"/>
      <c r="Q65" s="1083"/>
      <c r="R65" s="1083"/>
      <c r="S65" s="1083"/>
      <c r="T65" s="1083"/>
      <c r="U65" s="1083"/>
      <c r="V65" s="1084"/>
      <c r="W65" s="1085">
        <f>SUMIFS($BA$9:$BC$58,$AK$9:$AM$58,$F$62,$AX$9:$AZ$58,J65)</f>
        <v>0</v>
      </c>
      <c r="X65" s="1086"/>
      <c r="Y65" s="1087"/>
      <c r="Z65" s="1088" t="s">
        <v>132</v>
      </c>
      <c r="AA65" s="1089"/>
      <c r="AB65" s="1067">
        <v>259000</v>
      </c>
      <c r="AC65" s="1068"/>
      <c r="AD65" s="1068"/>
      <c r="AE65" s="1068"/>
      <c r="AF65" s="1068"/>
      <c r="AG65" s="1068"/>
      <c r="AH65" s="170" t="s">
        <v>0</v>
      </c>
      <c r="AI65" s="883">
        <f t="shared" si="4"/>
        <v>0</v>
      </c>
      <c r="AJ65" s="884"/>
      <c r="AK65" s="884"/>
      <c r="AL65" s="884"/>
      <c r="AM65" s="884"/>
      <c r="AN65" s="884"/>
      <c r="AO65" s="884"/>
      <c r="AP65" s="884"/>
      <c r="AQ65" s="884"/>
      <c r="AR65" s="171" t="s">
        <v>0</v>
      </c>
      <c r="AS65" s="1075"/>
      <c r="AT65" s="1076"/>
      <c r="AU65" s="1076"/>
      <c r="AV65" s="1076"/>
      <c r="AW65" s="1076"/>
      <c r="AX65" s="1076"/>
      <c r="AY65" s="1076"/>
      <c r="AZ65" s="1076"/>
      <c r="BA65" s="1076"/>
      <c r="BB65" s="1076"/>
      <c r="BC65" s="1020"/>
      <c r="BD65" s="195"/>
      <c r="BE65" s="195"/>
      <c r="BF65" s="416">
        <v>54</v>
      </c>
      <c r="BG65" s="417"/>
    </row>
    <row r="66" spans="1:59" ht="35.5" customHeight="1" thickTop="1" thickBot="1" x14ac:dyDescent="0.25">
      <c r="A66" s="1049" t="s">
        <v>1057</v>
      </c>
      <c r="B66" s="1050"/>
      <c r="C66" s="1050"/>
      <c r="D66" s="1050"/>
      <c r="E66" s="1050"/>
      <c r="F66" s="1050"/>
      <c r="G66" s="1050"/>
      <c r="H66" s="1050"/>
      <c r="I66" s="1050"/>
      <c r="J66" s="1050"/>
      <c r="K66" s="1050"/>
      <c r="L66" s="1050"/>
      <c r="M66" s="1050"/>
      <c r="N66" s="1050"/>
      <c r="O66" s="1050"/>
      <c r="P66" s="1050"/>
      <c r="Q66" s="1050"/>
      <c r="R66" s="1050"/>
      <c r="S66" s="1050"/>
      <c r="T66" s="1050"/>
      <c r="U66" s="1050"/>
      <c r="V66" s="1050"/>
      <c r="W66" s="1050"/>
      <c r="X66" s="1050"/>
      <c r="Y66" s="1050"/>
      <c r="Z66" s="1050"/>
      <c r="AA66" s="1050"/>
      <c r="AB66" s="1050"/>
      <c r="AC66" s="1050"/>
      <c r="AD66" s="1050"/>
      <c r="AE66" s="1050"/>
      <c r="AF66" s="1050"/>
      <c r="AG66" s="1050"/>
      <c r="AH66" s="1050"/>
      <c r="AI66" s="1050"/>
      <c r="AJ66" s="1050"/>
      <c r="AK66" s="1050"/>
      <c r="AL66" s="1050"/>
      <c r="AM66" s="1050"/>
      <c r="AN66" s="1050"/>
      <c r="AO66" s="1050"/>
      <c r="AP66" s="1050"/>
      <c r="AQ66" s="1050"/>
      <c r="AR66" s="246"/>
      <c r="AS66" s="1051">
        <f>SUM(AS62:BB65)</f>
        <v>0</v>
      </c>
      <c r="AT66" s="1052"/>
      <c r="AU66" s="1052"/>
      <c r="AV66" s="1052"/>
      <c r="AW66" s="1052"/>
      <c r="AX66" s="1052"/>
      <c r="AY66" s="1052"/>
      <c r="AZ66" s="1052"/>
      <c r="BA66" s="1052"/>
      <c r="BB66" s="1052"/>
      <c r="BC66" s="169" t="s">
        <v>157</v>
      </c>
      <c r="BD66" s="196"/>
      <c r="BE66" s="196"/>
      <c r="BF66" s="416">
        <v>55</v>
      </c>
      <c r="BG66" s="417"/>
    </row>
    <row r="67" spans="1:59" ht="12.65" customHeight="1" x14ac:dyDescent="0.2"/>
    <row r="68" spans="1:59" hidden="1" x14ac:dyDescent="0.2">
      <c r="A68" s="4" t="s">
        <v>795</v>
      </c>
    </row>
    <row r="69" spans="1:59" ht="12.65" customHeight="1" thickBot="1" x14ac:dyDescent="0.25">
      <c r="A69" s="25"/>
      <c r="B69" s="25"/>
      <c r="C69" s="25"/>
      <c r="D69" s="9"/>
      <c r="E69" s="9"/>
      <c r="F69" s="9"/>
      <c r="G69" s="9"/>
      <c r="H69" s="9"/>
      <c r="I69" s="9"/>
      <c r="J69" s="9"/>
      <c r="K69" s="9"/>
      <c r="L69" s="9"/>
      <c r="M69" s="9"/>
      <c r="N69" s="9"/>
      <c r="O69" s="9"/>
      <c r="P69" s="9"/>
      <c r="Q69" s="10"/>
      <c r="R69" s="10"/>
      <c r="S69" s="10"/>
      <c r="T69" s="10"/>
      <c r="U69" s="10"/>
      <c r="V69" s="10"/>
      <c r="W69" s="10"/>
      <c r="X69" s="10"/>
      <c r="Y69" s="10"/>
      <c r="Z69" s="10"/>
      <c r="AA69" s="10"/>
      <c r="AB69" s="10"/>
      <c r="AC69" s="10"/>
      <c r="AD69" s="10"/>
      <c r="AE69" s="10"/>
      <c r="AF69" s="10"/>
      <c r="AG69" s="10"/>
      <c r="AH69" s="10"/>
      <c r="AI69" s="11"/>
      <c r="AJ69" s="11"/>
      <c r="AK69" s="10"/>
      <c r="AL69" s="11"/>
      <c r="AM69" s="11"/>
      <c r="AN69" s="11"/>
      <c r="AO69" s="11"/>
      <c r="AP69" s="11"/>
      <c r="AQ69" s="11"/>
      <c r="AR69" s="11"/>
      <c r="AS69" s="11"/>
      <c r="AT69" s="11"/>
      <c r="AU69" s="11"/>
      <c r="AV69" s="11"/>
      <c r="AW69" s="11"/>
      <c r="AX69" s="11"/>
      <c r="AY69" s="11"/>
      <c r="AZ69" s="11"/>
      <c r="BA69" s="11"/>
      <c r="BB69" s="11"/>
      <c r="BC69" s="11"/>
      <c r="BD69" s="198"/>
      <c r="BE69" s="198"/>
      <c r="BF69" s="420"/>
    </row>
    <row r="70" spans="1:59" ht="28.5" customHeight="1" thickBot="1" x14ac:dyDescent="0.25">
      <c r="A70" s="918" t="s">
        <v>11</v>
      </c>
      <c r="B70" s="919"/>
      <c r="C70" s="919"/>
      <c r="D70" s="919"/>
      <c r="E70" s="919"/>
      <c r="F70" s="919"/>
      <c r="G70" s="919"/>
      <c r="H70" s="919"/>
      <c r="I70" s="920" t="s">
        <v>31</v>
      </c>
      <c r="J70" s="921"/>
      <c r="K70" s="921"/>
      <c r="L70" s="921"/>
      <c r="M70" s="921"/>
      <c r="N70" s="921"/>
      <c r="O70" s="921"/>
      <c r="P70" s="922"/>
      <c r="Q70" s="38"/>
      <c r="R70" s="38"/>
      <c r="S70" s="36"/>
      <c r="T70" s="36"/>
      <c r="U70" s="36"/>
      <c r="V70" s="36"/>
      <c r="W70" s="38"/>
      <c r="X70" s="38"/>
      <c r="Y70" s="36"/>
      <c r="Z70" s="36"/>
      <c r="AA70" s="36"/>
      <c r="AB70" s="36"/>
      <c r="AC70" s="36"/>
      <c r="AD70" s="36"/>
      <c r="AE70" s="36"/>
      <c r="AF70" s="36"/>
      <c r="AG70" s="36"/>
      <c r="AH70" s="36"/>
      <c r="AI70" s="36"/>
      <c r="AJ70" s="36"/>
      <c r="AK70" s="36"/>
      <c r="AL70" s="36"/>
      <c r="AM70" s="36"/>
      <c r="AN70" s="36"/>
      <c r="AO70" s="36"/>
      <c r="BF70" s="24"/>
    </row>
    <row r="71" spans="1:59" ht="7.15" customHeight="1" thickBot="1" x14ac:dyDescent="0.25">
      <c r="D71" s="18"/>
      <c r="E71" s="18"/>
      <c r="F71" s="18"/>
      <c r="G71" s="18"/>
      <c r="H71" s="18"/>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
      <c r="AK71" s="19"/>
      <c r="AL71" s="19"/>
      <c r="AM71" s="19"/>
      <c r="AN71" s="1"/>
      <c r="AO71" s="1"/>
      <c r="AP71" s="1"/>
      <c r="AQ71" s="1"/>
      <c r="AR71" s="1"/>
      <c r="AS71" s="1"/>
      <c r="AT71" s="1"/>
      <c r="AU71" s="1"/>
      <c r="AV71" s="1"/>
      <c r="AW71" s="1"/>
      <c r="AX71" s="1"/>
      <c r="AY71" s="1"/>
      <c r="AZ71" s="1"/>
      <c r="BA71" s="1"/>
      <c r="BB71" s="1"/>
      <c r="BC71" s="1"/>
      <c r="BF71" s="24"/>
    </row>
    <row r="72" spans="1:59" ht="47.25" customHeight="1" x14ac:dyDescent="0.2">
      <c r="A72" s="923" t="s">
        <v>9</v>
      </c>
      <c r="B72" s="924"/>
      <c r="C72" s="924"/>
      <c r="D72" s="924"/>
      <c r="E72" s="924"/>
      <c r="F72" s="924"/>
      <c r="G72" s="924"/>
      <c r="H72" s="924"/>
      <c r="I72" s="925" t="s">
        <v>7</v>
      </c>
      <c r="J72" s="925"/>
      <c r="K72" s="925"/>
      <c r="L72" s="925"/>
      <c r="M72" s="925"/>
      <c r="N72" s="925"/>
      <c r="O72" s="925"/>
      <c r="P72" s="925"/>
      <c r="Q72" s="925"/>
      <c r="R72" s="925"/>
      <c r="S72" s="925"/>
      <c r="T72" s="925"/>
      <c r="U72" s="925"/>
      <c r="V72" s="925"/>
      <c r="W72" s="925"/>
      <c r="X72" s="925"/>
      <c r="Y72" s="925"/>
      <c r="Z72" s="925"/>
      <c r="AA72" s="926" t="s">
        <v>2</v>
      </c>
      <c r="AB72" s="927"/>
      <c r="AC72" s="927"/>
      <c r="AD72" s="927"/>
      <c r="AE72" s="927"/>
      <c r="AF72" s="927"/>
      <c r="AG72" s="927"/>
      <c r="AH72" s="927"/>
      <c r="AI72" s="927"/>
      <c r="AJ72" s="927"/>
      <c r="AK72" s="927"/>
      <c r="AL72" s="927"/>
      <c r="AM72" s="927"/>
      <c r="AN72" s="927"/>
      <c r="AO72" s="927"/>
      <c r="AP72" s="927"/>
      <c r="AQ72" s="927"/>
      <c r="AR72" s="928"/>
      <c r="AS72" s="929" t="s">
        <v>87</v>
      </c>
      <c r="AT72" s="930"/>
      <c r="AU72" s="930"/>
      <c r="AV72" s="930"/>
      <c r="AW72" s="931"/>
      <c r="AX72" s="932" t="s">
        <v>101</v>
      </c>
      <c r="AY72" s="932"/>
      <c r="AZ72" s="932"/>
      <c r="BA72" s="932"/>
      <c r="BB72" s="932"/>
      <c r="BC72" s="933"/>
      <c r="BD72" s="28"/>
      <c r="BE72" s="28"/>
      <c r="BF72" s="421" t="s">
        <v>710</v>
      </c>
      <c r="BG72" s="415" t="s">
        <v>232</v>
      </c>
    </row>
    <row r="73" spans="1:59" s="1" customFormat="1" ht="29.25" customHeight="1" x14ac:dyDescent="0.2">
      <c r="A73" s="885"/>
      <c r="B73" s="886"/>
      <c r="C73" s="886"/>
      <c r="D73" s="886"/>
      <c r="E73" s="886"/>
      <c r="F73" s="886"/>
      <c r="G73" s="886"/>
      <c r="H73" s="886"/>
      <c r="I73" s="887" t="str">
        <f>IF(A73="","",IFERROR(VLOOKUP(A73,製品リスト!$R$4:$T$1000,2,0),"SII登録型番を正しく入力してください"))</f>
        <v/>
      </c>
      <c r="J73" s="887"/>
      <c r="K73" s="887"/>
      <c r="L73" s="887"/>
      <c r="M73" s="887"/>
      <c r="N73" s="887"/>
      <c r="O73" s="887"/>
      <c r="P73" s="887"/>
      <c r="Q73" s="887"/>
      <c r="R73" s="887"/>
      <c r="S73" s="887"/>
      <c r="T73" s="887"/>
      <c r="U73" s="887"/>
      <c r="V73" s="887"/>
      <c r="W73" s="887"/>
      <c r="X73" s="887"/>
      <c r="Y73" s="887"/>
      <c r="Z73" s="887"/>
      <c r="AA73" s="888" t="str">
        <f>IF(A73="","",IFERROR(VLOOKUP(A73,製品リスト!$R$4:$T$1000,3,0),"SII登録型番を正しく入力してください"))</f>
        <v/>
      </c>
      <c r="AB73" s="889"/>
      <c r="AC73" s="889"/>
      <c r="AD73" s="889"/>
      <c r="AE73" s="889"/>
      <c r="AF73" s="889"/>
      <c r="AG73" s="889"/>
      <c r="AH73" s="889"/>
      <c r="AI73" s="889"/>
      <c r="AJ73" s="889"/>
      <c r="AK73" s="889"/>
      <c r="AL73" s="889"/>
      <c r="AM73" s="889"/>
      <c r="AN73" s="889"/>
      <c r="AO73" s="889"/>
      <c r="AP73" s="889"/>
      <c r="AQ73" s="889"/>
      <c r="AR73" s="890"/>
      <c r="AS73" s="891" t="str">
        <f>IF(A73&lt;&gt;"",RIGHT(A73,1),"")</f>
        <v/>
      </c>
      <c r="AT73" s="892"/>
      <c r="AU73" s="892"/>
      <c r="AV73" s="892"/>
      <c r="AW73" s="893"/>
      <c r="AX73" s="894"/>
      <c r="AY73" s="894"/>
      <c r="AZ73" s="894"/>
      <c r="BA73" s="894"/>
      <c r="BB73" s="894"/>
      <c r="BC73" s="895"/>
      <c r="BD73" s="463"/>
      <c r="BE73" s="463"/>
      <c r="BF73" s="421">
        <v>1</v>
      </c>
      <c r="BG73" s="417"/>
    </row>
    <row r="74" spans="1:59" s="1" customFormat="1" ht="29.25" customHeight="1" x14ac:dyDescent="0.2">
      <c r="A74" s="907"/>
      <c r="B74" s="908"/>
      <c r="C74" s="908"/>
      <c r="D74" s="908"/>
      <c r="E74" s="908"/>
      <c r="F74" s="908"/>
      <c r="G74" s="908"/>
      <c r="H74" s="908"/>
      <c r="I74" s="909" t="str">
        <f>IF(A74="","",IFERROR(VLOOKUP(A74,製品リスト!$R$4:$T$1000,2,0),"SII登録型番を正しく入力してください"))</f>
        <v/>
      </c>
      <c r="J74" s="909"/>
      <c r="K74" s="909"/>
      <c r="L74" s="909"/>
      <c r="M74" s="909"/>
      <c r="N74" s="909"/>
      <c r="O74" s="909"/>
      <c r="P74" s="909"/>
      <c r="Q74" s="909"/>
      <c r="R74" s="909"/>
      <c r="S74" s="909"/>
      <c r="T74" s="909"/>
      <c r="U74" s="909"/>
      <c r="V74" s="909"/>
      <c r="W74" s="909"/>
      <c r="X74" s="909"/>
      <c r="Y74" s="909"/>
      <c r="Z74" s="909"/>
      <c r="AA74" s="910" t="str">
        <f>IF(A74="","",IFERROR(VLOOKUP(A74,製品リスト!$R$4:$T$1000,3,0),"SII登録型番を正しく入力してください"))</f>
        <v/>
      </c>
      <c r="AB74" s="911"/>
      <c r="AC74" s="911"/>
      <c r="AD74" s="911"/>
      <c r="AE74" s="911"/>
      <c r="AF74" s="911"/>
      <c r="AG74" s="911"/>
      <c r="AH74" s="911"/>
      <c r="AI74" s="911"/>
      <c r="AJ74" s="911"/>
      <c r="AK74" s="911"/>
      <c r="AL74" s="911"/>
      <c r="AM74" s="911"/>
      <c r="AN74" s="911"/>
      <c r="AO74" s="911"/>
      <c r="AP74" s="911"/>
      <c r="AQ74" s="911"/>
      <c r="AR74" s="912"/>
      <c r="AS74" s="913" t="str">
        <f t="shared" ref="AS74:AS77" si="5">IF(A74&lt;&gt;"",RIGHT(A74,1),"")</f>
        <v/>
      </c>
      <c r="AT74" s="914"/>
      <c r="AU74" s="914"/>
      <c r="AV74" s="914"/>
      <c r="AW74" s="915"/>
      <c r="AX74" s="916"/>
      <c r="AY74" s="916"/>
      <c r="AZ74" s="916"/>
      <c r="BA74" s="916"/>
      <c r="BB74" s="916"/>
      <c r="BC74" s="917"/>
      <c r="BD74" s="463"/>
      <c r="BE74" s="463"/>
      <c r="BF74" s="421">
        <v>2</v>
      </c>
      <c r="BG74" s="417"/>
    </row>
    <row r="75" spans="1:59" s="1" customFormat="1" ht="29.25" customHeight="1" x14ac:dyDescent="0.2">
      <c r="A75" s="885"/>
      <c r="B75" s="886"/>
      <c r="C75" s="886"/>
      <c r="D75" s="886"/>
      <c r="E75" s="886"/>
      <c r="F75" s="886"/>
      <c r="G75" s="886"/>
      <c r="H75" s="886"/>
      <c r="I75" s="887" t="str">
        <f>IF(A75="","",IFERROR(VLOOKUP(A75,製品リスト!$R$4:$T$1000,2,0),"SII登録型番を正しく入力してください"))</f>
        <v/>
      </c>
      <c r="J75" s="887"/>
      <c r="K75" s="887"/>
      <c r="L75" s="887"/>
      <c r="M75" s="887"/>
      <c r="N75" s="887"/>
      <c r="O75" s="887"/>
      <c r="P75" s="887"/>
      <c r="Q75" s="887"/>
      <c r="R75" s="887"/>
      <c r="S75" s="887"/>
      <c r="T75" s="887"/>
      <c r="U75" s="887"/>
      <c r="V75" s="887"/>
      <c r="W75" s="887"/>
      <c r="X75" s="887"/>
      <c r="Y75" s="887"/>
      <c r="Z75" s="887"/>
      <c r="AA75" s="888" t="str">
        <f>IF(A75="","",IFERROR(VLOOKUP(A75,製品リスト!$R$4:$T$1000,3,0),"SII登録型番を正しく入力してください"))</f>
        <v/>
      </c>
      <c r="AB75" s="889"/>
      <c r="AC75" s="889"/>
      <c r="AD75" s="889"/>
      <c r="AE75" s="889"/>
      <c r="AF75" s="889"/>
      <c r="AG75" s="889"/>
      <c r="AH75" s="889"/>
      <c r="AI75" s="889"/>
      <c r="AJ75" s="889"/>
      <c r="AK75" s="889"/>
      <c r="AL75" s="889"/>
      <c r="AM75" s="889"/>
      <c r="AN75" s="889"/>
      <c r="AO75" s="889"/>
      <c r="AP75" s="889"/>
      <c r="AQ75" s="889"/>
      <c r="AR75" s="890"/>
      <c r="AS75" s="891" t="str">
        <f t="shared" si="5"/>
        <v/>
      </c>
      <c r="AT75" s="892"/>
      <c r="AU75" s="892"/>
      <c r="AV75" s="892"/>
      <c r="AW75" s="893"/>
      <c r="AX75" s="894"/>
      <c r="AY75" s="894"/>
      <c r="AZ75" s="894"/>
      <c r="BA75" s="894"/>
      <c r="BB75" s="894"/>
      <c r="BC75" s="895"/>
      <c r="BD75" s="463"/>
      <c r="BE75" s="463"/>
      <c r="BF75" s="421">
        <v>3</v>
      </c>
      <c r="BG75" s="417"/>
    </row>
    <row r="76" spans="1:59" s="1" customFormat="1" ht="29.25" customHeight="1" x14ac:dyDescent="0.2">
      <c r="A76" s="885"/>
      <c r="B76" s="886"/>
      <c r="C76" s="886"/>
      <c r="D76" s="886"/>
      <c r="E76" s="886"/>
      <c r="F76" s="886"/>
      <c r="G76" s="886"/>
      <c r="H76" s="886"/>
      <c r="I76" s="887" t="str">
        <f>IF(A76="","",IFERROR(VLOOKUP(A76,製品リスト!$R$4:$T$1000,2,0),"SII登録型番を正しく入力してください"))</f>
        <v/>
      </c>
      <c r="J76" s="887"/>
      <c r="K76" s="887"/>
      <c r="L76" s="887"/>
      <c r="M76" s="887"/>
      <c r="N76" s="887"/>
      <c r="O76" s="887"/>
      <c r="P76" s="887"/>
      <c r="Q76" s="887"/>
      <c r="R76" s="887"/>
      <c r="S76" s="887"/>
      <c r="T76" s="887"/>
      <c r="U76" s="887"/>
      <c r="V76" s="887"/>
      <c r="W76" s="887"/>
      <c r="X76" s="887"/>
      <c r="Y76" s="887"/>
      <c r="Z76" s="887"/>
      <c r="AA76" s="888" t="str">
        <f>IF(A76="","",IFERROR(VLOOKUP(A76,製品リスト!$R$4:$T$1000,3,0),"SII登録型番を正しく入力してください"))</f>
        <v/>
      </c>
      <c r="AB76" s="889"/>
      <c r="AC76" s="889"/>
      <c r="AD76" s="889"/>
      <c r="AE76" s="889"/>
      <c r="AF76" s="889"/>
      <c r="AG76" s="889"/>
      <c r="AH76" s="889"/>
      <c r="AI76" s="889"/>
      <c r="AJ76" s="889"/>
      <c r="AK76" s="889"/>
      <c r="AL76" s="889"/>
      <c r="AM76" s="889"/>
      <c r="AN76" s="889"/>
      <c r="AO76" s="889"/>
      <c r="AP76" s="889"/>
      <c r="AQ76" s="889"/>
      <c r="AR76" s="890"/>
      <c r="AS76" s="891" t="str">
        <f t="shared" si="5"/>
        <v/>
      </c>
      <c r="AT76" s="892"/>
      <c r="AU76" s="892"/>
      <c r="AV76" s="892"/>
      <c r="AW76" s="893"/>
      <c r="AX76" s="894"/>
      <c r="AY76" s="894"/>
      <c r="AZ76" s="894"/>
      <c r="BA76" s="894"/>
      <c r="BB76" s="894"/>
      <c r="BC76" s="895"/>
      <c r="BD76" s="463"/>
      <c r="BE76" s="463"/>
      <c r="BF76" s="421">
        <v>4</v>
      </c>
      <c r="BG76" s="417"/>
    </row>
    <row r="77" spans="1:59" s="1" customFormat="1" ht="29.25" customHeight="1" thickBot="1" x14ac:dyDescent="0.25">
      <c r="A77" s="896"/>
      <c r="B77" s="897"/>
      <c r="C77" s="897"/>
      <c r="D77" s="897"/>
      <c r="E77" s="897"/>
      <c r="F77" s="897"/>
      <c r="G77" s="897"/>
      <c r="H77" s="897"/>
      <c r="I77" s="898" t="str">
        <f>IF(A77="","",IFERROR(VLOOKUP(A77,製品リスト!$R$4:$T$1000,2,0),"SII登録型番を正しく入力してください"))</f>
        <v/>
      </c>
      <c r="J77" s="898"/>
      <c r="K77" s="898"/>
      <c r="L77" s="898"/>
      <c r="M77" s="898"/>
      <c r="N77" s="898"/>
      <c r="O77" s="898"/>
      <c r="P77" s="898"/>
      <c r="Q77" s="898"/>
      <c r="R77" s="898"/>
      <c r="S77" s="898"/>
      <c r="T77" s="898"/>
      <c r="U77" s="898"/>
      <c r="V77" s="898"/>
      <c r="W77" s="898"/>
      <c r="X77" s="898"/>
      <c r="Y77" s="898"/>
      <c r="Z77" s="898"/>
      <c r="AA77" s="899" t="str">
        <f>IF(A77="","",IFERROR(VLOOKUP(A77,製品リスト!$R$4:$T$1000,3,0),"SII登録型番を正しく入力してください"))</f>
        <v/>
      </c>
      <c r="AB77" s="900"/>
      <c r="AC77" s="900"/>
      <c r="AD77" s="900"/>
      <c r="AE77" s="900"/>
      <c r="AF77" s="900"/>
      <c r="AG77" s="900"/>
      <c r="AH77" s="900"/>
      <c r="AI77" s="900"/>
      <c r="AJ77" s="900"/>
      <c r="AK77" s="900"/>
      <c r="AL77" s="900"/>
      <c r="AM77" s="900"/>
      <c r="AN77" s="900"/>
      <c r="AO77" s="900"/>
      <c r="AP77" s="900"/>
      <c r="AQ77" s="900"/>
      <c r="AR77" s="901"/>
      <c r="AS77" s="902" t="str">
        <f t="shared" si="5"/>
        <v/>
      </c>
      <c r="AT77" s="903"/>
      <c r="AU77" s="903"/>
      <c r="AV77" s="903"/>
      <c r="AW77" s="904"/>
      <c r="AX77" s="905"/>
      <c r="AY77" s="905"/>
      <c r="AZ77" s="905"/>
      <c r="BA77" s="905"/>
      <c r="BB77" s="905"/>
      <c r="BC77" s="906"/>
      <c r="BD77" s="463"/>
      <c r="BE77" s="463"/>
      <c r="BF77" s="421">
        <v>5</v>
      </c>
      <c r="BG77" s="417"/>
    </row>
    <row r="78" spans="1:59" ht="15.65" customHeight="1" x14ac:dyDescent="0.2">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4"/>
    </row>
    <row r="79" spans="1:59" ht="31.5" customHeight="1" thickBot="1" x14ac:dyDescent="0.25">
      <c r="A79" s="27" t="s">
        <v>88</v>
      </c>
      <c r="B79" s="117"/>
      <c r="C79" s="117"/>
      <c r="D79" s="117"/>
      <c r="E79" s="117"/>
      <c r="F79" s="117"/>
      <c r="G79" s="117"/>
      <c r="H79" s="117"/>
      <c r="I79" s="117"/>
      <c r="J79" s="117"/>
      <c r="K79" s="117"/>
      <c r="L79" s="117"/>
      <c r="M79" s="117"/>
      <c r="N79" s="117"/>
      <c r="O79" s="117"/>
      <c r="P79" s="117"/>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17"/>
      <c r="AV79" s="117"/>
      <c r="AW79" s="117"/>
      <c r="AX79" s="117"/>
      <c r="AY79" s="117"/>
      <c r="AZ79" s="117"/>
      <c r="BA79" s="117"/>
      <c r="BB79" s="117"/>
      <c r="BC79" s="117"/>
      <c r="BD79" s="117"/>
      <c r="BE79" s="117"/>
      <c r="BF79" s="24"/>
    </row>
    <row r="80" spans="1:59" ht="57" customHeight="1" thickBot="1" x14ac:dyDescent="0.25">
      <c r="A80" s="848" t="s">
        <v>87</v>
      </c>
      <c r="B80" s="849"/>
      <c r="C80" s="849"/>
      <c r="D80" s="849"/>
      <c r="E80" s="849"/>
      <c r="F80" s="849"/>
      <c r="G80" s="849"/>
      <c r="H80" s="850"/>
      <c r="I80" s="851" t="s">
        <v>102</v>
      </c>
      <c r="J80" s="852"/>
      <c r="K80" s="852"/>
      <c r="L80" s="852"/>
      <c r="M80" s="853"/>
      <c r="N80" s="854" t="s">
        <v>89</v>
      </c>
      <c r="O80" s="855"/>
      <c r="P80" s="856" t="s">
        <v>90</v>
      </c>
      <c r="Q80" s="849"/>
      <c r="R80" s="849"/>
      <c r="S80" s="849"/>
      <c r="T80" s="849"/>
      <c r="U80" s="849"/>
      <c r="V80" s="849"/>
      <c r="W80" s="857" t="s">
        <v>91</v>
      </c>
      <c r="X80" s="849"/>
      <c r="Y80" s="849"/>
      <c r="Z80" s="849"/>
      <c r="AA80" s="849"/>
      <c r="AB80" s="849"/>
      <c r="AC80" s="849"/>
      <c r="AD80" s="849"/>
      <c r="AE80" s="849"/>
      <c r="AF80" s="849"/>
      <c r="AG80" s="849"/>
      <c r="AH80" s="849"/>
      <c r="AI80" s="849"/>
      <c r="AJ80" s="849"/>
      <c r="AK80" s="850"/>
      <c r="AL80" s="849" t="s">
        <v>92</v>
      </c>
      <c r="AM80" s="849"/>
      <c r="AN80" s="849"/>
      <c r="AO80" s="849"/>
      <c r="AP80" s="849"/>
      <c r="AQ80" s="849"/>
      <c r="AR80" s="849"/>
      <c r="AS80" s="849"/>
      <c r="AT80" s="849"/>
      <c r="AU80" s="849"/>
      <c r="AV80" s="849"/>
      <c r="AW80" s="849"/>
      <c r="AX80" s="849"/>
      <c r="AY80" s="849"/>
      <c r="AZ80" s="849"/>
      <c r="BA80" s="849"/>
      <c r="BB80" s="849"/>
      <c r="BC80" s="858"/>
      <c r="BD80" s="194"/>
      <c r="BE80" s="194"/>
      <c r="BF80" s="421" t="s">
        <v>710</v>
      </c>
      <c r="BG80" s="415" t="s">
        <v>232</v>
      </c>
    </row>
    <row r="81" spans="1:59" ht="34.5" customHeight="1" thickTop="1" x14ac:dyDescent="0.2">
      <c r="A81" s="859" t="s">
        <v>95</v>
      </c>
      <c r="B81" s="860"/>
      <c r="C81" s="860"/>
      <c r="D81" s="860"/>
      <c r="E81" s="860"/>
      <c r="F81" s="860"/>
      <c r="G81" s="860"/>
      <c r="H81" s="860"/>
      <c r="I81" s="861">
        <f>SUMIF($AS$73:$AW$77,A81,$AX$73:$BC$77)</f>
        <v>0</v>
      </c>
      <c r="J81" s="862"/>
      <c r="K81" s="862"/>
      <c r="L81" s="862"/>
      <c r="M81" s="863"/>
      <c r="N81" s="864" t="s">
        <v>89</v>
      </c>
      <c r="O81" s="865"/>
      <c r="P81" s="866">
        <v>250000</v>
      </c>
      <c r="Q81" s="867"/>
      <c r="R81" s="867"/>
      <c r="S81" s="867"/>
      <c r="T81" s="867"/>
      <c r="U81" s="867"/>
      <c r="V81" s="88" t="s">
        <v>0</v>
      </c>
      <c r="W81" s="868">
        <f>IF(I81&lt;&gt;"",(I81*P81),"")</f>
        <v>0</v>
      </c>
      <c r="X81" s="869"/>
      <c r="Y81" s="869"/>
      <c r="Z81" s="869"/>
      <c r="AA81" s="869"/>
      <c r="AB81" s="869"/>
      <c r="AC81" s="869"/>
      <c r="AD81" s="869"/>
      <c r="AE81" s="869"/>
      <c r="AF81" s="869"/>
      <c r="AG81" s="869"/>
      <c r="AH81" s="869"/>
      <c r="AI81" s="869"/>
      <c r="AJ81" s="869"/>
      <c r="AK81" s="84" t="s">
        <v>0</v>
      </c>
      <c r="AL81" s="870">
        <f>SUM(W81:AJ82)</f>
        <v>0</v>
      </c>
      <c r="AM81" s="870"/>
      <c r="AN81" s="870"/>
      <c r="AO81" s="870"/>
      <c r="AP81" s="870"/>
      <c r="AQ81" s="870"/>
      <c r="AR81" s="870"/>
      <c r="AS81" s="870"/>
      <c r="AT81" s="870"/>
      <c r="AU81" s="870"/>
      <c r="AV81" s="870"/>
      <c r="AW81" s="870"/>
      <c r="AX81" s="870"/>
      <c r="AY81" s="870"/>
      <c r="AZ81" s="870"/>
      <c r="BA81" s="870"/>
      <c r="BB81" s="870"/>
      <c r="BC81" s="872" t="s">
        <v>103</v>
      </c>
      <c r="BD81" s="28"/>
      <c r="BE81" s="28"/>
      <c r="BF81" s="421">
        <v>6</v>
      </c>
      <c r="BG81" s="423"/>
    </row>
    <row r="82" spans="1:59" ht="34.5" customHeight="1" thickBot="1" x14ac:dyDescent="0.25">
      <c r="A82" s="874" t="s">
        <v>96</v>
      </c>
      <c r="B82" s="875"/>
      <c r="C82" s="875"/>
      <c r="D82" s="875"/>
      <c r="E82" s="875"/>
      <c r="F82" s="875"/>
      <c r="G82" s="875"/>
      <c r="H82" s="876"/>
      <c r="I82" s="877">
        <f>SUMIF($AS$73:$AW$77,A82,$AX$73:$BC$77)</f>
        <v>0</v>
      </c>
      <c r="J82" s="875"/>
      <c r="K82" s="875"/>
      <c r="L82" s="875"/>
      <c r="M82" s="878"/>
      <c r="N82" s="879" t="s">
        <v>89</v>
      </c>
      <c r="O82" s="880"/>
      <c r="P82" s="881">
        <v>170000</v>
      </c>
      <c r="Q82" s="882"/>
      <c r="R82" s="882"/>
      <c r="S82" s="882"/>
      <c r="T82" s="882"/>
      <c r="U82" s="882"/>
      <c r="V82" s="89" t="s">
        <v>0</v>
      </c>
      <c r="W82" s="883">
        <f>IF(I82&lt;&gt;"",(I82*P82),"")</f>
        <v>0</v>
      </c>
      <c r="X82" s="884"/>
      <c r="Y82" s="884"/>
      <c r="Z82" s="884"/>
      <c r="AA82" s="884"/>
      <c r="AB82" s="884"/>
      <c r="AC82" s="884"/>
      <c r="AD82" s="884"/>
      <c r="AE82" s="884"/>
      <c r="AF82" s="884"/>
      <c r="AG82" s="884"/>
      <c r="AH82" s="884"/>
      <c r="AI82" s="884"/>
      <c r="AJ82" s="884"/>
      <c r="AK82" s="87" t="s">
        <v>0</v>
      </c>
      <c r="AL82" s="871"/>
      <c r="AM82" s="871"/>
      <c r="AN82" s="871"/>
      <c r="AO82" s="871"/>
      <c r="AP82" s="871"/>
      <c r="AQ82" s="871"/>
      <c r="AR82" s="871"/>
      <c r="AS82" s="871"/>
      <c r="AT82" s="871"/>
      <c r="AU82" s="871"/>
      <c r="AV82" s="871"/>
      <c r="AW82" s="871"/>
      <c r="AX82" s="871"/>
      <c r="AY82" s="871"/>
      <c r="AZ82" s="871"/>
      <c r="BA82" s="871"/>
      <c r="BB82" s="871"/>
      <c r="BC82" s="873"/>
      <c r="BD82" s="28"/>
      <c r="BE82" s="28"/>
      <c r="BF82" s="421">
        <v>7</v>
      </c>
      <c r="BG82" s="423"/>
    </row>
    <row r="83" spans="1:59" ht="38.25" customHeight="1" thickTop="1" thickBot="1" x14ac:dyDescent="0.25">
      <c r="A83" s="843" t="s">
        <v>100</v>
      </c>
      <c r="B83" s="844"/>
      <c r="C83" s="844"/>
      <c r="D83" s="844"/>
      <c r="E83" s="844"/>
      <c r="F83" s="844"/>
      <c r="G83" s="844"/>
      <c r="H83" s="844"/>
      <c r="I83" s="844"/>
      <c r="J83" s="844"/>
      <c r="K83" s="844"/>
      <c r="L83" s="844"/>
      <c r="M83" s="844"/>
      <c r="N83" s="844"/>
      <c r="O83" s="844"/>
      <c r="P83" s="844"/>
      <c r="Q83" s="844"/>
      <c r="R83" s="844"/>
      <c r="S83" s="844"/>
      <c r="T83" s="844"/>
      <c r="U83" s="844"/>
      <c r="V83" s="844"/>
      <c r="W83" s="844"/>
      <c r="X83" s="844"/>
      <c r="Y83" s="844"/>
      <c r="Z83" s="844"/>
      <c r="AA83" s="844"/>
      <c r="AB83" s="844"/>
      <c r="AC83" s="844"/>
      <c r="AD83" s="844"/>
      <c r="AE83" s="844"/>
      <c r="AF83" s="844"/>
      <c r="AG83" s="844"/>
      <c r="AH83" s="844"/>
      <c r="AI83" s="844"/>
      <c r="AJ83" s="844"/>
      <c r="AK83" s="845"/>
      <c r="AL83" s="846">
        <f>AL81</f>
        <v>0</v>
      </c>
      <c r="AM83" s="847"/>
      <c r="AN83" s="847"/>
      <c r="AO83" s="847"/>
      <c r="AP83" s="847"/>
      <c r="AQ83" s="847"/>
      <c r="AR83" s="847"/>
      <c r="AS83" s="847"/>
      <c r="AT83" s="847"/>
      <c r="AU83" s="847"/>
      <c r="AV83" s="847"/>
      <c r="AW83" s="847"/>
      <c r="AX83" s="847"/>
      <c r="AY83" s="847"/>
      <c r="AZ83" s="847"/>
      <c r="BA83" s="847"/>
      <c r="BB83" s="847"/>
      <c r="BC83" s="90" t="s">
        <v>103</v>
      </c>
      <c r="BD83" s="210"/>
      <c r="BE83" s="210"/>
      <c r="BF83" s="422">
        <v>8</v>
      </c>
      <c r="BG83" s="423"/>
    </row>
  </sheetData>
  <sheetProtection algorithmName="SHA-512" hashValue="kDAGC0XvYKcH/JUtLTFkVzXp84wbKdOc3nbev1c2tdFC0XjmYAqMeOH+LGF35QvNAI+naIZoHmC0vAoMHZZpbw==" saltValue="msK8myzq0ajtaN9reZKeUw==" spinCount="100000" sheet="1" objects="1" formatColumns="0"/>
  <mergeCells count="602">
    <mergeCell ref="A66:AQ66"/>
    <mergeCell ref="AS66:BB66"/>
    <mergeCell ref="J61:V61"/>
    <mergeCell ref="W61:Y61"/>
    <mergeCell ref="Z61:AA61"/>
    <mergeCell ref="L62:V62"/>
    <mergeCell ref="W62:Y62"/>
    <mergeCell ref="Z62:AA62"/>
    <mergeCell ref="L63:V63"/>
    <mergeCell ref="AB64:AG64"/>
    <mergeCell ref="AI64:AQ64"/>
    <mergeCell ref="J65:K65"/>
    <mergeCell ref="AB65:AG65"/>
    <mergeCell ref="AI62:AQ62"/>
    <mergeCell ref="AS62:BB65"/>
    <mergeCell ref="W63:Y63"/>
    <mergeCell ref="Z63:AA63"/>
    <mergeCell ref="L64:V64"/>
    <mergeCell ref="W64:Y64"/>
    <mergeCell ref="Z64:AA64"/>
    <mergeCell ref="L65:V65"/>
    <mergeCell ref="W65:Y65"/>
    <mergeCell ref="Z65:AA65"/>
    <mergeCell ref="AI65:AQ65"/>
    <mergeCell ref="BC62:BC65"/>
    <mergeCell ref="J63:K63"/>
    <mergeCell ref="AB63:AG63"/>
    <mergeCell ref="AI63:AQ63"/>
    <mergeCell ref="J64:K64"/>
    <mergeCell ref="AB61:AH61"/>
    <mergeCell ref="AI61:AR61"/>
    <mergeCell ref="AS61:BC61"/>
    <mergeCell ref="A62:E65"/>
    <mergeCell ref="F62:I65"/>
    <mergeCell ref="J62:K62"/>
    <mergeCell ref="AB62:AG62"/>
    <mergeCell ref="AN58:AP58"/>
    <mergeCell ref="AR58:AT58"/>
    <mergeCell ref="AU58:AW58"/>
    <mergeCell ref="AX58:AZ58"/>
    <mergeCell ref="BA58:BC58"/>
    <mergeCell ref="A61:E61"/>
    <mergeCell ref="F61:I61"/>
    <mergeCell ref="A58:D58"/>
    <mergeCell ref="E58:J58"/>
    <mergeCell ref="K58:R58"/>
    <mergeCell ref="S58:AJ58"/>
    <mergeCell ref="AK58:AM58"/>
    <mergeCell ref="AN57:AP57"/>
    <mergeCell ref="AR57:AT57"/>
    <mergeCell ref="AU57:AW57"/>
    <mergeCell ref="AX57:AZ57"/>
    <mergeCell ref="BA57:BC57"/>
    <mergeCell ref="AN56:AP56"/>
    <mergeCell ref="AR56:AT56"/>
    <mergeCell ref="AU56:AW56"/>
    <mergeCell ref="AX56:AZ56"/>
    <mergeCell ref="BA56:BC56"/>
    <mergeCell ref="A57:D57"/>
    <mergeCell ref="E57:J57"/>
    <mergeCell ref="K57:R57"/>
    <mergeCell ref="S57:AJ57"/>
    <mergeCell ref="A56:D56"/>
    <mergeCell ref="E56:J56"/>
    <mergeCell ref="K56:R56"/>
    <mergeCell ref="S56:AJ56"/>
    <mergeCell ref="AK56:AM56"/>
    <mergeCell ref="AK57:AM57"/>
    <mergeCell ref="AN55:AP55"/>
    <mergeCell ref="AR55:AT55"/>
    <mergeCell ref="AU55:AW55"/>
    <mergeCell ref="AX55:AZ55"/>
    <mergeCell ref="BA55:BC55"/>
    <mergeCell ref="AN54:AP54"/>
    <mergeCell ref="AR54:AT54"/>
    <mergeCell ref="AU54:AW54"/>
    <mergeCell ref="AX54:AZ54"/>
    <mergeCell ref="BA54:BC54"/>
    <mergeCell ref="A55:D55"/>
    <mergeCell ref="E55:J55"/>
    <mergeCell ref="K55:R55"/>
    <mergeCell ref="S55:AJ55"/>
    <mergeCell ref="A54:D54"/>
    <mergeCell ref="E54:J54"/>
    <mergeCell ref="K54:R54"/>
    <mergeCell ref="S54:AJ54"/>
    <mergeCell ref="AK54:AM54"/>
    <mergeCell ref="AK55:AM55"/>
    <mergeCell ref="AN53:AP53"/>
    <mergeCell ref="AR53:AT53"/>
    <mergeCell ref="AU53:AW53"/>
    <mergeCell ref="AX53:AZ53"/>
    <mergeCell ref="BA53:BC53"/>
    <mergeCell ref="AN52:AP52"/>
    <mergeCell ref="AR52:AT52"/>
    <mergeCell ref="AU52:AW52"/>
    <mergeCell ref="AX52:AZ52"/>
    <mergeCell ref="BA52:BC52"/>
    <mergeCell ref="A53:D53"/>
    <mergeCell ref="E53:J53"/>
    <mergeCell ref="K53:R53"/>
    <mergeCell ref="S53:AJ53"/>
    <mergeCell ref="A52:D52"/>
    <mergeCell ref="E52:J52"/>
    <mergeCell ref="K52:R52"/>
    <mergeCell ref="S52:AJ52"/>
    <mergeCell ref="AK52:AM52"/>
    <mergeCell ref="AK53:AM53"/>
    <mergeCell ref="AN51:AP51"/>
    <mergeCell ref="AR51:AT51"/>
    <mergeCell ref="AU51:AW51"/>
    <mergeCell ref="AX51:AZ51"/>
    <mergeCell ref="BA51:BC51"/>
    <mergeCell ref="AN50:AP50"/>
    <mergeCell ref="AR50:AT50"/>
    <mergeCell ref="AU50:AW50"/>
    <mergeCell ref="AX50:AZ50"/>
    <mergeCell ref="BA50:BC50"/>
    <mergeCell ref="A51:D51"/>
    <mergeCell ref="E51:J51"/>
    <mergeCell ref="K51:R51"/>
    <mergeCell ref="S51:AJ51"/>
    <mergeCell ref="A50:D50"/>
    <mergeCell ref="E50:J50"/>
    <mergeCell ref="K50:R50"/>
    <mergeCell ref="S50:AJ50"/>
    <mergeCell ref="AK50:AM50"/>
    <mergeCell ref="AK51:AM51"/>
    <mergeCell ref="AN49:AP49"/>
    <mergeCell ref="AR49:AT49"/>
    <mergeCell ref="AU49:AW49"/>
    <mergeCell ref="AX49:AZ49"/>
    <mergeCell ref="BA49:BC49"/>
    <mergeCell ref="AN48:AP48"/>
    <mergeCell ref="AR48:AT48"/>
    <mergeCell ref="AU48:AW48"/>
    <mergeCell ref="AX48:AZ48"/>
    <mergeCell ref="BA48:BC48"/>
    <mergeCell ref="A49:D49"/>
    <mergeCell ref="E49:J49"/>
    <mergeCell ref="K49:R49"/>
    <mergeCell ref="S49:AJ49"/>
    <mergeCell ref="A48:D48"/>
    <mergeCell ref="E48:J48"/>
    <mergeCell ref="K48:R48"/>
    <mergeCell ref="S48:AJ48"/>
    <mergeCell ref="AK48:AM48"/>
    <mergeCell ref="AK49:AM49"/>
    <mergeCell ref="AN47:AP47"/>
    <mergeCell ref="AR47:AT47"/>
    <mergeCell ref="AU47:AW47"/>
    <mergeCell ref="AX47:AZ47"/>
    <mergeCell ref="BA47:BC47"/>
    <mergeCell ref="AN46:AP46"/>
    <mergeCell ref="AR46:AT46"/>
    <mergeCell ref="AU46:AW46"/>
    <mergeCell ref="AX46:AZ46"/>
    <mergeCell ref="BA46:BC46"/>
    <mergeCell ref="A47:D47"/>
    <mergeCell ref="E47:J47"/>
    <mergeCell ref="K47:R47"/>
    <mergeCell ref="S47:AJ47"/>
    <mergeCell ref="A46:D46"/>
    <mergeCell ref="E46:J46"/>
    <mergeCell ref="K46:R46"/>
    <mergeCell ref="S46:AJ46"/>
    <mergeCell ref="AK46:AM46"/>
    <mergeCell ref="AK47:AM47"/>
    <mergeCell ref="AN45:AP45"/>
    <mergeCell ref="AR45:AT45"/>
    <mergeCell ref="AU45:AW45"/>
    <mergeCell ref="AX45:AZ45"/>
    <mergeCell ref="BA45:BC45"/>
    <mergeCell ref="AN44:AP44"/>
    <mergeCell ref="AR44:AT44"/>
    <mergeCell ref="AU44:AW44"/>
    <mergeCell ref="AX44:AZ44"/>
    <mergeCell ref="BA44:BC44"/>
    <mergeCell ref="A45:D45"/>
    <mergeCell ref="E45:J45"/>
    <mergeCell ref="K45:R45"/>
    <mergeCell ref="S45:AJ45"/>
    <mergeCell ref="A44:D44"/>
    <mergeCell ref="E44:J44"/>
    <mergeCell ref="K44:R44"/>
    <mergeCell ref="S44:AJ44"/>
    <mergeCell ref="AK44:AM44"/>
    <mergeCell ref="AK45:AM45"/>
    <mergeCell ref="AN43:AP43"/>
    <mergeCell ref="AR43:AT43"/>
    <mergeCell ref="AU43:AW43"/>
    <mergeCell ref="AX43:AZ43"/>
    <mergeCell ref="BA43:BC43"/>
    <mergeCell ref="AN42:AP42"/>
    <mergeCell ref="AR42:AT42"/>
    <mergeCell ref="AU42:AW42"/>
    <mergeCell ref="AX42:AZ42"/>
    <mergeCell ref="BA42:BC42"/>
    <mergeCell ref="A43:D43"/>
    <mergeCell ref="E43:J43"/>
    <mergeCell ref="K43:R43"/>
    <mergeCell ref="S43:AJ43"/>
    <mergeCell ref="A42:D42"/>
    <mergeCell ref="E42:J42"/>
    <mergeCell ref="K42:R42"/>
    <mergeCell ref="S42:AJ42"/>
    <mergeCell ref="AK42:AM42"/>
    <mergeCell ref="AK43:AM43"/>
    <mergeCell ref="AN41:AP41"/>
    <mergeCell ref="AR41:AT41"/>
    <mergeCell ref="AU41:AW41"/>
    <mergeCell ref="AX41:AZ41"/>
    <mergeCell ref="BA41:BC41"/>
    <mergeCell ref="AN40:AP40"/>
    <mergeCell ref="AR40:AT40"/>
    <mergeCell ref="AU40:AW40"/>
    <mergeCell ref="AX40:AZ40"/>
    <mergeCell ref="BA40:BC40"/>
    <mergeCell ref="A41:D41"/>
    <mergeCell ref="E41:J41"/>
    <mergeCell ref="K41:R41"/>
    <mergeCell ref="S41:AJ41"/>
    <mergeCell ref="A40:D40"/>
    <mergeCell ref="E40:J40"/>
    <mergeCell ref="K40:R40"/>
    <mergeCell ref="S40:AJ40"/>
    <mergeCell ref="AK40:AM40"/>
    <mergeCell ref="AK41:AM41"/>
    <mergeCell ref="AN39:AP39"/>
    <mergeCell ref="AR39:AT39"/>
    <mergeCell ref="AU39:AW39"/>
    <mergeCell ref="AX39:AZ39"/>
    <mergeCell ref="BA39:BC39"/>
    <mergeCell ref="AN38:AP38"/>
    <mergeCell ref="AR38:AT38"/>
    <mergeCell ref="AU38:AW38"/>
    <mergeCell ref="AX38:AZ38"/>
    <mergeCell ref="BA38:BC38"/>
    <mergeCell ref="A39:D39"/>
    <mergeCell ref="E39:J39"/>
    <mergeCell ref="K39:R39"/>
    <mergeCell ref="S39:AJ39"/>
    <mergeCell ref="A38:D38"/>
    <mergeCell ref="E38:J38"/>
    <mergeCell ref="K38:R38"/>
    <mergeCell ref="S38:AJ38"/>
    <mergeCell ref="AK38:AM38"/>
    <mergeCell ref="AK39:AM39"/>
    <mergeCell ref="AN37:AP37"/>
    <mergeCell ref="AR37:AT37"/>
    <mergeCell ref="AU37:AW37"/>
    <mergeCell ref="AX37:AZ37"/>
    <mergeCell ref="BA37:BC37"/>
    <mergeCell ref="AN36:AP36"/>
    <mergeCell ref="AR36:AT36"/>
    <mergeCell ref="AU36:AW36"/>
    <mergeCell ref="AX36:AZ36"/>
    <mergeCell ref="BA36:BC36"/>
    <mergeCell ref="A37:D37"/>
    <mergeCell ref="E37:J37"/>
    <mergeCell ref="K37:R37"/>
    <mergeCell ref="S37:AJ37"/>
    <mergeCell ref="A36:D36"/>
    <mergeCell ref="E36:J36"/>
    <mergeCell ref="K36:R36"/>
    <mergeCell ref="S36:AJ36"/>
    <mergeCell ref="AK36:AM36"/>
    <mergeCell ref="AK37:AM37"/>
    <mergeCell ref="AN35:AP35"/>
    <mergeCell ref="AR35:AT35"/>
    <mergeCell ref="AU35:AW35"/>
    <mergeCell ref="AX35:AZ35"/>
    <mergeCell ref="BA35:BC35"/>
    <mergeCell ref="AN34:AP34"/>
    <mergeCell ref="AR34:AT34"/>
    <mergeCell ref="AU34:AW34"/>
    <mergeCell ref="AX34:AZ34"/>
    <mergeCell ref="BA34:BC34"/>
    <mergeCell ref="A35:D35"/>
    <mergeCell ref="E35:J35"/>
    <mergeCell ref="K35:R35"/>
    <mergeCell ref="S35:AJ35"/>
    <mergeCell ref="A34:D34"/>
    <mergeCell ref="E34:J34"/>
    <mergeCell ref="K34:R34"/>
    <mergeCell ref="S34:AJ34"/>
    <mergeCell ref="AK34:AM34"/>
    <mergeCell ref="AK35:AM35"/>
    <mergeCell ref="AN33:AP33"/>
    <mergeCell ref="AR33:AT33"/>
    <mergeCell ref="AU33:AW33"/>
    <mergeCell ref="AX33:AZ33"/>
    <mergeCell ref="BA33:BC33"/>
    <mergeCell ref="AN32:AP32"/>
    <mergeCell ref="AR32:AT32"/>
    <mergeCell ref="AU32:AW32"/>
    <mergeCell ref="AX32:AZ32"/>
    <mergeCell ref="BA32:BC32"/>
    <mergeCell ref="A33:D33"/>
    <mergeCell ref="E33:J33"/>
    <mergeCell ref="K33:R33"/>
    <mergeCell ref="S33:AJ33"/>
    <mergeCell ref="A32:D32"/>
    <mergeCell ref="E32:J32"/>
    <mergeCell ref="K32:R32"/>
    <mergeCell ref="S32:AJ32"/>
    <mergeCell ref="AK32:AM32"/>
    <mergeCell ref="AK33:AM33"/>
    <mergeCell ref="AN31:AP31"/>
    <mergeCell ref="AR31:AT31"/>
    <mergeCell ref="AU31:AW31"/>
    <mergeCell ref="AX31:AZ31"/>
    <mergeCell ref="BA31:BC31"/>
    <mergeCell ref="AN30:AP30"/>
    <mergeCell ref="AR30:AT30"/>
    <mergeCell ref="AU30:AW30"/>
    <mergeCell ref="AX30:AZ30"/>
    <mergeCell ref="BA30:BC30"/>
    <mergeCell ref="A31:D31"/>
    <mergeCell ref="E31:J31"/>
    <mergeCell ref="K31:R31"/>
    <mergeCell ref="S31:AJ31"/>
    <mergeCell ref="A30:D30"/>
    <mergeCell ref="E30:J30"/>
    <mergeCell ref="K30:R30"/>
    <mergeCell ref="S30:AJ30"/>
    <mergeCell ref="AK30:AM30"/>
    <mergeCell ref="AK31:AM31"/>
    <mergeCell ref="AN29:AP29"/>
    <mergeCell ref="AR29:AT29"/>
    <mergeCell ref="AU29:AW29"/>
    <mergeCell ref="AX29:AZ29"/>
    <mergeCell ref="BA29:BC29"/>
    <mergeCell ref="AN28:AP28"/>
    <mergeCell ref="AR28:AT28"/>
    <mergeCell ref="AU28:AW28"/>
    <mergeCell ref="AX28:AZ28"/>
    <mergeCell ref="BA28:BC28"/>
    <mergeCell ref="A29:D29"/>
    <mergeCell ref="E29:J29"/>
    <mergeCell ref="K29:R29"/>
    <mergeCell ref="S29:AJ29"/>
    <mergeCell ref="A28:D28"/>
    <mergeCell ref="E28:J28"/>
    <mergeCell ref="K28:R28"/>
    <mergeCell ref="S28:AJ28"/>
    <mergeCell ref="AK28:AM28"/>
    <mergeCell ref="AK29:AM29"/>
    <mergeCell ref="AN27:AP27"/>
    <mergeCell ref="AR27:AT27"/>
    <mergeCell ref="AU27:AW27"/>
    <mergeCell ref="AX27:AZ27"/>
    <mergeCell ref="BA27:BC27"/>
    <mergeCell ref="AN26:AP26"/>
    <mergeCell ref="AR26:AT26"/>
    <mergeCell ref="AU26:AW26"/>
    <mergeCell ref="AX26:AZ26"/>
    <mergeCell ref="BA26:BC26"/>
    <mergeCell ref="A27:D27"/>
    <mergeCell ref="E27:J27"/>
    <mergeCell ref="K27:R27"/>
    <mergeCell ref="S27:AJ27"/>
    <mergeCell ref="A26:D26"/>
    <mergeCell ref="E26:J26"/>
    <mergeCell ref="K26:R26"/>
    <mergeCell ref="S26:AJ26"/>
    <mergeCell ref="AK26:AM26"/>
    <mergeCell ref="AK27:AM27"/>
    <mergeCell ref="AN25:AP25"/>
    <mergeCell ref="AR25:AT25"/>
    <mergeCell ref="AU25:AW25"/>
    <mergeCell ref="AX25:AZ25"/>
    <mergeCell ref="BA25:BC25"/>
    <mergeCell ref="AN24:AP24"/>
    <mergeCell ref="AR24:AT24"/>
    <mergeCell ref="AU24:AW24"/>
    <mergeCell ref="AX24:AZ24"/>
    <mergeCell ref="BA24:BC24"/>
    <mergeCell ref="A25:D25"/>
    <mergeCell ref="E25:J25"/>
    <mergeCell ref="K25:R25"/>
    <mergeCell ref="S25:AJ25"/>
    <mergeCell ref="A24:D24"/>
    <mergeCell ref="E24:J24"/>
    <mergeCell ref="K24:R24"/>
    <mergeCell ref="S24:AJ24"/>
    <mergeCell ref="AK24:AM24"/>
    <mergeCell ref="AK25:AM25"/>
    <mergeCell ref="AN23:AP23"/>
    <mergeCell ref="AR23:AT23"/>
    <mergeCell ref="AU23:AW23"/>
    <mergeCell ref="AX23:AZ23"/>
    <mergeCell ref="BA23:BC23"/>
    <mergeCell ref="AN22:AP22"/>
    <mergeCell ref="AR22:AT22"/>
    <mergeCell ref="AU22:AW22"/>
    <mergeCell ref="AX22:AZ22"/>
    <mergeCell ref="BA22:BC22"/>
    <mergeCell ref="A23:D23"/>
    <mergeCell ref="E23:J23"/>
    <mergeCell ref="K23:R23"/>
    <mergeCell ref="S23:AJ23"/>
    <mergeCell ref="A22:D22"/>
    <mergeCell ref="E22:J22"/>
    <mergeCell ref="K22:R22"/>
    <mergeCell ref="S22:AJ22"/>
    <mergeCell ref="AK22:AM22"/>
    <mergeCell ref="AK23:AM23"/>
    <mergeCell ref="AN21:AP21"/>
    <mergeCell ref="AR21:AT21"/>
    <mergeCell ref="AU21:AW21"/>
    <mergeCell ref="AX21:AZ21"/>
    <mergeCell ref="BA21:BC21"/>
    <mergeCell ref="AN20:AP20"/>
    <mergeCell ref="AR20:AT20"/>
    <mergeCell ref="AU20:AW20"/>
    <mergeCell ref="AX20:AZ20"/>
    <mergeCell ref="BA20:BC20"/>
    <mergeCell ref="A21:D21"/>
    <mergeCell ref="E21:J21"/>
    <mergeCell ref="K21:R21"/>
    <mergeCell ref="S21:AJ21"/>
    <mergeCell ref="A20:D20"/>
    <mergeCell ref="E20:J20"/>
    <mergeCell ref="K20:R20"/>
    <mergeCell ref="S20:AJ20"/>
    <mergeCell ref="AK20:AM20"/>
    <mergeCell ref="AK21:AM21"/>
    <mergeCell ref="AN19:AP19"/>
    <mergeCell ref="AR19:AT19"/>
    <mergeCell ref="AU19:AW19"/>
    <mergeCell ref="AX19:AZ19"/>
    <mergeCell ref="BA19:BC19"/>
    <mergeCell ref="AN18:AP18"/>
    <mergeCell ref="AR18:AT18"/>
    <mergeCell ref="AU18:AW18"/>
    <mergeCell ref="AX18:AZ18"/>
    <mergeCell ref="BA18:BC18"/>
    <mergeCell ref="A19:D19"/>
    <mergeCell ref="E19:J19"/>
    <mergeCell ref="K19:R19"/>
    <mergeCell ref="S19:AJ19"/>
    <mergeCell ref="A18:D18"/>
    <mergeCell ref="E18:J18"/>
    <mergeCell ref="K18:R18"/>
    <mergeCell ref="S18:AJ18"/>
    <mergeCell ref="AK18:AM18"/>
    <mergeCell ref="AK19:AM19"/>
    <mergeCell ref="AN17:AP17"/>
    <mergeCell ref="AR17:AT17"/>
    <mergeCell ref="AU17:AW17"/>
    <mergeCell ref="AX17:AZ17"/>
    <mergeCell ref="BA17:BC17"/>
    <mergeCell ref="AN16:AP16"/>
    <mergeCell ref="AR16:AT16"/>
    <mergeCell ref="AU16:AW16"/>
    <mergeCell ref="AX16:AZ16"/>
    <mergeCell ref="BA16:BC16"/>
    <mergeCell ref="A17:D17"/>
    <mergeCell ref="E17:J17"/>
    <mergeCell ref="K17:R17"/>
    <mergeCell ref="S17:AJ17"/>
    <mergeCell ref="A16:D16"/>
    <mergeCell ref="E16:J16"/>
    <mergeCell ref="K16:R16"/>
    <mergeCell ref="S16:AJ16"/>
    <mergeCell ref="AK16:AM16"/>
    <mergeCell ref="AK17:AM17"/>
    <mergeCell ref="AN15:AP15"/>
    <mergeCell ref="AR15:AT15"/>
    <mergeCell ref="AU15:AW15"/>
    <mergeCell ref="AX15:AZ15"/>
    <mergeCell ref="BA15:BC15"/>
    <mergeCell ref="AN14:AP14"/>
    <mergeCell ref="AR14:AT14"/>
    <mergeCell ref="AU14:AW14"/>
    <mergeCell ref="AX14:AZ14"/>
    <mergeCell ref="BA14:BC14"/>
    <mergeCell ref="A15:D15"/>
    <mergeCell ref="E15:J15"/>
    <mergeCell ref="K15:R15"/>
    <mergeCell ref="S15:AJ15"/>
    <mergeCell ref="A14:D14"/>
    <mergeCell ref="E14:J14"/>
    <mergeCell ref="K14:R14"/>
    <mergeCell ref="S14:AJ14"/>
    <mergeCell ref="AK14:AM14"/>
    <mergeCell ref="AK15:AM15"/>
    <mergeCell ref="AN13:AP13"/>
    <mergeCell ref="AR13:AT13"/>
    <mergeCell ref="AU13:AW13"/>
    <mergeCell ref="AX13:AZ13"/>
    <mergeCell ref="BA13:BC13"/>
    <mergeCell ref="AN12:AP12"/>
    <mergeCell ref="AR12:AT12"/>
    <mergeCell ref="AU12:AW12"/>
    <mergeCell ref="AX12:AZ12"/>
    <mergeCell ref="BA12:BC12"/>
    <mergeCell ref="A13:D13"/>
    <mergeCell ref="E13:J13"/>
    <mergeCell ref="K13:R13"/>
    <mergeCell ref="S13:AJ13"/>
    <mergeCell ref="A12:D12"/>
    <mergeCell ref="E12:J12"/>
    <mergeCell ref="K12:R12"/>
    <mergeCell ref="S12:AJ12"/>
    <mergeCell ref="AK12:AM12"/>
    <mergeCell ref="AK13:AM13"/>
    <mergeCell ref="AR11:AT11"/>
    <mergeCell ref="AU11:AW11"/>
    <mergeCell ref="AX11:AZ11"/>
    <mergeCell ref="BA11:BC11"/>
    <mergeCell ref="AN10:AP10"/>
    <mergeCell ref="AR10:AT10"/>
    <mergeCell ref="AU10:AW10"/>
    <mergeCell ref="AX10:AZ10"/>
    <mergeCell ref="BA10:BC10"/>
    <mergeCell ref="K10:R10"/>
    <mergeCell ref="S10:AJ10"/>
    <mergeCell ref="AK10:AM10"/>
    <mergeCell ref="A9:D9"/>
    <mergeCell ref="E9:J9"/>
    <mergeCell ref="K9:R9"/>
    <mergeCell ref="S9:AJ9"/>
    <mergeCell ref="AK9:AM9"/>
    <mergeCell ref="AN9:AP9"/>
    <mergeCell ref="A11:D11"/>
    <mergeCell ref="E11:J11"/>
    <mergeCell ref="K11:R11"/>
    <mergeCell ref="S11:AJ11"/>
    <mergeCell ref="AK11:AM11"/>
    <mergeCell ref="AN11:AP11"/>
    <mergeCell ref="A2:BC2"/>
    <mergeCell ref="A4:BC4"/>
    <mergeCell ref="G6:H6"/>
    <mergeCell ref="A8:D8"/>
    <mergeCell ref="E8:J8"/>
    <mergeCell ref="K8:R8"/>
    <mergeCell ref="S8:AJ8"/>
    <mergeCell ref="AK8:AM8"/>
    <mergeCell ref="AN8:AT8"/>
    <mergeCell ref="AU8:AW8"/>
    <mergeCell ref="AX8:AZ8"/>
    <mergeCell ref="BA8:BC8"/>
    <mergeCell ref="AR9:AT9"/>
    <mergeCell ref="AU9:AW9"/>
    <mergeCell ref="AX9:AZ9"/>
    <mergeCell ref="BA9:BC9"/>
    <mergeCell ref="A10:D10"/>
    <mergeCell ref="E10:J10"/>
    <mergeCell ref="A70:H70"/>
    <mergeCell ref="I70:P70"/>
    <mergeCell ref="A72:H72"/>
    <mergeCell ref="I72:Z72"/>
    <mergeCell ref="AA72:AR72"/>
    <mergeCell ref="AS72:AW72"/>
    <mergeCell ref="AX72:BC72"/>
    <mergeCell ref="A73:H73"/>
    <mergeCell ref="I73:Z73"/>
    <mergeCell ref="AA73:AR73"/>
    <mergeCell ref="AS73:AW73"/>
    <mergeCell ref="AX73:BC73"/>
    <mergeCell ref="A74:H74"/>
    <mergeCell ref="I74:Z74"/>
    <mergeCell ref="AA74:AR74"/>
    <mergeCell ref="AS74:AW74"/>
    <mergeCell ref="AX74:BC74"/>
    <mergeCell ref="A75:H75"/>
    <mergeCell ref="I75:Z75"/>
    <mergeCell ref="AA75:AR75"/>
    <mergeCell ref="AS75:AW75"/>
    <mergeCell ref="AX75:BC75"/>
    <mergeCell ref="A76:H76"/>
    <mergeCell ref="I76:Z76"/>
    <mergeCell ref="AA76:AR76"/>
    <mergeCell ref="AS76:AW76"/>
    <mergeCell ref="AX76:BC76"/>
    <mergeCell ref="A77:H77"/>
    <mergeCell ref="I77:Z77"/>
    <mergeCell ref="AA77:AR77"/>
    <mergeCell ref="AS77:AW77"/>
    <mergeCell ref="AX77:BC77"/>
    <mergeCell ref="A83:AK83"/>
    <mergeCell ref="AL83:BB83"/>
    <mergeCell ref="A80:H80"/>
    <mergeCell ref="I80:M80"/>
    <mergeCell ref="N80:O80"/>
    <mergeCell ref="P80:V80"/>
    <mergeCell ref="W80:AK80"/>
    <mergeCell ref="AL80:BC80"/>
    <mergeCell ref="A81:H81"/>
    <mergeCell ref="I81:M81"/>
    <mergeCell ref="N81:O81"/>
    <mergeCell ref="P81:U81"/>
    <mergeCell ref="W81:AJ81"/>
    <mergeCell ref="AL81:BB82"/>
    <mergeCell ref="BC81:BC82"/>
    <mergeCell ref="A82:H82"/>
    <mergeCell ref="I82:M82"/>
    <mergeCell ref="N82:O82"/>
    <mergeCell ref="P82:U82"/>
    <mergeCell ref="W82:AJ82"/>
  </mergeCells>
  <phoneticPr fontId="47"/>
  <conditionalFormatting sqref="BG9:BG58 BG62:BG66">
    <cfRule type="notContainsBlanks" dxfId="24" priority="2">
      <formula>LEN(TRIM(BG9))&gt;0</formula>
    </cfRule>
  </conditionalFormatting>
  <conditionalFormatting sqref="BG73:BG77 BG81:BG83">
    <cfRule type="notContainsBlanks" dxfId="23" priority="1">
      <formula>LEN(TRIM(BG73))&gt;0</formula>
    </cfRule>
  </conditionalFormatting>
  <dataValidations count="7">
    <dataValidation type="custom" imeMode="disabled" allowBlank="1" showInputMessage="1" showErrorMessage="1" errorTitle="入力エラー" error="小数点以下第一位を切り捨てで入力して下さい。_x000a_" sqref="AN9:AP58 AR9:AT58" xr:uid="{D7820FB9-D80A-4C0F-86A6-5FDE29C00610}">
      <formula1>AN9-ROUNDDOWN(AN9,0)=0</formula1>
    </dataValidation>
    <dataValidation type="custom" imeMode="disabled" allowBlank="1" showInputMessage="1" showErrorMessage="1" errorTitle="入力エラー" error="小数点以下の入力はできません。" sqref="BA32:BA33 BA40:BA41 BA19:BA20 AX59 BA45:BA46 BA55:BA59 AQ60:AR60 AZ60 AV60 AL60" xr:uid="{6D269F89-BD27-41F2-88CA-63888A1DBE12}">
      <formula1>AL19-ROUNDDOWN(AL19,0)=0</formula1>
    </dataValidation>
    <dataValidation imeMode="disabled" allowBlank="1" showInputMessage="1" showErrorMessage="1" sqref="AU9:AW58 AK10:AM58" xr:uid="{D882CC6B-CAC0-4EED-80B0-0B41D652353E}"/>
    <dataValidation type="custom" imeMode="disabled" allowBlank="1" showInputMessage="1" showErrorMessage="1" errorTitle="入力エラー" error="小数点以下第一位を切り捨てで入力して下さい。_x000a_" sqref="BA47:BA54 BA9:BA18 BA21:BA31 BA34:BA39 BA42:BA44" xr:uid="{8EE487FA-117F-4D30-A084-45C1EF76D4FB}">
      <formula1>P9-ROUNDDOWN(P9,0)=0</formula1>
    </dataValidation>
    <dataValidation type="custom" imeMode="disabled" operator="equal" allowBlank="1" showInputMessage="1" showErrorMessage="1" error="SII登録型番を半角大文字の英数字で入力してください。（９文字）" sqref="E9:J58" xr:uid="{AD9CE04C-347F-4FA4-8ACE-AC9C2F19C8D5}">
      <formula1>AND(LENB(E9)=9,EXACT(UPPER(E9),E9))</formula1>
    </dataValidation>
    <dataValidation type="custom" imeMode="disabled" allowBlank="1" showInputMessage="1" showErrorMessage="1" sqref="AK9:AM9" xr:uid="{FC3ABAF0-CC29-46A0-B6BF-DB77B21D12B5}">
      <formula1>AK9&lt;&gt;"A"</formula1>
    </dataValidation>
    <dataValidation type="custom" operator="equal" allowBlank="1" showInputMessage="1" showErrorMessage="1" error="SII登録型番を半角大文字の英数字で入力してください。（９文字）" sqref="A73:H77" xr:uid="{B0BEA8C0-3E27-4B49-A3B0-0CD6988F8FB2}">
      <formula1>AND(LENB(A73)=9,EXACT(UPPER(A73),A73))</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rowBreaks count="1" manualBreakCount="1">
    <brk id="67" max="54" man="1"/>
  </rowBreaks>
  <colBreaks count="1" manualBreakCount="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G63"/>
  <sheetViews>
    <sheetView showGridLines="0" showZeros="0" zoomScale="60" zoomScaleNormal="60" zoomScaleSheetLayoutView="50" workbookViewId="0"/>
  </sheetViews>
  <sheetFormatPr defaultColWidth="9" defaultRowHeight="19" x14ac:dyDescent="0.2"/>
  <cols>
    <col min="1" max="55" width="3.7265625" style="4" customWidth="1"/>
    <col min="56" max="56" width="3.7265625" style="4" hidden="1" customWidth="1"/>
    <col min="57" max="57" width="3.7265625" style="4" customWidth="1"/>
    <col min="58" max="58" width="5.7265625" style="24" customWidth="1"/>
    <col min="59" max="59" width="51.7265625" style="28" hidden="1" customWidth="1"/>
    <col min="60" max="60" width="51.7265625" style="4" customWidth="1"/>
    <col min="61" max="62" width="3.453125" style="4" customWidth="1"/>
    <col min="63" max="16384" width="9" style="4"/>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0"/>
      <c r="AP1" s="30"/>
      <c r="AQ1" s="1"/>
      <c r="AR1" s="1"/>
      <c r="AS1" s="1"/>
      <c r="AT1" s="1"/>
      <c r="AU1" s="1"/>
      <c r="AV1" s="1"/>
      <c r="AW1" s="1"/>
      <c r="AX1" s="1"/>
      <c r="AY1" s="1"/>
      <c r="AZ1" s="1"/>
      <c r="BA1" s="1"/>
      <c r="BB1" s="1"/>
      <c r="BC1" s="13" t="s">
        <v>261</v>
      </c>
      <c r="BD1" s="13"/>
      <c r="BE1" s="13"/>
    </row>
    <row r="2" spans="1:59" ht="30" customHeight="1" x14ac:dyDescent="0.2">
      <c r="A2" s="549" t="s">
        <v>44</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175"/>
      <c r="BE2" s="175"/>
    </row>
    <row r="3" spans="1:59" ht="7.9"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8"/>
      <c r="BE3" s="198"/>
    </row>
    <row r="4" spans="1:59" ht="24" customHeight="1" x14ac:dyDescent="0.2">
      <c r="A4" s="25" t="s">
        <v>78</v>
      </c>
      <c r="B4" s="24"/>
      <c r="C4" s="24"/>
      <c r="D4" s="2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39"/>
      <c r="BD4" s="139"/>
      <c r="BE4" s="139"/>
    </row>
    <row r="5" spans="1:59" ht="14.25" customHeight="1" x14ac:dyDescent="0.2">
      <c r="A5" s="12"/>
      <c r="B5" s="12"/>
      <c r="C5" s="12"/>
      <c r="D5" s="12"/>
      <c r="E5" s="1"/>
      <c r="F5" s="1"/>
      <c r="G5" s="1"/>
      <c r="H5" s="1"/>
      <c r="I5" s="1"/>
      <c r="J5" s="1"/>
      <c r="K5" s="1"/>
      <c r="L5" s="1"/>
      <c r="M5" s="1"/>
      <c r="N5" s="1"/>
      <c r="O5" s="1"/>
      <c r="P5" s="1"/>
      <c r="Q5" s="1"/>
      <c r="R5" s="1"/>
      <c r="S5" s="1"/>
      <c r="T5" s="1"/>
      <c r="U5" s="1"/>
      <c r="V5" s="1"/>
      <c r="W5" s="1"/>
      <c r="X5" s="1"/>
      <c r="Y5" s="1"/>
      <c r="Z5" s="12"/>
      <c r="AA5" s="12"/>
      <c r="AB5" s="12"/>
      <c r="AC5" s="12"/>
      <c r="AD5" s="12"/>
      <c r="AE5" s="12"/>
      <c r="AF5" s="12"/>
      <c r="AG5" s="12"/>
      <c r="AH5" s="12"/>
      <c r="AI5" s="12"/>
      <c r="AJ5" s="12"/>
      <c r="AK5" s="12"/>
      <c r="AL5" s="12"/>
      <c r="AM5" s="12"/>
      <c r="AN5" s="12"/>
      <c r="AO5" s="1"/>
      <c r="AP5" s="1"/>
      <c r="AQ5" s="1"/>
      <c r="AR5" s="1"/>
      <c r="AS5" s="1"/>
      <c r="AT5" s="1"/>
      <c r="AU5" s="1"/>
      <c r="AV5" s="1"/>
      <c r="AW5" s="1"/>
      <c r="AX5" s="15"/>
      <c r="AY5" s="141"/>
      <c r="AZ5" s="60"/>
      <c r="BA5" s="141"/>
      <c r="BB5" s="1178"/>
      <c r="BC5" s="1178"/>
      <c r="BD5" s="141"/>
      <c r="BE5" s="141"/>
    </row>
    <row r="6" spans="1:59" ht="16.899999999999999" customHeight="1" x14ac:dyDescent="0.2">
      <c r="A6" s="101"/>
      <c r="B6" s="102"/>
      <c r="C6" s="103" t="s">
        <v>262</v>
      </c>
      <c r="D6" s="16"/>
      <c r="E6" s="16"/>
      <c r="F6" s="16"/>
      <c r="G6" s="104"/>
      <c r="H6" s="105"/>
      <c r="I6" s="103" t="s">
        <v>120</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175" t="s">
        <v>202</v>
      </c>
      <c r="AX6" s="1176"/>
      <c r="AY6" s="1176"/>
      <c r="AZ6" s="1176"/>
      <c r="BA6" s="1176"/>
      <c r="BB6" s="1176"/>
      <c r="BC6" s="1176"/>
      <c r="BD6" s="250"/>
      <c r="BE6" s="250"/>
    </row>
    <row r="7" spans="1:59" ht="13.9" customHeight="1" thickBot="1" x14ac:dyDescent="0.25">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1177"/>
      <c r="AX7" s="1177"/>
      <c r="AY7" s="1177"/>
      <c r="AZ7" s="1177"/>
      <c r="BA7" s="1177"/>
      <c r="BB7" s="1177"/>
      <c r="BC7" s="1177"/>
      <c r="BD7" s="250"/>
      <c r="BE7" s="250"/>
    </row>
    <row r="8" spans="1:59" ht="46.15" customHeight="1" x14ac:dyDescent="0.2">
      <c r="A8" s="1172" t="s">
        <v>54</v>
      </c>
      <c r="B8" s="1173"/>
      <c r="C8" s="1174"/>
      <c r="D8" s="1174"/>
      <c r="E8" s="924" t="s">
        <v>35</v>
      </c>
      <c r="F8" s="924"/>
      <c r="G8" s="924"/>
      <c r="H8" s="924"/>
      <c r="I8" s="924"/>
      <c r="J8" s="924"/>
      <c r="K8" s="924"/>
      <c r="L8" s="924"/>
      <c r="M8" s="924"/>
      <c r="N8" s="925" t="s">
        <v>7</v>
      </c>
      <c r="O8" s="925"/>
      <c r="P8" s="925"/>
      <c r="Q8" s="925"/>
      <c r="R8" s="925"/>
      <c r="S8" s="925"/>
      <c r="T8" s="925"/>
      <c r="U8" s="925"/>
      <c r="V8" s="925"/>
      <c r="W8" s="925"/>
      <c r="X8" s="925"/>
      <c r="Y8" s="925"/>
      <c r="Z8" s="925"/>
      <c r="AA8" s="925"/>
      <c r="AB8" s="925" t="s">
        <v>2</v>
      </c>
      <c r="AC8" s="925"/>
      <c r="AD8" s="925"/>
      <c r="AE8" s="925"/>
      <c r="AF8" s="925"/>
      <c r="AG8" s="925"/>
      <c r="AH8" s="925"/>
      <c r="AI8" s="925"/>
      <c r="AJ8" s="925"/>
      <c r="AK8" s="925"/>
      <c r="AL8" s="925"/>
      <c r="AM8" s="925"/>
      <c r="AN8" s="925"/>
      <c r="AO8" s="925"/>
      <c r="AP8" s="925"/>
      <c r="AQ8" s="925"/>
      <c r="AR8" s="925"/>
      <c r="AS8" s="926" t="s">
        <v>87</v>
      </c>
      <c r="AT8" s="927"/>
      <c r="AU8" s="927"/>
      <c r="AV8" s="928"/>
      <c r="AW8" s="1171" t="s">
        <v>47</v>
      </c>
      <c r="AX8" s="954"/>
      <c r="AY8" s="954"/>
      <c r="AZ8" s="954"/>
      <c r="BA8" s="954"/>
      <c r="BB8" s="954"/>
      <c r="BC8" s="956"/>
      <c r="BD8" s="28"/>
      <c r="BE8" s="28"/>
      <c r="BF8" s="414" t="s">
        <v>710</v>
      </c>
      <c r="BG8" s="415" t="s">
        <v>232</v>
      </c>
    </row>
    <row r="9" spans="1:59" ht="29.25" customHeight="1" x14ac:dyDescent="0.2">
      <c r="A9" s="1164" t="s">
        <v>75</v>
      </c>
      <c r="B9" s="1165"/>
      <c r="C9" s="1166"/>
      <c r="D9" s="1166"/>
      <c r="E9" s="1157"/>
      <c r="F9" s="1157"/>
      <c r="G9" s="1157"/>
      <c r="H9" s="1157"/>
      <c r="I9" s="1157"/>
      <c r="J9" s="1157"/>
      <c r="K9" s="1157"/>
      <c r="L9" s="1157"/>
      <c r="M9" s="1157"/>
      <c r="N9" s="909" t="str">
        <f>IF(E9="","",IFERROR(VLOOKUP(E9,製品リスト!$A$4:$C$1000,2,0),"SII登録型番を正しく入力してください"))</f>
        <v/>
      </c>
      <c r="O9" s="909"/>
      <c r="P9" s="909"/>
      <c r="Q9" s="909"/>
      <c r="R9" s="909"/>
      <c r="S9" s="909"/>
      <c r="T9" s="909"/>
      <c r="U9" s="909"/>
      <c r="V9" s="909"/>
      <c r="W9" s="909"/>
      <c r="X9" s="909"/>
      <c r="Y9" s="909"/>
      <c r="Z9" s="909"/>
      <c r="AA9" s="909"/>
      <c r="AB9" s="909" t="str">
        <f>IF(E9="","",IFERROR(VLOOKUP(E9,製品リスト!$A$4:$C$1000,3,0),"SII登録型番を正しく入力してください"))</f>
        <v/>
      </c>
      <c r="AC9" s="909"/>
      <c r="AD9" s="909"/>
      <c r="AE9" s="909"/>
      <c r="AF9" s="909"/>
      <c r="AG9" s="909"/>
      <c r="AH9" s="909"/>
      <c r="AI9" s="909"/>
      <c r="AJ9" s="909"/>
      <c r="AK9" s="909"/>
      <c r="AL9" s="909"/>
      <c r="AM9" s="909"/>
      <c r="AN9" s="909"/>
      <c r="AO9" s="909"/>
      <c r="AP9" s="909"/>
      <c r="AQ9" s="909"/>
      <c r="AR9" s="909"/>
      <c r="AS9" s="1154" t="str">
        <f>IF(E9&lt;&gt;"", RIGHT(E9,1),"")</f>
        <v/>
      </c>
      <c r="AT9" s="1155"/>
      <c r="AU9" s="1155"/>
      <c r="AV9" s="1156"/>
      <c r="AW9" s="1115"/>
      <c r="AX9" s="1116"/>
      <c r="AY9" s="1116"/>
      <c r="AZ9" s="1116"/>
      <c r="BA9" s="1116"/>
      <c r="BB9" s="1116"/>
      <c r="BC9" s="74" t="s">
        <v>14</v>
      </c>
      <c r="BD9" s="197"/>
      <c r="BE9" s="197"/>
      <c r="BF9" s="421">
        <v>1</v>
      </c>
      <c r="BG9" s="417"/>
    </row>
    <row r="10" spans="1:59" s="1" customFormat="1" ht="28.5" customHeight="1" x14ac:dyDescent="0.2">
      <c r="A10" s="1164"/>
      <c r="B10" s="1165"/>
      <c r="C10" s="1166"/>
      <c r="D10" s="1166"/>
      <c r="E10" s="1090"/>
      <c r="F10" s="1090"/>
      <c r="G10" s="1090"/>
      <c r="H10" s="1090"/>
      <c r="I10" s="1090"/>
      <c r="J10" s="1090"/>
      <c r="K10" s="1090"/>
      <c r="L10" s="1090"/>
      <c r="M10" s="1090"/>
      <c r="N10" s="887" t="str">
        <f>IF(E10="","",IFERROR(VLOOKUP(E10,製品リスト!$A$4:$C$1000,2,0),"SII登録型番を正しく入力してください"))</f>
        <v/>
      </c>
      <c r="O10" s="887"/>
      <c r="P10" s="887"/>
      <c r="Q10" s="887"/>
      <c r="R10" s="887"/>
      <c r="S10" s="887"/>
      <c r="T10" s="887"/>
      <c r="U10" s="887"/>
      <c r="V10" s="887"/>
      <c r="W10" s="887"/>
      <c r="X10" s="887"/>
      <c r="Y10" s="887"/>
      <c r="Z10" s="887"/>
      <c r="AA10" s="887"/>
      <c r="AB10" s="887" t="str">
        <f>IF(E10="","",IFERROR(VLOOKUP(E10,製品リスト!$A$4:$C$1000,3,0),"SII登録型番を正しく入力してください"))</f>
        <v/>
      </c>
      <c r="AC10" s="887"/>
      <c r="AD10" s="887"/>
      <c r="AE10" s="887"/>
      <c r="AF10" s="887"/>
      <c r="AG10" s="887"/>
      <c r="AH10" s="887"/>
      <c r="AI10" s="887"/>
      <c r="AJ10" s="887"/>
      <c r="AK10" s="887"/>
      <c r="AL10" s="887"/>
      <c r="AM10" s="887"/>
      <c r="AN10" s="887"/>
      <c r="AO10" s="887"/>
      <c r="AP10" s="887"/>
      <c r="AQ10" s="887"/>
      <c r="AR10" s="887"/>
      <c r="AS10" s="1091" t="str">
        <f t="shared" ref="AS10:AS14" si="0">IF(E10&lt;&gt;"", RIGHT(E10,1),"")</f>
        <v/>
      </c>
      <c r="AT10" s="1092"/>
      <c r="AU10" s="1092"/>
      <c r="AV10" s="1093"/>
      <c r="AW10" s="1094"/>
      <c r="AX10" s="1095"/>
      <c r="AY10" s="1095"/>
      <c r="AZ10" s="1095"/>
      <c r="BA10" s="1095"/>
      <c r="BB10" s="1095"/>
      <c r="BC10" s="75" t="s">
        <v>14</v>
      </c>
      <c r="BD10" s="197"/>
      <c r="BE10" s="197"/>
      <c r="BF10" s="424">
        <v>2</v>
      </c>
      <c r="BG10" s="417"/>
    </row>
    <row r="11" spans="1:59" s="1" customFormat="1" ht="28.5" customHeight="1" x14ac:dyDescent="0.2">
      <c r="A11" s="1164"/>
      <c r="B11" s="1165"/>
      <c r="C11" s="1166"/>
      <c r="D11" s="1166"/>
      <c r="E11" s="1090"/>
      <c r="F11" s="1090"/>
      <c r="G11" s="1090"/>
      <c r="H11" s="1090"/>
      <c r="I11" s="1090"/>
      <c r="J11" s="1090"/>
      <c r="K11" s="1090"/>
      <c r="L11" s="1090"/>
      <c r="M11" s="1090"/>
      <c r="N11" s="887" t="str">
        <f>IF(E11="","",IFERROR(VLOOKUP(E11,製品リスト!$A$4:$C$1000,2,0),"SII登録型番を正しく入力してください"))</f>
        <v/>
      </c>
      <c r="O11" s="887"/>
      <c r="P11" s="887"/>
      <c r="Q11" s="887"/>
      <c r="R11" s="887"/>
      <c r="S11" s="887"/>
      <c r="T11" s="887"/>
      <c r="U11" s="887"/>
      <c r="V11" s="887"/>
      <c r="W11" s="887"/>
      <c r="X11" s="887"/>
      <c r="Y11" s="887"/>
      <c r="Z11" s="887"/>
      <c r="AA11" s="887"/>
      <c r="AB11" s="887" t="str">
        <f>IF(E11="","",IFERROR(VLOOKUP(E11,製品リスト!$A$4:$C$1000,3,0),"SII登録型番を正しく入力してください"))</f>
        <v/>
      </c>
      <c r="AC11" s="887"/>
      <c r="AD11" s="887"/>
      <c r="AE11" s="887"/>
      <c r="AF11" s="887"/>
      <c r="AG11" s="887"/>
      <c r="AH11" s="887"/>
      <c r="AI11" s="887"/>
      <c r="AJ11" s="887"/>
      <c r="AK11" s="887"/>
      <c r="AL11" s="887"/>
      <c r="AM11" s="887"/>
      <c r="AN11" s="887"/>
      <c r="AO11" s="887"/>
      <c r="AP11" s="887"/>
      <c r="AQ11" s="887"/>
      <c r="AR11" s="887"/>
      <c r="AS11" s="1091" t="str">
        <f t="shared" si="0"/>
        <v/>
      </c>
      <c r="AT11" s="1092"/>
      <c r="AU11" s="1092"/>
      <c r="AV11" s="1093"/>
      <c r="AW11" s="1094"/>
      <c r="AX11" s="1095"/>
      <c r="AY11" s="1095"/>
      <c r="AZ11" s="1095"/>
      <c r="BA11" s="1095"/>
      <c r="BB11" s="1095"/>
      <c r="BC11" s="75" t="s">
        <v>14</v>
      </c>
      <c r="BD11" s="197"/>
      <c r="BE11" s="197"/>
      <c r="BF11" s="424">
        <v>3</v>
      </c>
      <c r="BG11" s="417"/>
    </row>
    <row r="12" spans="1:59" s="1" customFormat="1" ht="28.5" customHeight="1" x14ac:dyDescent="0.2">
      <c r="A12" s="1164"/>
      <c r="B12" s="1165"/>
      <c r="C12" s="1166"/>
      <c r="D12" s="1166"/>
      <c r="E12" s="1090"/>
      <c r="F12" s="1090"/>
      <c r="G12" s="1090"/>
      <c r="H12" s="1090"/>
      <c r="I12" s="1090"/>
      <c r="J12" s="1090"/>
      <c r="K12" s="1090"/>
      <c r="L12" s="1090"/>
      <c r="M12" s="1090"/>
      <c r="N12" s="887" t="str">
        <f>IF(E12="","",IFERROR(VLOOKUP(E12,製品リスト!$A$4:$C$1000,2,0),"SII登録型番を正しく入力してください"))</f>
        <v/>
      </c>
      <c r="O12" s="887"/>
      <c r="P12" s="887"/>
      <c r="Q12" s="887"/>
      <c r="R12" s="887"/>
      <c r="S12" s="887"/>
      <c r="T12" s="887"/>
      <c r="U12" s="887"/>
      <c r="V12" s="887"/>
      <c r="W12" s="887"/>
      <c r="X12" s="887"/>
      <c r="Y12" s="887"/>
      <c r="Z12" s="887"/>
      <c r="AA12" s="887"/>
      <c r="AB12" s="887" t="str">
        <f>IF(E12="","",IFERROR(VLOOKUP(E12,製品リスト!$A$4:$C$1000,3,0),"SII登録型番を正しく入力してください"))</f>
        <v/>
      </c>
      <c r="AC12" s="887"/>
      <c r="AD12" s="887"/>
      <c r="AE12" s="887"/>
      <c r="AF12" s="887"/>
      <c r="AG12" s="887"/>
      <c r="AH12" s="887"/>
      <c r="AI12" s="887"/>
      <c r="AJ12" s="887"/>
      <c r="AK12" s="887"/>
      <c r="AL12" s="887"/>
      <c r="AM12" s="887"/>
      <c r="AN12" s="887"/>
      <c r="AO12" s="887"/>
      <c r="AP12" s="887"/>
      <c r="AQ12" s="887"/>
      <c r="AR12" s="887"/>
      <c r="AS12" s="1091" t="str">
        <f t="shared" si="0"/>
        <v/>
      </c>
      <c r="AT12" s="1092"/>
      <c r="AU12" s="1092"/>
      <c r="AV12" s="1093"/>
      <c r="AW12" s="1094"/>
      <c r="AX12" s="1095"/>
      <c r="AY12" s="1095"/>
      <c r="AZ12" s="1095"/>
      <c r="BA12" s="1095"/>
      <c r="BB12" s="1095"/>
      <c r="BC12" s="75" t="s">
        <v>14</v>
      </c>
      <c r="BD12" s="197"/>
      <c r="BE12" s="197"/>
      <c r="BF12" s="424">
        <v>4</v>
      </c>
      <c r="BG12" s="417"/>
    </row>
    <row r="13" spans="1:59" s="1" customFormat="1" ht="28.5" customHeight="1" x14ac:dyDescent="0.2">
      <c r="A13" s="1164"/>
      <c r="B13" s="1165"/>
      <c r="C13" s="1166"/>
      <c r="D13" s="1166"/>
      <c r="E13" s="1090"/>
      <c r="F13" s="1090"/>
      <c r="G13" s="1090"/>
      <c r="H13" s="1090"/>
      <c r="I13" s="1090"/>
      <c r="J13" s="1090"/>
      <c r="K13" s="1090"/>
      <c r="L13" s="1090"/>
      <c r="M13" s="1090"/>
      <c r="N13" s="887" t="str">
        <f>IF(E13="","",IFERROR(VLOOKUP(E13,製品リスト!$A$4:$C$1000,2,0),"SII登録型番を正しく入力してください"))</f>
        <v/>
      </c>
      <c r="O13" s="887"/>
      <c r="P13" s="887"/>
      <c r="Q13" s="887"/>
      <c r="R13" s="887"/>
      <c r="S13" s="887"/>
      <c r="T13" s="887"/>
      <c r="U13" s="887"/>
      <c r="V13" s="887"/>
      <c r="W13" s="887"/>
      <c r="X13" s="887"/>
      <c r="Y13" s="887"/>
      <c r="Z13" s="887"/>
      <c r="AA13" s="887"/>
      <c r="AB13" s="887" t="str">
        <f>IF(E13="","",IFERROR(VLOOKUP(E13,製品リスト!$A$4:$C$1000,3,0),"SII登録型番を正しく入力してください"))</f>
        <v/>
      </c>
      <c r="AC13" s="887"/>
      <c r="AD13" s="887"/>
      <c r="AE13" s="887"/>
      <c r="AF13" s="887"/>
      <c r="AG13" s="887"/>
      <c r="AH13" s="887"/>
      <c r="AI13" s="887"/>
      <c r="AJ13" s="887"/>
      <c r="AK13" s="887"/>
      <c r="AL13" s="887"/>
      <c r="AM13" s="887"/>
      <c r="AN13" s="887"/>
      <c r="AO13" s="887"/>
      <c r="AP13" s="887"/>
      <c r="AQ13" s="887"/>
      <c r="AR13" s="887"/>
      <c r="AS13" s="1091" t="str">
        <f t="shared" si="0"/>
        <v/>
      </c>
      <c r="AT13" s="1092"/>
      <c r="AU13" s="1092"/>
      <c r="AV13" s="1093"/>
      <c r="AW13" s="1094"/>
      <c r="AX13" s="1095"/>
      <c r="AY13" s="1095"/>
      <c r="AZ13" s="1095"/>
      <c r="BA13" s="1095"/>
      <c r="BB13" s="1095"/>
      <c r="BC13" s="75" t="s">
        <v>14</v>
      </c>
      <c r="BD13" s="197"/>
      <c r="BE13" s="197"/>
      <c r="BF13" s="424">
        <v>5</v>
      </c>
      <c r="BG13" s="417"/>
    </row>
    <row r="14" spans="1:59" s="1" customFormat="1" ht="28.5" customHeight="1" x14ac:dyDescent="0.2">
      <c r="A14" s="1164"/>
      <c r="B14" s="1165"/>
      <c r="C14" s="1166"/>
      <c r="D14" s="1166"/>
      <c r="E14" s="1090"/>
      <c r="F14" s="1090"/>
      <c r="G14" s="1090"/>
      <c r="H14" s="1090"/>
      <c r="I14" s="1090"/>
      <c r="J14" s="1090"/>
      <c r="K14" s="1090"/>
      <c r="L14" s="1090"/>
      <c r="M14" s="1090"/>
      <c r="N14" s="887" t="str">
        <f>IF(E14="","",IFERROR(VLOOKUP(E14,製品リスト!$A$4:$C$1000,2,0),"SII登録型番を正しく入力してください"))</f>
        <v/>
      </c>
      <c r="O14" s="887"/>
      <c r="P14" s="887"/>
      <c r="Q14" s="887"/>
      <c r="R14" s="887"/>
      <c r="S14" s="887"/>
      <c r="T14" s="887"/>
      <c r="U14" s="887"/>
      <c r="V14" s="887"/>
      <c r="W14" s="887"/>
      <c r="X14" s="887"/>
      <c r="Y14" s="887"/>
      <c r="Z14" s="887"/>
      <c r="AA14" s="887"/>
      <c r="AB14" s="887" t="str">
        <f>IF(E14="","",IFERROR(VLOOKUP(E14,製品リスト!$A$4:$C$1000,3,0),"SII登録型番を正しく入力してください"))</f>
        <v/>
      </c>
      <c r="AC14" s="887"/>
      <c r="AD14" s="887"/>
      <c r="AE14" s="887"/>
      <c r="AF14" s="887"/>
      <c r="AG14" s="887"/>
      <c r="AH14" s="887"/>
      <c r="AI14" s="887"/>
      <c r="AJ14" s="887"/>
      <c r="AK14" s="887"/>
      <c r="AL14" s="887"/>
      <c r="AM14" s="887"/>
      <c r="AN14" s="887"/>
      <c r="AO14" s="887"/>
      <c r="AP14" s="887"/>
      <c r="AQ14" s="887"/>
      <c r="AR14" s="887"/>
      <c r="AS14" s="1091" t="str">
        <f t="shared" si="0"/>
        <v/>
      </c>
      <c r="AT14" s="1092"/>
      <c r="AU14" s="1092"/>
      <c r="AV14" s="1093"/>
      <c r="AW14" s="1094"/>
      <c r="AX14" s="1095"/>
      <c r="AY14" s="1095"/>
      <c r="AZ14" s="1095"/>
      <c r="BA14" s="1095"/>
      <c r="BB14" s="1095"/>
      <c r="BC14" s="75" t="s">
        <v>14</v>
      </c>
      <c r="BD14" s="197"/>
      <c r="BE14" s="197"/>
      <c r="BF14" s="424">
        <v>6</v>
      </c>
      <c r="BG14" s="417"/>
    </row>
    <row r="15" spans="1:59" s="1" customFormat="1" ht="28.5" customHeight="1" x14ac:dyDescent="0.2">
      <c r="A15" s="1164"/>
      <c r="B15" s="1165"/>
      <c r="C15" s="1166"/>
      <c r="D15" s="1166"/>
      <c r="E15" s="1090"/>
      <c r="F15" s="1090"/>
      <c r="G15" s="1090"/>
      <c r="H15" s="1090"/>
      <c r="I15" s="1090"/>
      <c r="J15" s="1090"/>
      <c r="K15" s="1090"/>
      <c r="L15" s="1090"/>
      <c r="M15" s="1090"/>
      <c r="N15" s="887" t="str">
        <f>IF(E15="","",IFERROR(VLOOKUP(E15,製品リスト!$A$4:$C$1000,2,0),"SII登録型番を正しく入力してください"))</f>
        <v/>
      </c>
      <c r="O15" s="887"/>
      <c r="P15" s="887"/>
      <c r="Q15" s="887"/>
      <c r="R15" s="887"/>
      <c r="S15" s="887"/>
      <c r="T15" s="887"/>
      <c r="U15" s="887"/>
      <c r="V15" s="887"/>
      <c r="W15" s="887"/>
      <c r="X15" s="887"/>
      <c r="Y15" s="887"/>
      <c r="Z15" s="887"/>
      <c r="AA15" s="887"/>
      <c r="AB15" s="887" t="str">
        <f>IF(E15="","",IFERROR(VLOOKUP(E15,製品リスト!$A$4:$C$1000,3,0),"SII登録型番を正しく入力してください"))</f>
        <v/>
      </c>
      <c r="AC15" s="887"/>
      <c r="AD15" s="887"/>
      <c r="AE15" s="887"/>
      <c r="AF15" s="887"/>
      <c r="AG15" s="887"/>
      <c r="AH15" s="887"/>
      <c r="AI15" s="887"/>
      <c r="AJ15" s="887"/>
      <c r="AK15" s="887"/>
      <c r="AL15" s="887"/>
      <c r="AM15" s="887"/>
      <c r="AN15" s="887"/>
      <c r="AO15" s="887"/>
      <c r="AP15" s="887"/>
      <c r="AQ15" s="887"/>
      <c r="AR15" s="887"/>
      <c r="AS15" s="1091" t="str">
        <f t="shared" ref="AS15:AS17" si="1">IF(E15&lt;&gt;"", RIGHT(E15,1),"")</f>
        <v/>
      </c>
      <c r="AT15" s="1092"/>
      <c r="AU15" s="1092"/>
      <c r="AV15" s="1093"/>
      <c r="AW15" s="1094"/>
      <c r="AX15" s="1095"/>
      <c r="AY15" s="1095"/>
      <c r="AZ15" s="1095"/>
      <c r="BA15" s="1095"/>
      <c r="BB15" s="1095"/>
      <c r="BC15" s="75" t="s">
        <v>14</v>
      </c>
      <c r="BD15" s="197"/>
      <c r="BE15" s="197"/>
      <c r="BF15" s="424">
        <v>7</v>
      </c>
      <c r="BG15" s="417"/>
    </row>
    <row r="16" spans="1:59" s="1" customFormat="1" ht="28.5" customHeight="1" x14ac:dyDescent="0.2">
      <c r="A16" s="1164"/>
      <c r="B16" s="1165"/>
      <c r="C16" s="1166"/>
      <c r="D16" s="1166"/>
      <c r="E16" s="1090"/>
      <c r="F16" s="1090"/>
      <c r="G16" s="1090"/>
      <c r="H16" s="1090"/>
      <c r="I16" s="1090"/>
      <c r="J16" s="1090"/>
      <c r="K16" s="1090"/>
      <c r="L16" s="1090"/>
      <c r="M16" s="1090"/>
      <c r="N16" s="887" t="str">
        <f>IF(E16="","",IFERROR(VLOOKUP(E16,製品リスト!$A$4:$C$1000,2,0),"SII登録型番を正しく入力してください"))</f>
        <v/>
      </c>
      <c r="O16" s="887"/>
      <c r="P16" s="887"/>
      <c r="Q16" s="887"/>
      <c r="R16" s="887"/>
      <c r="S16" s="887"/>
      <c r="T16" s="887"/>
      <c r="U16" s="887"/>
      <c r="V16" s="887"/>
      <c r="W16" s="887"/>
      <c r="X16" s="887"/>
      <c r="Y16" s="887"/>
      <c r="Z16" s="887"/>
      <c r="AA16" s="887"/>
      <c r="AB16" s="887" t="str">
        <f>IF(E16="","",IFERROR(VLOOKUP(E16,製品リスト!$A$4:$C$1000,3,0),"SII登録型番を正しく入力してください"))</f>
        <v/>
      </c>
      <c r="AC16" s="887"/>
      <c r="AD16" s="887"/>
      <c r="AE16" s="887"/>
      <c r="AF16" s="887"/>
      <c r="AG16" s="887"/>
      <c r="AH16" s="887"/>
      <c r="AI16" s="887"/>
      <c r="AJ16" s="887"/>
      <c r="AK16" s="887"/>
      <c r="AL16" s="887"/>
      <c r="AM16" s="887"/>
      <c r="AN16" s="887"/>
      <c r="AO16" s="887"/>
      <c r="AP16" s="887"/>
      <c r="AQ16" s="887"/>
      <c r="AR16" s="887"/>
      <c r="AS16" s="1091" t="str">
        <f t="shared" si="1"/>
        <v/>
      </c>
      <c r="AT16" s="1092"/>
      <c r="AU16" s="1092"/>
      <c r="AV16" s="1093"/>
      <c r="AW16" s="1094"/>
      <c r="AX16" s="1095"/>
      <c r="AY16" s="1095"/>
      <c r="AZ16" s="1095"/>
      <c r="BA16" s="1095"/>
      <c r="BB16" s="1095"/>
      <c r="BC16" s="75" t="s">
        <v>14</v>
      </c>
      <c r="BD16" s="197"/>
      <c r="BE16" s="197"/>
      <c r="BF16" s="424">
        <v>8</v>
      </c>
      <c r="BG16" s="417"/>
    </row>
    <row r="17" spans="1:59" s="1" customFormat="1" ht="28.5" customHeight="1" x14ac:dyDescent="0.2">
      <c r="A17" s="1164"/>
      <c r="B17" s="1165"/>
      <c r="C17" s="1166"/>
      <c r="D17" s="1166"/>
      <c r="E17" s="1090"/>
      <c r="F17" s="1090"/>
      <c r="G17" s="1090"/>
      <c r="H17" s="1090"/>
      <c r="I17" s="1090"/>
      <c r="J17" s="1090"/>
      <c r="K17" s="1090"/>
      <c r="L17" s="1090"/>
      <c r="M17" s="1090"/>
      <c r="N17" s="887" t="str">
        <f>IF(E17="","",IFERROR(VLOOKUP(E17,製品リスト!$A$4:$C$1000,2,0),"SII登録型番を正しく入力してください"))</f>
        <v/>
      </c>
      <c r="O17" s="887"/>
      <c r="P17" s="887"/>
      <c r="Q17" s="887"/>
      <c r="R17" s="887"/>
      <c r="S17" s="887"/>
      <c r="T17" s="887"/>
      <c r="U17" s="887"/>
      <c r="V17" s="887"/>
      <c r="W17" s="887"/>
      <c r="X17" s="887"/>
      <c r="Y17" s="887"/>
      <c r="Z17" s="887"/>
      <c r="AA17" s="887"/>
      <c r="AB17" s="887" t="str">
        <f>IF(E17="","",IFERROR(VLOOKUP(E17,製品リスト!$A$4:$C$1000,3,0),"SII登録型番を正しく入力してください"))</f>
        <v/>
      </c>
      <c r="AC17" s="887"/>
      <c r="AD17" s="887"/>
      <c r="AE17" s="887"/>
      <c r="AF17" s="887"/>
      <c r="AG17" s="887"/>
      <c r="AH17" s="887"/>
      <c r="AI17" s="887"/>
      <c r="AJ17" s="887"/>
      <c r="AK17" s="887"/>
      <c r="AL17" s="887"/>
      <c r="AM17" s="887"/>
      <c r="AN17" s="887"/>
      <c r="AO17" s="887"/>
      <c r="AP17" s="887"/>
      <c r="AQ17" s="887"/>
      <c r="AR17" s="887"/>
      <c r="AS17" s="1091" t="str">
        <f t="shared" si="1"/>
        <v/>
      </c>
      <c r="AT17" s="1092"/>
      <c r="AU17" s="1092"/>
      <c r="AV17" s="1093"/>
      <c r="AW17" s="1094"/>
      <c r="AX17" s="1095"/>
      <c r="AY17" s="1095"/>
      <c r="AZ17" s="1095"/>
      <c r="BA17" s="1095"/>
      <c r="BB17" s="1095"/>
      <c r="BC17" s="75" t="s">
        <v>14</v>
      </c>
      <c r="BD17" s="197"/>
      <c r="BE17" s="197"/>
      <c r="BF17" s="424">
        <v>9</v>
      </c>
      <c r="BG17" s="417"/>
    </row>
    <row r="18" spans="1:59" s="1" customFormat="1" ht="28.5" customHeight="1" x14ac:dyDescent="0.2">
      <c r="A18" s="1164"/>
      <c r="B18" s="1165"/>
      <c r="C18" s="1166"/>
      <c r="D18" s="1166"/>
      <c r="E18" s="1090"/>
      <c r="F18" s="1090"/>
      <c r="G18" s="1090"/>
      <c r="H18" s="1090"/>
      <c r="I18" s="1090"/>
      <c r="J18" s="1090"/>
      <c r="K18" s="1090"/>
      <c r="L18" s="1090"/>
      <c r="M18" s="1090"/>
      <c r="N18" s="887" t="str">
        <f>IF(E18="","",IFERROR(VLOOKUP(E18,製品リスト!$A$4:$C$1000,2,0),"SII登録型番を正しく入力してください"))</f>
        <v/>
      </c>
      <c r="O18" s="887"/>
      <c r="P18" s="887"/>
      <c r="Q18" s="887"/>
      <c r="R18" s="887"/>
      <c r="S18" s="887"/>
      <c r="T18" s="887"/>
      <c r="U18" s="887"/>
      <c r="V18" s="887"/>
      <c r="W18" s="887"/>
      <c r="X18" s="887"/>
      <c r="Y18" s="887"/>
      <c r="Z18" s="887"/>
      <c r="AA18" s="887"/>
      <c r="AB18" s="887" t="str">
        <f>IF(E18="","",IFERROR(VLOOKUP(E18,製品リスト!$A$4:$C$1000,3,0),"SII登録型番を正しく入力してください"))</f>
        <v/>
      </c>
      <c r="AC18" s="887"/>
      <c r="AD18" s="887"/>
      <c r="AE18" s="887"/>
      <c r="AF18" s="887"/>
      <c r="AG18" s="887"/>
      <c r="AH18" s="887"/>
      <c r="AI18" s="887"/>
      <c r="AJ18" s="887"/>
      <c r="AK18" s="887"/>
      <c r="AL18" s="887"/>
      <c r="AM18" s="887"/>
      <c r="AN18" s="887"/>
      <c r="AO18" s="887"/>
      <c r="AP18" s="887"/>
      <c r="AQ18" s="887"/>
      <c r="AR18" s="887"/>
      <c r="AS18" s="1091" t="str">
        <f t="shared" ref="AS18:AS19" si="2">IF(E18&lt;&gt;"", RIGHT(E18,1),"")</f>
        <v/>
      </c>
      <c r="AT18" s="1092"/>
      <c r="AU18" s="1092"/>
      <c r="AV18" s="1093"/>
      <c r="AW18" s="1094"/>
      <c r="AX18" s="1095"/>
      <c r="AY18" s="1095"/>
      <c r="AZ18" s="1095"/>
      <c r="BA18" s="1095"/>
      <c r="BB18" s="1095"/>
      <c r="BC18" s="75" t="s">
        <v>14</v>
      </c>
      <c r="BD18" s="197"/>
      <c r="BE18" s="197"/>
      <c r="BF18" s="424">
        <v>10</v>
      </c>
      <c r="BG18" s="417"/>
    </row>
    <row r="19" spans="1:59" s="1" customFormat="1" ht="28.5" customHeight="1" x14ac:dyDescent="0.2">
      <c r="A19" s="1164"/>
      <c r="B19" s="1165"/>
      <c r="C19" s="1166"/>
      <c r="D19" s="1166"/>
      <c r="E19" s="1090"/>
      <c r="F19" s="1090"/>
      <c r="G19" s="1090"/>
      <c r="H19" s="1090"/>
      <c r="I19" s="1090"/>
      <c r="J19" s="1090"/>
      <c r="K19" s="1090"/>
      <c r="L19" s="1090"/>
      <c r="M19" s="1090"/>
      <c r="N19" s="887" t="str">
        <f>IF(E19="","",IFERROR(VLOOKUP(E19,製品リスト!$A$4:$C$1000,2,0),"SII登録型番を正しく入力してください"))</f>
        <v/>
      </c>
      <c r="O19" s="887"/>
      <c r="P19" s="887"/>
      <c r="Q19" s="887"/>
      <c r="R19" s="887"/>
      <c r="S19" s="887"/>
      <c r="T19" s="887"/>
      <c r="U19" s="887"/>
      <c r="V19" s="887"/>
      <c r="W19" s="887"/>
      <c r="X19" s="887"/>
      <c r="Y19" s="887"/>
      <c r="Z19" s="887"/>
      <c r="AA19" s="887"/>
      <c r="AB19" s="887" t="str">
        <f>IF(E19="","",IFERROR(VLOOKUP(E19,製品リスト!$A$4:$C$1000,3,0),"SII登録型番を正しく入力してください"))</f>
        <v/>
      </c>
      <c r="AC19" s="887"/>
      <c r="AD19" s="887"/>
      <c r="AE19" s="887"/>
      <c r="AF19" s="887"/>
      <c r="AG19" s="887"/>
      <c r="AH19" s="887"/>
      <c r="AI19" s="887"/>
      <c r="AJ19" s="887"/>
      <c r="AK19" s="887"/>
      <c r="AL19" s="887"/>
      <c r="AM19" s="887"/>
      <c r="AN19" s="887"/>
      <c r="AO19" s="887"/>
      <c r="AP19" s="887"/>
      <c r="AQ19" s="887"/>
      <c r="AR19" s="887"/>
      <c r="AS19" s="1091" t="str">
        <f t="shared" si="2"/>
        <v/>
      </c>
      <c r="AT19" s="1092"/>
      <c r="AU19" s="1092"/>
      <c r="AV19" s="1093"/>
      <c r="AW19" s="1094"/>
      <c r="AX19" s="1095"/>
      <c r="AY19" s="1095"/>
      <c r="AZ19" s="1095"/>
      <c r="BA19" s="1095"/>
      <c r="BB19" s="1095"/>
      <c r="BC19" s="75" t="s">
        <v>14</v>
      </c>
      <c r="BD19" s="197"/>
      <c r="BE19" s="197"/>
      <c r="BF19" s="424">
        <v>11</v>
      </c>
      <c r="BG19" s="417"/>
    </row>
    <row r="20" spans="1:59" s="1" customFormat="1" ht="28.5" customHeight="1" x14ac:dyDescent="0.2">
      <c r="A20" s="1164"/>
      <c r="B20" s="1165"/>
      <c r="C20" s="1166"/>
      <c r="D20" s="1166"/>
      <c r="E20" s="1090"/>
      <c r="F20" s="1090"/>
      <c r="G20" s="1090"/>
      <c r="H20" s="1090"/>
      <c r="I20" s="1090"/>
      <c r="J20" s="1090"/>
      <c r="K20" s="1090"/>
      <c r="L20" s="1090"/>
      <c r="M20" s="1090"/>
      <c r="N20" s="887" t="str">
        <f>IF(E20="","",IFERROR(VLOOKUP(E20,製品リスト!$A$4:$C$1000,2,0),"SII登録型番を正しく入力してください"))</f>
        <v/>
      </c>
      <c r="O20" s="887"/>
      <c r="P20" s="887"/>
      <c r="Q20" s="887"/>
      <c r="R20" s="887"/>
      <c r="S20" s="887"/>
      <c r="T20" s="887"/>
      <c r="U20" s="887"/>
      <c r="V20" s="887"/>
      <c r="W20" s="887"/>
      <c r="X20" s="887"/>
      <c r="Y20" s="887"/>
      <c r="Z20" s="887"/>
      <c r="AA20" s="887"/>
      <c r="AB20" s="887" t="str">
        <f>IF(E20="","",IFERROR(VLOOKUP(E20,製品リスト!$A$4:$C$1000,3,0),"SII登録型番を正しく入力してください"))</f>
        <v/>
      </c>
      <c r="AC20" s="887"/>
      <c r="AD20" s="887"/>
      <c r="AE20" s="887"/>
      <c r="AF20" s="887"/>
      <c r="AG20" s="887"/>
      <c r="AH20" s="887"/>
      <c r="AI20" s="887"/>
      <c r="AJ20" s="887"/>
      <c r="AK20" s="887"/>
      <c r="AL20" s="887"/>
      <c r="AM20" s="887"/>
      <c r="AN20" s="887"/>
      <c r="AO20" s="887"/>
      <c r="AP20" s="887"/>
      <c r="AQ20" s="887"/>
      <c r="AR20" s="887"/>
      <c r="AS20" s="1091" t="str">
        <f t="shared" ref="AS20:AS53" si="3">IF(E20&lt;&gt;"", RIGHT(E20,1),"")</f>
        <v/>
      </c>
      <c r="AT20" s="1092"/>
      <c r="AU20" s="1092"/>
      <c r="AV20" s="1093"/>
      <c r="AW20" s="1094"/>
      <c r="AX20" s="1095"/>
      <c r="AY20" s="1095"/>
      <c r="AZ20" s="1095"/>
      <c r="BA20" s="1095"/>
      <c r="BB20" s="1095"/>
      <c r="BC20" s="75" t="s">
        <v>14</v>
      </c>
      <c r="BD20" s="197"/>
      <c r="BE20" s="197"/>
      <c r="BF20" s="424">
        <v>12</v>
      </c>
      <c r="BG20" s="417"/>
    </row>
    <row r="21" spans="1:59" s="1" customFormat="1" ht="28.5" customHeight="1" x14ac:dyDescent="0.2">
      <c r="A21" s="1164"/>
      <c r="B21" s="1165"/>
      <c r="C21" s="1166"/>
      <c r="D21" s="1166"/>
      <c r="E21" s="1090"/>
      <c r="F21" s="1090"/>
      <c r="G21" s="1090"/>
      <c r="H21" s="1090"/>
      <c r="I21" s="1090"/>
      <c r="J21" s="1090"/>
      <c r="K21" s="1090"/>
      <c r="L21" s="1090"/>
      <c r="M21" s="1090"/>
      <c r="N21" s="887" t="str">
        <f>IF(E21="","",IFERROR(VLOOKUP(E21,製品リスト!$A$4:$C$1000,2,0),"SII登録型番を正しく入力してください"))</f>
        <v/>
      </c>
      <c r="O21" s="887"/>
      <c r="P21" s="887"/>
      <c r="Q21" s="887"/>
      <c r="R21" s="887"/>
      <c r="S21" s="887"/>
      <c r="T21" s="887"/>
      <c r="U21" s="887"/>
      <c r="V21" s="887"/>
      <c r="W21" s="887"/>
      <c r="X21" s="887"/>
      <c r="Y21" s="887"/>
      <c r="Z21" s="887"/>
      <c r="AA21" s="887"/>
      <c r="AB21" s="887" t="str">
        <f>IF(E21="","",IFERROR(VLOOKUP(E21,製品リスト!$A$4:$C$1000,3,0),"SII登録型番を正しく入力してください"))</f>
        <v/>
      </c>
      <c r="AC21" s="887"/>
      <c r="AD21" s="887"/>
      <c r="AE21" s="887"/>
      <c r="AF21" s="887"/>
      <c r="AG21" s="887"/>
      <c r="AH21" s="887"/>
      <c r="AI21" s="887"/>
      <c r="AJ21" s="887"/>
      <c r="AK21" s="887"/>
      <c r="AL21" s="887"/>
      <c r="AM21" s="887"/>
      <c r="AN21" s="887"/>
      <c r="AO21" s="887"/>
      <c r="AP21" s="887"/>
      <c r="AQ21" s="887"/>
      <c r="AR21" s="887"/>
      <c r="AS21" s="1091" t="str">
        <f t="shared" si="3"/>
        <v/>
      </c>
      <c r="AT21" s="1092"/>
      <c r="AU21" s="1092"/>
      <c r="AV21" s="1093"/>
      <c r="AW21" s="1094"/>
      <c r="AX21" s="1095"/>
      <c r="AY21" s="1095"/>
      <c r="AZ21" s="1095"/>
      <c r="BA21" s="1095"/>
      <c r="BB21" s="1095"/>
      <c r="BC21" s="75" t="s">
        <v>14</v>
      </c>
      <c r="BD21" s="197"/>
      <c r="BE21" s="197"/>
      <c r="BF21" s="424">
        <v>13</v>
      </c>
      <c r="BG21" s="417"/>
    </row>
    <row r="22" spans="1:59" s="1" customFormat="1" ht="28.5" customHeight="1" x14ac:dyDescent="0.2">
      <c r="A22" s="1164"/>
      <c r="B22" s="1165"/>
      <c r="C22" s="1166"/>
      <c r="D22" s="1166"/>
      <c r="E22" s="1090"/>
      <c r="F22" s="1090"/>
      <c r="G22" s="1090"/>
      <c r="H22" s="1090"/>
      <c r="I22" s="1090"/>
      <c r="J22" s="1090"/>
      <c r="K22" s="1090"/>
      <c r="L22" s="1090"/>
      <c r="M22" s="1090"/>
      <c r="N22" s="887" t="str">
        <f>IF(E22="","",IFERROR(VLOOKUP(E22,製品リスト!$A$4:$C$1000,2,0),"SII登録型番を正しく入力してください"))</f>
        <v/>
      </c>
      <c r="O22" s="887"/>
      <c r="P22" s="887"/>
      <c r="Q22" s="887"/>
      <c r="R22" s="887"/>
      <c r="S22" s="887"/>
      <c r="T22" s="887"/>
      <c r="U22" s="887"/>
      <c r="V22" s="887"/>
      <c r="W22" s="887"/>
      <c r="X22" s="887"/>
      <c r="Y22" s="887"/>
      <c r="Z22" s="887"/>
      <c r="AA22" s="887"/>
      <c r="AB22" s="887" t="str">
        <f>IF(E22="","",IFERROR(VLOOKUP(E22,製品リスト!$A$4:$C$1000,3,0),"SII登録型番を正しく入力してください"))</f>
        <v/>
      </c>
      <c r="AC22" s="887"/>
      <c r="AD22" s="887"/>
      <c r="AE22" s="887"/>
      <c r="AF22" s="887"/>
      <c r="AG22" s="887"/>
      <c r="AH22" s="887"/>
      <c r="AI22" s="887"/>
      <c r="AJ22" s="887"/>
      <c r="AK22" s="887"/>
      <c r="AL22" s="887"/>
      <c r="AM22" s="887"/>
      <c r="AN22" s="887"/>
      <c r="AO22" s="887"/>
      <c r="AP22" s="887"/>
      <c r="AQ22" s="887"/>
      <c r="AR22" s="887"/>
      <c r="AS22" s="1091" t="str">
        <f t="shared" si="3"/>
        <v/>
      </c>
      <c r="AT22" s="1092"/>
      <c r="AU22" s="1092"/>
      <c r="AV22" s="1093"/>
      <c r="AW22" s="1094"/>
      <c r="AX22" s="1095"/>
      <c r="AY22" s="1095"/>
      <c r="AZ22" s="1095"/>
      <c r="BA22" s="1095"/>
      <c r="BB22" s="1095"/>
      <c r="BC22" s="75" t="s">
        <v>14</v>
      </c>
      <c r="BD22" s="197"/>
      <c r="BE22" s="197"/>
      <c r="BF22" s="424">
        <v>14</v>
      </c>
      <c r="BG22" s="417"/>
    </row>
    <row r="23" spans="1:59" s="1" customFormat="1" ht="28.5" customHeight="1" x14ac:dyDescent="0.2">
      <c r="A23" s="1164"/>
      <c r="B23" s="1165"/>
      <c r="C23" s="1166"/>
      <c r="D23" s="1166"/>
      <c r="E23" s="1161"/>
      <c r="F23" s="1161"/>
      <c r="G23" s="1161"/>
      <c r="H23" s="1161"/>
      <c r="I23" s="1161"/>
      <c r="J23" s="1161"/>
      <c r="K23" s="1161"/>
      <c r="L23" s="1161"/>
      <c r="M23" s="1161"/>
      <c r="N23" s="1121" t="str">
        <f>IF(E23="","",IFERROR(VLOOKUP(E23,製品リスト!$A$4:$C$1000,2,0),"SII登録型番を正しく入力してください"))</f>
        <v/>
      </c>
      <c r="O23" s="1121"/>
      <c r="P23" s="1121"/>
      <c r="Q23" s="1121"/>
      <c r="R23" s="1121"/>
      <c r="S23" s="1121"/>
      <c r="T23" s="1121"/>
      <c r="U23" s="1121"/>
      <c r="V23" s="1121"/>
      <c r="W23" s="1121"/>
      <c r="X23" s="1121"/>
      <c r="Y23" s="1121"/>
      <c r="Z23" s="1121"/>
      <c r="AA23" s="1121"/>
      <c r="AB23" s="1121" t="str">
        <f>IF(E23="","",IFERROR(VLOOKUP(E23,製品リスト!$A$4:$C$1000,3,0),"SII登録型番を正しく入力してください"))</f>
        <v/>
      </c>
      <c r="AC23" s="1121"/>
      <c r="AD23" s="1121"/>
      <c r="AE23" s="1121"/>
      <c r="AF23" s="1121"/>
      <c r="AG23" s="1121"/>
      <c r="AH23" s="1121"/>
      <c r="AI23" s="1121"/>
      <c r="AJ23" s="1121"/>
      <c r="AK23" s="1121"/>
      <c r="AL23" s="1121"/>
      <c r="AM23" s="1121"/>
      <c r="AN23" s="1121"/>
      <c r="AO23" s="1121"/>
      <c r="AP23" s="1121"/>
      <c r="AQ23" s="1121"/>
      <c r="AR23" s="1121"/>
      <c r="AS23" s="1158" t="str">
        <f t="shared" si="3"/>
        <v/>
      </c>
      <c r="AT23" s="1159"/>
      <c r="AU23" s="1159"/>
      <c r="AV23" s="1160"/>
      <c r="AW23" s="1162"/>
      <c r="AX23" s="1163"/>
      <c r="AY23" s="1163"/>
      <c r="AZ23" s="1163"/>
      <c r="BA23" s="1163"/>
      <c r="BB23" s="1163"/>
      <c r="BC23" s="76" t="s">
        <v>14</v>
      </c>
      <c r="BD23" s="199"/>
      <c r="BE23" s="197"/>
      <c r="BF23" s="424">
        <v>15</v>
      </c>
      <c r="BG23" s="417"/>
    </row>
    <row r="24" spans="1:59" ht="29.25" customHeight="1" x14ac:dyDescent="0.2">
      <c r="A24" s="1179" t="s">
        <v>76</v>
      </c>
      <c r="B24" s="1180"/>
      <c r="C24" s="1181"/>
      <c r="D24" s="1181"/>
      <c r="E24" s="1185"/>
      <c r="F24" s="1185"/>
      <c r="G24" s="1185"/>
      <c r="H24" s="1185"/>
      <c r="I24" s="1185"/>
      <c r="J24" s="1185"/>
      <c r="K24" s="1185"/>
      <c r="L24" s="1185"/>
      <c r="M24" s="1185"/>
      <c r="N24" s="1188" t="str">
        <f>IF(E24="","",IFERROR(VLOOKUP(E24,製品リスト!$A$4:$C$1000,2,0),"SII登録型番を正しく入力してください"))</f>
        <v/>
      </c>
      <c r="O24" s="1188"/>
      <c r="P24" s="1188"/>
      <c r="Q24" s="1188"/>
      <c r="R24" s="1188"/>
      <c r="S24" s="1188"/>
      <c r="T24" s="1188"/>
      <c r="U24" s="1188"/>
      <c r="V24" s="1188"/>
      <c r="W24" s="1188"/>
      <c r="X24" s="1188"/>
      <c r="Y24" s="1188"/>
      <c r="Z24" s="1188"/>
      <c r="AA24" s="1188"/>
      <c r="AB24" s="1188" t="str">
        <f>IF(E24="","",IFERROR(VLOOKUP(E24,製品リスト!$A$4:$C$1000,3,0),"SII登録型番を正しく入力してください"))</f>
        <v/>
      </c>
      <c r="AC24" s="1188"/>
      <c r="AD24" s="1188"/>
      <c r="AE24" s="1188"/>
      <c r="AF24" s="1188"/>
      <c r="AG24" s="1188"/>
      <c r="AH24" s="1188"/>
      <c r="AI24" s="1188"/>
      <c r="AJ24" s="1188"/>
      <c r="AK24" s="1188"/>
      <c r="AL24" s="1188"/>
      <c r="AM24" s="1188"/>
      <c r="AN24" s="1188"/>
      <c r="AO24" s="1188"/>
      <c r="AP24" s="1188"/>
      <c r="AQ24" s="1188"/>
      <c r="AR24" s="1188"/>
      <c r="AS24" s="1151" t="str">
        <f t="shared" si="3"/>
        <v/>
      </c>
      <c r="AT24" s="1152"/>
      <c r="AU24" s="1152"/>
      <c r="AV24" s="1153"/>
      <c r="AW24" s="1186"/>
      <c r="AX24" s="1187"/>
      <c r="AY24" s="1187"/>
      <c r="AZ24" s="1187"/>
      <c r="BA24" s="1187"/>
      <c r="BB24" s="1187"/>
      <c r="BC24" s="77" t="s">
        <v>14</v>
      </c>
      <c r="BD24" s="197"/>
      <c r="BE24" s="197"/>
      <c r="BF24" s="424">
        <v>16</v>
      </c>
      <c r="BG24" s="417"/>
    </row>
    <row r="25" spans="1:59" s="1" customFormat="1" ht="28.5" customHeight="1" x14ac:dyDescent="0.2">
      <c r="A25" s="1164"/>
      <c r="B25" s="1165"/>
      <c r="C25" s="1166"/>
      <c r="D25" s="1166"/>
      <c r="E25" s="1090"/>
      <c r="F25" s="1090"/>
      <c r="G25" s="1090"/>
      <c r="H25" s="1090"/>
      <c r="I25" s="1090"/>
      <c r="J25" s="1090"/>
      <c r="K25" s="1090"/>
      <c r="L25" s="1090"/>
      <c r="M25" s="1090"/>
      <c r="N25" s="887" t="str">
        <f>IF(E25="","",IFERROR(VLOOKUP(E25,製品リスト!$A$4:$C$1000,2,0),"SII登録型番を正しく入力してください"))</f>
        <v/>
      </c>
      <c r="O25" s="887"/>
      <c r="P25" s="887"/>
      <c r="Q25" s="887"/>
      <c r="R25" s="887"/>
      <c r="S25" s="887"/>
      <c r="T25" s="887"/>
      <c r="U25" s="887"/>
      <c r="V25" s="887"/>
      <c r="W25" s="887"/>
      <c r="X25" s="887"/>
      <c r="Y25" s="887"/>
      <c r="Z25" s="887"/>
      <c r="AA25" s="887"/>
      <c r="AB25" s="887" t="str">
        <f>IF(E25="","",IFERROR(VLOOKUP(E25,製品リスト!$A$4:$C$1000,3,0),"SII登録型番を正しく入力してください"))</f>
        <v/>
      </c>
      <c r="AC25" s="887"/>
      <c r="AD25" s="887"/>
      <c r="AE25" s="887"/>
      <c r="AF25" s="887"/>
      <c r="AG25" s="887"/>
      <c r="AH25" s="887"/>
      <c r="AI25" s="887"/>
      <c r="AJ25" s="887"/>
      <c r="AK25" s="887"/>
      <c r="AL25" s="887"/>
      <c r="AM25" s="887"/>
      <c r="AN25" s="887"/>
      <c r="AO25" s="887"/>
      <c r="AP25" s="887"/>
      <c r="AQ25" s="887"/>
      <c r="AR25" s="887"/>
      <c r="AS25" s="1091" t="str">
        <f t="shared" si="3"/>
        <v/>
      </c>
      <c r="AT25" s="1092"/>
      <c r="AU25" s="1092"/>
      <c r="AV25" s="1093"/>
      <c r="AW25" s="1094"/>
      <c r="AX25" s="1095"/>
      <c r="AY25" s="1095"/>
      <c r="AZ25" s="1095"/>
      <c r="BA25" s="1095"/>
      <c r="BB25" s="1095"/>
      <c r="BC25" s="75" t="s">
        <v>14</v>
      </c>
      <c r="BD25" s="197"/>
      <c r="BE25" s="197"/>
      <c r="BF25" s="424">
        <v>17</v>
      </c>
      <c r="BG25" s="417"/>
    </row>
    <row r="26" spans="1:59" s="1" customFormat="1" ht="28.5" customHeight="1" x14ac:dyDescent="0.2">
      <c r="A26" s="1164"/>
      <c r="B26" s="1165"/>
      <c r="C26" s="1166"/>
      <c r="D26" s="1166"/>
      <c r="E26" s="1090"/>
      <c r="F26" s="1090"/>
      <c r="G26" s="1090"/>
      <c r="H26" s="1090"/>
      <c r="I26" s="1090"/>
      <c r="J26" s="1090"/>
      <c r="K26" s="1090"/>
      <c r="L26" s="1090"/>
      <c r="M26" s="1090"/>
      <c r="N26" s="887" t="str">
        <f>IF(E26="","",IFERROR(VLOOKUP(E26,製品リスト!$A$4:$C$1000,2,0),"SII登録型番を正しく入力してください"))</f>
        <v/>
      </c>
      <c r="O26" s="887"/>
      <c r="P26" s="887"/>
      <c r="Q26" s="887"/>
      <c r="R26" s="887"/>
      <c r="S26" s="887"/>
      <c r="T26" s="887"/>
      <c r="U26" s="887"/>
      <c r="V26" s="887"/>
      <c r="W26" s="887"/>
      <c r="X26" s="887"/>
      <c r="Y26" s="887"/>
      <c r="Z26" s="887"/>
      <c r="AA26" s="887"/>
      <c r="AB26" s="887" t="str">
        <f>IF(E26="","",IFERROR(VLOOKUP(E26,製品リスト!$A$4:$C$1000,3,0),"SII登録型番を正しく入力してください"))</f>
        <v/>
      </c>
      <c r="AC26" s="887"/>
      <c r="AD26" s="887"/>
      <c r="AE26" s="887"/>
      <c r="AF26" s="887"/>
      <c r="AG26" s="887"/>
      <c r="AH26" s="887"/>
      <c r="AI26" s="887"/>
      <c r="AJ26" s="887"/>
      <c r="AK26" s="887"/>
      <c r="AL26" s="887"/>
      <c r="AM26" s="887"/>
      <c r="AN26" s="887"/>
      <c r="AO26" s="887"/>
      <c r="AP26" s="887"/>
      <c r="AQ26" s="887"/>
      <c r="AR26" s="887"/>
      <c r="AS26" s="1091" t="str">
        <f t="shared" ref="AS26:AS30" si="4">IF(E26&lt;&gt;"", RIGHT(E26,1),"")</f>
        <v/>
      </c>
      <c r="AT26" s="1092"/>
      <c r="AU26" s="1092"/>
      <c r="AV26" s="1093"/>
      <c r="AW26" s="1094"/>
      <c r="AX26" s="1095"/>
      <c r="AY26" s="1095"/>
      <c r="AZ26" s="1095"/>
      <c r="BA26" s="1095"/>
      <c r="BB26" s="1095"/>
      <c r="BC26" s="75" t="s">
        <v>14</v>
      </c>
      <c r="BD26" s="197"/>
      <c r="BE26" s="197"/>
      <c r="BF26" s="424">
        <v>18</v>
      </c>
      <c r="BG26" s="417"/>
    </row>
    <row r="27" spans="1:59" s="1" customFormat="1" ht="28.5" customHeight="1" x14ac:dyDescent="0.2">
      <c r="A27" s="1164"/>
      <c r="B27" s="1165"/>
      <c r="C27" s="1166"/>
      <c r="D27" s="1166"/>
      <c r="E27" s="1090"/>
      <c r="F27" s="1090"/>
      <c r="G27" s="1090"/>
      <c r="H27" s="1090"/>
      <c r="I27" s="1090"/>
      <c r="J27" s="1090"/>
      <c r="K27" s="1090"/>
      <c r="L27" s="1090"/>
      <c r="M27" s="1090"/>
      <c r="N27" s="887" t="str">
        <f>IF(E27="","",IFERROR(VLOOKUP(E27,製品リスト!$A$4:$C$1000,2,0),"SII登録型番を正しく入力してください"))</f>
        <v/>
      </c>
      <c r="O27" s="887"/>
      <c r="P27" s="887"/>
      <c r="Q27" s="887"/>
      <c r="R27" s="887"/>
      <c r="S27" s="887"/>
      <c r="T27" s="887"/>
      <c r="U27" s="887"/>
      <c r="V27" s="887"/>
      <c r="W27" s="887"/>
      <c r="X27" s="887"/>
      <c r="Y27" s="887"/>
      <c r="Z27" s="887"/>
      <c r="AA27" s="887"/>
      <c r="AB27" s="887" t="str">
        <f>IF(E27="","",IFERROR(VLOOKUP(E27,製品リスト!$A$4:$C$1000,3,0),"SII登録型番を正しく入力してください"))</f>
        <v/>
      </c>
      <c r="AC27" s="887"/>
      <c r="AD27" s="887"/>
      <c r="AE27" s="887"/>
      <c r="AF27" s="887"/>
      <c r="AG27" s="887"/>
      <c r="AH27" s="887"/>
      <c r="AI27" s="887"/>
      <c r="AJ27" s="887"/>
      <c r="AK27" s="887"/>
      <c r="AL27" s="887"/>
      <c r="AM27" s="887"/>
      <c r="AN27" s="887"/>
      <c r="AO27" s="887"/>
      <c r="AP27" s="887"/>
      <c r="AQ27" s="887"/>
      <c r="AR27" s="887"/>
      <c r="AS27" s="1091" t="str">
        <f t="shared" si="4"/>
        <v/>
      </c>
      <c r="AT27" s="1092"/>
      <c r="AU27" s="1092"/>
      <c r="AV27" s="1093"/>
      <c r="AW27" s="1094"/>
      <c r="AX27" s="1095"/>
      <c r="AY27" s="1095"/>
      <c r="AZ27" s="1095"/>
      <c r="BA27" s="1095"/>
      <c r="BB27" s="1095"/>
      <c r="BC27" s="75" t="s">
        <v>14</v>
      </c>
      <c r="BD27" s="197"/>
      <c r="BE27" s="197"/>
      <c r="BF27" s="424">
        <v>19</v>
      </c>
      <c r="BG27" s="417"/>
    </row>
    <row r="28" spans="1:59" s="1" customFormat="1" ht="28.5" customHeight="1" x14ac:dyDescent="0.2">
      <c r="A28" s="1164"/>
      <c r="B28" s="1165"/>
      <c r="C28" s="1166"/>
      <c r="D28" s="1166"/>
      <c r="E28" s="1090"/>
      <c r="F28" s="1090"/>
      <c r="G28" s="1090"/>
      <c r="H28" s="1090"/>
      <c r="I28" s="1090"/>
      <c r="J28" s="1090"/>
      <c r="K28" s="1090"/>
      <c r="L28" s="1090"/>
      <c r="M28" s="1090"/>
      <c r="N28" s="887" t="str">
        <f>IF(E28="","",IFERROR(VLOOKUP(E28,製品リスト!$A$4:$C$1000,2,0),"SII登録型番を正しく入力してください"))</f>
        <v/>
      </c>
      <c r="O28" s="887"/>
      <c r="P28" s="887"/>
      <c r="Q28" s="887"/>
      <c r="R28" s="887"/>
      <c r="S28" s="887"/>
      <c r="T28" s="887"/>
      <c r="U28" s="887"/>
      <c r="V28" s="887"/>
      <c r="W28" s="887"/>
      <c r="X28" s="887"/>
      <c r="Y28" s="887"/>
      <c r="Z28" s="887"/>
      <c r="AA28" s="887"/>
      <c r="AB28" s="887" t="str">
        <f>IF(E28="","",IFERROR(VLOOKUP(E28,製品リスト!$A$4:$C$1000,3,0),"SII登録型番を正しく入力してください"))</f>
        <v/>
      </c>
      <c r="AC28" s="887"/>
      <c r="AD28" s="887"/>
      <c r="AE28" s="887"/>
      <c r="AF28" s="887"/>
      <c r="AG28" s="887"/>
      <c r="AH28" s="887"/>
      <c r="AI28" s="887"/>
      <c r="AJ28" s="887"/>
      <c r="AK28" s="887"/>
      <c r="AL28" s="887"/>
      <c r="AM28" s="887"/>
      <c r="AN28" s="887"/>
      <c r="AO28" s="887"/>
      <c r="AP28" s="887"/>
      <c r="AQ28" s="887"/>
      <c r="AR28" s="887"/>
      <c r="AS28" s="1091" t="str">
        <f t="shared" si="4"/>
        <v/>
      </c>
      <c r="AT28" s="1092"/>
      <c r="AU28" s="1092"/>
      <c r="AV28" s="1093"/>
      <c r="AW28" s="1094"/>
      <c r="AX28" s="1095"/>
      <c r="AY28" s="1095"/>
      <c r="AZ28" s="1095"/>
      <c r="BA28" s="1095"/>
      <c r="BB28" s="1095"/>
      <c r="BC28" s="75" t="s">
        <v>14</v>
      </c>
      <c r="BD28" s="197"/>
      <c r="BE28" s="197"/>
      <c r="BF28" s="424">
        <v>20</v>
      </c>
      <c r="BG28" s="417"/>
    </row>
    <row r="29" spans="1:59" s="1" customFormat="1" ht="28.5" customHeight="1" x14ac:dyDescent="0.2">
      <c r="A29" s="1164"/>
      <c r="B29" s="1165"/>
      <c r="C29" s="1166"/>
      <c r="D29" s="1166"/>
      <c r="E29" s="1090"/>
      <c r="F29" s="1090"/>
      <c r="G29" s="1090"/>
      <c r="H29" s="1090"/>
      <c r="I29" s="1090"/>
      <c r="J29" s="1090"/>
      <c r="K29" s="1090"/>
      <c r="L29" s="1090"/>
      <c r="M29" s="1090"/>
      <c r="N29" s="887" t="str">
        <f>IF(E29="","",IFERROR(VLOOKUP(E29,製品リスト!$A$4:$C$1000,2,0),"SII登録型番を正しく入力してください"))</f>
        <v/>
      </c>
      <c r="O29" s="887"/>
      <c r="P29" s="887"/>
      <c r="Q29" s="887"/>
      <c r="R29" s="887"/>
      <c r="S29" s="887"/>
      <c r="T29" s="887"/>
      <c r="U29" s="887"/>
      <c r="V29" s="887"/>
      <c r="W29" s="887"/>
      <c r="X29" s="887"/>
      <c r="Y29" s="887"/>
      <c r="Z29" s="887"/>
      <c r="AA29" s="887"/>
      <c r="AB29" s="887" t="str">
        <f>IF(E29="","",IFERROR(VLOOKUP(E29,製品リスト!$A$4:$C$1000,3,0),"SII登録型番を正しく入力してください"))</f>
        <v/>
      </c>
      <c r="AC29" s="887"/>
      <c r="AD29" s="887"/>
      <c r="AE29" s="887"/>
      <c r="AF29" s="887"/>
      <c r="AG29" s="887"/>
      <c r="AH29" s="887"/>
      <c r="AI29" s="887"/>
      <c r="AJ29" s="887"/>
      <c r="AK29" s="887"/>
      <c r="AL29" s="887"/>
      <c r="AM29" s="887"/>
      <c r="AN29" s="887"/>
      <c r="AO29" s="887"/>
      <c r="AP29" s="887"/>
      <c r="AQ29" s="887"/>
      <c r="AR29" s="887"/>
      <c r="AS29" s="1091" t="str">
        <f t="shared" si="4"/>
        <v/>
      </c>
      <c r="AT29" s="1092"/>
      <c r="AU29" s="1092"/>
      <c r="AV29" s="1093"/>
      <c r="AW29" s="1094"/>
      <c r="AX29" s="1095"/>
      <c r="AY29" s="1095"/>
      <c r="AZ29" s="1095"/>
      <c r="BA29" s="1095"/>
      <c r="BB29" s="1095"/>
      <c r="BC29" s="75" t="s">
        <v>14</v>
      </c>
      <c r="BD29" s="197"/>
      <c r="BE29" s="197"/>
      <c r="BF29" s="424">
        <v>21</v>
      </c>
      <c r="BG29" s="417"/>
    </row>
    <row r="30" spans="1:59" s="1" customFormat="1" ht="28.5" customHeight="1" x14ac:dyDescent="0.2">
      <c r="A30" s="1164"/>
      <c r="B30" s="1165"/>
      <c r="C30" s="1166"/>
      <c r="D30" s="1166"/>
      <c r="E30" s="1090"/>
      <c r="F30" s="1090"/>
      <c r="G30" s="1090"/>
      <c r="H30" s="1090"/>
      <c r="I30" s="1090"/>
      <c r="J30" s="1090"/>
      <c r="K30" s="1090"/>
      <c r="L30" s="1090"/>
      <c r="M30" s="1090"/>
      <c r="N30" s="887" t="str">
        <f>IF(E30="","",IFERROR(VLOOKUP(E30,製品リスト!$A$4:$C$1000,2,0),"SII登録型番を正しく入力してください"))</f>
        <v/>
      </c>
      <c r="O30" s="887"/>
      <c r="P30" s="887"/>
      <c r="Q30" s="887"/>
      <c r="R30" s="887"/>
      <c r="S30" s="887"/>
      <c r="T30" s="887"/>
      <c r="U30" s="887"/>
      <c r="V30" s="887"/>
      <c r="W30" s="887"/>
      <c r="X30" s="887"/>
      <c r="Y30" s="887"/>
      <c r="Z30" s="887"/>
      <c r="AA30" s="887"/>
      <c r="AB30" s="887" t="str">
        <f>IF(E30="","",IFERROR(VLOOKUP(E30,製品リスト!$A$4:$C$1000,3,0),"SII登録型番を正しく入力してください"))</f>
        <v/>
      </c>
      <c r="AC30" s="887"/>
      <c r="AD30" s="887"/>
      <c r="AE30" s="887"/>
      <c r="AF30" s="887"/>
      <c r="AG30" s="887"/>
      <c r="AH30" s="887"/>
      <c r="AI30" s="887"/>
      <c r="AJ30" s="887"/>
      <c r="AK30" s="887"/>
      <c r="AL30" s="887"/>
      <c r="AM30" s="887"/>
      <c r="AN30" s="887"/>
      <c r="AO30" s="887"/>
      <c r="AP30" s="887"/>
      <c r="AQ30" s="887"/>
      <c r="AR30" s="887"/>
      <c r="AS30" s="1091" t="str">
        <f t="shared" si="4"/>
        <v/>
      </c>
      <c r="AT30" s="1092"/>
      <c r="AU30" s="1092"/>
      <c r="AV30" s="1093"/>
      <c r="AW30" s="1094"/>
      <c r="AX30" s="1095"/>
      <c r="AY30" s="1095"/>
      <c r="AZ30" s="1095"/>
      <c r="BA30" s="1095"/>
      <c r="BB30" s="1095"/>
      <c r="BC30" s="75" t="s">
        <v>14</v>
      </c>
      <c r="BD30" s="197"/>
      <c r="BE30" s="197"/>
      <c r="BF30" s="424">
        <v>22</v>
      </c>
      <c r="BG30" s="417"/>
    </row>
    <row r="31" spans="1:59" s="1" customFormat="1" ht="28.5" customHeight="1" x14ac:dyDescent="0.2">
      <c r="A31" s="1164"/>
      <c r="B31" s="1165"/>
      <c r="C31" s="1166"/>
      <c r="D31" s="1166"/>
      <c r="E31" s="1090"/>
      <c r="F31" s="1090"/>
      <c r="G31" s="1090"/>
      <c r="H31" s="1090"/>
      <c r="I31" s="1090"/>
      <c r="J31" s="1090"/>
      <c r="K31" s="1090"/>
      <c r="L31" s="1090"/>
      <c r="M31" s="1090"/>
      <c r="N31" s="887" t="str">
        <f>IF(E31="","",IFERROR(VLOOKUP(E31,製品リスト!$A$4:$C$1000,2,0),"SII登録型番を正しく入力してください"))</f>
        <v/>
      </c>
      <c r="O31" s="887"/>
      <c r="P31" s="887"/>
      <c r="Q31" s="887"/>
      <c r="R31" s="887"/>
      <c r="S31" s="887"/>
      <c r="T31" s="887"/>
      <c r="U31" s="887"/>
      <c r="V31" s="887"/>
      <c r="W31" s="887"/>
      <c r="X31" s="887"/>
      <c r="Y31" s="887"/>
      <c r="Z31" s="887"/>
      <c r="AA31" s="887"/>
      <c r="AB31" s="887" t="str">
        <f>IF(E31="","",IFERROR(VLOOKUP(E31,製品リスト!$A$4:$C$1000,3,0),"SII登録型番を正しく入力してください"))</f>
        <v/>
      </c>
      <c r="AC31" s="887"/>
      <c r="AD31" s="887"/>
      <c r="AE31" s="887"/>
      <c r="AF31" s="887"/>
      <c r="AG31" s="887"/>
      <c r="AH31" s="887"/>
      <c r="AI31" s="887"/>
      <c r="AJ31" s="887"/>
      <c r="AK31" s="887"/>
      <c r="AL31" s="887"/>
      <c r="AM31" s="887"/>
      <c r="AN31" s="887"/>
      <c r="AO31" s="887"/>
      <c r="AP31" s="887"/>
      <c r="AQ31" s="887"/>
      <c r="AR31" s="887"/>
      <c r="AS31" s="1091" t="str">
        <f t="shared" si="3"/>
        <v/>
      </c>
      <c r="AT31" s="1092"/>
      <c r="AU31" s="1092"/>
      <c r="AV31" s="1093"/>
      <c r="AW31" s="1094"/>
      <c r="AX31" s="1095"/>
      <c r="AY31" s="1095"/>
      <c r="AZ31" s="1095"/>
      <c r="BA31" s="1095"/>
      <c r="BB31" s="1095"/>
      <c r="BC31" s="75" t="s">
        <v>14</v>
      </c>
      <c r="BD31" s="197"/>
      <c r="BE31" s="197"/>
      <c r="BF31" s="424">
        <v>23</v>
      </c>
      <c r="BG31" s="417"/>
    </row>
    <row r="32" spans="1:59" s="1" customFormat="1" ht="28.5" customHeight="1" x14ac:dyDescent="0.2">
      <c r="A32" s="1164"/>
      <c r="B32" s="1165"/>
      <c r="C32" s="1166"/>
      <c r="D32" s="1166"/>
      <c r="E32" s="1090"/>
      <c r="F32" s="1090"/>
      <c r="G32" s="1090"/>
      <c r="H32" s="1090"/>
      <c r="I32" s="1090"/>
      <c r="J32" s="1090"/>
      <c r="K32" s="1090"/>
      <c r="L32" s="1090"/>
      <c r="M32" s="1090"/>
      <c r="N32" s="887" t="str">
        <f>IF(E32="","",IFERROR(VLOOKUP(E32,製品リスト!$A$4:$C$1000,2,0),"SII登録型番を正しく入力してください"))</f>
        <v/>
      </c>
      <c r="O32" s="887"/>
      <c r="P32" s="887"/>
      <c r="Q32" s="887"/>
      <c r="R32" s="887"/>
      <c r="S32" s="887"/>
      <c r="T32" s="887"/>
      <c r="U32" s="887"/>
      <c r="V32" s="887"/>
      <c r="W32" s="887"/>
      <c r="X32" s="887"/>
      <c r="Y32" s="887"/>
      <c r="Z32" s="887"/>
      <c r="AA32" s="887"/>
      <c r="AB32" s="887" t="str">
        <f>IF(E32="","",IFERROR(VLOOKUP(E32,製品リスト!$A$4:$C$1000,3,0),"SII登録型番を正しく入力してください"))</f>
        <v/>
      </c>
      <c r="AC32" s="887"/>
      <c r="AD32" s="887"/>
      <c r="AE32" s="887"/>
      <c r="AF32" s="887"/>
      <c r="AG32" s="887"/>
      <c r="AH32" s="887"/>
      <c r="AI32" s="887"/>
      <c r="AJ32" s="887"/>
      <c r="AK32" s="887"/>
      <c r="AL32" s="887"/>
      <c r="AM32" s="887"/>
      <c r="AN32" s="887"/>
      <c r="AO32" s="887"/>
      <c r="AP32" s="887"/>
      <c r="AQ32" s="887"/>
      <c r="AR32" s="887"/>
      <c r="AS32" s="1091" t="str">
        <f t="shared" ref="AS32" si="5">IF(E32&lt;&gt;"", RIGHT(E32,1),"")</f>
        <v/>
      </c>
      <c r="AT32" s="1092"/>
      <c r="AU32" s="1092"/>
      <c r="AV32" s="1093"/>
      <c r="AW32" s="1094"/>
      <c r="AX32" s="1095"/>
      <c r="AY32" s="1095"/>
      <c r="AZ32" s="1095"/>
      <c r="BA32" s="1095"/>
      <c r="BB32" s="1095"/>
      <c r="BC32" s="75" t="s">
        <v>14</v>
      </c>
      <c r="BD32" s="197"/>
      <c r="BE32" s="197"/>
      <c r="BF32" s="424">
        <v>24</v>
      </c>
      <c r="BG32" s="417"/>
    </row>
    <row r="33" spans="1:59" s="1" customFormat="1" ht="28.5" customHeight="1" x14ac:dyDescent="0.2">
      <c r="A33" s="1164"/>
      <c r="B33" s="1165"/>
      <c r="C33" s="1166"/>
      <c r="D33" s="1166"/>
      <c r="E33" s="1090"/>
      <c r="F33" s="1090"/>
      <c r="G33" s="1090"/>
      <c r="H33" s="1090"/>
      <c r="I33" s="1090"/>
      <c r="J33" s="1090"/>
      <c r="K33" s="1090"/>
      <c r="L33" s="1090"/>
      <c r="M33" s="1090"/>
      <c r="N33" s="887" t="str">
        <f>IF(E33="","",IFERROR(VLOOKUP(E33,製品リスト!$A$4:$C$1000,2,0),"SII登録型番を正しく入力してください"))</f>
        <v/>
      </c>
      <c r="O33" s="887"/>
      <c r="P33" s="887"/>
      <c r="Q33" s="887"/>
      <c r="R33" s="887"/>
      <c r="S33" s="887"/>
      <c r="T33" s="887"/>
      <c r="U33" s="887"/>
      <c r="V33" s="887"/>
      <c r="W33" s="887"/>
      <c r="X33" s="887"/>
      <c r="Y33" s="887"/>
      <c r="Z33" s="887"/>
      <c r="AA33" s="887"/>
      <c r="AB33" s="887" t="str">
        <f>IF(E33="","",IFERROR(VLOOKUP(E33,製品リスト!$A$4:$C$1000,3,0),"SII登録型番を正しく入力してください"))</f>
        <v/>
      </c>
      <c r="AC33" s="887"/>
      <c r="AD33" s="887"/>
      <c r="AE33" s="887"/>
      <c r="AF33" s="887"/>
      <c r="AG33" s="887"/>
      <c r="AH33" s="887"/>
      <c r="AI33" s="887"/>
      <c r="AJ33" s="887"/>
      <c r="AK33" s="887"/>
      <c r="AL33" s="887"/>
      <c r="AM33" s="887"/>
      <c r="AN33" s="887"/>
      <c r="AO33" s="887"/>
      <c r="AP33" s="887"/>
      <c r="AQ33" s="887"/>
      <c r="AR33" s="887"/>
      <c r="AS33" s="1091" t="str">
        <f t="shared" ref="AS33:AS34" si="6">IF(E33&lt;&gt;"", RIGHT(E33,1),"")</f>
        <v/>
      </c>
      <c r="AT33" s="1092"/>
      <c r="AU33" s="1092"/>
      <c r="AV33" s="1093"/>
      <c r="AW33" s="1094"/>
      <c r="AX33" s="1095"/>
      <c r="AY33" s="1095"/>
      <c r="AZ33" s="1095"/>
      <c r="BA33" s="1095"/>
      <c r="BB33" s="1095"/>
      <c r="BC33" s="75" t="s">
        <v>14</v>
      </c>
      <c r="BD33" s="197"/>
      <c r="BE33" s="197"/>
      <c r="BF33" s="424">
        <v>25</v>
      </c>
      <c r="BG33" s="417"/>
    </row>
    <row r="34" spans="1:59" s="1" customFormat="1" ht="28.5" customHeight="1" x14ac:dyDescent="0.2">
      <c r="A34" s="1164"/>
      <c r="B34" s="1165"/>
      <c r="C34" s="1166"/>
      <c r="D34" s="1166"/>
      <c r="E34" s="1090"/>
      <c r="F34" s="1090"/>
      <c r="G34" s="1090"/>
      <c r="H34" s="1090"/>
      <c r="I34" s="1090"/>
      <c r="J34" s="1090"/>
      <c r="K34" s="1090"/>
      <c r="L34" s="1090"/>
      <c r="M34" s="1090"/>
      <c r="N34" s="887" t="str">
        <f>IF(E34="","",IFERROR(VLOOKUP(E34,製品リスト!$A$4:$C$1000,2,0),"SII登録型番を正しく入力してください"))</f>
        <v/>
      </c>
      <c r="O34" s="887"/>
      <c r="P34" s="887"/>
      <c r="Q34" s="887"/>
      <c r="R34" s="887"/>
      <c r="S34" s="887"/>
      <c r="T34" s="887"/>
      <c r="U34" s="887"/>
      <c r="V34" s="887"/>
      <c r="W34" s="887"/>
      <c r="X34" s="887"/>
      <c r="Y34" s="887"/>
      <c r="Z34" s="887"/>
      <c r="AA34" s="887"/>
      <c r="AB34" s="887" t="str">
        <f>IF(E34="","",IFERROR(VLOOKUP(E34,製品リスト!$A$4:$C$1000,3,0),"SII登録型番を正しく入力してください"))</f>
        <v/>
      </c>
      <c r="AC34" s="887"/>
      <c r="AD34" s="887"/>
      <c r="AE34" s="887"/>
      <c r="AF34" s="887"/>
      <c r="AG34" s="887"/>
      <c r="AH34" s="887"/>
      <c r="AI34" s="887"/>
      <c r="AJ34" s="887"/>
      <c r="AK34" s="887"/>
      <c r="AL34" s="887"/>
      <c r="AM34" s="887"/>
      <c r="AN34" s="887"/>
      <c r="AO34" s="887"/>
      <c r="AP34" s="887"/>
      <c r="AQ34" s="887"/>
      <c r="AR34" s="887"/>
      <c r="AS34" s="1091" t="str">
        <f t="shared" si="6"/>
        <v/>
      </c>
      <c r="AT34" s="1092"/>
      <c r="AU34" s="1092"/>
      <c r="AV34" s="1093"/>
      <c r="AW34" s="1094"/>
      <c r="AX34" s="1095"/>
      <c r="AY34" s="1095"/>
      <c r="AZ34" s="1095"/>
      <c r="BA34" s="1095"/>
      <c r="BB34" s="1095"/>
      <c r="BC34" s="75" t="s">
        <v>14</v>
      </c>
      <c r="BD34" s="197"/>
      <c r="BE34" s="197"/>
      <c r="BF34" s="424">
        <v>26</v>
      </c>
      <c r="BG34" s="417"/>
    </row>
    <row r="35" spans="1:59" s="1" customFormat="1" ht="28.5" customHeight="1" x14ac:dyDescent="0.2">
      <c r="A35" s="1164"/>
      <c r="B35" s="1165"/>
      <c r="C35" s="1166"/>
      <c r="D35" s="1166"/>
      <c r="E35" s="1090"/>
      <c r="F35" s="1090"/>
      <c r="G35" s="1090"/>
      <c r="H35" s="1090"/>
      <c r="I35" s="1090"/>
      <c r="J35" s="1090"/>
      <c r="K35" s="1090"/>
      <c r="L35" s="1090"/>
      <c r="M35" s="1090"/>
      <c r="N35" s="887" t="str">
        <f>IF(E35="","",IFERROR(VLOOKUP(E35,製品リスト!$A$4:$C$1000,2,0),"SII登録型番を正しく入力してください"))</f>
        <v/>
      </c>
      <c r="O35" s="887"/>
      <c r="P35" s="887"/>
      <c r="Q35" s="887"/>
      <c r="R35" s="887"/>
      <c r="S35" s="887"/>
      <c r="T35" s="887"/>
      <c r="U35" s="887"/>
      <c r="V35" s="887"/>
      <c r="W35" s="887"/>
      <c r="X35" s="887"/>
      <c r="Y35" s="887"/>
      <c r="Z35" s="887"/>
      <c r="AA35" s="887"/>
      <c r="AB35" s="887" t="str">
        <f>IF(E35="","",IFERROR(VLOOKUP(E35,製品リスト!$A$4:$C$1000,3,0),"SII登録型番を正しく入力してください"))</f>
        <v/>
      </c>
      <c r="AC35" s="887"/>
      <c r="AD35" s="887"/>
      <c r="AE35" s="887"/>
      <c r="AF35" s="887"/>
      <c r="AG35" s="887"/>
      <c r="AH35" s="887"/>
      <c r="AI35" s="887"/>
      <c r="AJ35" s="887"/>
      <c r="AK35" s="887"/>
      <c r="AL35" s="887"/>
      <c r="AM35" s="887"/>
      <c r="AN35" s="887"/>
      <c r="AO35" s="887"/>
      <c r="AP35" s="887"/>
      <c r="AQ35" s="887"/>
      <c r="AR35" s="887"/>
      <c r="AS35" s="1091" t="str">
        <f t="shared" si="3"/>
        <v/>
      </c>
      <c r="AT35" s="1092"/>
      <c r="AU35" s="1092"/>
      <c r="AV35" s="1093"/>
      <c r="AW35" s="1094"/>
      <c r="AX35" s="1095"/>
      <c r="AY35" s="1095"/>
      <c r="AZ35" s="1095"/>
      <c r="BA35" s="1095"/>
      <c r="BB35" s="1095"/>
      <c r="BC35" s="75" t="s">
        <v>14</v>
      </c>
      <c r="BD35" s="197"/>
      <c r="BE35" s="197"/>
      <c r="BF35" s="424">
        <v>27</v>
      </c>
      <c r="BG35" s="417"/>
    </row>
    <row r="36" spans="1:59" s="1" customFormat="1" ht="28.5" customHeight="1" x14ac:dyDescent="0.2">
      <c r="A36" s="1164"/>
      <c r="B36" s="1165"/>
      <c r="C36" s="1166"/>
      <c r="D36" s="1166"/>
      <c r="E36" s="1090"/>
      <c r="F36" s="1090"/>
      <c r="G36" s="1090"/>
      <c r="H36" s="1090"/>
      <c r="I36" s="1090"/>
      <c r="J36" s="1090"/>
      <c r="K36" s="1090"/>
      <c r="L36" s="1090"/>
      <c r="M36" s="1090"/>
      <c r="N36" s="887" t="str">
        <f>IF(E36="","",IFERROR(VLOOKUP(E36,製品リスト!$A$4:$C$1000,2,0),"SII登録型番を正しく入力してください"))</f>
        <v/>
      </c>
      <c r="O36" s="887"/>
      <c r="P36" s="887"/>
      <c r="Q36" s="887"/>
      <c r="R36" s="887"/>
      <c r="S36" s="887"/>
      <c r="T36" s="887"/>
      <c r="U36" s="887"/>
      <c r="V36" s="887"/>
      <c r="W36" s="887"/>
      <c r="X36" s="887"/>
      <c r="Y36" s="887"/>
      <c r="Z36" s="887"/>
      <c r="AA36" s="887"/>
      <c r="AB36" s="887" t="str">
        <f>IF(E36="","",IFERROR(VLOOKUP(E36,製品リスト!$A$4:$C$1000,3,0),"SII登録型番を正しく入力してください"))</f>
        <v/>
      </c>
      <c r="AC36" s="887"/>
      <c r="AD36" s="887"/>
      <c r="AE36" s="887"/>
      <c r="AF36" s="887"/>
      <c r="AG36" s="887"/>
      <c r="AH36" s="887"/>
      <c r="AI36" s="887"/>
      <c r="AJ36" s="887"/>
      <c r="AK36" s="887"/>
      <c r="AL36" s="887"/>
      <c r="AM36" s="887"/>
      <c r="AN36" s="887"/>
      <c r="AO36" s="887"/>
      <c r="AP36" s="887"/>
      <c r="AQ36" s="887"/>
      <c r="AR36" s="887"/>
      <c r="AS36" s="1091" t="str">
        <f t="shared" si="3"/>
        <v/>
      </c>
      <c r="AT36" s="1092"/>
      <c r="AU36" s="1092"/>
      <c r="AV36" s="1093"/>
      <c r="AW36" s="1094"/>
      <c r="AX36" s="1095"/>
      <c r="AY36" s="1095"/>
      <c r="AZ36" s="1095"/>
      <c r="BA36" s="1095"/>
      <c r="BB36" s="1095"/>
      <c r="BC36" s="75" t="s">
        <v>14</v>
      </c>
      <c r="BD36" s="197"/>
      <c r="BE36" s="197"/>
      <c r="BF36" s="424">
        <v>28</v>
      </c>
      <c r="BG36" s="417"/>
    </row>
    <row r="37" spans="1:59" s="1" customFormat="1" ht="28.5" customHeight="1" x14ac:dyDescent="0.2">
      <c r="A37" s="1164"/>
      <c r="B37" s="1165"/>
      <c r="C37" s="1166"/>
      <c r="D37" s="1166"/>
      <c r="E37" s="1090"/>
      <c r="F37" s="1090"/>
      <c r="G37" s="1090"/>
      <c r="H37" s="1090"/>
      <c r="I37" s="1090"/>
      <c r="J37" s="1090"/>
      <c r="K37" s="1090"/>
      <c r="L37" s="1090"/>
      <c r="M37" s="1090"/>
      <c r="N37" s="887" t="str">
        <f>IF(E37="","",IFERROR(VLOOKUP(E37,製品リスト!$A$4:$C$1000,2,0),"SII登録型番を正しく入力してください"))</f>
        <v/>
      </c>
      <c r="O37" s="887"/>
      <c r="P37" s="887"/>
      <c r="Q37" s="887"/>
      <c r="R37" s="887"/>
      <c r="S37" s="887"/>
      <c r="T37" s="887"/>
      <c r="U37" s="887"/>
      <c r="V37" s="887"/>
      <c r="W37" s="887"/>
      <c r="X37" s="887"/>
      <c r="Y37" s="887"/>
      <c r="Z37" s="887"/>
      <c r="AA37" s="887"/>
      <c r="AB37" s="887" t="str">
        <f>IF(E37="","",IFERROR(VLOOKUP(E37,製品リスト!$A$4:$C$1000,3,0),"SII登録型番を正しく入力してください"))</f>
        <v/>
      </c>
      <c r="AC37" s="887"/>
      <c r="AD37" s="887"/>
      <c r="AE37" s="887"/>
      <c r="AF37" s="887"/>
      <c r="AG37" s="887"/>
      <c r="AH37" s="887"/>
      <c r="AI37" s="887"/>
      <c r="AJ37" s="887"/>
      <c r="AK37" s="887"/>
      <c r="AL37" s="887"/>
      <c r="AM37" s="887"/>
      <c r="AN37" s="887"/>
      <c r="AO37" s="887"/>
      <c r="AP37" s="887"/>
      <c r="AQ37" s="887"/>
      <c r="AR37" s="887"/>
      <c r="AS37" s="1091" t="str">
        <f t="shared" si="3"/>
        <v/>
      </c>
      <c r="AT37" s="1092"/>
      <c r="AU37" s="1092"/>
      <c r="AV37" s="1093"/>
      <c r="AW37" s="1094"/>
      <c r="AX37" s="1095"/>
      <c r="AY37" s="1095"/>
      <c r="AZ37" s="1095"/>
      <c r="BA37" s="1095"/>
      <c r="BB37" s="1095"/>
      <c r="BC37" s="75" t="s">
        <v>14</v>
      </c>
      <c r="BD37" s="197"/>
      <c r="BE37" s="197"/>
      <c r="BF37" s="424">
        <v>29</v>
      </c>
      <c r="BG37" s="417"/>
    </row>
    <row r="38" spans="1:59" s="1" customFormat="1" ht="28.5" customHeight="1" x14ac:dyDescent="0.2">
      <c r="A38" s="1182"/>
      <c r="B38" s="1183"/>
      <c r="C38" s="1184"/>
      <c r="D38" s="1184"/>
      <c r="E38" s="1096"/>
      <c r="F38" s="1097"/>
      <c r="G38" s="1097"/>
      <c r="H38" s="1097"/>
      <c r="I38" s="1097"/>
      <c r="J38" s="1097"/>
      <c r="K38" s="1097"/>
      <c r="L38" s="1097"/>
      <c r="M38" s="1098"/>
      <c r="N38" s="1099" t="str">
        <f>IF(E38="","",IFERROR(VLOOKUP(E38,製品リスト!$A$4:$C$1000,2,0),"SII登録型番を正しく入力してください"))</f>
        <v/>
      </c>
      <c r="O38" s="1100"/>
      <c r="P38" s="1100"/>
      <c r="Q38" s="1100"/>
      <c r="R38" s="1100"/>
      <c r="S38" s="1100"/>
      <c r="T38" s="1100"/>
      <c r="U38" s="1100"/>
      <c r="V38" s="1100"/>
      <c r="W38" s="1100"/>
      <c r="X38" s="1100"/>
      <c r="Y38" s="1100"/>
      <c r="Z38" s="1100"/>
      <c r="AA38" s="1101"/>
      <c r="AB38" s="1099" t="str">
        <f>IF(E38="","",IFERROR(VLOOKUP(E38,製品リスト!$A$4:$C$1000,3,0),"SII登録型番を正しく入力してください"))</f>
        <v/>
      </c>
      <c r="AC38" s="1100"/>
      <c r="AD38" s="1100"/>
      <c r="AE38" s="1100"/>
      <c r="AF38" s="1100"/>
      <c r="AG38" s="1100"/>
      <c r="AH38" s="1100"/>
      <c r="AI38" s="1100"/>
      <c r="AJ38" s="1100"/>
      <c r="AK38" s="1100"/>
      <c r="AL38" s="1100"/>
      <c r="AM38" s="1100"/>
      <c r="AN38" s="1100"/>
      <c r="AO38" s="1100"/>
      <c r="AP38" s="1100"/>
      <c r="AQ38" s="1100"/>
      <c r="AR38" s="1101"/>
      <c r="AS38" s="1104" t="str">
        <f t="shared" si="3"/>
        <v/>
      </c>
      <c r="AT38" s="1105"/>
      <c r="AU38" s="1105"/>
      <c r="AV38" s="1106"/>
      <c r="AW38" s="1102"/>
      <c r="AX38" s="1103"/>
      <c r="AY38" s="1103"/>
      <c r="AZ38" s="1103"/>
      <c r="BA38" s="1103"/>
      <c r="BB38" s="1103"/>
      <c r="BC38" s="78" t="s">
        <v>14</v>
      </c>
      <c r="BD38" s="199"/>
      <c r="BE38" s="197"/>
      <c r="BF38" s="424">
        <v>30</v>
      </c>
      <c r="BG38" s="417"/>
    </row>
    <row r="39" spans="1:59" ht="29.25" customHeight="1" x14ac:dyDescent="0.2">
      <c r="A39" s="1164" t="s">
        <v>77</v>
      </c>
      <c r="B39" s="1165"/>
      <c r="C39" s="1166"/>
      <c r="D39" s="1166"/>
      <c r="E39" s="1157"/>
      <c r="F39" s="1157"/>
      <c r="G39" s="1157"/>
      <c r="H39" s="1157"/>
      <c r="I39" s="1157"/>
      <c r="J39" s="1157"/>
      <c r="K39" s="1157"/>
      <c r="L39" s="1157"/>
      <c r="M39" s="1157"/>
      <c r="N39" s="909" t="str">
        <f>IF(E39="","",IFERROR(VLOOKUP(E39,製品リスト!$A$4:$C$1000,2,0),"SII登録型番を正しく入力してください"))</f>
        <v/>
      </c>
      <c r="O39" s="909"/>
      <c r="P39" s="909"/>
      <c r="Q39" s="909"/>
      <c r="R39" s="909"/>
      <c r="S39" s="909"/>
      <c r="T39" s="909"/>
      <c r="U39" s="909"/>
      <c r="V39" s="909"/>
      <c r="W39" s="909"/>
      <c r="X39" s="909"/>
      <c r="Y39" s="909"/>
      <c r="Z39" s="909"/>
      <c r="AA39" s="909"/>
      <c r="AB39" s="909" t="str">
        <f>IF(E39="","",IFERROR(VLOOKUP(E39,製品リスト!$A$4:$C$1000,3,0),"SII登録型番を正しく入力してください"))</f>
        <v/>
      </c>
      <c r="AC39" s="909"/>
      <c r="AD39" s="909"/>
      <c r="AE39" s="909"/>
      <c r="AF39" s="909"/>
      <c r="AG39" s="909"/>
      <c r="AH39" s="909"/>
      <c r="AI39" s="909"/>
      <c r="AJ39" s="909"/>
      <c r="AK39" s="909"/>
      <c r="AL39" s="909"/>
      <c r="AM39" s="909"/>
      <c r="AN39" s="909"/>
      <c r="AO39" s="909"/>
      <c r="AP39" s="909"/>
      <c r="AQ39" s="909"/>
      <c r="AR39" s="909"/>
      <c r="AS39" s="1154" t="str">
        <f t="shared" si="3"/>
        <v/>
      </c>
      <c r="AT39" s="1155"/>
      <c r="AU39" s="1155"/>
      <c r="AV39" s="1156"/>
      <c r="AW39" s="1115"/>
      <c r="AX39" s="1116"/>
      <c r="AY39" s="1116"/>
      <c r="AZ39" s="1116"/>
      <c r="BA39" s="1116"/>
      <c r="BB39" s="1116"/>
      <c r="BC39" s="74" t="s">
        <v>14</v>
      </c>
      <c r="BD39" s="197"/>
      <c r="BE39" s="197"/>
      <c r="BF39" s="424">
        <v>31</v>
      </c>
      <c r="BG39" s="417"/>
    </row>
    <row r="40" spans="1:59" s="1" customFormat="1" ht="28.5" customHeight="1" x14ac:dyDescent="0.2">
      <c r="A40" s="1164"/>
      <c r="B40" s="1165"/>
      <c r="C40" s="1166"/>
      <c r="D40" s="1166"/>
      <c r="E40" s="1090"/>
      <c r="F40" s="1090"/>
      <c r="G40" s="1090"/>
      <c r="H40" s="1090"/>
      <c r="I40" s="1090"/>
      <c r="J40" s="1090"/>
      <c r="K40" s="1090"/>
      <c r="L40" s="1090"/>
      <c r="M40" s="1090"/>
      <c r="N40" s="887" t="str">
        <f>IF(E40="","",IFERROR(VLOOKUP(E40,製品リスト!$A$4:$C$1000,2,0),"SII登録型番を正しく入力してください"))</f>
        <v/>
      </c>
      <c r="O40" s="887"/>
      <c r="P40" s="887"/>
      <c r="Q40" s="887"/>
      <c r="R40" s="887"/>
      <c r="S40" s="887"/>
      <c r="T40" s="887"/>
      <c r="U40" s="887"/>
      <c r="V40" s="887"/>
      <c r="W40" s="887"/>
      <c r="X40" s="887"/>
      <c r="Y40" s="887"/>
      <c r="Z40" s="887"/>
      <c r="AA40" s="887"/>
      <c r="AB40" s="887" t="str">
        <f>IF(E40="","",IFERROR(VLOOKUP(E40,製品リスト!$A$4:$C$1000,3,0),"SII登録型番を正しく入力してください"))</f>
        <v/>
      </c>
      <c r="AC40" s="887"/>
      <c r="AD40" s="887"/>
      <c r="AE40" s="887"/>
      <c r="AF40" s="887"/>
      <c r="AG40" s="887"/>
      <c r="AH40" s="887"/>
      <c r="AI40" s="887"/>
      <c r="AJ40" s="887"/>
      <c r="AK40" s="887"/>
      <c r="AL40" s="887"/>
      <c r="AM40" s="887"/>
      <c r="AN40" s="887"/>
      <c r="AO40" s="887"/>
      <c r="AP40" s="887"/>
      <c r="AQ40" s="887"/>
      <c r="AR40" s="887"/>
      <c r="AS40" s="1091" t="str">
        <f t="shared" si="3"/>
        <v/>
      </c>
      <c r="AT40" s="1092"/>
      <c r="AU40" s="1092"/>
      <c r="AV40" s="1093"/>
      <c r="AW40" s="1094"/>
      <c r="AX40" s="1095"/>
      <c r="AY40" s="1095"/>
      <c r="AZ40" s="1095"/>
      <c r="BA40" s="1095"/>
      <c r="BB40" s="1095"/>
      <c r="BC40" s="75" t="s">
        <v>14</v>
      </c>
      <c r="BD40" s="197"/>
      <c r="BE40" s="197"/>
      <c r="BF40" s="424">
        <v>32</v>
      </c>
      <c r="BG40" s="417"/>
    </row>
    <row r="41" spans="1:59" s="1" customFormat="1" ht="28.5" customHeight="1" x14ac:dyDescent="0.2">
      <c r="A41" s="1164"/>
      <c r="B41" s="1165"/>
      <c r="C41" s="1166"/>
      <c r="D41" s="1166"/>
      <c r="E41" s="1090"/>
      <c r="F41" s="1090"/>
      <c r="G41" s="1090"/>
      <c r="H41" s="1090"/>
      <c r="I41" s="1090"/>
      <c r="J41" s="1090"/>
      <c r="K41" s="1090"/>
      <c r="L41" s="1090"/>
      <c r="M41" s="1090"/>
      <c r="N41" s="887" t="str">
        <f>IF(E41="","",IFERROR(VLOOKUP(E41,製品リスト!$A$4:$C$1000,2,0),"SII登録型番を正しく入力してください"))</f>
        <v/>
      </c>
      <c r="O41" s="887"/>
      <c r="P41" s="887"/>
      <c r="Q41" s="887"/>
      <c r="R41" s="887"/>
      <c r="S41" s="887"/>
      <c r="T41" s="887"/>
      <c r="U41" s="887"/>
      <c r="V41" s="887"/>
      <c r="W41" s="887"/>
      <c r="X41" s="887"/>
      <c r="Y41" s="887"/>
      <c r="Z41" s="887"/>
      <c r="AA41" s="887"/>
      <c r="AB41" s="887" t="str">
        <f>IF(E41="","",IFERROR(VLOOKUP(E41,製品リスト!$A$4:$C$1000,3,0),"SII登録型番を正しく入力してください"))</f>
        <v/>
      </c>
      <c r="AC41" s="887"/>
      <c r="AD41" s="887"/>
      <c r="AE41" s="887"/>
      <c r="AF41" s="887"/>
      <c r="AG41" s="887"/>
      <c r="AH41" s="887"/>
      <c r="AI41" s="887"/>
      <c r="AJ41" s="887"/>
      <c r="AK41" s="887"/>
      <c r="AL41" s="887"/>
      <c r="AM41" s="887"/>
      <c r="AN41" s="887"/>
      <c r="AO41" s="887"/>
      <c r="AP41" s="887"/>
      <c r="AQ41" s="887"/>
      <c r="AR41" s="887"/>
      <c r="AS41" s="1091" t="str">
        <f t="shared" si="3"/>
        <v/>
      </c>
      <c r="AT41" s="1092"/>
      <c r="AU41" s="1092"/>
      <c r="AV41" s="1093"/>
      <c r="AW41" s="1094"/>
      <c r="AX41" s="1095"/>
      <c r="AY41" s="1095"/>
      <c r="AZ41" s="1095"/>
      <c r="BA41" s="1095"/>
      <c r="BB41" s="1095"/>
      <c r="BC41" s="75" t="s">
        <v>14</v>
      </c>
      <c r="BD41" s="197"/>
      <c r="BE41" s="197"/>
      <c r="BF41" s="424">
        <v>33</v>
      </c>
      <c r="BG41" s="417"/>
    </row>
    <row r="42" spans="1:59" s="1" customFormat="1" ht="28.5" customHeight="1" x14ac:dyDescent="0.2">
      <c r="A42" s="1164"/>
      <c r="B42" s="1165"/>
      <c r="C42" s="1166"/>
      <c r="D42" s="1166"/>
      <c r="E42" s="1090"/>
      <c r="F42" s="1090"/>
      <c r="G42" s="1090"/>
      <c r="H42" s="1090"/>
      <c r="I42" s="1090"/>
      <c r="J42" s="1090"/>
      <c r="K42" s="1090"/>
      <c r="L42" s="1090"/>
      <c r="M42" s="1090"/>
      <c r="N42" s="887" t="str">
        <f>IF(E42="","",IFERROR(VLOOKUP(E42,製品リスト!$A$4:$C$1000,2,0),"SII登録型番を正しく入力してください"))</f>
        <v/>
      </c>
      <c r="O42" s="887"/>
      <c r="P42" s="887"/>
      <c r="Q42" s="887"/>
      <c r="R42" s="887"/>
      <c r="S42" s="887"/>
      <c r="T42" s="887"/>
      <c r="U42" s="887"/>
      <c r="V42" s="887"/>
      <c r="W42" s="887"/>
      <c r="X42" s="887"/>
      <c r="Y42" s="887"/>
      <c r="Z42" s="887"/>
      <c r="AA42" s="887"/>
      <c r="AB42" s="887" t="str">
        <f>IF(E42="","",IFERROR(VLOOKUP(E42,製品リスト!$A$4:$C$1000,3,0),"SII登録型番を正しく入力してください"))</f>
        <v/>
      </c>
      <c r="AC42" s="887"/>
      <c r="AD42" s="887"/>
      <c r="AE42" s="887"/>
      <c r="AF42" s="887"/>
      <c r="AG42" s="887"/>
      <c r="AH42" s="887"/>
      <c r="AI42" s="887"/>
      <c r="AJ42" s="887"/>
      <c r="AK42" s="887"/>
      <c r="AL42" s="887"/>
      <c r="AM42" s="887"/>
      <c r="AN42" s="887"/>
      <c r="AO42" s="887"/>
      <c r="AP42" s="887"/>
      <c r="AQ42" s="887"/>
      <c r="AR42" s="887"/>
      <c r="AS42" s="1091" t="str">
        <f t="shared" si="3"/>
        <v/>
      </c>
      <c r="AT42" s="1092"/>
      <c r="AU42" s="1092"/>
      <c r="AV42" s="1093"/>
      <c r="AW42" s="1094"/>
      <c r="AX42" s="1095"/>
      <c r="AY42" s="1095"/>
      <c r="AZ42" s="1095"/>
      <c r="BA42" s="1095"/>
      <c r="BB42" s="1095"/>
      <c r="BC42" s="75" t="s">
        <v>14</v>
      </c>
      <c r="BD42" s="197"/>
      <c r="BE42" s="197"/>
      <c r="BF42" s="424">
        <v>34</v>
      </c>
      <c r="BG42" s="417"/>
    </row>
    <row r="43" spans="1:59" s="1" customFormat="1" ht="28.5" customHeight="1" x14ac:dyDescent="0.2">
      <c r="A43" s="1164"/>
      <c r="B43" s="1165"/>
      <c r="C43" s="1166"/>
      <c r="D43" s="1166"/>
      <c r="E43" s="1090"/>
      <c r="F43" s="1090"/>
      <c r="G43" s="1090"/>
      <c r="H43" s="1090"/>
      <c r="I43" s="1090"/>
      <c r="J43" s="1090"/>
      <c r="K43" s="1090"/>
      <c r="L43" s="1090"/>
      <c r="M43" s="1090"/>
      <c r="N43" s="887" t="str">
        <f>IF(E43="","",IFERROR(VLOOKUP(E43,製品リスト!$A$4:$C$1000,2,0),"SII登録型番を正しく入力してください"))</f>
        <v/>
      </c>
      <c r="O43" s="887"/>
      <c r="P43" s="887"/>
      <c r="Q43" s="887"/>
      <c r="R43" s="887"/>
      <c r="S43" s="887"/>
      <c r="T43" s="887"/>
      <c r="U43" s="887"/>
      <c r="V43" s="887"/>
      <c r="W43" s="887"/>
      <c r="X43" s="887"/>
      <c r="Y43" s="887"/>
      <c r="Z43" s="887"/>
      <c r="AA43" s="887"/>
      <c r="AB43" s="887" t="str">
        <f>IF(E43="","",IFERROR(VLOOKUP(E43,製品リスト!$A$4:$C$1000,3,0),"SII登録型番を正しく入力してください"))</f>
        <v/>
      </c>
      <c r="AC43" s="887"/>
      <c r="AD43" s="887"/>
      <c r="AE43" s="887"/>
      <c r="AF43" s="887"/>
      <c r="AG43" s="887"/>
      <c r="AH43" s="887"/>
      <c r="AI43" s="887"/>
      <c r="AJ43" s="887"/>
      <c r="AK43" s="887"/>
      <c r="AL43" s="887"/>
      <c r="AM43" s="887"/>
      <c r="AN43" s="887"/>
      <c r="AO43" s="887"/>
      <c r="AP43" s="887"/>
      <c r="AQ43" s="887"/>
      <c r="AR43" s="887"/>
      <c r="AS43" s="1091" t="str">
        <f t="shared" ref="AS43:AS44" si="7">IF(E43&lt;&gt;"", RIGHT(E43,1),"")</f>
        <v/>
      </c>
      <c r="AT43" s="1092"/>
      <c r="AU43" s="1092"/>
      <c r="AV43" s="1093"/>
      <c r="AW43" s="1094"/>
      <c r="AX43" s="1095"/>
      <c r="AY43" s="1095"/>
      <c r="AZ43" s="1095"/>
      <c r="BA43" s="1095"/>
      <c r="BB43" s="1095"/>
      <c r="BC43" s="75" t="s">
        <v>14</v>
      </c>
      <c r="BD43" s="197"/>
      <c r="BE43" s="197"/>
      <c r="BF43" s="424">
        <v>35</v>
      </c>
      <c r="BG43" s="417"/>
    </row>
    <row r="44" spans="1:59" s="1" customFormat="1" ht="28.5" customHeight="1" x14ac:dyDescent="0.2">
      <c r="A44" s="1164"/>
      <c r="B44" s="1165"/>
      <c r="C44" s="1166"/>
      <c r="D44" s="1166"/>
      <c r="E44" s="1090"/>
      <c r="F44" s="1090"/>
      <c r="G44" s="1090"/>
      <c r="H44" s="1090"/>
      <c r="I44" s="1090"/>
      <c r="J44" s="1090"/>
      <c r="K44" s="1090"/>
      <c r="L44" s="1090"/>
      <c r="M44" s="1090"/>
      <c r="N44" s="887" t="str">
        <f>IF(E44="","",IFERROR(VLOOKUP(E44,製品リスト!$A$4:$C$1000,2,0),"SII登録型番を正しく入力してください"))</f>
        <v/>
      </c>
      <c r="O44" s="887"/>
      <c r="P44" s="887"/>
      <c r="Q44" s="887"/>
      <c r="R44" s="887"/>
      <c r="S44" s="887"/>
      <c r="T44" s="887"/>
      <c r="U44" s="887"/>
      <c r="V44" s="887"/>
      <c r="W44" s="887"/>
      <c r="X44" s="887"/>
      <c r="Y44" s="887"/>
      <c r="Z44" s="887"/>
      <c r="AA44" s="887"/>
      <c r="AB44" s="887" t="str">
        <f>IF(E44="","",IFERROR(VLOOKUP(E44,製品リスト!$A$4:$C$1000,3,0),"SII登録型番を正しく入力してください"))</f>
        <v/>
      </c>
      <c r="AC44" s="887"/>
      <c r="AD44" s="887"/>
      <c r="AE44" s="887"/>
      <c r="AF44" s="887"/>
      <c r="AG44" s="887"/>
      <c r="AH44" s="887"/>
      <c r="AI44" s="887"/>
      <c r="AJ44" s="887"/>
      <c r="AK44" s="887"/>
      <c r="AL44" s="887"/>
      <c r="AM44" s="887"/>
      <c r="AN44" s="887"/>
      <c r="AO44" s="887"/>
      <c r="AP44" s="887"/>
      <c r="AQ44" s="887"/>
      <c r="AR44" s="887"/>
      <c r="AS44" s="1091" t="str">
        <f t="shared" si="7"/>
        <v/>
      </c>
      <c r="AT44" s="1092"/>
      <c r="AU44" s="1092"/>
      <c r="AV44" s="1093"/>
      <c r="AW44" s="1094"/>
      <c r="AX44" s="1095"/>
      <c r="AY44" s="1095"/>
      <c r="AZ44" s="1095"/>
      <c r="BA44" s="1095"/>
      <c r="BB44" s="1095"/>
      <c r="BC44" s="75" t="s">
        <v>14</v>
      </c>
      <c r="BD44" s="197"/>
      <c r="BE44" s="197"/>
      <c r="BF44" s="424">
        <v>36</v>
      </c>
      <c r="BG44" s="417"/>
    </row>
    <row r="45" spans="1:59" s="1" customFormat="1" ht="28.5" customHeight="1" x14ac:dyDescent="0.2">
      <c r="A45" s="1164"/>
      <c r="B45" s="1165"/>
      <c r="C45" s="1166"/>
      <c r="D45" s="1166"/>
      <c r="E45" s="1090"/>
      <c r="F45" s="1090"/>
      <c r="G45" s="1090"/>
      <c r="H45" s="1090"/>
      <c r="I45" s="1090"/>
      <c r="J45" s="1090"/>
      <c r="K45" s="1090"/>
      <c r="L45" s="1090"/>
      <c r="M45" s="1090"/>
      <c r="N45" s="887" t="str">
        <f>IF(E45="","",IFERROR(VLOOKUP(E45,製品リスト!$A$4:$C$1000,2,0),"SII登録型番を正しく入力してください"))</f>
        <v/>
      </c>
      <c r="O45" s="887"/>
      <c r="P45" s="887"/>
      <c r="Q45" s="887"/>
      <c r="R45" s="887"/>
      <c r="S45" s="887"/>
      <c r="T45" s="887"/>
      <c r="U45" s="887"/>
      <c r="V45" s="887"/>
      <c r="W45" s="887"/>
      <c r="X45" s="887"/>
      <c r="Y45" s="887"/>
      <c r="Z45" s="887"/>
      <c r="AA45" s="887"/>
      <c r="AB45" s="887" t="str">
        <f>IF(E45="","",IFERROR(VLOOKUP(E45,製品リスト!$A$4:$C$1000,3,0),"SII登録型番を正しく入力してください"))</f>
        <v/>
      </c>
      <c r="AC45" s="887"/>
      <c r="AD45" s="887"/>
      <c r="AE45" s="887"/>
      <c r="AF45" s="887"/>
      <c r="AG45" s="887"/>
      <c r="AH45" s="887"/>
      <c r="AI45" s="887"/>
      <c r="AJ45" s="887"/>
      <c r="AK45" s="887"/>
      <c r="AL45" s="887"/>
      <c r="AM45" s="887"/>
      <c r="AN45" s="887"/>
      <c r="AO45" s="887"/>
      <c r="AP45" s="887"/>
      <c r="AQ45" s="887"/>
      <c r="AR45" s="887"/>
      <c r="AS45" s="1091" t="str">
        <f t="shared" ref="AS45:AS47" si="8">IF(E45&lt;&gt;"", RIGHT(E45,1),"")</f>
        <v/>
      </c>
      <c r="AT45" s="1092"/>
      <c r="AU45" s="1092"/>
      <c r="AV45" s="1093"/>
      <c r="AW45" s="1094"/>
      <c r="AX45" s="1095"/>
      <c r="AY45" s="1095"/>
      <c r="AZ45" s="1095"/>
      <c r="BA45" s="1095"/>
      <c r="BB45" s="1095"/>
      <c r="BC45" s="75" t="s">
        <v>14</v>
      </c>
      <c r="BD45" s="197"/>
      <c r="BE45" s="197"/>
      <c r="BF45" s="424">
        <v>37</v>
      </c>
      <c r="BG45" s="417"/>
    </row>
    <row r="46" spans="1:59" s="1" customFormat="1" ht="28.5" customHeight="1" x14ac:dyDescent="0.2">
      <c r="A46" s="1164"/>
      <c r="B46" s="1165"/>
      <c r="C46" s="1166"/>
      <c r="D46" s="1166"/>
      <c r="E46" s="1090"/>
      <c r="F46" s="1090"/>
      <c r="G46" s="1090"/>
      <c r="H46" s="1090"/>
      <c r="I46" s="1090"/>
      <c r="J46" s="1090"/>
      <c r="K46" s="1090"/>
      <c r="L46" s="1090"/>
      <c r="M46" s="1090"/>
      <c r="N46" s="887" t="str">
        <f>IF(E46="","",IFERROR(VLOOKUP(E46,製品リスト!$A$4:$C$1000,2,0),"SII登録型番を正しく入力してください"))</f>
        <v/>
      </c>
      <c r="O46" s="887"/>
      <c r="P46" s="887"/>
      <c r="Q46" s="887"/>
      <c r="R46" s="887"/>
      <c r="S46" s="887"/>
      <c r="T46" s="887"/>
      <c r="U46" s="887"/>
      <c r="V46" s="887"/>
      <c r="W46" s="887"/>
      <c r="X46" s="887"/>
      <c r="Y46" s="887"/>
      <c r="Z46" s="887"/>
      <c r="AA46" s="887"/>
      <c r="AB46" s="887" t="str">
        <f>IF(E46="","",IFERROR(VLOOKUP(E46,製品リスト!$A$4:$C$1000,3,0),"SII登録型番を正しく入力してください"))</f>
        <v/>
      </c>
      <c r="AC46" s="887"/>
      <c r="AD46" s="887"/>
      <c r="AE46" s="887"/>
      <c r="AF46" s="887"/>
      <c r="AG46" s="887"/>
      <c r="AH46" s="887"/>
      <c r="AI46" s="887"/>
      <c r="AJ46" s="887"/>
      <c r="AK46" s="887"/>
      <c r="AL46" s="887"/>
      <c r="AM46" s="887"/>
      <c r="AN46" s="887"/>
      <c r="AO46" s="887"/>
      <c r="AP46" s="887"/>
      <c r="AQ46" s="887"/>
      <c r="AR46" s="887"/>
      <c r="AS46" s="1091" t="str">
        <f t="shared" si="8"/>
        <v/>
      </c>
      <c r="AT46" s="1092"/>
      <c r="AU46" s="1092"/>
      <c r="AV46" s="1093"/>
      <c r="AW46" s="1094"/>
      <c r="AX46" s="1095"/>
      <c r="AY46" s="1095"/>
      <c r="AZ46" s="1095"/>
      <c r="BA46" s="1095"/>
      <c r="BB46" s="1095"/>
      <c r="BC46" s="75" t="s">
        <v>14</v>
      </c>
      <c r="BD46" s="197"/>
      <c r="BE46" s="197"/>
      <c r="BF46" s="424">
        <v>38</v>
      </c>
      <c r="BG46" s="417"/>
    </row>
    <row r="47" spans="1:59" s="1" customFormat="1" ht="28.5" customHeight="1" x14ac:dyDescent="0.2">
      <c r="A47" s="1164"/>
      <c r="B47" s="1165"/>
      <c r="C47" s="1166"/>
      <c r="D47" s="1166"/>
      <c r="E47" s="1090"/>
      <c r="F47" s="1090"/>
      <c r="G47" s="1090"/>
      <c r="H47" s="1090"/>
      <c r="I47" s="1090"/>
      <c r="J47" s="1090"/>
      <c r="K47" s="1090"/>
      <c r="L47" s="1090"/>
      <c r="M47" s="1090"/>
      <c r="N47" s="887" t="str">
        <f>IF(E47="","",IFERROR(VLOOKUP(E47,製品リスト!$A$4:$C$1000,2,0),"SII登録型番を正しく入力してください"))</f>
        <v/>
      </c>
      <c r="O47" s="887"/>
      <c r="P47" s="887"/>
      <c r="Q47" s="887"/>
      <c r="R47" s="887"/>
      <c r="S47" s="887"/>
      <c r="T47" s="887"/>
      <c r="U47" s="887"/>
      <c r="V47" s="887"/>
      <c r="W47" s="887"/>
      <c r="X47" s="887"/>
      <c r="Y47" s="887"/>
      <c r="Z47" s="887"/>
      <c r="AA47" s="887"/>
      <c r="AB47" s="887" t="str">
        <f>IF(E47="","",IFERROR(VLOOKUP(E47,製品リスト!$A$4:$C$1000,3,0),"SII登録型番を正しく入力してください"))</f>
        <v/>
      </c>
      <c r="AC47" s="887"/>
      <c r="AD47" s="887"/>
      <c r="AE47" s="887"/>
      <c r="AF47" s="887"/>
      <c r="AG47" s="887"/>
      <c r="AH47" s="887"/>
      <c r="AI47" s="887"/>
      <c r="AJ47" s="887"/>
      <c r="AK47" s="887"/>
      <c r="AL47" s="887"/>
      <c r="AM47" s="887"/>
      <c r="AN47" s="887"/>
      <c r="AO47" s="887"/>
      <c r="AP47" s="887"/>
      <c r="AQ47" s="887"/>
      <c r="AR47" s="887"/>
      <c r="AS47" s="1091" t="str">
        <f t="shared" si="8"/>
        <v/>
      </c>
      <c r="AT47" s="1092"/>
      <c r="AU47" s="1092"/>
      <c r="AV47" s="1093"/>
      <c r="AW47" s="1094"/>
      <c r="AX47" s="1095"/>
      <c r="AY47" s="1095"/>
      <c r="AZ47" s="1095"/>
      <c r="BA47" s="1095"/>
      <c r="BB47" s="1095"/>
      <c r="BC47" s="75" t="s">
        <v>14</v>
      </c>
      <c r="BD47" s="197"/>
      <c r="BE47" s="197"/>
      <c r="BF47" s="424">
        <v>39</v>
      </c>
      <c r="BG47" s="417"/>
    </row>
    <row r="48" spans="1:59" s="1" customFormat="1" ht="28.5" customHeight="1" x14ac:dyDescent="0.2">
      <c r="A48" s="1164"/>
      <c r="B48" s="1165"/>
      <c r="C48" s="1166"/>
      <c r="D48" s="1166"/>
      <c r="E48" s="1090"/>
      <c r="F48" s="1090"/>
      <c r="G48" s="1090"/>
      <c r="H48" s="1090"/>
      <c r="I48" s="1090"/>
      <c r="J48" s="1090"/>
      <c r="K48" s="1090"/>
      <c r="L48" s="1090"/>
      <c r="M48" s="1090"/>
      <c r="N48" s="887" t="str">
        <f>IF(E48="","",IFERROR(VLOOKUP(E48,製品リスト!$A$4:$C$1000,2,0),"SII登録型番を正しく入力してください"))</f>
        <v/>
      </c>
      <c r="O48" s="887"/>
      <c r="P48" s="887"/>
      <c r="Q48" s="887"/>
      <c r="R48" s="887"/>
      <c r="S48" s="887"/>
      <c r="T48" s="887"/>
      <c r="U48" s="887"/>
      <c r="V48" s="887"/>
      <c r="W48" s="887"/>
      <c r="X48" s="887"/>
      <c r="Y48" s="887"/>
      <c r="Z48" s="887"/>
      <c r="AA48" s="887"/>
      <c r="AB48" s="887" t="str">
        <f>IF(E48="","",IFERROR(VLOOKUP(E48,製品リスト!$A$4:$C$1000,3,0),"SII登録型番を正しく入力してください"))</f>
        <v/>
      </c>
      <c r="AC48" s="887"/>
      <c r="AD48" s="887"/>
      <c r="AE48" s="887"/>
      <c r="AF48" s="887"/>
      <c r="AG48" s="887"/>
      <c r="AH48" s="887"/>
      <c r="AI48" s="887"/>
      <c r="AJ48" s="887"/>
      <c r="AK48" s="887"/>
      <c r="AL48" s="887"/>
      <c r="AM48" s="887"/>
      <c r="AN48" s="887"/>
      <c r="AO48" s="887"/>
      <c r="AP48" s="887"/>
      <c r="AQ48" s="887"/>
      <c r="AR48" s="887"/>
      <c r="AS48" s="1091" t="str">
        <f t="shared" si="3"/>
        <v/>
      </c>
      <c r="AT48" s="1092"/>
      <c r="AU48" s="1092"/>
      <c r="AV48" s="1093"/>
      <c r="AW48" s="1094"/>
      <c r="AX48" s="1095"/>
      <c r="AY48" s="1095"/>
      <c r="AZ48" s="1095"/>
      <c r="BA48" s="1095"/>
      <c r="BB48" s="1095"/>
      <c r="BC48" s="75" t="s">
        <v>14</v>
      </c>
      <c r="BD48" s="197"/>
      <c r="BE48" s="197"/>
      <c r="BF48" s="424">
        <v>40</v>
      </c>
      <c r="BG48" s="417"/>
    </row>
    <row r="49" spans="1:59" s="1" customFormat="1" ht="28.5" customHeight="1" x14ac:dyDescent="0.2">
      <c r="A49" s="1164"/>
      <c r="B49" s="1165"/>
      <c r="C49" s="1166"/>
      <c r="D49" s="1166"/>
      <c r="E49" s="1090"/>
      <c r="F49" s="1090"/>
      <c r="G49" s="1090"/>
      <c r="H49" s="1090"/>
      <c r="I49" s="1090"/>
      <c r="J49" s="1090"/>
      <c r="K49" s="1090"/>
      <c r="L49" s="1090"/>
      <c r="M49" s="1090"/>
      <c r="N49" s="887" t="str">
        <f>IF(E49="","",IFERROR(VLOOKUP(E49,製品リスト!$A$4:$C$1000,2,0),"SII登録型番を正しく入力してください"))</f>
        <v/>
      </c>
      <c r="O49" s="887"/>
      <c r="P49" s="887"/>
      <c r="Q49" s="887"/>
      <c r="R49" s="887"/>
      <c r="S49" s="887"/>
      <c r="T49" s="887"/>
      <c r="U49" s="887"/>
      <c r="V49" s="887"/>
      <c r="W49" s="887"/>
      <c r="X49" s="887"/>
      <c r="Y49" s="887"/>
      <c r="Z49" s="887"/>
      <c r="AA49" s="887"/>
      <c r="AB49" s="887" t="str">
        <f>IF(E49="","",IFERROR(VLOOKUP(E49,製品リスト!$A$4:$C$1000,3,0),"SII登録型番を正しく入力してください"))</f>
        <v/>
      </c>
      <c r="AC49" s="887"/>
      <c r="AD49" s="887"/>
      <c r="AE49" s="887"/>
      <c r="AF49" s="887"/>
      <c r="AG49" s="887"/>
      <c r="AH49" s="887"/>
      <c r="AI49" s="887"/>
      <c r="AJ49" s="887"/>
      <c r="AK49" s="887"/>
      <c r="AL49" s="887"/>
      <c r="AM49" s="887"/>
      <c r="AN49" s="887"/>
      <c r="AO49" s="887"/>
      <c r="AP49" s="887"/>
      <c r="AQ49" s="887"/>
      <c r="AR49" s="887"/>
      <c r="AS49" s="1091" t="str">
        <f t="shared" ref="AS49" si="9">IF(E49&lt;&gt;"", RIGHT(E49,1),"")</f>
        <v/>
      </c>
      <c r="AT49" s="1092"/>
      <c r="AU49" s="1092"/>
      <c r="AV49" s="1093"/>
      <c r="AW49" s="1094"/>
      <c r="AX49" s="1095"/>
      <c r="AY49" s="1095"/>
      <c r="AZ49" s="1095"/>
      <c r="BA49" s="1095"/>
      <c r="BB49" s="1095"/>
      <c r="BC49" s="75" t="s">
        <v>14</v>
      </c>
      <c r="BD49" s="197"/>
      <c r="BE49" s="197"/>
      <c r="BF49" s="424">
        <v>41</v>
      </c>
      <c r="BG49" s="417"/>
    </row>
    <row r="50" spans="1:59" s="1" customFormat="1" ht="28.5" customHeight="1" x14ac:dyDescent="0.2">
      <c r="A50" s="1164"/>
      <c r="B50" s="1165"/>
      <c r="C50" s="1166"/>
      <c r="D50" s="1166"/>
      <c r="E50" s="1090"/>
      <c r="F50" s="1090"/>
      <c r="G50" s="1090"/>
      <c r="H50" s="1090"/>
      <c r="I50" s="1090"/>
      <c r="J50" s="1090"/>
      <c r="K50" s="1090"/>
      <c r="L50" s="1090"/>
      <c r="M50" s="1090"/>
      <c r="N50" s="887" t="str">
        <f>IF(E50="","",IFERROR(VLOOKUP(E50,製品リスト!$A$4:$C$1000,2,0),"SII登録型番を正しく入力してください"))</f>
        <v/>
      </c>
      <c r="O50" s="887"/>
      <c r="P50" s="887"/>
      <c r="Q50" s="887"/>
      <c r="R50" s="887"/>
      <c r="S50" s="887"/>
      <c r="T50" s="887"/>
      <c r="U50" s="887"/>
      <c r="V50" s="887"/>
      <c r="W50" s="887"/>
      <c r="X50" s="887"/>
      <c r="Y50" s="887"/>
      <c r="Z50" s="887"/>
      <c r="AA50" s="887"/>
      <c r="AB50" s="887" t="str">
        <f>IF(E50="","",IFERROR(VLOOKUP(E50,製品リスト!$A$4:$C$1000,3,0),"SII登録型番を正しく入力してください"))</f>
        <v/>
      </c>
      <c r="AC50" s="887"/>
      <c r="AD50" s="887"/>
      <c r="AE50" s="887"/>
      <c r="AF50" s="887"/>
      <c r="AG50" s="887"/>
      <c r="AH50" s="887"/>
      <c r="AI50" s="887"/>
      <c r="AJ50" s="887"/>
      <c r="AK50" s="887"/>
      <c r="AL50" s="887"/>
      <c r="AM50" s="887"/>
      <c r="AN50" s="887"/>
      <c r="AO50" s="887"/>
      <c r="AP50" s="887"/>
      <c r="AQ50" s="887"/>
      <c r="AR50" s="887"/>
      <c r="AS50" s="1091" t="str">
        <f t="shared" ref="AS50" si="10">IF(E50&lt;&gt;"", RIGHT(E50,1),"")</f>
        <v/>
      </c>
      <c r="AT50" s="1092"/>
      <c r="AU50" s="1092"/>
      <c r="AV50" s="1093"/>
      <c r="AW50" s="1094"/>
      <c r="AX50" s="1095"/>
      <c r="AY50" s="1095"/>
      <c r="AZ50" s="1095"/>
      <c r="BA50" s="1095"/>
      <c r="BB50" s="1095"/>
      <c r="BC50" s="75" t="s">
        <v>14</v>
      </c>
      <c r="BD50" s="197"/>
      <c r="BE50" s="197"/>
      <c r="BF50" s="424">
        <v>42</v>
      </c>
      <c r="BG50" s="417"/>
    </row>
    <row r="51" spans="1:59" s="1" customFormat="1" ht="28.5" customHeight="1" x14ac:dyDescent="0.2">
      <c r="A51" s="1164"/>
      <c r="B51" s="1165"/>
      <c r="C51" s="1166"/>
      <c r="D51" s="1166"/>
      <c r="E51" s="1090"/>
      <c r="F51" s="1090"/>
      <c r="G51" s="1090"/>
      <c r="H51" s="1090"/>
      <c r="I51" s="1090"/>
      <c r="J51" s="1090"/>
      <c r="K51" s="1090"/>
      <c r="L51" s="1090"/>
      <c r="M51" s="1090"/>
      <c r="N51" s="887" t="str">
        <f>IF(E51="","",IFERROR(VLOOKUP(E51,製品リスト!$A$4:$C$1000,2,0),"SII登録型番を正しく入力してください"))</f>
        <v/>
      </c>
      <c r="O51" s="887"/>
      <c r="P51" s="887"/>
      <c r="Q51" s="887"/>
      <c r="R51" s="887"/>
      <c r="S51" s="887"/>
      <c r="T51" s="887"/>
      <c r="U51" s="887"/>
      <c r="V51" s="887"/>
      <c r="W51" s="887"/>
      <c r="X51" s="887"/>
      <c r="Y51" s="887"/>
      <c r="Z51" s="887"/>
      <c r="AA51" s="887"/>
      <c r="AB51" s="887" t="str">
        <f>IF(E51="","",IFERROR(VLOOKUP(E51,製品リスト!$A$4:$C$1000,3,0),"SII登録型番を正しく入力してください"))</f>
        <v/>
      </c>
      <c r="AC51" s="887"/>
      <c r="AD51" s="887"/>
      <c r="AE51" s="887"/>
      <c r="AF51" s="887"/>
      <c r="AG51" s="887"/>
      <c r="AH51" s="887"/>
      <c r="AI51" s="887"/>
      <c r="AJ51" s="887"/>
      <c r="AK51" s="887"/>
      <c r="AL51" s="887"/>
      <c r="AM51" s="887"/>
      <c r="AN51" s="887"/>
      <c r="AO51" s="887"/>
      <c r="AP51" s="887"/>
      <c r="AQ51" s="887"/>
      <c r="AR51" s="887"/>
      <c r="AS51" s="1091" t="str">
        <f t="shared" si="3"/>
        <v/>
      </c>
      <c r="AT51" s="1092"/>
      <c r="AU51" s="1092"/>
      <c r="AV51" s="1093"/>
      <c r="AW51" s="1094"/>
      <c r="AX51" s="1095"/>
      <c r="AY51" s="1095"/>
      <c r="AZ51" s="1095"/>
      <c r="BA51" s="1095"/>
      <c r="BB51" s="1095"/>
      <c r="BC51" s="75" t="s">
        <v>14</v>
      </c>
      <c r="BD51" s="197"/>
      <c r="BE51" s="197"/>
      <c r="BF51" s="424">
        <v>43</v>
      </c>
      <c r="BG51" s="417"/>
    </row>
    <row r="52" spans="1:59" s="1" customFormat="1" ht="28.5" customHeight="1" x14ac:dyDescent="0.2">
      <c r="A52" s="1164"/>
      <c r="B52" s="1165"/>
      <c r="C52" s="1166"/>
      <c r="D52" s="1166"/>
      <c r="E52" s="1090"/>
      <c r="F52" s="1090"/>
      <c r="G52" s="1090"/>
      <c r="H52" s="1090"/>
      <c r="I52" s="1090"/>
      <c r="J52" s="1090"/>
      <c r="K52" s="1090"/>
      <c r="L52" s="1090"/>
      <c r="M52" s="1090"/>
      <c r="N52" s="887" t="str">
        <f>IF(E52="","",IFERROR(VLOOKUP(E52,製品リスト!$A$4:$C$1000,2,0),"SII登録型番を正しく入力してください"))</f>
        <v/>
      </c>
      <c r="O52" s="887"/>
      <c r="P52" s="887"/>
      <c r="Q52" s="887"/>
      <c r="R52" s="887"/>
      <c r="S52" s="887"/>
      <c r="T52" s="887"/>
      <c r="U52" s="887"/>
      <c r="V52" s="887"/>
      <c r="W52" s="887"/>
      <c r="X52" s="887"/>
      <c r="Y52" s="887"/>
      <c r="Z52" s="887"/>
      <c r="AA52" s="887"/>
      <c r="AB52" s="887" t="str">
        <f>IF(E52="","",IFERROR(VLOOKUP(E52,製品リスト!$A$4:$C$1000,3,0),"SII登録型番を正しく入力してください"))</f>
        <v/>
      </c>
      <c r="AC52" s="887"/>
      <c r="AD52" s="887"/>
      <c r="AE52" s="887"/>
      <c r="AF52" s="887"/>
      <c r="AG52" s="887"/>
      <c r="AH52" s="887"/>
      <c r="AI52" s="887"/>
      <c r="AJ52" s="887"/>
      <c r="AK52" s="887"/>
      <c r="AL52" s="887"/>
      <c r="AM52" s="887"/>
      <c r="AN52" s="887"/>
      <c r="AO52" s="887"/>
      <c r="AP52" s="887"/>
      <c r="AQ52" s="887"/>
      <c r="AR52" s="887"/>
      <c r="AS52" s="1091" t="str">
        <f t="shared" si="3"/>
        <v/>
      </c>
      <c r="AT52" s="1092"/>
      <c r="AU52" s="1092"/>
      <c r="AV52" s="1093"/>
      <c r="AW52" s="1094"/>
      <c r="AX52" s="1095"/>
      <c r="AY52" s="1095"/>
      <c r="AZ52" s="1095"/>
      <c r="BA52" s="1095"/>
      <c r="BB52" s="1095"/>
      <c r="BC52" s="75" t="s">
        <v>14</v>
      </c>
      <c r="BD52" s="197"/>
      <c r="BE52" s="197"/>
      <c r="BF52" s="424">
        <v>44</v>
      </c>
      <c r="BG52" s="417"/>
    </row>
    <row r="53" spans="1:59" s="1" customFormat="1" ht="28.5" customHeight="1" thickBot="1" x14ac:dyDescent="0.25">
      <c r="A53" s="1167"/>
      <c r="B53" s="1168"/>
      <c r="C53" s="1169"/>
      <c r="D53" s="1169"/>
      <c r="E53" s="1170"/>
      <c r="F53" s="1170"/>
      <c r="G53" s="1170"/>
      <c r="H53" s="1170"/>
      <c r="I53" s="1170"/>
      <c r="J53" s="1170"/>
      <c r="K53" s="1170"/>
      <c r="L53" s="1170"/>
      <c r="M53" s="1170"/>
      <c r="N53" s="1117" t="str">
        <f>IF(E53="","",IFERROR(VLOOKUP(E53,製品リスト!$A$4:$C$1000,2,0),"SII登録型番を正しく入力してください"))</f>
        <v/>
      </c>
      <c r="O53" s="1117"/>
      <c r="P53" s="1117"/>
      <c r="Q53" s="1117"/>
      <c r="R53" s="1117"/>
      <c r="S53" s="1117"/>
      <c r="T53" s="1117"/>
      <c r="U53" s="1117"/>
      <c r="V53" s="1117"/>
      <c r="W53" s="1117"/>
      <c r="X53" s="1117"/>
      <c r="Y53" s="1117"/>
      <c r="Z53" s="1117"/>
      <c r="AA53" s="1117"/>
      <c r="AB53" s="1117" t="str">
        <f>IF(E53="","",IFERROR(VLOOKUP(E53,製品リスト!$A$4:$C$1000,3,0),"SII登録型番を正しく入力してください"))</f>
        <v/>
      </c>
      <c r="AC53" s="1117"/>
      <c r="AD53" s="1117"/>
      <c r="AE53" s="1117"/>
      <c r="AF53" s="1117"/>
      <c r="AG53" s="1117"/>
      <c r="AH53" s="1117"/>
      <c r="AI53" s="1117"/>
      <c r="AJ53" s="1117"/>
      <c r="AK53" s="1117"/>
      <c r="AL53" s="1117"/>
      <c r="AM53" s="1117"/>
      <c r="AN53" s="1117"/>
      <c r="AO53" s="1117"/>
      <c r="AP53" s="1117"/>
      <c r="AQ53" s="1117"/>
      <c r="AR53" s="1117"/>
      <c r="AS53" s="1118" t="str">
        <f t="shared" si="3"/>
        <v/>
      </c>
      <c r="AT53" s="1119"/>
      <c r="AU53" s="1119"/>
      <c r="AV53" s="1120"/>
      <c r="AW53" s="1113"/>
      <c r="AX53" s="1114"/>
      <c r="AY53" s="1114"/>
      <c r="AZ53" s="1114"/>
      <c r="BA53" s="1114"/>
      <c r="BB53" s="1114"/>
      <c r="BC53" s="79" t="s">
        <v>14</v>
      </c>
      <c r="BD53" s="197"/>
      <c r="BE53" s="197"/>
      <c r="BF53" s="424">
        <v>45</v>
      </c>
      <c r="BG53" s="417"/>
    </row>
    <row r="54" spans="1:59" ht="15" customHeight="1" x14ac:dyDescent="0.2">
      <c r="N54" s="4" t="str">
        <f>IF(E54="","",IFERROR(VLOOKUP(E54,#REF!,2,0),"SII登録型番を正しく入力してください"))</f>
        <v/>
      </c>
      <c r="BG54" s="425"/>
    </row>
    <row r="55" spans="1:59" ht="31.5" customHeight="1" thickBot="1" x14ac:dyDescent="0.3">
      <c r="A55" s="27" t="s">
        <v>88</v>
      </c>
      <c r="B55" s="117"/>
      <c r="C55" s="117"/>
      <c r="D55" s="117"/>
      <c r="E55" s="117"/>
      <c r="F55" s="108"/>
      <c r="G55" s="108"/>
      <c r="H55" s="108"/>
      <c r="I55" s="108"/>
      <c r="J55" s="108"/>
      <c r="K55" s="108"/>
      <c r="L55" s="108"/>
      <c r="M55" s="108"/>
      <c r="N55" s="108"/>
      <c r="O55" s="108"/>
      <c r="P55" s="161" t="s">
        <v>140</v>
      </c>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17"/>
      <c r="AT55" s="117"/>
      <c r="AU55" s="117"/>
      <c r="AV55" s="117"/>
      <c r="AW55" s="117"/>
      <c r="AX55" s="117"/>
      <c r="AY55" s="117"/>
      <c r="AZ55" s="117"/>
      <c r="BA55" s="117"/>
      <c r="BB55" s="117"/>
      <c r="BC55" s="117"/>
      <c r="BD55" s="117"/>
      <c r="BE55" s="117"/>
      <c r="BG55" s="425"/>
    </row>
    <row r="56" spans="1:59" ht="57.75" customHeight="1" thickBot="1" x14ac:dyDescent="0.25">
      <c r="A56" s="1203" t="s">
        <v>15</v>
      </c>
      <c r="B56" s="1204"/>
      <c r="C56" s="1204"/>
      <c r="D56" s="1205"/>
      <c r="E56" s="851" t="s">
        <v>134</v>
      </c>
      <c r="F56" s="852"/>
      <c r="G56" s="852"/>
      <c r="H56" s="853"/>
      <c r="I56" s="1150" t="s">
        <v>130</v>
      </c>
      <c r="J56" s="852"/>
      <c r="K56" s="852"/>
      <c r="L56" s="852"/>
      <c r="M56" s="852"/>
      <c r="N56" s="852"/>
      <c r="O56" s="852"/>
      <c r="P56" s="852"/>
      <c r="Q56" s="856" t="s">
        <v>138</v>
      </c>
      <c r="R56" s="1054"/>
      <c r="S56" s="849" t="s">
        <v>137</v>
      </c>
      <c r="T56" s="849"/>
      <c r="U56" s="849"/>
      <c r="V56" s="849"/>
      <c r="W56" s="849"/>
      <c r="X56" s="849"/>
      <c r="Y56" s="849"/>
      <c r="Z56" s="849"/>
      <c r="AA56" s="850"/>
      <c r="AB56" s="857" t="s">
        <v>139</v>
      </c>
      <c r="AC56" s="849"/>
      <c r="AD56" s="849"/>
      <c r="AE56" s="849"/>
      <c r="AF56" s="849"/>
      <c r="AG56" s="849"/>
      <c r="AH56" s="849"/>
      <c r="AI56" s="849"/>
      <c r="AJ56" s="849"/>
      <c r="AK56" s="849"/>
      <c r="AL56" s="849"/>
      <c r="AM56" s="849"/>
      <c r="AN56" s="849"/>
      <c r="AO56" s="850"/>
      <c r="AP56" s="857" t="s">
        <v>92</v>
      </c>
      <c r="AQ56" s="849"/>
      <c r="AR56" s="849"/>
      <c r="AS56" s="849"/>
      <c r="AT56" s="849"/>
      <c r="AU56" s="849"/>
      <c r="AV56" s="849"/>
      <c r="AW56" s="849"/>
      <c r="AX56" s="849"/>
      <c r="AY56" s="849"/>
      <c r="AZ56" s="849"/>
      <c r="BA56" s="849"/>
      <c r="BB56" s="849"/>
      <c r="BC56" s="858"/>
      <c r="BD56" s="194"/>
      <c r="BE56" s="194"/>
      <c r="BF56" s="414" t="s">
        <v>710</v>
      </c>
      <c r="BG56" s="415" t="s">
        <v>232</v>
      </c>
    </row>
    <row r="57" spans="1:59" ht="33.75" customHeight="1" thickTop="1" x14ac:dyDescent="0.2">
      <c r="A57" s="1206" t="s">
        <v>94</v>
      </c>
      <c r="B57" s="1207"/>
      <c r="C57" s="1207"/>
      <c r="D57" s="1208"/>
      <c r="E57" s="1145" t="s">
        <v>135</v>
      </c>
      <c r="F57" s="1146"/>
      <c r="G57" s="1146"/>
      <c r="H57" s="1147"/>
      <c r="I57" s="1137">
        <f>IF((SUMIF($AS$9:$AV$23,E57,$AW$9:$BB$23))=0,0,IF((SUMIF($AS$9:$AV$23,E57,$AW$9:$BB$23))&lt;=1,1,ROUNDDOWN(SUMIF($AS$9:$AV$23,E57,$AW$9:$BB$23),0)))</f>
        <v>0</v>
      </c>
      <c r="J57" s="1138"/>
      <c r="K57" s="1138"/>
      <c r="L57" s="1138"/>
      <c r="M57" s="1138"/>
      <c r="N57" s="1138"/>
      <c r="O57" s="1138"/>
      <c r="P57" s="125" t="s">
        <v>59</v>
      </c>
      <c r="Q57" s="1220" t="s">
        <v>138</v>
      </c>
      <c r="R57" s="1221"/>
      <c r="S57" s="1127">
        <v>24000</v>
      </c>
      <c r="T57" s="1128"/>
      <c r="U57" s="1128"/>
      <c r="V57" s="1128"/>
      <c r="W57" s="1128"/>
      <c r="X57" s="1128"/>
      <c r="Y57" s="1128"/>
      <c r="Z57" s="1128"/>
      <c r="AA57" s="80" t="s">
        <v>0</v>
      </c>
      <c r="AB57" s="1193">
        <f>IF(I57="","",I57*S57)</f>
        <v>0</v>
      </c>
      <c r="AC57" s="1193"/>
      <c r="AD57" s="1193"/>
      <c r="AE57" s="1193"/>
      <c r="AF57" s="1193"/>
      <c r="AG57" s="1193"/>
      <c r="AH57" s="1193"/>
      <c r="AI57" s="1193"/>
      <c r="AJ57" s="1193"/>
      <c r="AK57" s="1193"/>
      <c r="AL57" s="1193"/>
      <c r="AM57" s="1193"/>
      <c r="AN57" s="1193"/>
      <c r="AO57" s="80" t="s">
        <v>0</v>
      </c>
      <c r="AP57" s="1194">
        <f>IF(OR(I57="",I58=""),"",SUM(AB57:AN58))</f>
        <v>0</v>
      </c>
      <c r="AQ57" s="1194"/>
      <c r="AR57" s="1194"/>
      <c r="AS57" s="1194"/>
      <c r="AT57" s="1194"/>
      <c r="AU57" s="1194"/>
      <c r="AV57" s="1194"/>
      <c r="AW57" s="1194"/>
      <c r="AX57" s="1194"/>
      <c r="AY57" s="1194"/>
      <c r="AZ57" s="1194"/>
      <c r="BA57" s="1194"/>
      <c r="BB57" s="1194"/>
      <c r="BC57" s="1018" t="s">
        <v>0</v>
      </c>
      <c r="BD57" s="195"/>
      <c r="BE57" s="195"/>
      <c r="BF57" s="421">
        <v>46</v>
      </c>
      <c r="BG57" s="417"/>
    </row>
    <row r="58" spans="1:59" ht="33.75" customHeight="1" x14ac:dyDescent="0.2">
      <c r="A58" s="1209"/>
      <c r="B58" s="1210"/>
      <c r="C58" s="1210"/>
      <c r="D58" s="1211"/>
      <c r="E58" s="1107" t="s">
        <v>136</v>
      </c>
      <c r="F58" s="1108"/>
      <c r="G58" s="1108"/>
      <c r="H58" s="1109"/>
      <c r="I58" s="1139">
        <f>IF((SUMIF($AS$9:$AV$23,E58,$AW$9:$BB$23))=0,0,IF((SUMIF($AS$9:$AV$23,E58,$AW$9:$BB$23))&lt;=1,1,ROUNDDOWN(SUMIF($AS$9:$AV$23,E58,$AW$9:$BB$23),0)))</f>
        <v>0</v>
      </c>
      <c r="J58" s="1140"/>
      <c r="K58" s="1140"/>
      <c r="L58" s="1140"/>
      <c r="M58" s="1140"/>
      <c r="N58" s="1140"/>
      <c r="O58" s="1140"/>
      <c r="P58" s="126" t="s">
        <v>59</v>
      </c>
      <c r="Q58" s="1135" t="s">
        <v>138</v>
      </c>
      <c r="R58" s="1136"/>
      <c r="S58" s="1129">
        <v>8000</v>
      </c>
      <c r="T58" s="1130"/>
      <c r="U58" s="1130"/>
      <c r="V58" s="1130"/>
      <c r="W58" s="1130"/>
      <c r="X58" s="1130"/>
      <c r="Y58" s="1130"/>
      <c r="Z58" s="1130"/>
      <c r="AA58" s="83" t="s">
        <v>0</v>
      </c>
      <c r="AB58" s="1196">
        <f t="shared" ref="AB58:AB62" si="11">IF(I58="","",I58*S58)</f>
        <v>0</v>
      </c>
      <c r="AC58" s="1196"/>
      <c r="AD58" s="1196"/>
      <c r="AE58" s="1196"/>
      <c r="AF58" s="1196"/>
      <c r="AG58" s="1196"/>
      <c r="AH58" s="1196"/>
      <c r="AI58" s="1196"/>
      <c r="AJ58" s="1196"/>
      <c r="AK58" s="1196"/>
      <c r="AL58" s="1196"/>
      <c r="AM58" s="1196"/>
      <c r="AN58" s="1196"/>
      <c r="AO58" s="81" t="s">
        <v>0</v>
      </c>
      <c r="AP58" s="1195"/>
      <c r="AQ58" s="1195"/>
      <c r="AR58" s="1195"/>
      <c r="AS58" s="1195"/>
      <c r="AT58" s="1195"/>
      <c r="AU58" s="1195"/>
      <c r="AV58" s="1195"/>
      <c r="AW58" s="1195"/>
      <c r="AX58" s="1195"/>
      <c r="AY58" s="1195"/>
      <c r="AZ58" s="1195"/>
      <c r="BA58" s="1195"/>
      <c r="BB58" s="1195"/>
      <c r="BC58" s="1019"/>
      <c r="BD58" s="195"/>
      <c r="BE58" s="195"/>
      <c r="BF58" s="421">
        <v>47</v>
      </c>
      <c r="BG58" s="417"/>
    </row>
    <row r="59" spans="1:59" ht="33.75" customHeight="1" x14ac:dyDescent="0.2">
      <c r="A59" s="1212" t="s">
        <v>118</v>
      </c>
      <c r="B59" s="1213"/>
      <c r="C59" s="1213"/>
      <c r="D59" s="1214"/>
      <c r="E59" s="1110" t="s">
        <v>135</v>
      </c>
      <c r="F59" s="1111"/>
      <c r="G59" s="1111"/>
      <c r="H59" s="1112"/>
      <c r="I59" s="1141">
        <f>IF((SUMIF($AS$24:$AV$38,E59,$AW$24:$BB$38))=0,0,IF((SUMIF($AS$24:$AV$38,E59,$AW$24:$BB$38))&lt;=1,1,ROUNDDOWN(SUMIF($AS$24:$AV$38,E59,$AW$24:$BB$38),0)))</f>
        <v>0</v>
      </c>
      <c r="J59" s="1142"/>
      <c r="K59" s="1142"/>
      <c r="L59" s="1142"/>
      <c r="M59" s="1142"/>
      <c r="N59" s="1142"/>
      <c r="O59" s="1142"/>
      <c r="P59" s="120" t="s">
        <v>59</v>
      </c>
      <c r="Q59" s="1148" t="s">
        <v>138</v>
      </c>
      <c r="R59" s="1149"/>
      <c r="S59" s="1131">
        <v>24000</v>
      </c>
      <c r="T59" s="1132"/>
      <c r="U59" s="1132"/>
      <c r="V59" s="1132"/>
      <c r="W59" s="1132"/>
      <c r="X59" s="1132"/>
      <c r="Y59" s="1132"/>
      <c r="Z59" s="1132"/>
      <c r="AA59" s="82" t="s">
        <v>0</v>
      </c>
      <c r="AB59" s="1197">
        <f t="shared" si="11"/>
        <v>0</v>
      </c>
      <c r="AC59" s="1197"/>
      <c r="AD59" s="1197"/>
      <c r="AE59" s="1197"/>
      <c r="AF59" s="1197"/>
      <c r="AG59" s="1197"/>
      <c r="AH59" s="1197"/>
      <c r="AI59" s="1197"/>
      <c r="AJ59" s="1197"/>
      <c r="AK59" s="1197"/>
      <c r="AL59" s="1197"/>
      <c r="AM59" s="1197"/>
      <c r="AN59" s="1197"/>
      <c r="AO59" s="82" t="s">
        <v>0</v>
      </c>
      <c r="AP59" s="1198">
        <f t="shared" ref="AP59" si="12">IF(OR(I59="",I60=""),"",SUM(AB59:AN60))</f>
        <v>0</v>
      </c>
      <c r="AQ59" s="1199"/>
      <c r="AR59" s="1199"/>
      <c r="AS59" s="1199"/>
      <c r="AT59" s="1199"/>
      <c r="AU59" s="1199"/>
      <c r="AV59" s="1199"/>
      <c r="AW59" s="1199"/>
      <c r="AX59" s="1199"/>
      <c r="AY59" s="1199"/>
      <c r="AZ59" s="1199"/>
      <c r="BA59" s="1199"/>
      <c r="BB59" s="1199"/>
      <c r="BC59" s="1219" t="s">
        <v>0</v>
      </c>
      <c r="BD59" s="200"/>
      <c r="BE59" s="201"/>
      <c r="BF59" s="421">
        <v>48</v>
      </c>
      <c r="BG59" s="417"/>
    </row>
    <row r="60" spans="1:59" ht="33.75" customHeight="1" x14ac:dyDescent="0.2">
      <c r="A60" s="1209"/>
      <c r="B60" s="1210"/>
      <c r="C60" s="1210"/>
      <c r="D60" s="1211"/>
      <c r="E60" s="1107" t="s">
        <v>136</v>
      </c>
      <c r="F60" s="1108"/>
      <c r="G60" s="1108"/>
      <c r="H60" s="1109"/>
      <c r="I60" s="1139">
        <f>IF((SUMIF($AS$24:$AV$38,E60,$AW$24:$BB$38))=0,0,IF((SUMIF($AS$24:$AV$38,E60,$AW$24:$BB$38))&lt;=1,1,ROUNDDOWN(SUMIF($AS$24:$AV$38,E60,$AW$24:$BB$38),0)))</f>
        <v>0</v>
      </c>
      <c r="J60" s="1140"/>
      <c r="K60" s="1140"/>
      <c r="L60" s="1140"/>
      <c r="M60" s="1140"/>
      <c r="N60" s="1140"/>
      <c r="O60" s="1140"/>
      <c r="P60" s="127" t="s">
        <v>59</v>
      </c>
      <c r="Q60" s="1135" t="s">
        <v>138</v>
      </c>
      <c r="R60" s="1136"/>
      <c r="S60" s="1129">
        <v>8000</v>
      </c>
      <c r="T60" s="1130"/>
      <c r="U60" s="1130"/>
      <c r="V60" s="1130"/>
      <c r="W60" s="1130"/>
      <c r="X60" s="1130"/>
      <c r="Y60" s="1130"/>
      <c r="Z60" s="1130"/>
      <c r="AA60" s="83" t="s">
        <v>0</v>
      </c>
      <c r="AB60" s="1196">
        <f t="shared" si="11"/>
        <v>0</v>
      </c>
      <c r="AC60" s="1196"/>
      <c r="AD60" s="1196"/>
      <c r="AE60" s="1196"/>
      <c r="AF60" s="1196"/>
      <c r="AG60" s="1196"/>
      <c r="AH60" s="1196"/>
      <c r="AI60" s="1196"/>
      <c r="AJ60" s="1196"/>
      <c r="AK60" s="1196"/>
      <c r="AL60" s="1196"/>
      <c r="AM60" s="1196"/>
      <c r="AN60" s="1196"/>
      <c r="AO60" s="83" t="s">
        <v>0</v>
      </c>
      <c r="AP60" s="1200"/>
      <c r="AQ60" s="1201"/>
      <c r="AR60" s="1201"/>
      <c r="AS60" s="1201"/>
      <c r="AT60" s="1201"/>
      <c r="AU60" s="1201"/>
      <c r="AV60" s="1201"/>
      <c r="AW60" s="1201"/>
      <c r="AX60" s="1201"/>
      <c r="AY60" s="1201"/>
      <c r="AZ60" s="1201"/>
      <c r="BA60" s="1201"/>
      <c r="BB60" s="1201"/>
      <c r="BC60" s="1218"/>
      <c r="BD60" s="200"/>
      <c r="BE60" s="201"/>
      <c r="BF60" s="421">
        <v>49</v>
      </c>
      <c r="BG60" s="417"/>
    </row>
    <row r="61" spans="1:59" ht="33.75" customHeight="1" x14ac:dyDescent="0.2">
      <c r="A61" s="1212" t="s">
        <v>93</v>
      </c>
      <c r="B61" s="1213"/>
      <c r="C61" s="1213"/>
      <c r="D61" s="1214"/>
      <c r="E61" s="1110" t="s">
        <v>135</v>
      </c>
      <c r="F61" s="1111"/>
      <c r="G61" s="1111"/>
      <c r="H61" s="1112"/>
      <c r="I61" s="1141">
        <f>IF((SUMIF($AS$39:$AV$53,E61,$AW$39:$BB$53))=0,0,IF((SUMIF($AS$39:$AV$53,E61,$AW$39:$BB$53))&lt;=1,1,ROUNDDOWN(SUMIF($AS$39:$AV$53,E61,$AW$39:$BB$53),0)))</f>
        <v>0</v>
      </c>
      <c r="J61" s="1142"/>
      <c r="K61" s="1142"/>
      <c r="L61" s="1142"/>
      <c r="M61" s="1142"/>
      <c r="N61" s="1142"/>
      <c r="O61" s="1142"/>
      <c r="P61" s="128" t="s">
        <v>59</v>
      </c>
      <c r="Q61" s="1148" t="s">
        <v>138</v>
      </c>
      <c r="R61" s="1149"/>
      <c r="S61" s="1131">
        <v>24000</v>
      </c>
      <c r="T61" s="1132"/>
      <c r="U61" s="1132"/>
      <c r="V61" s="1132"/>
      <c r="W61" s="1132"/>
      <c r="X61" s="1132"/>
      <c r="Y61" s="1132"/>
      <c r="Z61" s="1132"/>
      <c r="AA61" s="82" t="s">
        <v>0</v>
      </c>
      <c r="AB61" s="1197">
        <f t="shared" si="11"/>
        <v>0</v>
      </c>
      <c r="AC61" s="1197"/>
      <c r="AD61" s="1197"/>
      <c r="AE61" s="1197"/>
      <c r="AF61" s="1197"/>
      <c r="AG61" s="1197"/>
      <c r="AH61" s="1197"/>
      <c r="AI61" s="1197"/>
      <c r="AJ61" s="1197"/>
      <c r="AK61" s="1197"/>
      <c r="AL61" s="1197"/>
      <c r="AM61" s="1197"/>
      <c r="AN61" s="1197"/>
      <c r="AO61" s="84" t="s">
        <v>0</v>
      </c>
      <c r="AP61" s="1195">
        <f t="shared" ref="AP61" si="13">IF(OR(I61="",I62=""),"",SUM(AB61:AN62))</f>
        <v>0</v>
      </c>
      <c r="AQ61" s="1195"/>
      <c r="AR61" s="1195"/>
      <c r="AS61" s="1195"/>
      <c r="AT61" s="1195"/>
      <c r="AU61" s="1195"/>
      <c r="AV61" s="1195"/>
      <c r="AW61" s="1195"/>
      <c r="AX61" s="1195"/>
      <c r="AY61" s="1195"/>
      <c r="AZ61" s="1195"/>
      <c r="BA61" s="1195"/>
      <c r="BB61" s="1195"/>
      <c r="BC61" s="1019" t="s">
        <v>0</v>
      </c>
      <c r="BD61" s="195"/>
      <c r="BE61" s="195"/>
      <c r="BF61" s="421">
        <v>50</v>
      </c>
      <c r="BG61" s="417"/>
    </row>
    <row r="62" spans="1:59" ht="33.75" customHeight="1" thickBot="1" x14ac:dyDescent="0.25">
      <c r="A62" s="1215"/>
      <c r="B62" s="1216"/>
      <c r="C62" s="1216"/>
      <c r="D62" s="1217"/>
      <c r="E62" s="1122" t="s">
        <v>136</v>
      </c>
      <c r="F62" s="1123"/>
      <c r="G62" s="1123"/>
      <c r="H62" s="1124"/>
      <c r="I62" s="1143">
        <f>IF((SUMIF($AS$39:$AV$53,E62,$AW$39:$BB$53))=0,0,IF((SUMIF($AS$39:$AV$53,E62,$AW$39:$BB$53))&lt;=1,1,ROUNDDOWN(SUMIF($AS$39:$AV$53,E62,$AW$39:$BB$53),0)))</f>
        <v>0</v>
      </c>
      <c r="J62" s="1144"/>
      <c r="K62" s="1144"/>
      <c r="L62" s="1144"/>
      <c r="M62" s="1144"/>
      <c r="N62" s="1144"/>
      <c r="O62" s="1144"/>
      <c r="P62" s="120" t="s">
        <v>59</v>
      </c>
      <c r="Q62" s="1125" t="s">
        <v>138</v>
      </c>
      <c r="R62" s="1126"/>
      <c r="S62" s="1133">
        <v>8000</v>
      </c>
      <c r="T62" s="1134"/>
      <c r="U62" s="1134"/>
      <c r="V62" s="1134"/>
      <c r="W62" s="1134"/>
      <c r="X62" s="1134"/>
      <c r="Y62" s="1134"/>
      <c r="Z62" s="1134"/>
      <c r="AA62" s="86" t="s">
        <v>0</v>
      </c>
      <c r="AB62" s="1202">
        <f t="shared" si="11"/>
        <v>0</v>
      </c>
      <c r="AC62" s="1202"/>
      <c r="AD62" s="1202"/>
      <c r="AE62" s="1202"/>
      <c r="AF62" s="1202"/>
      <c r="AG62" s="1202"/>
      <c r="AH62" s="1202"/>
      <c r="AI62" s="1202"/>
      <c r="AJ62" s="1202"/>
      <c r="AK62" s="1202"/>
      <c r="AL62" s="1202"/>
      <c r="AM62" s="1202"/>
      <c r="AN62" s="1202"/>
      <c r="AO62" s="86" t="s">
        <v>0</v>
      </c>
      <c r="AP62" s="1201"/>
      <c r="AQ62" s="1201"/>
      <c r="AR62" s="1201"/>
      <c r="AS62" s="1201"/>
      <c r="AT62" s="1201"/>
      <c r="AU62" s="1201"/>
      <c r="AV62" s="1201"/>
      <c r="AW62" s="1201"/>
      <c r="AX62" s="1201"/>
      <c r="AY62" s="1201"/>
      <c r="AZ62" s="1201"/>
      <c r="BA62" s="1201"/>
      <c r="BB62" s="1201"/>
      <c r="BC62" s="1218"/>
      <c r="BD62" s="200"/>
      <c r="BE62" s="201"/>
      <c r="BF62" s="421">
        <v>51</v>
      </c>
      <c r="BG62" s="417"/>
    </row>
    <row r="63" spans="1:59" ht="37.5" customHeight="1" thickTop="1" thickBot="1" x14ac:dyDescent="0.25">
      <c r="A63" s="1189" t="s">
        <v>97</v>
      </c>
      <c r="B63" s="1190"/>
      <c r="C63" s="1190"/>
      <c r="D63" s="1190"/>
      <c r="E63" s="1190"/>
      <c r="F63" s="1190"/>
      <c r="G63" s="1190"/>
      <c r="H63" s="1190"/>
      <c r="I63" s="1190"/>
      <c r="J63" s="1190"/>
      <c r="K63" s="1190"/>
      <c r="L63" s="1190"/>
      <c r="M63" s="1190"/>
      <c r="N63" s="1190"/>
      <c r="O63" s="1190"/>
      <c r="P63" s="1190"/>
      <c r="Q63" s="1190"/>
      <c r="R63" s="1190"/>
      <c r="S63" s="1190"/>
      <c r="T63" s="1190"/>
      <c r="U63" s="1190"/>
      <c r="V63" s="1190"/>
      <c r="W63" s="1190"/>
      <c r="X63" s="1190"/>
      <c r="Y63" s="1190"/>
      <c r="Z63" s="1190"/>
      <c r="AA63" s="1190"/>
      <c r="AB63" s="1190"/>
      <c r="AC63" s="1190"/>
      <c r="AD63" s="1190"/>
      <c r="AE63" s="1190"/>
      <c r="AF63" s="1190"/>
      <c r="AG63" s="1190"/>
      <c r="AH63" s="1190"/>
      <c r="AI63" s="1190"/>
      <c r="AJ63" s="1190"/>
      <c r="AK63" s="1190"/>
      <c r="AL63" s="1190"/>
      <c r="AM63" s="1190"/>
      <c r="AN63" s="1190"/>
      <c r="AO63" s="1191"/>
      <c r="AP63" s="1192">
        <f>SUM(AP57:BB62)</f>
        <v>0</v>
      </c>
      <c r="AQ63" s="1192"/>
      <c r="AR63" s="1192"/>
      <c r="AS63" s="1192"/>
      <c r="AT63" s="1192"/>
      <c r="AU63" s="1192"/>
      <c r="AV63" s="1192"/>
      <c r="AW63" s="1192"/>
      <c r="AX63" s="1192"/>
      <c r="AY63" s="1192"/>
      <c r="AZ63" s="1192"/>
      <c r="BA63" s="1192"/>
      <c r="BB63" s="1192"/>
      <c r="BC63" s="85" t="s">
        <v>0</v>
      </c>
      <c r="BD63" s="196"/>
      <c r="BE63" s="196"/>
      <c r="BF63" s="421">
        <v>52</v>
      </c>
      <c r="BG63" s="417"/>
    </row>
  </sheetData>
  <sheetProtection algorithmName="SHA-512" hashValue="SPnJf4o9586fQk3fhTcW7klUDQXnTXHzhzhTPNnWsKyDBhl6C9qw6+g6HAxeqTpJEcV6DK/30SyQjy0+Q9BShg==" saltValue="Xng2hNESrb4KSHSH2t+NPw==" spinCount="100000" sheet="1" objects="1" formatColumns="0"/>
  <mergeCells count="285">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E58:H58"/>
    <mergeCell ref="E59:H59"/>
    <mergeCell ref="A24:D38"/>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N36:AA36"/>
    <mergeCell ref="AB36:AR36"/>
    <mergeCell ref="AW36:BB36"/>
    <mergeCell ref="AS37:AV37"/>
    <mergeCell ref="E32:M32"/>
    <mergeCell ref="N32:AA32"/>
    <mergeCell ref="AB32:AR32"/>
    <mergeCell ref="AS32:AV32"/>
    <mergeCell ref="N26:AA26"/>
    <mergeCell ref="AW23:BB23"/>
    <mergeCell ref="A39:D53"/>
    <mergeCell ref="E53:M53"/>
    <mergeCell ref="N53:AA53"/>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AW6:BC7"/>
    <mergeCell ref="BB5:BC5"/>
    <mergeCell ref="N21:AA21"/>
    <mergeCell ref="AB21:AR21"/>
    <mergeCell ref="AB44:AR44"/>
    <mergeCell ref="AS44:AV44"/>
    <mergeCell ref="E26:M26"/>
    <mergeCell ref="AS8:AV8"/>
    <mergeCell ref="AS9:AV9"/>
    <mergeCell ref="AS20:AV20"/>
    <mergeCell ref="AS21:AV21"/>
    <mergeCell ref="AS22:AV22"/>
    <mergeCell ref="E22:M22"/>
    <mergeCell ref="E18:M18"/>
    <mergeCell ref="N18:AA18"/>
    <mergeCell ref="AB18:AR18"/>
    <mergeCell ref="AS18:AV18"/>
    <mergeCell ref="E33:M33"/>
    <mergeCell ref="N33:AA33"/>
    <mergeCell ref="AB33:AR33"/>
    <mergeCell ref="AS33:AV33"/>
    <mergeCell ref="E34:M34"/>
    <mergeCell ref="N34:AA34"/>
    <mergeCell ref="AB34:AR34"/>
    <mergeCell ref="AS34:AV34"/>
    <mergeCell ref="E25:M25"/>
    <mergeCell ref="AS23:AV23"/>
    <mergeCell ref="E23:M23"/>
    <mergeCell ref="E44:M44"/>
    <mergeCell ref="N44:AA44"/>
    <mergeCell ref="AW44:BB44"/>
    <mergeCell ref="AB41:AR41"/>
    <mergeCell ref="AS41:AV41"/>
    <mergeCell ref="AW41:BB41"/>
    <mergeCell ref="AS24:AV24"/>
    <mergeCell ref="AS35:AV35"/>
    <mergeCell ref="E52:M52"/>
    <mergeCell ref="N52:AA52"/>
    <mergeCell ref="AB52:AR52"/>
    <mergeCell ref="AS39:AV39"/>
    <mergeCell ref="AS51:AV51"/>
    <mergeCell ref="AS52:AV52"/>
    <mergeCell ref="N47:AA47"/>
    <mergeCell ref="E39:M39"/>
    <mergeCell ref="N39:AA39"/>
    <mergeCell ref="AB39:AR39"/>
    <mergeCell ref="N25:AA25"/>
    <mergeCell ref="E31:M31"/>
    <mergeCell ref="N31:AA31"/>
    <mergeCell ref="AB31:AR31"/>
    <mergeCell ref="AS31:AV31"/>
    <mergeCell ref="E29:M29"/>
    <mergeCell ref="AW51:BB51"/>
    <mergeCell ref="E45:M45"/>
    <mergeCell ref="N45:AA45"/>
    <mergeCell ref="E46:M46"/>
    <mergeCell ref="N46:AA46"/>
    <mergeCell ref="AB46:AR46"/>
    <mergeCell ref="AS46:AV46"/>
    <mergeCell ref="AW46:BB46"/>
    <mergeCell ref="E47:M47"/>
    <mergeCell ref="AB47:AR47"/>
    <mergeCell ref="AW47:BB47"/>
    <mergeCell ref="E50:M50"/>
    <mergeCell ref="N50:AA50"/>
    <mergeCell ref="AB50:AR50"/>
    <mergeCell ref="AS50:AV50"/>
    <mergeCell ref="AB25:AR25"/>
    <mergeCell ref="AS25:AV25"/>
    <mergeCell ref="AW25:BB25"/>
    <mergeCell ref="AW31:BB31"/>
    <mergeCell ref="I56:P56"/>
    <mergeCell ref="E51:M51"/>
    <mergeCell ref="N51:AA51"/>
    <mergeCell ref="AW32:BB32"/>
    <mergeCell ref="E48:M48"/>
    <mergeCell ref="N48:AA48"/>
    <mergeCell ref="AB48:AR48"/>
    <mergeCell ref="AS48:AV48"/>
    <mergeCell ref="AW48:BB48"/>
    <mergeCell ref="E49:M49"/>
    <mergeCell ref="N49:AA49"/>
    <mergeCell ref="AB49:AR49"/>
    <mergeCell ref="AS49:AV49"/>
    <mergeCell ref="AW49:BB49"/>
    <mergeCell ref="AW33:BB33"/>
    <mergeCell ref="AW34:BB34"/>
    <mergeCell ref="E41:M41"/>
    <mergeCell ref="N41:AA41"/>
    <mergeCell ref="AW50:BB50"/>
    <mergeCell ref="AB51:AR51"/>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Q61:R61"/>
    <mergeCell ref="E17:M17"/>
    <mergeCell ref="N17:AA17"/>
    <mergeCell ref="AB17:AR17"/>
    <mergeCell ref="AS17:AV17"/>
    <mergeCell ref="AW17:BB17"/>
    <mergeCell ref="E60:H60"/>
    <mergeCell ref="E61:H61"/>
    <mergeCell ref="AW53:BB53"/>
    <mergeCell ref="AW39:BB39"/>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E10:M10"/>
    <mergeCell ref="N10:AA10"/>
    <mergeCell ref="AB10:AR10"/>
    <mergeCell ref="AS10:AV10"/>
    <mergeCell ref="AW10:BB10"/>
    <mergeCell ref="E11:M11"/>
    <mergeCell ref="N11:AA11"/>
    <mergeCell ref="AB11:AR11"/>
    <mergeCell ref="AS11:AV11"/>
    <mergeCell ref="AW11:BB11"/>
    <mergeCell ref="E12:M12"/>
    <mergeCell ref="N12:AA12"/>
    <mergeCell ref="AB12:AR12"/>
    <mergeCell ref="AS12:AV12"/>
    <mergeCell ref="AW12:BB12"/>
    <mergeCell ref="E13:M13"/>
    <mergeCell ref="N13:AA13"/>
    <mergeCell ref="AB13:AR13"/>
    <mergeCell ref="AS13:AV13"/>
    <mergeCell ref="AW13:BB13"/>
    <mergeCell ref="AB26:AR26"/>
    <mergeCell ref="AS26:AV26"/>
    <mergeCell ref="AW26:BB26"/>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N16:AA16"/>
    <mergeCell ref="AB16:AR16"/>
    <mergeCell ref="AS16:AV16"/>
    <mergeCell ref="AW16:BB16"/>
    <mergeCell ref="E27:M27"/>
    <mergeCell ref="N27:AA27"/>
    <mergeCell ref="AB27:AR27"/>
    <mergeCell ref="AS27:AV27"/>
    <mergeCell ref="AW27:BB27"/>
    <mergeCell ref="E28:M28"/>
    <mergeCell ref="N28:AA28"/>
    <mergeCell ref="AB28:AR28"/>
    <mergeCell ref="AS28:AV28"/>
    <mergeCell ref="AW28:BB28"/>
    <mergeCell ref="AW29:BB29"/>
    <mergeCell ref="E30:M30"/>
    <mergeCell ref="N30:AA30"/>
    <mergeCell ref="AB30:AR30"/>
    <mergeCell ref="AS30:AV30"/>
    <mergeCell ref="AW30:BB30"/>
    <mergeCell ref="E40:M40"/>
    <mergeCell ref="N40:AA40"/>
    <mergeCell ref="AB40:AR40"/>
    <mergeCell ref="AS40:AV40"/>
    <mergeCell ref="AW40:BB40"/>
    <mergeCell ref="AW38:BB38"/>
    <mergeCell ref="AS38:AV38"/>
    <mergeCell ref="N29:AA29"/>
    <mergeCell ref="AB29:AR29"/>
    <mergeCell ref="AS29:AV29"/>
    <mergeCell ref="E42:M42"/>
    <mergeCell ref="N42:AA42"/>
    <mergeCell ref="AB42:AR42"/>
    <mergeCell ref="AS42:AV42"/>
    <mergeCell ref="AW42:BB42"/>
    <mergeCell ref="E43:M43"/>
    <mergeCell ref="E38:M38"/>
    <mergeCell ref="N38:AA38"/>
    <mergeCell ref="AB38:AR38"/>
    <mergeCell ref="N43:AA43"/>
    <mergeCell ref="AB43:AR43"/>
    <mergeCell ref="AS43:AV43"/>
    <mergeCell ref="AW43:BB43"/>
  </mergeCells>
  <phoneticPr fontId="39"/>
  <conditionalFormatting sqref="BG9:BG53 BG57:BG63">
    <cfRule type="notContainsBlanks" dxfId="22" priority="1">
      <formula>LEN(TRIM(BG9))&gt;0</formula>
    </cfRule>
  </conditionalFormatting>
  <dataValidations count="2">
    <dataValidation type="custom" imeMode="disabled" allowBlank="1" showInputMessage="1" showErrorMessage="1" errorTitle="入力エラー" error="小数点は第二位まで、三位以下切り捨てで入力して下さい。" sqref="AW9:BB53" xr:uid="{00000000-0002-0000-0300-000001000000}">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776EDA2B-2F15-439D-9F4E-76500C829DB0}">
      <formula1>AND(LENB(E9)=9,EXACT(UPPER(E9),E9))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G59"/>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426" customWidth="1"/>
    <col min="59" max="59" width="51.7265625" style="28" hidden="1" customWidth="1"/>
    <col min="60" max="60" width="51.7265625" style="4" customWidth="1"/>
    <col min="61" max="61" width="3.453125" style="4" customWidth="1"/>
    <col min="62" max="16384" width="9" style="4"/>
  </cols>
  <sheetData>
    <row r="1" spans="1:59"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30"/>
      <c r="AF1" s="30"/>
      <c r="AG1" s="30"/>
      <c r="AH1" s="1"/>
      <c r="AI1" s="1"/>
      <c r="AJ1" s="1"/>
      <c r="AK1" s="1"/>
      <c r="AL1" s="1"/>
      <c r="AM1" s="1"/>
      <c r="AN1" s="1"/>
      <c r="AO1" s="1"/>
      <c r="AP1" s="1"/>
      <c r="AQ1" s="1"/>
      <c r="AR1" s="1"/>
      <c r="AS1" s="1"/>
      <c r="AT1" s="1"/>
      <c r="AU1" s="1"/>
      <c r="AV1" s="30"/>
      <c r="AW1" s="1"/>
      <c r="AX1" s="1"/>
      <c r="AY1" s="1"/>
      <c r="AZ1" s="1"/>
      <c r="BA1" s="1"/>
      <c r="BC1" s="13" t="s">
        <v>261</v>
      </c>
      <c r="BD1" s="13"/>
      <c r="BE1" s="13"/>
    </row>
    <row r="2" spans="1:59" ht="30" customHeight="1" x14ac:dyDescent="0.2">
      <c r="A2" s="549" t="s">
        <v>46</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175"/>
      <c r="BE2" s="175"/>
      <c r="BF2" s="427"/>
    </row>
    <row r="3" spans="1:59" ht="7.9"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8"/>
      <c r="BE3" s="198"/>
    </row>
    <row r="4" spans="1:59" ht="14.25" customHeight="1" x14ac:dyDescent="0.2">
      <c r="A4" s="12"/>
      <c r="B4" s="12"/>
      <c r="C4" s="12"/>
      <c r="D4" s="12"/>
      <c r="E4" s="1"/>
      <c r="F4" s="12"/>
      <c r="G4" s="12"/>
      <c r="H4" s="1"/>
      <c r="I4" s="1"/>
      <c r="J4" s="1"/>
      <c r="K4" s="1"/>
      <c r="L4" s="1"/>
      <c r="M4" s="1"/>
      <c r="N4" s="1"/>
      <c r="O4" s="1"/>
      <c r="P4" s="1"/>
      <c r="Q4" s="1"/>
      <c r="R4" s="1"/>
      <c r="S4" s="1"/>
      <c r="T4" s="1"/>
      <c r="U4" s="1"/>
      <c r="V4" s="1"/>
      <c r="W4" s="1"/>
      <c r="X4" s="1"/>
      <c r="Y4" s="1"/>
      <c r="Z4" s="1"/>
      <c r="AA4" s="1"/>
      <c r="AB4" s="1"/>
      <c r="AC4" s="1"/>
      <c r="AD4" s="12"/>
      <c r="AE4" s="12"/>
      <c r="AF4" s="12"/>
      <c r="AG4" s="12"/>
      <c r="AH4" s="12"/>
      <c r="AI4" s="12"/>
      <c r="AJ4" s="1"/>
      <c r="AK4" s="1"/>
      <c r="AL4" s="1"/>
      <c r="AM4" s="1"/>
      <c r="AN4" s="1"/>
      <c r="AO4" s="1"/>
      <c r="AP4" s="1"/>
      <c r="AQ4" s="1"/>
      <c r="AR4" s="1"/>
      <c r="AS4" s="1"/>
      <c r="AT4" s="1"/>
      <c r="AU4" s="1"/>
      <c r="AV4" s="1"/>
      <c r="AX4" s="15"/>
      <c r="AY4" s="141"/>
      <c r="AZ4" s="60"/>
      <c r="BA4" s="141"/>
      <c r="BB4" s="1178"/>
      <c r="BC4" s="1178"/>
      <c r="BD4" s="141"/>
      <c r="BE4" s="141"/>
      <c r="BF4" s="1354" t="s">
        <v>709</v>
      </c>
      <c r="BG4" s="1222" t="s">
        <v>240</v>
      </c>
    </row>
    <row r="5" spans="1:59" ht="23.25" customHeight="1" x14ac:dyDescent="0.3">
      <c r="A5" s="27" t="s">
        <v>63</v>
      </c>
      <c r="B5" s="1"/>
      <c r="C5" s="1"/>
      <c r="D5" s="1"/>
      <c r="E5" s="1"/>
      <c r="F5" s="1"/>
      <c r="G5" s="1"/>
      <c r="H5" s="1"/>
      <c r="I5" s="1"/>
      <c r="J5" s="1"/>
      <c r="K5" s="477" t="s">
        <v>1313</v>
      </c>
      <c r="L5" s="1"/>
      <c r="M5" s="1"/>
      <c r="N5" s="1"/>
      <c r="O5" s="56"/>
      <c r="P5" s="1"/>
      <c r="Q5" s="1"/>
      <c r="R5" s="2"/>
      <c r="S5" s="2"/>
      <c r="T5" s="2"/>
      <c r="U5" s="5"/>
      <c r="V5" s="29"/>
      <c r="W5" s="29"/>
      <c r="X5" s="22"/>
      <c r="Y5" s="23"/>
      <c r="Z5" s="23"/>
      <c r="AA5" s="23"/>
      <c r="AF5" s="1"/>
      <c r="AG5" s="1"/>
      <c r="AH5" s="1"/>
      <c r="AI5" s="1"/>
      <c r="AJ5" s="1"/>
      <c r="AK5" s="1"/>
      <c r="AL5" s="1"/>
      <c r="AM5" s="1"/>
      <c r="AN5" s="1"/>
      <c r="AO5" s="1"/>
      <c r="AP5" s="1"/>
      <c r="AQ5" s="1"/>
      <c r="AR5" s="1"/>
      <c r="AS5" s="1"/>
      <c r="AT5" s="1"/>
      <c r="AU5" s="1"/>
      <c r="AV5" s="1"/>
      <c r="AY5" s="34"/>
      <c r="AZ5" s="34"/>
      <c r="BF5" s="1354"/>
      <c r="BG5" s="1223"/>
    </row>
    <row r="6" spans="1:59" ht="34.5" customHeight="1" thickBot="1" x14ac:dyDescent="0.25">
      <c r="A6" s="53"/>
      <c r="B6" s="53"/>
      <c r="C6" s="54" t="s">
        <v>3</v>
      </c>
      <c r="D6" s="1341" t="s">
        <v>39</v>
      </c>
      <c r="E6" s="1341"/>
      <c r="F6" s="53"/>
      <c r="G6" s="54" t="s">
        <v>3</v>
      </c>
      <c r="H6" s="1341" t="s">
        <v>64</v>
      </c>
      <c r="I6" s="1341"/>
      <c r="J6" s="1"/>
      <c r="K6" s="1239" t="s">
        <v>66</v>
      </c>
      <c r="L6" s="1239"/>
      <c r="M6" s="1239"/>
      <c r="N6" s="1239"/>
      <c r="O6" s="1239"/>
      <c r="P6" s="1342"/>
      <c r="Q6" s="1342"/>
      <c r="R6" s="1342"/>
      <c r="S6" s="1342"/>
      <c r="T6" s="1280" t="s">
        <v>59</v>
      </c>
      <c r="U6" s="1280"/>
      <c r="V6" s="21"/>
      <c r="W6" s="21"/>
      <c r="X6" s="1239" t="s">
        <v>67</v>
      </c>
      <c r="Y6" s="1239"/>
      <c r="Z6" s="1239"/>
      <c r="AA6" s="1239"/>
      <c r="AB6" s="1239"/>
      <c r="AC6" s="1239"/>
      <c r="AD6" s="1239"/>
      <c r="AE6" s="1239"/>
      <c r="AF6" s="1235" t="str">
        <f>IF(G6="□","",SUM(AN16,AN27,AN38,AN49))</f>
        <v/>
      </c>
      <c r="AG6" s="1235"/>
      <c r="AH6" s="1235"/>
      <c r="AI6" s="1280" t="s">
        <v>68</v>
      </c>
      <c r="AJ6" s="1280"/>
      <c r="AK6" s="1"/>
      <c r="AL6" s="1"/>
      <c r="AM6" s="1239" t="s">
        <v>69</v>
      </c>
      <c r="AN6" s="1239"/>
      <c r="AO6" s="1239"/>
      <c r="AP6" s="1239"/>
      <c r="AQ6" s="1239"/>
      <c r="AR6" s="1239"/>
      <c r="AS6" s="1239"/>
      <c r="AT6" s="1239"/>
      <c r="AU6" s="1239"/>
      <c r="AV6" s="1239"/>
      <c r="AW6" s="1239"/>
      <c r="AX6" s="1235" t="str">
        <f>IF(OR(P6="",AF6=""),"",ROUNDDOWN(AF6/P6,0))</f>
        <v/>
      </c>
      <c r="AY6" s="1235"/>
      <c r="AZ6" s="1235"/>
      <c r="BA6" s="1280" t="s">
        <v>70</v>
      </c>
      <c r="BB6" s="1280"/>
      <c r="BC6" s="1280"/>
      <c r="BD6" s="202"/>
      <c r="BE6" s="202"/>
      <c r="BF6" s="428">
        <v>1</v>
      </c>
      <c r="BG6" s="417"/>
    </row>
    <row r="7" spans="1:59" ht="23.25" customHeight="1" x14ac:dyDescent="0.2">
      <c r="A7" s="8"/>
      <c r="B7" s="8"/>
      <c r="C7" s="1"/>
      <c r="D7" s="1"/>
      <c r="E7" s="1"/>
      <c r="F7" s="1"/>
      <c r="G7" s="1"/>
      <c r="H7" s="1"/>
      <c r="I7" s="1"/>
      <c r="J7" s="1"/>
      <c r="K7" s="1"/>
      <c r="L7" s="1"/>
      <c r="M7" s="1"/>
      <c r="N7" s="1"/>
      <c r="O7" s="55" t="s">
        <v>65</v>
      </c>
      <c r="P7" s="55"/>
      <c r="Q7" s="1"/>
      <c r="R7" s="2"/>
      <c r="S7" s="55"/>
      <c r="T7" s="6"/>
      <c r="U7" s="16"/>
      <c r="V7" s="16"/>
      <c r="W7" s="55"/>
      <c r="X7" s="1"/>
      <c r="Y7" s="1"/>
      <c r="Z7" s="1"/>
      <c r="AA7" s="1"/>
      <c r="AB7" s="1"/>
      <c r="AC7" s="1"/>
      <c r="AD7" s="1"/>
      <c r="AE7" s="1"/>
      <c r="AF7" s="1"/>
      <c r="AG7" s="1"/>
      <c r="AH7" s="1"/>
      <c r="AI7" s="1"/>
      <c r="AJ7" s="1"/>
      <c r="AK7" s="1"/>
      <c r="AL7" s="1"/>
      <c r="AM7" s="1"/>
      <c r="AN7" s="1"/>
      <c r="AO7" s="1"/>
      <c r="AP7" s="1"/>
      <c r="AQ7" s="1"/>
      <c r="AR7" s="1"/>
      <c r="AS7" s="1"/>
      <c r="AT7" s="1"/>
      <c r="AU7" s="1"/>
      <c r="AV7" s="1"/>
      <c r="AW7" s="1"/>
      <c r="AY7" s="34"/>
      <c r="AZ7" s="34"/>
    </row>
    <row r="8" spans="1:59" ht="24" customHeight="1" x14ac:dyDescent="0.25">
      <c r="A8" s="27" t="s">
        <v>45</v>
      </c>
      <c r="B8" s="27"/>
      <c r="C8" s="20"/>
      <c r="D8" s="20"/>
      <c r="E8" s="1"/>
      <c r="F8" s="20"/>
      <c r="G8" s="2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34"/>
      <c r="AZ8" s="34"/>
    </row>
    <row r="9" spans="1:59" ht="24" customHeight="1" x14ac:dyDescent="0.25">
      <c r="A9" s="24" t="s">
        <v>8</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4"/>
      <c r="AZ9" s="34"/>
    </row>
    <row r="10" spans="1:59" ht="24" customHeight="1" x14ac:dyDescent="0.25">
      <c r="A10" s="25" t="s">
        <v>79</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4"/>
      <c r="AZ10" s="34"/>
    </row>
    <row r="11" spans="1:59" ht="13.9" customHeight="1" x14ac:dyDescent="0.2">
      <c r="A11" s="12"/>
      <c r="B11" s="12"/>
      <c r="C11" s="12"/>
      <c r="D11" s="12"/>
      <c r="E11" s="1"/>
      <c r="F11" s="1"/>
      <c r="G11" s="1"/>
      <c r="H11" s="1"/>
      <c r="I11" s="1"/>
      <c r="J11" s="1"/>
      <c r="K11" s="1"/>
      <c r="L11" s="1"/>
      <c r="M11" s="1"/>
      <c r="N11" s="1"/>
      <c r="O11" s="1"/>
      <c r="P11" s="1"/>
      <c r="Q11" s="1"/>
      <c r="R11" s="1"/>
      <c r="S11" s="1"/>
      <c r="T11" s="1"/>
      <c r="U11" s="1"/>
      <c r="V11" s="1"/>
      <c r="W11" s="1"/>
      <c r="X11" s="1"/>
      <c r="Y11" s="1"/>
      <c r="Z11" s="12"/>
      <c r="AA11" s="12"/>
      <c r="AB11" s="12"/>
      <c r="AC11" s="12"/>
      <c r="AD11" s="12"/>
      <c r="AE11" s="12"/>
      <c r="AF11" s="12"/>
      <c r="AG11" s="12"/>
      <c r="AH11" s="12"/>
      <c r="AI11" s="12"/>
      <c r="AJ11" s="12"/>
      <c r="AK11" s="12"/>
      <c r="AL11" s="12"/>
      <c r="AM11" s="12"/>
      <c r="AN11" s="12"/>
      <c r="AO11" s="1"/>
      <c r="AP11" s="1"/>
      <c r="AQ11" s="1"/>
      <c r="AR11" s="1"/>
      <c r="AS11" s="1"/>
      <c r="AT11" s="1"/>
      <c r="AU11" s="1"/>
      <c r="AV11" s="1"/>
      <c r="AW11" s="1"/>
      <c r="AX11" s="15"/>
      <c r="AY11" s="141"/>
      <c r="AZ11" s="60"/>
      <c r="BA11" s="141"/>
      <c r="BB11" s="1178"/>
      <c r="BC11" s="1178"/>
      <c r="BD11" s="141"/>
      <c r="BE11" s="141"/>
      <c r="BF11" s="429"/>
    </row>
    <row r="12" spans="1:59" ht="16.899999999999999" customHeight="1" x14ac:dyDescent="0.2">
      <c r="A12" s="101"/>
      <c r="B12" s="102"/>
      <c r="C12" s="103" t="s">
        <v>262</v>
      </c>
      <c r="D12" s="16"/>
      <c r="E12" s="16"/>
      <c r="F12" s="16"/>
      <c r="G12" s="104"/>
      <c r="H12" s="105"/>
      <c r="I12" s="103" t="s">
        <v>120</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39"/>
      <c r="BD12" s="139"/>
      <c r="BE12" s="139"/>
      <c r="BF12" s="1354" t="s">
        <v>709</v>
      </c>
      <c r="BG12" s="1353" t="s">
        <v>240</v>
      </c>
    </row>
    <row r="13" spans="1:59" ht="13.9" customHeight="1" thickBot="1" x14ac:dyDescent="0.25">
      <c r="A13" s="24"/>
      <c r="B13" s="2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44"/>
      <c r="AJ13" s="1"/>
      <c r="AK13" s="1"/>
      <c r="AL13" s="1"/>
      <c r="AM13" s="1"/>
      <c r="AN13" s="1"/>
      <c r="AO13" s="1"/>
      <c r="AP13" s="1"/>
      <c r="AQ13" s="1"/>
      <c r="AR13" s="1"/>
      <c r="AS13" s="1"/>
      <c r="AT13" s="1"/>
      <c r="AU13" s="1"/>
      <c r="AV13" s="1"/>
      <c r="AW13" s="1"/>
      <c r="AX13" s="1"/>
      <c r="AY13" s="1"/>
      <c r="AZ13" s="1"/>
      <c r="BA13" s="1"/>
      <c r="BB13" s="1"/>
      <c r="BC13" s="1"/>
      <c r="BF13" s="1354"/>
      <c r="BG13" s="1353"/>
    </row>
    <row r="14" spans="1:59" ht="34.5" customHeight="1" thickBot="1" x14ac:dyDescent="0.3">
      <c r="A14" s="1355" t="s">
        <v>53</v>
      </c>
      <c r="B14" s="1356"/>
      <c r="C14" s="1357"/>
      <c r="D14" s="1343"/>
      <c r="E14" s="1343"/>
      <c r="F14" s="1343"/>
      <c r="G14" s="1343"/>
      <c r="H14" s="1343"/>
      <c r="I14" s="1343"/>
      <c r="J14" s="1343"/>
      <c r="K14" s="1343"/>
      <c r="L14" s="1343"/>
      <c r="M14" s="1344"/>
      <c r="N14" s="1338" t="s">
        <v>71</v>
      </c>
      <c r="O14" s="1338"/>
      <c r="P14" s="1338"/>
      <c r="Q14" s="1338"/>
      <c r="R14" s="1338"/>
      <c r="S14" s="1338"/>
      <c r="T14" s="1338"/>
      <c r="U14" s="1338"/>
      <c r="V14" s="1339"/>
      <c r="W14" s="1340"/>
      <c r="X14" s="1340"/>
      <c r="Y14" s="1340"/>
      <c r="Z14" s="1340"/>
      <c r="AA14" s="1340"/>
      <c r="AB14" s="1340"/>
      <c r="AC14" s="1345" t="s">
        <v>59</v>
      </c>
      <c r="AD14" s="1346"/>
      <c r="AE14" s="59" t="s">
        <v>73</v>
      </c>
      <c r="AF14" s="58"/>
      <c r="AG14" s="1"/>
      <c r="AH14" s="1"/>
      <c r="AI14" s="45"/>
      <c r="AJ14" s="1"/>
      <c r="AK14" s="1"/>
      <c r="AL14" s="1"/>
      <c r="AM14" s="1"/>
      <c r="AN14" s="1"/>
      <c r="AO14" s="1"/>
      <c r="AP14" s="1"/>
      <c r="AQ14" s="1"/>
      <c r="AR14" s="1"/>
      <c r="AS14" s="1"/>
      <c r="AT14" s="1"/>
      <c r="AU14" s="1"/>
      <c r="AV14" s="1"/>
      <c r="AW14" s="1"/>
      <c r="AX14" s="1"/>
      <c r="AY14" s="1"/>
      <c r="AZ14" s="1"/>
      <c r="BA14" s="1"/>
      <c r="BB14" s="1"/>
      <c r="BC14" s="1"/>
      <c r="BF14" s="430">
        <v>2</v>
      </c>
      <c r="BG14" s="423"/>
    </row>
    <row r="15" spans="1:59" ht="61.5" customHeight="1" x14ac:dyDescent="0.2">
      <c r="A15" s="1260" t="s">
        <v>36</v>
      </c>
      <c r="B15" s="1261"/>
      <c r="C15" s="1173"/>
      <c r="D15" s="1258" t="s">
        <v>15</v>
      </c>
      <c r="E15" s="1262"/>
      <c r="F15" s="953" t="s">
        <v>10</v>
      </c>
      <c r="G15" s="1258"/>
      <c r="H15" s="1262"/>
      <c r="I15" s="953" t="s">
        <v>50</v>
      </c>
      <c r="J15" s="1258"/>
      <c r="K15" s="1258"/>
      <c r="L15" s="1258"/>
      <c r="M15" s="1262"/>
      <c r="N15" s="926" t="s">
        <v>7</v>
      </c>
      <c r="O15" s="927"/>
      <c r="P15" s="927"/>
      <c r="Q15" s="927"/>
      <c r="R15" s="927"/>
      <c r="S15" s="927"/>
      <c r="T15" s="927"/>
      <c r="U15" s="928"/>
      <c r="V15" s="926" t="s">
        <v>2</v>
      </c>
      <c r="W15" s="927"/>
      <c r="X15" s="927"/>
      <c r="Y15" s="927"/>
      <c r="Z15" s="927"/>
      <c r="AA15" s="927"/>
      <c r="AB15" s="927"/>
      <c r="AC15" s="927"/>
      <c r="AD15" s="928"/>
      <c r="AE15" s="1226" t="s">
        <v>61</v>
      </c>
      <c r="AF15" s="1227"/>
      <c r="AG15" s="1227"/>
      <c r="AH15" s="1228"/>
      <c r="AI15" s="1226" t="s">
        <v>62</v>
      </c>
      <c r="AJ15" s="1240"/>
      <c r="AK15" s="1240"/>
      <c r="AL15" s="1240"/>
      <c r="AM15" s="1241"/>
      <c r="AN15" s="1242" t="s">
        <v>74</v>
      </c>
      <c r="AO15" s="1243"/>
      <c r="AP15" s="1243"/>
      <c r="AQ15" s="1243"/>
      <c r="AR15" s="1244"/>
      <c r="AS15" s="953" t="s">
        <v>38</v>
      </c>
      <c r="AT15" s="1227"/>
      <c r="AU15" s="1228"/>
      <c r="AV15" s="953" t="s">
        <v>57</v>
      </c>
      <c r="AW15" s="1262"/>
      <c r="AX15" s="1257" t="s">
        <v>1</v>
      </c>
      <c r="AY15" s="1258"/>
      <c r="AZ15" s="1258"/>
      <c r="BA15" s="1258"/>
      <c r="BB15" s="1258"/>
      <c r="BC15" s="1259"/>
      <c r="BD15" s="206"/>
      <c r="BE15" s="206"/>
      <c r="BF15" s="431"/>
      <c r="BG15" s="432"/>
    </row>
    <row r="16" spans="1:59" ht="29.25" customHeight="1" x14ac:dyDescent="0.2">
      <c r="A16" s="1030" t="s">
        <v>37</v>
      </c>
      <c r="B16" s="1031"/>
      <c r="C16" s="1032"/>
      <c r="D16" s="969"/>
      <c r="E16" s="970"/>
      <c r="F16" s="971"/>
      <c r="G16" s="969"/>
      <c r="H16" s="970"/>
      <c r="I16" s="971"/>
      <c r="J16" s="969"/>
      <c r="K16" s="969"/>
      <c r="L16" s="969"/>
      <c r="M16" s="970"/>
      <c r="N16" s="910" t="str">
        <f>IF(I16="","",IFERROR(VLOOKUP(I16,製品リスト!$D$4:$F$1000,2,0),"SII登録型番を正しく入力してください"))</f>
        <v/>
      </c>
      <c r="O16" s="911"/>
      <c r="P16" s="911"/>
      <c r="Q16" s="911"/>
      <c r="R16" s="911"/>
      <c r="S16" s="911"/>
      <c r="T16" s="911"/>
      <c r="U16" s="912"/>
      <c r="V16" s="910" t="str">
        <f>IF(I16="","",IFERROR(VLOOKUP(I16,製品リスト!$D$4:$F$1000,3,0),"SII登録型番を正しく入力してください"))</f>
        <v/>
      </c>
      <c r="W16" s="911"/>
      <c r="X16" s="911"/>
      <c r="Y16" s="911"/>
      <c r="Z16" s="911"/>
      <c r="AA16" s="911"/>
      <c r="AB16" s="911"/>
      <c r="AC16" s="911"/>
      <c r="AD16" s="912"/>
      <c r="AE16" s="1274"/>
      <c r="AF16" s="1275"/>
      <c r="AG16" s="1275"/>
      <c r="AH16" s="1276"/>
      <c r="AI16" s="1115"/>
      <c r="AJ16" s="1116"/>
      <c r="AK16" s="1116"/>
      <c r="AL16" s="1116"/>
      <c r="AM16" s="118" t="s">
        <v>34</v>
      </c>
      <c r="AN16" s="1297">
        <f>SUM(AE16*AI16,AE17*AI17,AE18*AI18,AE19*AI19,AE20*AI20)</f>
        <v>0</v>
      </c>
      <c r="AO16" s="1298"/>
      <c r="AP16" s="1298"/>
      <c r="AQ16" s="1298"/>
      <c r="AR16" s="1299"/>
      <c r="AS16" s="1248"/>
      <c r="AT16" s="1249"/>
      <c r="AU16" s="1250"/>
      <c r="AV16" s="971"/>
      <c r="AW16" s="970"/>
      <c r="AX16" s="1284"/>
      <c r="AY16" s="1285"/>
      <c r="AZ16" s="1285"/>
      <c r="BA16" s="1285"/>
      <c r="BB16" s="1285"/>
      <c r="BC16" s="1286"/>
      <c r="BD16" s="433"/>
      <c r="BE16" s="433"/>
      <c r="BF16" s="434">
        <v>3</v>
      </c>
      <c r="BG16" s="423"/>
    </row>
    <row r="17" spans="1:59" ht="29.25" customHeight="1" x14ac:dyDescent="0.2">
      <c r="A17" s="1030"/>
      <c r="B17" s="1031"/>
      <c r="C17" s="1032"/>
      <c r="D17" s="1254"/>
      <c r="E17" s="1255"/>
      <c r="F17" s="1256"/>
      <c r="G17" s="1254"/>
      <c r="H17" s="1255"/>
      <c r="I17" s="937"/>
      <c r="J17" s="935"/>
      <c r="K17" s="935"/>
      <c r="L17" s="935"/>
      <c r="M17" s="936"/>
      <c r="N17" s="1271" t="str">
        <f>IF(I17="","",IFERROR(VLOOKUP(I17,製品リスト!$D$4:$F$1000,2,0),"SII登録型番を正しく入力してください"))</f>
        <v/>
      </c>
      <c r="O17" s="1272"/>
      <c r="P17" s="1272"/>
      <c r="Q17" s="1272"/>
      <c r="R17" s="1272"/>
      <c r="S17" s="1272"/>
      <c r="T17" s="1272"/>
      <c r="U17" s="1273"/>
      <c r="V17" s="888" t="str">
        <f>IF(I17="","",IFERROR(VLOOKUP(I17,製品リスト!$D$4:$F$1000,3,0),"SII登録型番を正しく入力してください"))</f>
        <v/>
      </c>
      <c r="W17" s="889"/>
      <c r="X17" s="889"/>
      <c r="Y17" s="889"/>
      <c r="Z17" s="889"/>
      <c r="AA17" s="889"/>
      <c r="AB17" s="889"/>
      <c r="AC17" s="889"/>
      <c r="AD17" s="890"/>
      <c r="AE17" s="1245"/>
      <c r="AF17" s="1246"/>
      <c r="AG17" s="1246"/>
      <c r="AH17" s="1247"/>
      <c r="AI17" s="1094"/>
      <c r="AJ17" s="1095"/>
      <c r="AK17" s="1095"/>
      <c r="AL17" s="1095"/>
      <c r="AM17" s="41" t="s">
        <v>34</v>
      </c>
      <c r="AN17" s="1297"/>
      <c r="AO17" s="1298"/>
      <c r="AP17" s="1298"/>
      <c r="AQ17" s="1298"/>
      <c r="AR17" s="1299"/>
      <c r="AS17" s="1236"/>
      <c r="AT17" s="1237"/>
      <c r="AU17" s="1238"/>
      <c r="AV17" s="937"/>
      <c r="AW17" s="936"/>
      <c r="AX17" s="1263"/>
      <c r="AY17" s="1264"/>
      <c r="AZ17" s="1264"/>
      <c r="BA17" s="1264"/>
      <c r="BB17" s="1264"/>
      <c r="BC17" s="1265"/>
      <c r="BD17" s="433"/>
      <c r="BE17" s="433"/>
      <c r="BF17" s="430">
        <v>4</v>
      </c>
      <c r="BG17" s="423"/>
    </row>
    <row r="18" spans="1:59" ht="29.25" customHeight="1" x14ac:dyDescent="0.2">
      <c r="A18" s="1030"/>
      <c r="B18" s="1031"/>
      <c r="C18" s="1032"/>
      <c r="D18" s="1254"/>
      <c r="E18" s="1255"/>
      <c r="F18" s="1256"/>
      <c r="G18" s="1254"/>
      <c r="H18" s="1255"/>
      <c r="I18" s="937"/>
      <c r="J18" s="935"/>
      <c r="K18" s="935"/>
      <c r="L18" s="935"/>
      <c r="M18" s="936"/>
      <c r="N18" s="1271" t="str">
        <f>IF(I18="","",IFERROR(VLOOKUP(I18,製品リスト!$D$4:$F$1000,2,0),"SII登録型番を正しく入力してください"))</f>
        <v/>
      </c>
      <c r="O18" s="1272"/>
      <c r="P18" s="1272"/>
      <c r="Q18" s="1272"/>
      <c r="R18" s="1272"/>
      <c r="S18" s="1272"/>
      <c r="T18" s="1272"/>
      <c r="U18" s="1273"/>
      <c r="V18" s="888" t="str">
        <f>IF(I18="","",IFERROR(VLOOKUP(I18,製品リスト!$D$4:$F$1000,3,0),"SII登録型番を正しく入力してください"))</f>
        <v/>
      </c>
      <c r="W18" s="889"/>
      <c r="X18" s="889"/>
      <c r="Y18" s="889"/>
      <c r="Z18" s="889"/>
      <c r="AA18" s="889"/>
      <c r="AB18" s="889"/>
      <c r="AC18" s="889"/>
      <c r="AD18" s="890"/>
      <c r="AE18" s="1245"/>
      <c r="AF18" s="1246"/>
      <c r="AG18" s="1246"/>
      <c r="AH18" s="1247"/>
      <c r="AI18" s="1094"/>
      <c r="AJ18" s="1095"/>
      <c r="AK18" s="1095"/>
      <c r="AL18" s="1095"/>
      <c r="AM18" s="41" t="s">
        <v>14</v>
      </c>
      <c r="AN18" s="1297"/>
      <c r="AO18" s="1298"/>
      <c r="AP18" s="1298"/>
      <c r="AQ18" s="1298"/>
      <c r="AR18" s="1299"/>
      <c r="AS18" s="1236"/>
      <c r="AT18" s="1237"/>
      <c r="AU18" s="1238"/>
      <c r="AV18" s="937"/>
      <c r="AW18" s="936"/>
      <c r="AX18" s="1263"/>
      <c r="AY18" s="1264"/>
      <c r="AZ18" s="1264"/>
      <c r="BA18" s="1264"/>
      <c r="BB18" s="1264"/>
      <c r="BC18" s="1265"/>
      <c r="BD18" s="433"/>
      <c r="BE18" s="433"/>
      <c r="BF18" s="435">
        <v>5</v>
      </c>
      <c r="BG18" s="423"/>
    </row>
    <row r="19" spans="1:59" ht="29.25" customHeight="1" x14ac:dyDescent="0.2">
      <c r="A19" s="1030"/>
      <c r="B19" s="1031"/>
      <c r="C19" s="1032"/>
      <c r="D19" s="1254"/>
      <c r="E19" s="1255"/>
      <c r="F19" s="1256"/>
      <c r="G19" s="1254"/>
      <c r="H19" s="1255"/>
      <c r="I19" s="937"/>
      <c r="J19" s="935"/>
      <c r="K19" s="935"/>
      <c r="L19" s="935"/>
      <c r="M19" s="936"/>
      <c r="N19" s="1271" t="str">
        <f>IF(I19="","",IFERROR(VLOOKUP(I19,製品リスト!$D$4:$F$1000,2,0),"SII登録型番を正しく入力してください"))</f>
        <v/>
      </c>
      <c r="O19" s="1272"/>
      <c r="P19" s="1272"/>
      <c r="Q19" s="1272"/>
      <c r="R19" s="1272"/>
      <c r="S19" s="1272"/>
      <c r="T19" s="1272"/>
      <c r="U19" s="1273"/>
      <c r="V19" s="888" t="str">
        <f>IF(I19="","",IFERROR(VLOOKUP(I19,製品リスト!$D$4:$F$1000,3,0),"SII登録型番を正しく入力してください"))</f>
        <v/>
      </c>
      <c r="W19" s="889"/>
      <c r="X19" s="889"/>
      <c r="Y19" s="889"/>
      <c r="Z19" s="889"/>
      <c r="AA19" s="889"/>
      <c r="AB19" s="889"/>
      <c r="AC19" s="889"/>
      <c r="AD19" s="890"/>
      <c r="AE19" s="1245"/>
      <c r="AF19" s="1246"/>
      <c r="AG19" s="1246"/>
      <c r="AH19" s="1247"/>
      <c r="AI19" s="1094"/>
      <c r="AJ19" s="1095"/>
      <c r="AK19" s="1095"/>
      <c r="AL19" s="1095"/>
      <c r="AM19" s="41" t="s">
        <v>14</v>
      </c>
      <c r="AN19" s="1297"/>
      <c r="AO19" s="1298"/>
      <c r="AP19" s="1298"/>
      <c r="AQ19" s="1298"/>
      <c r="AR19" s="1299"/>
      <c r="AS19" s="1236"/>
      <c r="AT19" s="1237"/>
      <c r="AU19" s="1238"/>
      <c r="AV19" s="937"/>
      <c r="AW19" s="936"/>
      <c r="AX19" s="1263"/>
      <c r="AY19" s="1264"/>
      <c r="AZ19" s="1264"/>
      <c r="BA19" s="1264"/>
      <c r="BB19" s="1264"/>
      <c r="BC19" s="1265"/>
      <c r="BD19" s="433"/>
      <c r="BE19" s="433"/>
      <c r="BF19" s="434">
        <v>6</v>
      </c>
      <c r="BG19" s="423"/>
    </row>
    <row r="20" spans="1:59" ht="29.25" customHeight="1" x14ac:dyDescent="0.2">
      <c r="A20" s="1030"/>
      <c r="B20" s="1031"/>
      <c r="C20" s="1032"/>
      <c r="D20" s="1310"/>
      <c r="E20" s="1311"/>
      <c r="F20" s="1309"/>
      <c r="G20" s="1310"/>
      <c r="H20" s="1311"/>
      <c r="I20" s="1224"/>
      <c r="J20" s="1325"/>
      <c r="K20" s="1325"/>
      <c r="L20" s="1325"/>
      <c r="M20" s="1225"/>
      <c r="N20" s="1268" t="str">
        <f>IF(I20="","",IFERROR(VLOOKUP(I20,製品リスト!$D$4:$F$1000,2,0),"SII登録型番を正しく入力してください"))</f>
        <v/>
      </c>
      <c r="O20" s="1269"/>
      <c r="P20" s="1269"/>
      <c r="Q20" s="1269"/>
      <c r="R20" s="1269"/>
      <c r="S20" s="1269"/>
      <c r="T20" s="1269"/>
      <c r="U20" s="1270"/>
      <c r="V20" s="1347" t="str">
        <f>IF(I20="","",IFERROR(VLOOKUP(I20,製品リスト!$D$4:$F$1000,3,0),"SII登録型番を正しく入力してください"))</f>
        <v/>
      </c>
      <c r="W20" s="1348"/>
      <c r="X20" s="1348"/>
      <c r="Y20" s="1348"/>
      <c r="Z20" s="1348"/>
      <c r="AA20" s="1348"/>
      <c r="AB20" s="1348"/>
      <c r="AC20" s="1348"/>
      <c r="AD20" s="1349"/>
      <c r="AE20" s="1229"/>
      <c r="AF20" s="1230"/>
      <c r="AG20" s="1230"/>
      <c r="AH20" s="1231"/>
      <c r="AI20" s="1162"/>
      <c r="AJ20" s="1163"/>
      <c r="AK20" s="1163"/>
      <c r="AL20" s="1163"/>
      <c r="AM20" s="42" t="s">
        <v>14</v>
      </c>
      <c r="AN20" s="1297"/>
      <c r="AO20" s="1298"/>
      <c r="AP20" s="1298"/>
      <c r="AQ20" s="1298"/>
      <c r="AR20" s="1299"/>
      <c r="AS20" s="1251"/>
      <c r="AT20" s="1252"/>
      <c r="AU20" s="1253"/>
      <c r="AV20" s="1224"/>
      <c r="AW20" s="1225"/>
      <c r="AX20" s="1281"/>
      <c r="AY20" s="1282"/>
      <c r="AZ20" s="1282"/>
      <c r="BA20" s="1282"/>
      <c r="BB20" s="1282"/>
      <c r="BC20" s="1283"/>
      <c r="BD20" s="433"/>
      <c r="BE20" s="433"/>
      <c r="BF20" s="430">
        <v>7</v>
      </c>
      <c r="BG20" s="423"/>
    </row>
    <row r="21" spans="1:59" ht="33" customHeight="1" x14ac:dyDescent="0.2">
      <c r="A21" s="1306"/>
      <c r="B21" s="1307"/>
      <c r="C21" s="1308"/>
      <c r="D21" s="1313" t="s">
        <v>72</v>
      </c>
      <c r="E21" s="1314"/>
      <c r="F21" s="1314"/>
      <c r="G21" s="1314"/>
      <c r="H21" s="1314"/>
      <c r="I21" s="1314"/>
      <c r="J21" s="1314"/>
      <c r="K21" s="1314"/>
      <c r="L21" s="1314"/>
      <c r="M21" s="1314"/>
      <c r="N21" s="1314"/>
      <c r="O21" s="1314"/>
      <c r="P21" s="1314"/>
      <c r="Q21" s="1314"/>
      <c r="R21" s="1314"/>
      <c r="S21" s="1314"/>
      <c r="T21" s="1314"/>
      <c r="U21" s="1314"/>
      <c r="V21" s="1314"/>
      <c r="W21" s="1314"/>
      <c r="X21" s="1314"/>
      <c r="Y21" s="1314"/>
      <c r="Z21" s="1314"/>
      <c r="AA21" s="1314"/>
      <c r="AB21" s="1314"/>
      <c r="AC21" s="1314"/>
      <c r="AD21" s="1314"/>
      <c r="AE21" s="1314"/>
      <c r="AF21" s="1314"/>
      <c r="AG21" s="1314"/>
      <c r="AH21" s="1314"/>
      <c r="AI21" s="1314"/>
      <c r="AJ21" s="1314"/>
      <c r="AK21" s="1314"/>
      <c r="AL21" s="1314"/>
      <c r="AM21" s="1314"/>
      <c r="AN21" s="1294" t="str">
        <f>IF(OR($G$6="■",AN16="",$V$14=""),"",ROUNDDOWN(AN16/V14,0))</f>
        <v/>
      </c>
      <c r="AO21" s="1295"/>
      <c r="AP21" s="1295"/>
      <c r="AQ21" s="1295"/>
      <c r="AR21" s="1296"/>
      <c r="AS21" s="1300" t="s">
        <v>60</v>
      </c>
      <c r="AT21" s="1301"/>
      <c r="AU21" s="1301"/>
      <c r="AV21" s="1301"/>
      <c r="AW21" s="1301"/>
      <c r="AX21" s="1287">
        <f>SUM(AX16:BC20)</f>
        <v>0</v>
      </c>
      <c r="AY21" s="1287"/>
      <c r="AZ21" s="1287"/>
      <c r="BA21" s="1287"/>
      <c r="BB21" s="1287"/>
      <c r="BC21" s="1288"/>
      <c r="BD21" s="207"/>
      <c r="BE21" s="208"/>
      <c r="BF21" s="435">
        <v>8</v>
      </c>
      <c r="BG21" s="423"/>
    </row>
    <row r="22" spans="1:59" ht="36" customHeight="1" thickBot="1" x14ac:dyDescent="0.25">
      <c r="A22" s="1305" t="s">
        <v>58</v>
      </c>
      <c r="B22" s="1028"/>
      <c r="C22" s="1029"/>
      <c r="D22" s="1350" t="s">
        <v>81</v>
      </c>
      <c r="E22" s="1351"/>
      <c r="F22" s="1351"/>
      <c r="G22" s="1351"/>
      <c r="H22" s="1351"/>
      <c r="I22" s="1351"/>
      <c r="J22" s="1351"/>
      <c r="K22" s="1351"/>
      <c r="L22" s="1351"/>
      <c r="M22" s="1351"/>
      <c r="N22" s="1351"/>
      <c r="O22" s="1351"/>
      <c r="P22" s="1351"/>
      <c r="Q22" s="1351"/>
      <c r="R22" s="1351"/>
      <c r="S22" s="1351"/>
      <c r="T22" s="1351"/>
      <c r="U22" s="1351"/>
      <c r="V22" s="1351"/>
      <c r="W22" s="1351"/>
      <c r="X22" s="1351"/>
      <c r="Y22" s="1351"/>
      <c r="Z22" s="1351"/>
      <c r="AA22" s="1351"/>
      <c r="AB22" s="1351"/>
      <c r="AC22" s="1351"/>
      <c r="AD22" s="1351"/>
      <c r="AE22" s="1351"/>
      <c r="AF22" s="1351"/>
      <c r="AG22" s="1351"/>
      <c r="AH22" s="1351"/>
      <c r="AI22" s="1351"/>
      <c r="AJ22" s="1351"/>
      <c r="AK22" s="1351"/>
      <c r="AL22" s="1351"/>
      <c r="AM22" s="1351"/>
      <c r="AN22" s="1351"/>
      <c r="AO22" s="1351"/>
      <c r="AP22" s="1351"/>
      <c r="AQ22" s="1351"/>
      <c r="AR22" s="1351"/>
      <c r="AS22" s="1351"/>
      <c r="AT22" s="1351"/>
      <c r="AU22" s="1351"/>
      <c r="AV22" s="1351"/>
      <c r="AW22" s="1352"/>
      <c r="AX22" s="1232"/>
      <c r="AY22" s="1233"/>
      <c r="AZ22" s="1233"/>
      <c r="BA22" s="1233"/>
      <c r="BB22" s="1233"/>
      <c r="BC22" s="1234"/>
      <c r="BD22" s="433"/>
      <c r="BE22" s="433"/>
      <c r="BF22" s="434">
        <v>9</v>
      </c>
      <c r="BG22" s="423"/>
    </row>
    <row r="23" spans="1:59" ht="36" customHeight="1" thickTop="1" thickBot="1" x14ac:dyDescent="0.25">
      <c r="A23" s="1289" t="s">
        <v>82</v>
      </c>
      <c r="B23" s="1290"/>
      <c r="C23" s="1290"/>
      <c r="D23" s="1290"/>
      <c r="E23" s="1290"/>
      <c r="F23" s="1290"/>
      <c r="G23" s="1290"/>
      <c r="H23" s="1290"/>
      <c r="I23" s="1290"/>
      <c r="J23" s="1290"/>
      <c r="K23" s="1290"/>
      <c r="L23" s="1290"/>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1290"/>
      <c r="AM23" s="1290"/>
      <c r="AN23" s="1290"/>
      <c r="AO23" s="1290"/>
      <c r="AP23" s="1290"/>
      <c r="AQ23" s="1290"/>
      <c r="AR23" s="1290"/>
      <c r="AS23" s="1290"/>
      <c r="AT23" s="1290"/>
      <c r="AU23" s="1290"/>
      <c r="AV23" s="1290"/>
      <c r="AW23" s="1290"/>
      <c r="AX23" s="1291">
        <f>SUM(AX21:BC22)</f>
        <v>0</v>
      </c>
      <c r="AY23" s="1292"/>
      <c r="AZ23" s="1292"/>
      <c r="BA23" s="1292"/>
      <c r="BB23" s="1292"/>
      <c r="BC23" s="1293"/>
      <c r="BD23" s="203"/>
      <c r="BE23" s="203"/>
      <c r="BF23" s="430">
        <v>10</v>
      </c>
      <c r="BG23" s="423"/>
    </row>
    <row r="24" spans="1:59" ht="12.75" customHeight="1" thickBot="1" x14ac:dyDescent="0.2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7"/>
      <c r="AF24" s="47"/>
      <c r="AG24" s="47"/>
      <c r="AH24" s="47"/>
      <c r="AI24" s="47"/>
      <c r="AJ24" s="47"/>
      <c r="AK24" s="47"/>
      <c r="AL24" s="47"/>
      <c r="AM24" s="47"/>
      <c r="AN24" s="47"/>
      <c r="AO24" s="47"/>
      <c r="AP24" s="47"/>
      <c r="AQ24" s="47"/>
      <c r="AR24" s="47"/>
      <c r="AS24" s="48"/>
      <c r="AT24" s="48"/>
      <c r="AU24" s="48"/>
      <c r="AV24" s="49"/>
      <c r="AW24" s="49"/>
      <c r="AX24" s="50"/>
      <c r="AY24" s="50"/>
      <c r="AZ24" s="50"/>
      <c r="BA24" s="50"/>
      <c r="BB24" s="50"/>
      <c r="BC24" s="50"/>
      <c r="BD24" s="204"/>
      <c r="BE24" s="204"/>
      <c r="BF24" s="436"/>
    </row>
    <row r="25" spans="1:59" ht="34.5" customHeight="1" thickBot="1" x14ac:dyDescent="0.3">
      <c r="A25" s="1326" t="s">
        <v>53</v>
      </c>
      <c r="B25" s="1327"/>
      <c r="C25" s="1328"/>
      <c r="D25" s="1315"/>
      <c r="E25" s="1315"/>
      <c r="F25" s="1315"/>
      <c r="G25" s="1315"/>
      <c r="H25" s="1315"/>
      <c r="I25" s="1315"/>
      <c r="J25" s="1315"/>
      <c r="K25" s="1315"/>
      <c r="L25" s="1315"/>
      <c r="M25" s="1316"/>
      <c r="N25" s="1320" t="s">
        <v>71</v>
      </c>
      <c r="O25" s="1320"/>
      <c r="P25" s="1320"/>
      <c r="Q25" s="1320"/>
      <c r="R25" s="1320"/>
      <c r="S25" s="1320"/>
      <c r="T25" s="1320"/>
      <c r="U25" s="1320"/>
      <c r="V25" s="1321"/>
      <c r="W25" s="1322"/>
      <c r="X25" s="1322"/>
      <c r="Y25" s="1322"/>
      <c r="Z25" s="1322"/>
      <c r="AA25" s="1322"/>
      <c r="AB25" s="1322"/>
      <c r="AC25" s="1323" t="s">
        <v>59</v>
      </c>
      <c r="AD25" s="1324"/>
      <c r="AE25" s="59" t="s">
        <v>73</v>
      </c>
      <c r="AF25" s="51"/>
      <c r="AG25" s="51"/>
      <c r="AH25" s="51"/>
      <c r="AI25" s="52"/>
      <c r="AJ25" s="51"/>
      <c r="AK25" s="51"/>
      <c r="AL25" s="51"/>
      <c r="AM25" s="51"/>
      <c r="AN25" s="51"/>
      <c r="AO25" s="51"/>
      <c r="AP25" s="51"/>
      <c r="AQ25" s="51"/>
      <c r="AR25" s="51"/>
      <c r="AS25" s="51"/>
      <c r="AT25" s="51"/>
      <c r="AU25" s="51"/>
      <c r="AV25" s="51"/>
      <c r="AW25" s="51"/>
      <c r="AX25" s="51"/>
      <c r="AY25" s="51"/>
      <c r="AZ25" s="51"/>
      <c r="BA25" s="51"/>
      <c r="BB25" s="51"/>
      <c r="BC25" s="51"/>
      <c r="BF25" s="430">
        <v>11</v>
      </c>
      <c r="BG25" s="423"/>
    </row>
    <row r="26" spans="1:59" ht="61.5" customHeight="1" x14ac:dyDescent="0.2">
      <c r="A26" s="1329" t="s">
        <v>36</v>
      </c>
      <c r="B26" s="1330"/>
      <c r="C26" s="1331"/>
      <c r="D26" s="1266" t="s">
        <v>15</v>
      </c>
      <c r="E26" s="1267"/>
      <c r="F26" s="1312" t="s">
        <v>10</v>
      </c>
      <c r="G26" s="1266"/>
      <c r="H26" s="1267"/>
      <c r="I26" s="1312" t="s">
        <v>35</v>
      </c>
      <c r="J26" s="1266"/>
      <c r="K26" s="1266"/>
      <c r="L26" s="1266"/>
      <c r="M26" s="1267"/>
      <c r="N26" s="1277" t="s">
        <v>7</v>
      </c>
      <c r="O26" s="1278"/>
      <c r="P26" s="1278"/>
      <c r="Q26" s="1278"/>
      <c r="R26" s="1278"/>
      <c r="S26" s="1278"/>
      <c r="T26" s="1278"/>
      <c r="U26" s="1279"/>
      <c r="V26" s="1277" t="s">
        <v>2</v>
      </c>
      <c r="W26" s="1278"/>
      <c r="X26" s="1278"/>
      <c r="Y26" s="1278"/>
      <c r="Z26" s="1278"/>
      <c r="AA26" s="1278"/>
      <c r="AB26" s="1278"/>
      <c r="AC26" s="1278"/>
      <c r="AD26" s="1279"/>
      <c r="AE26" s="1226" t="s">
        <v>61</v>
      </c>
      <c r="AF26" s="1227"/>
      <c r="AG26" s="1227"/>
      <c r="AH26" s="1228"/>
      <c r="AI26" s="1226" t="s">
        <v>62</v>
      </c>
      <c r="AJ26" s="1240"/>
      <c r="AK26" s="1240"/>
      <c r="AL26" s="1240"/>
      <c r="AM26" s="1241"/>
      <c r="AN26" s="1242" t="s">
        <v>74</v>
      </c>
      <c r="AO26" s="1243"/>
      <c r="AP26" s="1243"/>
      <c r="AQ26" s="1243"/>
      <c r="AR26" s="1244"/>
      <c r="AS26" s="953" t="s">
        <v>38</v>
      </c>
      <c r="AT26" s="1227"/>
      <c r="AU26" s="1228"/>
      <c r="AV26" s="953" t="s">
        <v>57</v>
      </c>
      <c r="AW26" s="1262"/>
      <c r="AX26" s="1257" t="s">
        <v>1</v>
      </c>
      <c r="AY26" s="1258"/>
      <c r="AZ26" s="1258"/>
      <c r="BA26" s="1258"/>
      <c r="BB26" s="1258"/>
      <c r="BC26" s="1259"/>
      <c r="BD26" s="206"/>
      <c r="BE26" s="206"/>
      <c r="BF26" s="431"/>
    </row>
    <row r="27" spans="1:59" ht="29.25" customHeight="1" x14ac:dyDescent="0.2">
      <c r="A27" s="1030" t="s">
        <v>37</v>
      </c>
      <c r="B27" s="1031"/>
      <c r="C27" s="1032"/>
      <c r="D27" s="969"/>
      <c r="E27" s="970"/>
      <c r="F27" s="971"/>
      <c r="G27" s="969"/>
      <c r="H27" s="970"/>
      <c r="I27" s="971"/>
      <c r="J27" s="969"/>
      <c r="K27" s="969"/>
      <c r="L27" s="969"/>
      <c r="M27" s="970"/>
      <c r="N27" s="1317" t="str">
        <f>IF(I27="","",IFERROR(VLOOKUP(I27,製品リスト!$D$4:$F$1000,2,0),"SII登録型番を正しく入力してください"))</f>
        <v/>
      </c>
      <c r="O27" s="1318"/>
      <c r="P27" s="1318"/>
      <c r="Q27" s="1318"/>
      <c r="R27" s="1318"/>
      <c r="S27" s="1318"/>
      <c r="T27" s="1318"/>
      <c r="U27" s="1319"/>
      <c r="V27" s="1317" t="str">
        <f>IF(I27="","",IFERROR(VLOOKUP(I27,製品リスト!$D$4:$F$1000,3,0),"SII登録型番を正しく入力してください"))</f>
        <v/>
      </c>
      <c r="W27" s="1318"/>
      <c r="X27" s="1318"/>
      <c r="Y27" s="1318"/>
      <c r="Z27" s="1318"/>
      <c r="AA27" s="1318"/>
      <c r="AB27" s="1318"/>
      <c r="AC27" s="1318"/>
      <c r="AD27" s="1319"/>
      <c r="AE27" s="1274"/>
      <c r="AF27" s="1275"/>
      <c r="AG27" s="1275"/>
      <c r="AH27" s="1276"/>
      <c r="AI27" s="1115"/>
      <c r="AJ27" s="1116"/>
      <c r="AK27" s="1116"/>
      <c r="AL27" s="1116"/>
      <c r="AM27" s="118" t="s">
        <v>34</v>
      </c>
      <c r="AN27" s="1297">
        <f>SUM(AE27*AI27,AE28*AI28,AE29*AI29,AE30*AI30,AE31*AI31)</f>
        <v>0</v>
      </c>
      <c r="AO27" s="1298"/>
      <c r="AP27" s="1298"/>
      <c r="AQ27" s="1298"/>
      <c r="AR27" s="1299"/>
      <c r="AS27" s="1248"/>
      <c r="AT27" s="1249"/>
      <c r="AU27" s="1250"/>
      <c r="AV27" s="971"/>
      <c r="AW27" s="970"/>
      <c r="AX27" s="1284"/>
      <c r="AY27" s="1285"/>
      <c r="AZ27" s="1285"/>
      <c r="BA27" s="1285"/>
      <c r="BB27" s="1285"/>
      <c r="BC27" s="1286"/>
      <c r="BD27" s="433"/>
      <c r="BE27" s="433"/>
      <c r="BF27" s="430">
        <v>12</v>
      </c>
      <c r="BG27" s="423"/>
    </row>
    <row r="28" spans="1:59" ht="29.25" customHeight="1" x14ac:dyDescent="0.2">
      <c r="A28" s="1030"/>
      <c r="B28" s="1031"/>
      <c r="C28" s="1032"/>
      <c r="D28" s="1254"/>
      <c r="E28" s="1255"/>
      <c r="F28" s="1256"/>
      <c r="G28" s="1254"/>
      <c r="H28" s="1255"/>
      <c r="I28" s="937"/>
      <c r="J28" s="935"/>
      <c r="K28" s="935"/>
      <c r="L28" s="935"/>
      <c r="M28" s="936"/>
      <c r="N28" s="1271" t="str">
        <f>IF(I28="","",IFERROR(VLOOKUP(I28,製品リスト!$D$4:$F$1000,2,0),"SII登録型番を正しく入力してください"))</f>
        <v/>
      </c>
      <c r="O28" s="1272"/>
      <c r="P28" s="1272"/>
      <c r="Q28" s="1272"/>
      <c r="R28" s="1272"/>
      <c r="S28" s="1272"/>
      <c r="T28" s="1272"/>
      <c r="U28" s="1273"/>
      <c r="V28" s="1271" t="str">
        <f>IF(I28="","",IFERROR(VLOOKUP(I28,製品リスト!$D$4:$F$1000,3,0),"SII登録型番を正しく入力してください"))</f>
        <v/>
      </c>
      <c r="W28" s="1272"/>
      <c r="X28" s="1272"/>
      <c r="Y28" s="1272"/>
      <c r="Z28" s="1272"/>
      <c r="AA28" s="1272"/>
      <c r="AB28" s="1272"/>
      <c r="AC28" s="1272"/>
      <c r="AD28" s="1273"/>
      <c r="AE28" s="1245"/>
      <c r="AF28" s="1246"/>
      <c r="AG28" s="1246"/>
      <c r="AH28" s="1247"/>
      <c r="AI28" s="1094"/>
      <c r="AJ28" s="1095"/>
      <c r="AK28" s="1095"/>
      <c r="AL28" s="1095"/>
      <c r="AM28" s="41" t="s">
        <v>34</v>
      </c>
      <c r="AN28" s="1297"/>
      <c r="AO28" s="1298"/>
      <c r="AP28" s="1298"/>
      <c r="AQ28" s="1298"/>
      <c r="AR28" s="1299"/>
      <c r="AS28" s="1236"/>
      <c r="AT28" s="1237"/>
      <c r="AU28" s="1238"/>
      <c r="AV28" s="937"/>
      <c r="AW28" s="936"/>
      <c r="AX28" s="1263"/>
      <c r="AY28" s="1264"/>
      <c r="AZ28" s="1264"/>
      <c r="BA28" s="1264"/>
      <c r="BB28" s="1264"/>
      <c r="BC28" s="1265"/>
      <c r="BD28" s="433"/>
      <c r="BE28" s="433"/>
      <c r="BF28" s="435">
        <v>13</v>
      </c>
      <c r="BG28" s="423"/>
    </row>
    <row r="29" spans="1:59" ht="29.25" customHeight="1" x14ac:dyDescent="0.2">
      <c r="A29" s="1030"/>
      <c r="B29" s="1031"/>
      <c r="C29" s="1032"/>
      <c r="D29" s="1254"/>
      <c r="E29" s="1255"/>
      <c r="F29" s="1256"/>
      <c r="G29" s="1254"/>
      <c r="H29" s="1255"/>
      <c r="I29" s="937"/>
      <c r="J29" s="935"/>
      <c r="K29" s="935"/>
      <c r="L29" s="935"/>
      <c r="M29" s="936"/>
      <c r="N29" s="1271" t="str">
        <f>IF(I29="","",IFERROR(VLOOKUP(I29,製品リスト!$D$4:$F$1000,2,0),"SII登録型番を正しく入力してください"))</f>
        <v/>
      </c>
      <c r="O29" s="1272"/>
      <c r="P29" s="1272"/>
      <c r="Q29" s="1272"/>
      <c r="R29" s="1272"/>
      <c r="S29" s="1272"/>
      <c r="T29" s="1272"/>
      <c r="U29" s="1273"/>
      <c r="V29" s="1271" t="str">
        <f>IF(I29="","",IFERROR(VLOOKUP(I29,製品リスト!$D$4:$F$1000,3,0),"SII登録型番を正しく入力してください"))</f>
        <v/>
      </c>
      <c r="W29" s="1272"/>
      <c r="X29" s="1272"/>
      <c r="Y29" s="1272"/>
      <c r="Z29" s="1272"/>
      <c r="AA29" s="1272"/>
      <c r="AB29" s="1272"/>
      <c r="AC29" s="1272"/>
      <c r="AD29" s="1273"/>
      <c r="AE29" s="1245"/>
      <c r="AF29" s="1246"/>
      <c r="AG29" s="1246"/>
      <c r="AH29" s="1247"/>
      <c r="AI29" s="1094"/>
      <c r="AJ29" s="1095"/>
      <c r="AK29" s="1095"/>
      <c r="AL29" s="1095"/>
      <c r="AM29" s="41" t="s">
        <v>14</v>
      </c>
      <c r="AN29" s="1297"/>
      <c r="AO29" s="1298"/>
      <c r="AP29" s="1298"/>
      <c r="AQ29" s="1298"/>
      <c r="AR29" s="1299"/>
      <c r="AS29" s="1236"/>
      <c r="AT29" s="1237"/>
      <c r="AU29" s="1238"/>
      <c r="AV29" s="937"/>
      <c r="AW29" s="936"/>
      <c r="AX29" s="1263"/>
      <c r="AY29" s="1264"/>
      <c r="AZ29" s="1264"/>
      <c r="BA29" s="1264"/>
      <c r="BB29" s="1264"/>
      <c r="BC29" s="1265"/>
      <c r="BD29" s="433"/>
      <c r="BE29" s="433"/>
      <c r="BF29" s="430">
        <v>14</v>
      </c>
      <c r="BG29" s="423"/>
    </row>
    <row r="30" spans="1:59" ht="29.25" customHeight="1" x14ac:dyDescent="0.2">
      <c r="A30" s="1030"/>
      <c r="B30" s="1031"/>
      <c r="C30" s="1032"/>
      <c r="D30" s="1254"/>
      <c r="E30" s="1255"/>
      <c r="F30" s="1256"/>
      <c r="G30" s="1254"/>
      <c r="H30" s="1255"/>
      <c r="I30" s="937"/>
      <c r="J30" s="935"/>
      <c r="K30" s="935"/>
      <c r="L30" s="935"/>
      <c r="M30" s="936"/>
      <c r="N30" s="1271" t="str">
        <f>IF(I30="","",IFERROR(VLOOKUP(I30,製品リスト!$D$4:$F$1000,2,0),"SII登録型番を正しく入力してください"))</f>
        <v/>
      </c>
      <c r="O30" s="1272"/>
      <c r="P30" s="1272"/>
      <c r="Q30" s="1272"/>
      <c r="R30" s="1272"/>
      <c r="S30" s="1272"/>
      <c r="T30" s="1272"/>
      <c r="U30" s="1273"/>
      <c r="V30" s="1271" t="str">
        <f>IF(I30="","",IFERROR(VLOOKUP(I30,製品リスト!$D$4:$F$1000,3,0),"SII登録型番を正しく入力してください"))</f>
        <v/>
      </c>
      <c r="W30" s="1272"/>
      <c r="X30" s="1272"/>
      <c r="Y30" s="1272"/>
      <c r="Z30" s="1272"/>
      <c r="AA30" s="1272"/>
      <c r="AB30" s="1272"/>
      <c r="AC30" s="1272"/>
      <c r="AD30" s="1273"/>
      <c r="AE30" s="1245"/>
      <c r="AF30" s="1246"/>
      <c r="AG30" s="1246"/>
      <c r="AH30" s="1247"/>
      <c r="AI30" s="1094"/>
      <c r="AJ30" s="1095"/>
      <c r="AK30" s="1095"/>
      <c r="AL30" s="1095"/>
      <c r="AM30" s="41" t="s">
        <v>14</v>
      </c>
      <c r="AN30" s="1297"/>
      <c r="AO30" s="1298"/>
      <c r="AP30" s="1298"/>
      <c r="AQ30" s="1298"/>
      <c r="AR30" s="1299"/>
      <c r="AS30" s="1236"/>
      <c r="AT30" s="1237"/>
      <c r="AU30" s="1238"/>
      <c r="AV30" s="937"/>
      <c r="AW30" s="936"/>
      <c r="AX30" s="1263"/>
      <c r="AY30" s="1264"/>
      <c r="AZ30" s="1264"/>
      <c r="BA30" s="1264"/>
      <c r="BB30" s="1264"/>
      <c r="BC30" s="1265"/>
      <c r="BD30" s="433"/>
      <c r="BE30" s="433"/>
      <c r="BF30" s="435">
        <v>15</v>
      </c>
      <c r="BG30" s="423"/>
    </row>
    <row r="31" spans="1:59" ht="29.25" customHeight="1" x14ac:dyDescent="0.2">
      <c r="A31" s="1030"/>
      <c r="B31" s="1031"/>
      <c r="C31" s="1032"/>
      <c r="D31" s="1310"/>
      <c r="E31" s="1311"/>
      <c r="F31" s="1309"/>
      <c r="G31" s="1310"/>
      <c r="H31" s="1311"/>
      <c r="I31" s="1224"/>
      <c r="J31" s="1325"/>
      <c r="K31" s="1325"/>
      <c r="L31" s="1325"/>
      <c r="M31" s="1225"/>
      <c r="N31" s="1268" t="str">
        <f>IF(I31="","",IFERROR(VLOOKUP(I31,製品リスト!$D$4:$F$1000,2,0),"SII登録型番を正しく入力してください"))</f>
        <v/>
      </c>
      <c r="O31" s="1269"/>
      <c r="P31" s="1269"/>
      <c r="Q31" s="1269"/>
      <c r="R31" s="1269"/>
      <c r="S31" s="1269"/>
      <c r="T31" s="1269"/>
      <c r="U31" s="1270"/>
      <c r="V31" s="1268" t="str">
        <f>IF(I31="","",IFERROR(VLOOKUP(I31,製品リスト!$D$4:$F$1000,3,0),"SII登録型番を正しく入力してください"))</f>
        <v/>
      </c>
      <c r="W31" s="1269"/>
      <c r="X31" s="1269"/>
      <c r="Y31" s="1269"/>
      <c r="Z31" s="1269"/>
      <c r="AA31" s="1269"/>
      <c r="AB31" s="1269"/>
      <c r="AC31" s="1269"/>
      <c r="AD31" s="1270"/>
      <c r="AE31" s="1229"/>
      <c r="AF31" s="1230"/>
      <c r="AG31" s="1230"/>
      <c r="AH31" s="1231"/>
      <c r="AI31" s="1162"/>
      <c r="AJ31" s="1163"/>
      <c r="AK31" s="1163"/>
      <c r="AL31" s="1163"/>
      <c r="AM31" s="42" t="s">
        <v>14</v>
      </c>
      <c r="AN31" s="1297"/>
      <c r="AO31" s="1298"/>
      <c r="AP31" s="1298"/>
      <c r="AQ31" s="1298"/>
      <c r="AR31" s="1299"/>
      <c r="AS31" s="1302"/>
      <c r="AT31" s="1303"/>
      <c r="AU31" s="1304"/>
      <c r="AV31" s="1224"/>
      <c r="AW31" s="1225"/>
      <c r="AX31" s="1281"/>
      <c r="AY31" s="1282"/>
      <c r="AZ31" s="1282"/>
      <c r="BA31" s="1282"/>
      <c r="BB31" s="1282"/>
      <c r="BC31" s="1283"/>
      <c r="BD31" s="433"/>
      <c r="BE31" s="433"/>
      <c r="BF31" s="430">
        <v>16</v>
      </c>
      <c r="BG31" s="423"/>
    </row>
    <row r="32" spans="1:59" ht="33" customHeight="1" x14ac:dyDescent="0.2">
      <c r="A32" s="1306"/>
      <c r="B32" s="1307"/>
      <c r="C32" s="1308"/>
      <c r="D32" s="1313" t="s">
        <v>72</v>
      </c>
      <c r="E32" s="1314"/>
      <c r="F32" s="1314"/>
      <c r="G32" s="1314"/>
      <c r="H32" s="1314"/>
      <c r="I32" s="1314"/>
      <c r="J32" s="1314"/>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c r="AM32" s="1314"/>
      <c r="AN32" s="1294" t="str">
        <f>IF(OR($G$6="■",AN27="",$V$25=""),"",ROUNDDOWN(AN27/V25,0))</f>
        <v/>
      </c>
      <c r="AO32" s="1295"/>
      <c r="AP32" s="1295"/>
      <c r="AQ32" s="1295"/>
      <c r="AR32" s="1296"/>
      <c r="AS32" s="1300" t="s">
        <v>60</v>
      </c>
      <c r="AT32" s="1301"/>
      <c r="AU32" s="1301"/>
      <c r="AV32" s="1301"/>
      <c r="AW32" s="1301"/>
      <c r="AX32" s="1287">
        <f>SUM(AX27:BC31)</f>
        <v>0</v>
      </c>
      <c r="AY32" s="1287"/>
      <c r="AZ32" s="1287"/>
      <c r="BA32" s="1287"/>
      <c r="BB32" s="1287"/>
      <c r="BC32" s="1288"/>
      <c r="BD32" s="207"/>
      <c r="BE32" s="208"/>
      <c r="BF32" s="435">
        <v>17</v>
      </c>
      <c r="BG32" s="423"/>
    </row>
    <row r="33" spans="1:59" ht="36" customHeight="1" thickBot="1" x14ac:dyDescent="0.25">
      <c r="A33" s="1305" t="s">
        <v>58</v>
      </c>
      <c r="B33" s="1028"/>
      <c r="C33" s="1029"/>
      <c r="D33" s="1350" t="s">
        <v>81</v>
      </c>
      <c r="E33" s="1351"/>
      <c r="F33" s="1351"/>
      <c r="G33" s="1351"/>
      <c r="H33" s="1351"/>
      <c r="I33" s="1351"/>
      <c r="J33" s="1351"/>
      <c r="K33" s="1351"/>
      <c r="L33" s="1351"/>
      <c r="M33" s="1351"/>
      <c r="N33" s="1351"/>
      <c r="O33" s="1351"/>
      <c r="P33" s="1351"/>
      <c r="Q33" s="1351"/>
      <c r="R33" s="1351"/>
      <c r="S33" s="1351"/>
      <c r="T33" s="1351"/>
      <c r="U33" s="1351"/>
      <c r="V33" s="1351"/>
      <c r="W33" s="1351"/>
      <c r="X33" s="1351"/>
      <c r="Y33" s="1351"/>
      <c r="Z33" s="1351"/>
      <c r="AA33" s="1351"/>
      <c r="AB33" s="1351"/>
      <c r="AC33" s="1351"/>
      <c r="AD33" s="1351"/>
      <c r="AE33" s="1351"/>
      <c r="AF33" s="1351"/>
      <c r="AG33" s="1351"/>
      <c r="AH33" s="1351"/>
      <c r="AI33" s="1351"/>
      <c r="AJ33" s="1351"/>
      <c r="AK33" s="1351"/>
      <c r="AL33" s="1351"/>
      <c r="AM33" s="1351"/>
      <c r="AN33" s="1351"/>
      <c r="AO33" s="1351"/>
      <c r="AP33" s="1351"/>
      <c r="AQ33" s="1351"/>
      <c r="AR33" s="1351"/>
      <c r="AS33" s="1351"/>
      <c r="AT33" s="1351"/>
      <c r="AU33" s="1351"/>
      <c r="AV33" s="1351"/>
      <c r="AW33" s="1352"/>
      <c r="AX33" s="1232"/>
      <c r="AY33" s="1233"/>
      <c r="AZ33" s="1233"/>
      <c r="BA33" s="1233"/>
      <c r="BB33" s="1233"/>
      <c r="BC33" s="1234"/>
      <c r="BD33" s="433"/>
      <c r="BE33" s="433"/>
      <c r="BF33" s="430">
        <v>18</v>
      </c>
      <c r="BG33" s="423"/>
    </row>
    <row r="34" spans="1:59" ht="36" customHeight="1" thickTop="1" thickBot="1" x14ac:dyDescent="0.25">
      <c r="A34" s="1289" t="s">
        <v>82</v>
      </c>
      <c r="B34" s="1290"/>
      <c r="C34" s="1290"/>
      <c r="D34" s="1290"/>
      <c r="E34" s="1290"/>
      <c r="F34" s="1290"/>
      <c r="G34" s="1290"/>
      <c r="H34" s="1290"/>
      <c r="I34" s="1290"/>
      <c r="J34" s="1290"/>
      <c r="K34" s="1290"/>
      <c r="L34" s="1290"/>
      <c r="M34" s="1290"/>
      <c r="N34" s="1290"/>
      <c r="O34" s="1290"/>
      <c r="P34" s="1290"/>
      <c r="Q34" s="1290"/>
      <c r="R34" s="1290"/>
      <c r="S34" s="1290"/>
      <c r="T34" s="1290"/>
      <c r="U34" s="1290"/>
      <c r="V34" s="1290"/>
      <c r="W34" s="1290"/>
      <c r="X34" s="1290"/>
      <c r="Y34" s="1290"/>
      <c r="Z34" s="1290"/>
      <c r="AA34" s="1290"/>
      <c r="AB34" s="1290"/>
      <c r="AC34" s="1290"/>
      <c r="AD34" s="1290"/>
      <c r="AE34" s="1290"/>
      <c r="AF34" s="1290"/>
      <c r="AG34" s="1290"/>
      <c r="AH34" s="1290"/>
      <c r="AI34" s="1290"/>
      <c r="AJ34" s="1290"/>
      <c r="AK34" s="1290"/>
      <c r="AL34" s="1290"/>
      <c r="AM34" s="1290"/>
      <c r="AN34" s="1290"/>
      <c r="AO34" s="1290"/>
      <c r="AP34" s="1290"/>
      <c r="AQ34" s="1290"/>
      <c r="AR34" s="1290"/>
      <c r="AS34" s="1290"/>
      <c r="AT34" s="1290"/>
      <c r="AU34" s="1290"/>
      <c r="AV34" s="1290"/>
      <c r="AW34" s="1290"/>
      <c r="AX34" s="1291">
        <f>SUM(AX32:BC33)</f>
        <v>0</v>
      </c>
      <c r="AY34" s="1292"/>
      <c r="AZ34" s="1292"/>
      <c r="BA34" s="1292"/>
      <c r="BB34" s="1292"/>
      <c r="BC34" s="1293"/>
      <c r="BD34" s="203"/>
      <c r="BE34" s="203"/>
      <c r="BF34" s="435">
        <v>19</v>
      </c>
      <c r="BG34" s="423"/>
    </row>
    <row r="35" spans="1:59" ht="12.75" customHeight="1" thickBot="1" x14ac:dyDescent="0.2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8"/>
      <c r="AT35" s="48"/>
      <c r="AU35" s="48"/>
      <c r="AV35" s="49"/>
      <c r="AW35" s="49"/>
      <c r="AX35" s="50"/>
      <c r="AY35" s="50"/>
      <c r="AZ35" s="50"/>
      <c r="BA35" s="50"/>
      <c r="BB35" s="50"/>
      <c r="BC35" s="50"/>
      <c r="BD35" s="204"/>
      <c r="BE35" s="204"/>
      <c r="BF35" s="438"/>
      <c r="BG35" s="249"/>
    </row>
    <row r="36" spans="1:59" ht="34.5" customHeight="1" thickBot="1" x14ac:dyDescent="0.3">
      <c r="A36" s="1326" t="s">
        <v>53</v>
      </c>
      <c r="B36" s="1327"/>
      <c r="C36" s="1328"/>
      <c r="D36" s="1315"/>
      <c r="E36" s="1315"/>
      <c r="F36" s="1315"/>
      <c r="G36" s="1315"/>
      <c r="H36" s="1315"/>
      <c r="I36" s="1315"/>
      <c r="J36" s="1315"/>
      <c r="K36" s="1315"/>
      <c r="L36" s="1315"/>
      <c r="M36" s="1316"/>
      <c r="N36" s="1320" t="s">
        <v>71</v>
      </c>
      <c r="O36" s="1320"/>
      <c r="P36" s="1320"/>
      <c r="Q36" s="1320"/>
      <c r="R36" s="1320"/>
      <c r="S36" s="1320"/>
      <c r="T36" s="1320"/>
      <c r="U36" s="1320"/>
      <c r="V36" s="1321"/>
      <c r="W36" s="1322"/>
      <c r="X36" s="1322"/>
      <c r="Y36" s="1322"/>
      <c r="Z36" s="1322"/>
      <c r="AA36" s="1322"/>
      <c r="AB36" s="1322"/>
      <c r="AC36" s="1323" t="s">
        <v>59</v>
      </c>
      <c r="AD36" s="1324"/>
      <c r="AE36" s="59" t="s">
        <v>73</v>
      </c>
      <c r="AF36" s="51"/>
      <c r="AG36" s="51"/>
      <c r="AH36" s="51"/>
      <c r="AI36" s="52"/>
      <c r="AJ36" s="51"/>
      <c r="AK36" s="51"/>
      <c r="AL36" s="51"/>
      <c r="AM36" s="51"/>
      <c r="AN36" s="51"/>
      <c r="AO36" s="51"/>
      <c r="AP36" s="51"/>
      <c r="AQ36" s="51"/>
      <c r="AR36" s="51"/>
      <c r="AS36" s="51"/>
      <c r="AT36" s="51"/>
      <c r="AU36" s="51"/>
      <c r="AV36" s="51"/>
      <c r="AW36" s="51"/>
      <c r="AX36" s="51"/>
      <c r="AY36" s="51"/>
      <c r="AZ36" s="51"/>
      <c r="BA36" s="51"/>
      <c r="BB36" s="51"/>
      <c r="BC36" s="51"/>
      <c r="BF36" s="430">
        <v>20</v>
      </c>
      <c r="BG36" s="423"/>
    </row>
    <row r="37" spans="1:59" ht="61.5" customHeight="1" x14ac:dyDescent="0.2">
      <c r="A37" s="1329" t="s">
        <v>36</v>
      </c>
      <c r="B37" s="1330"/>
      <c r="C37" s="1331"/>
      <c r="D37" s="1266" t="s">
        <v>15</v>
      </c>
      <c r="E37" s="1267"/>
      <c r="F37" s="1312" t="s">
        <v>10</v>
      </c>
      <c r="G37" s="1266"/>
      <c r="H37" s="1267"/>
      <c r="I37" s="1312" t="s">
        <v>35</v>
      </c>
      <c r="J37" s="1266"/>
      <c r="K37" s="1266"/>
      <c r="L37" s="1266"/>
      <c r="M37" s="1267"/>
      <c r="N37" s="1277" t="s">
        <v>7</v>
      </c>
      <c r="O37" s="1278"/>
      <c r="P37" s="1278"/>
      <c r="Q37" s="1278"/>
      <c r="R37" s="1278"/>
      <c r="S37" s="1278"/>
      <c r="T37" s="1278"/>
      <c r="U37" s="1279"/>
      <c r="V37" s="1277" t="s">
        <v>2</v>
      </c>
      <c r="W37" s="1278"/>
      <c r="X37" s="1278"/>
      <c r="Y37" s="1278"/>
      <c r="Z37" s="1278"/>
      <c r="AA37" s="1278"/>
      <c r="AB37" s="1278"/>
      <c r="AC37" s="1278"/>
      <c r="AD37" s="1279"/>
      <c r="AE37" s="1226" t="s">
        <v>61</v>
      </c>
      <c r="AF37" s="1227"/>
      <c r="AG37" s="1227"/>
      <c r="AH37" s="1228"/>
      <c r="AI37" s="1226" t="s">
        <v>62</v>
      </c>
      <c r="AJ37" s="1240"/>
      <c r="AK37" s="1240"/>
      <c r="AL37" s="1240"/>
      <c r="AM37" s="1241"/>
      <c r="AN37" s="1242" t="s">
        <v>74</v>
      </c>
      <c r="AO37" s="1243"/>
      <c r="AP37" s="1243"/>
      <c r="AQ37" s="1243"/>
      <c r="AR37" s="1244"/>
      <c r="AS37" s="953" t="s">
        <v>38</v>
      </c>
      <c r="AT37" s="1227"/>
      <c r="AU37" s="1228"/>
      <c r="AV37" s="953" t="s">
        <v>57</v>
      </c>
      <c r="AW37" s="1262"/>
      <c r="AX37" s="1257" t="s">
        <v>1</v>
      </c>
      <c r="AY37" s="1258"/>
      <c r="AZ37" s="1258"/>
      <c r="BA37" s="1258"/>
      <c r="BB37" s="1258"/>
      <c r="BC37" s="1259"/>
      <c r="BD37" s="206"/>
      <c r="BE37" s="206"/>
      <c r="BF37" s="431"/>
    </row>
    <row r="38" spans="1:59" ht="29.25" customHeight="1" x14ac:dyDescent="0.2">
      <c r="A38" s="1030" t="s">
        <v>37</v>
      </c>
      <c r="B38" s="1031"/>
      <c r="C38" s="1032"/>
      <c r="D38" s="969"/>
      <c r="E38" s="970"/>
      <c r="F38" s="971"/>
      <c r="G38" s="969"/>
      <c r="H38" s="970"/>
      <c r="I38" s="971"/>
      <c r="J38" s="969"/>
      <c r="K38" s="969"/>
      <c r="L38" s="969"/>
      <c r="M38" s="970"/>
      <c r="N38" s="1317" t="str">
        <f>IF(I38="","",IFERROR(VLOOKUP(I38,製品リスト!$D$4:$F$1000,2,0),"SII登録型番を正しく入力してください"))</f>
        <v/>
      </c>
      <c r="O38" s="1318"/>
      <c r="P38" s="1318"/>
      <c r="Q38" s="1318"/>
      <c r="R38" s="1318"/>
      <c r="S38" s="1318"/>
      <c r="T38" s="1318"/>
      <c r="U38" s="1319"/>
      <c r="V38" s="1317" t="str">
        <f>IF(I38="","",IFERROR(VLOOKUP(I38,製品リスト!$D$4:$F$1000,3,0),"SII登録型番を正しく入力してください"))</f>
        <v/>
      </c>
      <c r="W38" s="1318"/>
      <c r="X38" s="1318"/>
      <c r="Y38" s="1318"/>
      <c r="Z38" s="1318"/>
      <c r="AA38" s="1318"/>
      <c r="AB38" s="1318"/>
      <c r="AC38" s="1318"/>
      <c r="AD38" s="1319"/>
      <c r="AE38" s="1274"/>
      <c r="AF38" s="1275"/>
      <c r="AG38" s="1275"/>
      <c r="AH38" s="1276"/>
      <c r="AI38" s="1115"/>
      <c r="AJ38" s="1116"/>
      <c r="AK38" s="1116"/>
      <c r="AL38" s="1116"/>
      <c r="AM38" s="118" t="s">
        <v>34</v>
      </c>
      <c r="AN38" s="1297">
        <f>SUM(AE38*AI38,AE39*AI39,AE40*AI40,AE41*AI41,AE42*AI42)</f>
        <v>0</v>
      </c>
      <c r="AO38" s="1298"/>
      <c r="AP38" s="1298"/>
      <c r="AQ38" s="1298"/>
      <c r="AR38" s="1299"/>
      <c r="AS38" s="1248"/>
      <c r="AT38" s="1249"/>
      <c r="AU38" s="1250"/>
      <c r="AV38" s="971"/>
      <c r="AW38" s="970"/>
      <c r="AX38" s="1284"/>
      <c r="AY38" s="1285"/>
      <c r="AZ38" s="1285"/>
      <c r="BA38" s="1285"/>
      <c r="BB38" s="1285"/>
      <c r="BC38" s="1286"/>
      <c r="BD38" s="433"/>
      <c r="BE38" s="433"/>
      <c r="BF38" s="434">
        <v>21</v>
      </c>
      <c r="BG38" s="423"/>
    </row>
    <row r="39" spans="1:59" ht="29.25" customHeight="1" x14ac:dyDescent="0.2">
      <c r="A39" s="1030"/>
      <c r="B39" s="1031"/>
      <c r="C39" s="1032"/>
      <c r="D39" s="1254"/>
      <c r="E39" s="1255"/>
      <c r="F39" s="1256"/>
      <c r="G39" s="1254"/>
      <c r="H39" s="1255"/>
      <c r="I39" s="937"/>
      <c r="J39" s="935"/>
      <c r="K39" s="935"/>
      <c r="L39" s="935"/>
      <c r="M39" s="936"/>
      <c r="N39" s="1271" t="str">
        <f>IF(I39="","",IFERROR(VLOOKUP(I39,製品リスト!$D$4:$F$1000,2,0),"SII登録型番を正しく入力してください"))</f>
        <v/>
      </c>
      <c r="O39" s="1272"/>
      <c r="P39" s="1272"/>
      <c r="Q39" s="1272"/>
      <c r="R39" s="1272"/>
      <c r="S39" s="1272"/>
      <c r="T39" s="1272"/>
      <c r="U39" s="1273"/>
      <c r="V39" s="1271" t="str">
        <f>IF(I39="","",IFERROR(VLOOKUP(I39,製品リスト!$D$4:$F$1000,3,0),"SII登録型番を正しく入力してください"))</f>
        <v/>
      </c>
      <c r="W39" s="1272"/>
      <c r="X39" s="1272"/>
      <c r="Y39" s="1272"/>
      <c r="Z39" s="1272"/>
      <c r="AA39" s="1272"/>
      <c r="AB39" s="1272"/>
      <c r="AC39" s="1272"/>
      <c r="AD39" s="1273"/>
      <c r="AE39" s="1245"/>
      <c r="AF39" s="1246"/>
      <c r="AG39" s="1246"/>
      <c r="AH39" s="1247"/>
      <c r="AI39" s="1094"/>
      <c r="AJ39" s="1095"/>
      <c r="AK39" s="1095"/>
      <c r="AL39" s="1095"/>
      <c r="AM39" s="41" t="s">
        <v>34</v>
      </c>
      <c r="AN39" s="1297"/>
      <c r="AO39" s="1298"/>
      <c r="AP39" s="1298"/>
      <c r="AQ39" s="1298"/>
      <c r="AR39" s="1299"/>
      <c r="AS39" s="1236"/>
      <c r="AT39" s="1237"/>
      <c r="AU39" s="1238"/>
      <c r="AV39" s="937"/>
      <c r="AW39" s="936"/>
      <c r="AX39" s="1263"/>
      <c r="AY39" s="1264"/>
      <c r="AZ39" s="1264"/>
      <c r="BA39" s="1264"/>
      <c r="BB39" s="1264"/>
      <c r="BC39" s="1265"/>
      <c r="BD39" s="433"/>
      <c r="BE39" s="433"/>
      <c r="BF39" s="434">
        <v>22</v>
      </c>
      <c r="BG39" s="423"/>
    </row>
    <row r="40" spans="1:59" ht="29.25" customHeight="1" x14ac:dyDescent="0.2">
      <c r="A40" s="1030"/>
      <c r="B40" s="1031"/>
      <c r="C40" s="1032"/>
      <c r="D40" s="1254"/>
      <c r="E40" s="1255"/>
      <c r="F40" s="1256"/>
      <c r="G40" s="1254"/>
      <c r="H40" s="1255"/>
      <c r="I40" s="937"/>
      <c r="J40" s="935"/>
      <c r="K40" s="935"/>
      <c r="L40" s="935"/>
      <c r="M40" s="936"/>
      <c r="N40" s="1271" t="str">
        <f>IF(I40="","",IFERROR(VLOOKUP(I40,製品リスト!$D$4:$F$1000,2,0),"SII登録型番を正しく入力してください"))</f>
        <v/>
      </c>
      <c r="O40" s="1272"/>
      <c r="P40" s="1272"/>
      <c r="Q40" s="1272"/>
      <c r="R40" s="1272"/>
      <c r="S40" s="1272"/>
      <c r="T40" s="1272"/>
      <c r="U40" s="1273"/>
      <c r="V40" s="1271" t="str">
        <f>IF(I40="","",IFERROR(VLOOKUP(I40,製品リスト!$D$4:$F$1000,3,0),"SII登録型番を正しく入力してください"))</f>
        <v/>
      </c>
      <c r="W40" s="1272"/>
      <c r="X40" s="1272"/>
      <c r="Y40" s="1272"/>
      <c r="Z40" s="1272"/>
      <c r="AA40" s="1272"/>
      <c r="AB40" s="1272"/>
      <c r="AC40" s="1272"/>
      <c r="AD40" s="1273"/>
      <c r="AE40" s="1245"/>
      <c r="AF40" s="1246"/>
      <c r="AG40" s="1246"/>
      <c r="AH40" s="1247"/>
      <c r="AI40" s="1094"/>
      <c r="AJ40" s="1095"/>
      <c r="AK40" s="1095"/>
      <c r="AL40" s="1095"/>
      <c r="AM40" s="41" t="s">
        <v>14</v>
      </c>
      <c r="AN40" s="1297"/>
      <c r="AO40" s="1298"/>
      <c r="AP40" s="1298"/>
      <c r="AQ40" s="1298"/>
      <c r="AR40" s="1299"/>
      <c r="AS40" s="1236"/>
      <c r="AT40" s="1237"/>
      <c r="AU40" s="1238"/>
      <c r="AV40" s="937"/>
      <c r="AW40" s="936"/>
      <c r="AX40" s="1263"/>
      <c r="AY40" s="1264"/>
      <c r="AZ40" s="1264"/>
      <c r="BA40" s="1264"/>
      <c r="BB40" s="1264"/>
      <c r="BC40" s="1265"/>
      <c r="BD40" s="433"/>
      <c r="BE40" s="433"/>
      <c r="BF40" s="434">
        <v>23</v>
      </c>
      <c r="BG40" s="423"/>
    </row>
    <row r="41" spans="1:59" ht="29.25" customHeight="1" x14ac:dyDescent="0.2">
      <c r="A41" s="1030"/>
      <c r="B41" s="1031"/>
      <c r="C41" s="1032"/>
      <c r="D41" s="1254"/>
      <c r="E41" s="1255"/>
      <c r="F41" s="1256"/>
      <c r="G41" s="1254"/>
      <c r="H41" s="1255"/>
      <c r="I41" s="937"/>
      <c r="J41" s="935"/>
      <c r="K41" s="935"/>
      <c r="L41" s="935"/>
      <c r="M41" s="936"/>
      <c r="N41" s="1271" t="str">
        <f>IF(I41="","",IFERROR(VLOOKUP(I41,製品リスト!$D$4:$F$1000,2,0),"SII登録型番を正しく入力してください"))</f>
        <v/>
      </c>
      <c r="O41" s="1272"/>
      <c r="P41" s="1272"/>
      <c r="Q41" s="1272"/>
      <c r="R41" s="1272"/>
      <c r="S41" s="1272"/>
      <c r="T41" s="1272"/>
      <c r="U41" s="1273"/>
      <c r="V41" s="1271" t="str">
        <f>IF(I41="","",IFERROR(VLOOKUP(I41,製品リスト!$D$4:$F$1000,3,0),"SII登録型番を正しく入力してください"))</f>
        <v/>
      </c>
      <c r="W41" s="1272"/>
      <c r="X41" s="1272"/>
      <c r="Y41" s="1272"/>
      <c r="Z41" s="1272"/>
      <c r="AA41" s="1272"/>
      <c r="AB41" s="1272"/>
      <c r="AC41" s="1272"/>
      <c r="AD41" s="1273"/>
      <c r="AE41" s="1245"/>
      <c r="AF41" s="1246"/>
      <c r="AG41" s="1246"/>
      <c r="AH41" s="1247"/>
      <c r="AI41" s="1094"/>
      <c r="AJ41" s="1095"/>
      <c r="AK41" s="1095"/>
      <c r="AL41" s="1095"/>
      <c r="AM41" s="41" t="s">
        <v>14</v>
      </c>
      <c r="AN41" s="1297"/>
      <c r="AO41" s="1298"/>
      <c r="AP41" s="1298"/>
      <c r="AQ41" s="1298"/>
      <c r="AR41" s="1299"/>
      <c r="AS41" s="1236"/>
      <c r="AT41" s="1237"/>
      <c r="AU41" s="1238"/>
      <c r="AV41" s="937"/>
      <c r="AW41" s="936"/>
      <c r="AX41" s="1263"/>
      <c r="AY41" s="1264"/>
      <c r="AZ41" s="1264"/>
      <c r="BA41" s="1264"/>
      <c r="BB41" s="1264"/>
      <c r="BC41" s="1265"/>
      <c r="BD41" s="433"/>
      <c r="BE41" s="433"/>
      <c r="BF41" s="434">
        <v>24</v>
      </c>
      <c r="BG41" s="423"/>
    </row>
    <row r="42" spans="1:59" ht="29.25" customHeight="1" x14ac:dyDescent="0.2">
      <c r="A42" s="1030"/>
      <c r="B42" s="1031"/>
      <c r="C42" s="1032"/>
      <c r="D42" s="1310"/>
      <c r="E42" s="1311"/>
      <c r="F42" s="1309"/>
      <c r="G42" s="1310"/>
      <c r="H42" s="1311"/>
      <c r="I42" s="1224"/>
      <c r="J42" s="1325"/>
      <c r="K42" s="1325"/>
      <c r="L42" s="1325"/>
      <c r="M42" s="1225"/>
      <c r="N42" s="1268" t="str">
        <f>IF(I42="","",IFERROR(VLOOKUP(I42,製品リスト!$D$4:$F$1000,2,0),"SII登録型番を正しく入力してください"))</f>
        <v/>
      </c>
      <c r="O42" s="1269"/>
      <c r="P42" s="1269"/>
      <c r="Q42" s="1269"/>
      <c r="R42" s="1269"/>
      <c r="S42" s="1269"/>
      <c r="T42" s="1269"/>
      <c r="U42" s="1270"/>
      <c r="V42" s="1268" t="str">
        <f>IF(I42="","",IFERROR(VLOOKUP(I42,製品リスト!$D$4:$F$1000,3,0),"SII登録型番を正しく入力してください"))</f>
        <v/>
      </c>
      <c r="W42" s="1269"/>
      <c r="X42" s="1269"/>
      <c r="Y42" s="1269"/>
      <c r="Z42" s="1269"/>
      <c r="AA42" s="1269"/>
      <c r="AB42" s="1269"/>
      <c r="AC42" s="1269"/>
      <c r="AD42" s="1270"/>
      <c r="AE42" s="1229"/>
      <c r="AF42" s="1230"/>
      <c r="AG42" s="1230"/>
      <c r="AH42" s="1231"/>
      <c r="AI42" s="1162"/>
      <c r="AJ42" s="1163"/>
      <c r="AK42" s="1163"/>
      <c r="AL42" s="1163"/>
      <c r="AM42" s="42" t="s">
        <v>14</v>
      </c>
      <c r="AN42" s="1297"/>
      <c r="AO42" s="1298"/>
      <c r="AP42" s="1298"/>
      <c r="AQ42" s="1298"/>
      <c r="AR42" s="1299"/>
      <c r="AS42" s="1251"/>
      <c r="AT42" s="1252"/>
      <c r="AU42" s="1253"/>
      <c r="AV42" s="1224"/>
      <c r="AW42" s="1225"/>
      <c r="AX42" s="1281"/>
      <c r="AY42" s="1282"/>
      <c r="AZ42" s="1282"/>
      <c r="BA42" s="1282"/>
      <c r="BB42" s="1282"/>
      <c r="BC42" s="1283"/>
      <c r="BD42" s="433"/>
      <c r="BE42" s="433"/>
      <c r="BF42" s="434">
        <v>25</v>
      </c>
      <c r="BG42" s="423"/>
    </row>
    <row r="43" spans="1:59" ht="33" customHeight="1" x14ac:dyDescent="0.2">
      <c r="A43" s="1306"/>
      <c r="B43" s="1307"/>
      <c r="C43" s="1308"/>
      <c r="D43" s="1313" t="s">
        <v>72</v>
      </c>
      <c r="E43" s="1314"/>
      <c r="F43" s="1314"/>
      <c r="G43" s="1314"/>
      <c r="H43" s="1314"/>
      <c r="I43" s="1314"/>
      <c r="J43" s="1314"/>
      <c r="K43" s="1314"/>
      <c r="L43" s="1314"/>
      <c r="M43" s="1314"/>
      <c r="N43" s="1314"/>
      <c r="O43" s="1314"/>
      <c r="P43" s="1314"/>
      <c r="Q43" s="1314"/>
      <c r="R43" s="1314"/>
      <c r="S43" s="1314"/>
      <c r="T43" s="1314"/>
      <c r="U43" s="1314"/>
      <c r="V43" s="1314"/>
      <c r="W43" s="1314"/>
      <c r="X43" s="1314"/>
      <c r="Y43" s="1314"/>
      <c r="Z43" s="1314"/>
      <c r="AA43" s="1314"/>
      <c r="AB43" s="1314"/>
      <c r="AC43" s="1314"/>
      <c r="AD43" s="1314"/>
      <c r="AE43" s="1314"/>
      <c r="AF43" s="1314"/>
      <c r="AG43" s="1314"/>
      <c r="AH43" s="1314"/>
      <c r="AI43" s="1314"/>
      <c r="AJ43" s="1314"/>
      <c r="AK43" s="1314"/>
      <c r="AL43" s="1314"/>
      <c r="AM43" s="1314"/>
      <c r="AN43" s="1294" t="str">
        <f>IF(OR($G$6="■",AN38="",$V$36=""),"",ROUNDDOWN(AN38/V36,0))</f>
        <v/>
      </c>
      <c r="AO43" s="1295"/>
      <c r="AP43" s="1295"/>
      <c r="AQ43" s="1295"/>
      <c r="AR43" s="1296"/>
      <c r="AS43" s="1300" t="s">
        <v>60</v>
      </c>
      <c r="AT43" s="1301"/>
      <c r="AU43" s="1301"/>
      <c r="AV43" s="1301"/>
      <c r="AW43" s="1301"/>
      <c r="AX43" s="1287">
        <f>SUM(AX38:BC42)</f>
        <v>0</v>
      </c>
      <c r="AY43" s="1287"/>
      <c r="AZ43" s="1287"/>
      <c r="BA43" s="1287"/>
      <c r="BB43" s="1287"/>
      <c r="BC43" s="1288"/>
      <c r="BD43" s="207"/>
      <c r="BE43" s="208"/>
      <c r="BF43" s="437">
        <v>26</v>
      </c>
      <c r="BG43" s="423"/>
    </row>
    <row r="44" spans="1:59" ht="36" customHeight="1" thickBot="1" x14ac:dyDescent="0.25">
      <c r="A44" s="1305" t="s">
        <v>58</v>
      </c>
      <c r="B44" s="1028"/>
      <c r="C44" s="1029"/>
      <c r="D44" s="1350" t="s">
        <v>81</v>
      </c>
      <c r="E44" s="1351"/>
      <c r="F44" s="1351"/>
      <c r="G44" s="1351"/>
      <c r="H44" s="1351"/>
      <c r="I44" s="1351"/>
      <c r="J44" s="1351"/>
      <c r="K44" s="1351"/>
      <c r="L44" s="1351"/>
      <c r="M44" s="1351"/>
      <c r="N44" s="1351"/>
      <c r="O44" s="1351"/>
      <c r="P44" s="1351"/>
      <c r="Q44" s="1351"/>
      <c r="R44" s="1351"/>
      <c r="S44" s="1351"/>
      <c r="T44" s="1351"/>
      <c r="U44" s="1351"/>
      <c r="V44" s="1351"/>
      <c r="W44" s="1351"/>
      <c r="X44" s="1351"/>
      <c r="Y44" s="1351"/>
      <c r="Z44" s="1351"/>
      <c r="AA44" s="1351"/>
      <c r="AB44" s="1351"/>
      <c r="AC44" s="1351"/>
      <c r="AD44" s="1351"/>
      <c r="AE44" s="1351"/>
      <c r="AF44" s="1351"/>
      <c r="AG44" s="1351"/>
      <c r="AH44" s="1351"/>
      <c r="AI44" s="1351"/>
      <c r="AJ44" s="1351"/>
      <c r="AK44" s="1351"/>
      <c r="AL44" s="1351"/>
      <c r="AM44" s="1351"/>
      <c r="AN44" s="1351"/>
      <c r="AO44" s="1351"/>
      <c r="AP44" s="1351"/>
      <c r="AQ44" s="1351"/>
      <c r="AR44" s="1351"/>
      <c r="AS44" s="1351"/>
      <c r="AT44" s="1351"/>
      <c r="AU44" s="1351"/>
      <c r="AV44" s="1351"/>
      <c r="AW44" s="1352"/>
      <c r="AX44" s="1232"/>
      <c r="AY44" s="1233"/>
      <c r="AZ44" s="1233"/>
      <c r="BA44" s="1233"/>
      <c r="BB44" s="1233"/>
      <c r="BC44" s="1234"/>
      <c r="BD44" s="433"/>
      <c r="BE44" s="433"/>
      <c r="BF44" s="434">
        <v>27</v>
      </c>
      <c r="BG44" s="423"/>
    </row>
    <row r="45" spans="1:59" ht="36" customHeight="1" thickTop="1" thickBot="1" x14ac:dyDescent="0.25">
      <c r="A45" s="1289" t="s">
        <v>82</v>
      </c>
      <c r="B45" s="1290"/>
      <c r="C45" s="1290"/>
      <c r="D45" s="1290"/>
      <c r="E45" s="1290"/>
      <c r="F45" s="1290"/>
      <c r="G45" s="1290"/>
      <c r="H45" s="1290"/>
      <c r="I45" s="1290"/>
      <c r="J45" s="1290"/>
      <c r="K45" s="1290"/>
      <c r="L45" s="1290"/>
      <c r="M45" s="1290"/>
      <c r="N45" s="1290"/>
      <c r="O45" s="1290"/>
      <c r="P45" s="1290"/>
      <c r="Q45" s="1290"/>
      <c r="R45" s="1290"/>
      <c r="S45" s="1290"/>
      <c r="T45" s="1290"/>
      <c r="U45" s="1290"/>
      <c r="V45" s="1290"/>
      <c r="W45" s="1290"/>
      <c r="X45" s="1290"/>
      <c r="Y45" s="1290"/>
      <c r="Z45" s="1290"/>
      <c r="AA45" s="1290"/>
      <c r="AB45" s="1290"/>
      <c r="AC45" s="1290"/>
      <c r="AD45" s="1290"/>
      <c r="AE45" s="1290"/>
      <c r="AF45" s="1290"/>
      <c r="AG45" s="1290"/>
      <c r="AH45" s="1290"/>
      <c r="AI45" s="1290"/>
      <c r="AJ45" s="1290"/>
      <c r="AK45" s="1290"/>
      <c r="AL45" s="1290"/>
      <c r="AM45" s="1290"/>
      <c r="AN45" s="1290"/>
      <c r="AO45" s="1290"/>
      <c r="AP45" s="1290"/>
      <c r="AQ45" s="1290"/>
      <c r="AR45" s="1290"/>
      <c r="AS45" s="1290"/>
      <c r="AT45" s="1290"/>
      <c r="AU45" s="1290"/>
      <c r="AV45" s="1290"/>
      <c r="AW45" s="1290"/>
      <c r="AX45" s="1291">
        <f>SUM(AX43:BC44)</f>
        <v>0</v>
      </c>
      <c r="AY45" s="1292"/>
      <c r="AZ45" s="1292"/>
      <c r="BA45" s="1292"/>
      <c r="BB45" s="1292"/>
      <c r="BC45" s="1293"/>
      <c r="BD45" s="203"/>
      <c r="BE45" s="203"/>
      <c r="BF45" s="434">
        <v>28</v>
      </c>
      <c r="BG45" s="423"/>
    </row>
    <row r="46" spans="1:59" ht="12.75" customHeight="1" thickBot="1" x14ac:dyDescent="0.2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8"/>
      <c r="AT46" s="48"/>
      <c r="AU46" s="48"/>
      <c r="AV46" s="49"/>
      <c r="AW46" s="49"/>
      <c r="AX46" s="50"/>
      <c r="AY46" s="50"/>
      <c r="AZ46" s="50"/>
      <c r="BA46" s="50"/>
      <c r="BB46" s="50"/>
      <c r="BC46" s="50"/>
      <c r="BD46" s="204"/>
      <c r="BE46" s="204"/>
      <c r="BF46" s="436"/>
    </row>
    <row r="47" spans="1:59" ht="34.5" customHeight="1" thickBot="1" x14ac:dyDescent="0.3">
      <c r="A47" s="1326" t="s">
        <v>53</v>
      </c>
      <c r="B47" s="1327"/>
      <c r="C47" s="1328"/>
      <c r="D47" s="1315"/>
      <c r="E47" s="1315"/>
      <c r="F47" s="1315"/>
      <c r="G47" s="1315"/>
      <c r="H47" s="1315"/>
      <c r="I47" s="1315"/>
      <c r="J47" s="1315"/>
      <c r="K47" s="1315"/>
      <c r="L47" s="1315"/>
      <c r="M47" s="1316"/>
      <c r="N47" s="1320" t="s">
        <v>71</v>
      </c>
      <c r="O47" s="1320"/>
      <c r="P47" s="1320"/>
      <c r="Q47" s="1320"/>
      <c r="R47" s="1320"/>
      <c r="S47" s="1320"/>
      <c r="T47" s="1320"/>
      <c r="U47" s="1320"/>
      <c r="V47" s="1321"/>
      <c r="W47" s="1322"/>
      <c r="X47" s="1322"/>
      <c r="Y47" s="1322"/>
      <c r="Z47" s="1322"/>
      <c r="AA47" s="1322"/>
      <c r="AB47" s="1322"/>
      <c r="AC47" s="1323" t="s">
        <v>59</v>
      </c>
      <c r="AD47" s="1324"/>
      <c r="AE47" s="59" t="s">
        <v>73</v>
      </c>
      <c r="AF47" s="51"/>
      <c r="AG47" s="51"/>
      <c r="AH47" s="51"/>
      <c r="AI47" s="52"/>
      <c r="AJ47" s="51"/>
      <c r="AK47" s="51"/>
      <c r="AL47" s="51"/>
      <c r="AM47" s="51"/>
      <c r="AN47" s="51"/>
      <c r="AO47" s="51"/>
      <c r="AP47" s="51"/>
      <c r="AQ47" s="51"/>
      <c r="AR47" s="51"/>
      <c r="AS47" s="51"/>
      <c r="AT47" s="51"/>
      <c r="AU47" s="51"/>
      <c r="AV47" s="51"/>
      <c r="AW47" s="51"/>
      <c r="AX47" s="51"/>
      <c r="AY47" s="51"/>
      <c r="AZ47" s="51"/>
      <c r="BA47" s="51"/>
      <c r="BB47" s="51"/>
      <c r="BC47" s="51"/>
      <c r="BF47" s="430">
        <v>29</v>
      </c>
      <c r="BG47" s="423"/>
    </row>
    <row r="48" spans="1:59" ht="61.5" customHeight="1" x14ac:dyDescent="0.2">
      <c r="A48" s="1329" t="s">
        <v>36</v>
      </c>
      <c r="B48" s="1330"/>
      <c r="C48" s="1331"/>
      <c r="D48" s="1266" t="s">
        <v>15</v>
      </c>
      <c r="E48" s="1267"/>
      <c r="F48" s="1312" t="s">
        <v>10</v>
      </c>
      <c r="G48" s="1266"/>
      <c r="H48" s="1267"/>
      <c r="I48" s="1312" t="s">
        <v>35</v>
      </c>
      <c r="J48" s="1266"/>
      <c r="K48" s="1266"/>
      <c r="L48" s="1266"/>
      <c r="M48" s="1267"/>
      <c r="N48" s="1277" t="s">
        <v>7</v>
      </c>
      <c r="O48" s="1278"/>
      <c r="P48" s="1278"/>
      <c r="Q48" s="1278"/>
      <c r="R48" s="1278"/>
      <c r="S48" s="1278"/>
      <c r="T48" s="1278"/>
      <c r="U48" s="1279"/>
      <c r="V48" s="1277" t="s">
        <v>2</v>
      </c>
      <c r="W48" s="1278"/>
      <c r="X48" s="1278"/>
      <c r="Y48" s="1278"/>
      <c r="Z48" s="1278"/>
      <c r="AA48" s="1278"/>
      <c r="AB48" s="1278"/>
      <c r="AC48" s="1278"/>
      <c r="AD48" s="1279"/>
      <c r="AE48" s="1226" t="s">
        <v>61</v>
      </c>
      <c r="AF48" s="1227"/>
      <c r="AG48" s="1227"/>
      <c r="AH48" s="1228"/>
      <c r="AI48" s="1226" t="s">
        <v>62</v>
      </c>
      <c r="AJ48" s="1240"/>
      <c r="AK48" s="1240"/>
      <c r="AL48" s="1240"/>
      <c r="AM48" s="1241"/>
      <c r="AN48" s="1242" t="s">
        <v>74</v>
      </c>
      <c r="AO48" s="1243"/>
      <c r="AP48" s="1243"/>
      <c r="AQ48" s="1243"/>
      <c r="AR48" s="1244"/>
      <c r="AS48" s="953" t="s">
        <v>38</v>
      </c>
      <c r="AT48" s="1227"/>
      <c r="AU48" s="1228"/>
      <c r="AV48" s="953" t="s">
        <v>57</v>
      </c>
      <c r="AW48" s="1262"/>
      <c r="AX48" s="1257" t="s">
        <v>1</v>
      </c>
      <c r="AY48" s="1258"/>
      <c r="AZ48" s="1258"/>
      <c r="BA48" s="1258"/>
      <c r="BB48" s="1258"/>
      <c r="BC48" s="1259"/>
      <c r="BD48" s="206"/>
      <c r="BE48" s="206"/>
      <c r="BF48" s="431"/>
    </row>
    <row r="49" spans="1:59" ht="29.25" customHeight="1" x14ac:dyDescent="0.2">
      <c r="A49" s="1030" t="s">
        <v>37</v>
      </c>
      <c r="B49" s="1031"/>
      <c r="C49" s="1032"/>
      <c r="D49" s="969"/>
      <c r="E49" s="970"/>
      <c r="F49" s="971"/>
      <c r="G49" s="969"/>
      <c r="H49" s="970"/>
      <c r="I49" s="971"/>
      <c r="J49" s="969"/>
      <c r="K49" s="969"/>
      <c r="L49" s="969"/>
      <c r="M49" s="970"/>
      <c r="N49" s="1317" t="str">
        <f>IF(I49="","",IFERROR(VLOOKUP(I49,製品リスト!$D$4:$F$1000,2,0),"SII登録型番を正しく入力してください"))</f>
        <v/>
      </c>
      <c r="O49" s="1318"/>
      <c r="P49" s="1318"/>
      <c r="Q49" s="1318"/>
      <c r="R49" s="1318"/>
      <c r="S49" s="1318"/>
      <c r="T49" s="1318"/>
      <c r="U49" s="1319"/>
      <c r="V49" s="1317" t="str">
        <f>IF(I49="","",IFERROR(VLOOKUP(I49,製品リスト!$D$4:$F$1000,3,0),"SII登録型番を正しく入力してください"))</f>
        <v/>
      </c>
      <c r="W49" s="1318"/>
      <c r="X49" s="1318"/>
      <c r="Y49" s="1318"/>
      <c r="Z49" s="1318"/>
      <c r="AA49" s="1318"/>
      <c r="AB49" s="1318"/>
      <c r="AC49" s="1318"/>
      <c r="AD49" s="1319"/>
      <c r="AE49" s="1274"/>
      <c r="AF49" s="1275"/>
      <c r="AG49" s="1275"/>
      <c r="AH49" s="1276"/>
      <c r="AI49" s="1115"/>
      <c r="AJ49" s="1116"/>
      <c r="AK49" s="1116"/>
      <c r="AL49" s="1116"/>
      <c r="AM49" s="118" t="s">
        <v>34</v>
      </c>
      <c r="AN49" s="1297">
        <f>SUM(AE49*AI49,AE50*AI50,AE51*AI51,AE52*AI52,AE53*AI53)</f>
        <v>0</v>
      </c>
      <c r="AO49" s="1298"/>
      <c r="AP49" s="1298"/>
      <c r="AQ49" s="1298"/>
      <c r="AR49" s="1299"/>
      <c r="AS49" s="1248"/>
      <c r="AT49" s="1249"/>
      <c r="AU49" s="1250"/>
      <c r="AV49" s="971"/>
      <c r="AW49" s="970"/>
      <c r="AX49" s="1284"/>
      <c r="AY49" s="1285"/>
      <c r="AZ49" s="1285"/>
      <c r="BA49" s="1285"/>
      <c r="BB49" s="1285"/>
      <c r="BC49" s="1286"/>
      <c r="BD49" s="433"/>
      <c r="BE49" s="433"/>
      <c r="BF49" s="434">
        <v>30</v>
      </c>
      <c r="BG49" s="423"/>
    </row>
    <row r="50" spans="1:59" ht="29.25" customHeight="1" x14ac:dyDescent="0.2">
      <c r="A50" s="1030"/>
      <c r="B50" s="1031"/>
      <c r="C50" s="1032"/>
      <c r="D50" s="1254"/>
      <c r="E50" s="1255"/>
      <c r="F50" s="1256"/>
      <c r="G50" s="1254"/>
      <c r="H50" s="1255"/>
      <c r="I50" s="937"/>
      <c r="J50" s="935"/>
      <c r="K50" s="935"/>
      <c r="L50" s="935"/>
      <c r="M50" s="936"/>
      <c r="N50" s="1271" t="str">
        <f>IF(I50="","",IFERROR(VLOOKUP(I50,製品リスト!$D$4:$F$1000,2,0),"SII登録型番を正しく入力してください"))</f>
        <v/>
      </c>
      <c r="O50" s="1272"/>
      <c r="P50" s="1272"/>
      <c r="Q50" s="1272"/>
      <c r="R50" s="1272"/>
      <c r="S50" s="1272"/>
      <c r="T50" s="1272"/>
      <c r="U50" s="1273"/>
      <c r="V50" s="1271" t="str">
        <f>IF(I50="","",IFERROR(VLOOKUP(I50,製品リスト!$D$4:$F$1000,3,0),"SII登録型番を正しく入力してください"))</f>
        <v/>
      </c>
      <c r="W50" s="1272"/>
      <c r="X50" s="1272"/>
      <c r="Y50" s="1272"/>
      <c r="Z50" s="1272"/>
      <c r="AA50" s="1272"/>
      <c r="AB50" s="1272"/>
      <c r="AC50" s="1272"/>
      <c r="AD50" s="1273"/>
      <c r="AE50" s="1245"/>
      <c r="AF50" s="1246"/>
      <c r="AG50" s="1246"/>
      <c r="AH50" s="1247"/>
      <c r="AI50" s="1094"/>
      <c r="AJ50" s="1095"/>
      <c r="AK50" s="1095"/>
      <c r="AL50" s="1095"/>
      <c r="AM50" s="41" t="s">
        <v>34</v>
      </c>
      <c r="AN50" s="1297"/>
      <c r="AO50" s="1298"/>
      <c r="AP50" s="1298"/>
      <c r="AQ50" s="1298"/>
      <c r="AR50" s="1299"/>
      <c r="AS50" s="1236"/>
      <c r="AT50" s="1237"/>
      <c r="AU50" s="1238"/>
      <c r="AV50" s="937"/>
      <c r="AW50" s="936"/>
      <c r="AX50" s="1263"/>
      <c r="AY50" s="1264"/>
      <c r="AZ50" s="1264"/>
      <c r="BA50" s="1264"/>
      <c r="BB50" s="1264"/>
      <c r="BC50" s="1265"/>
      <c r="BD50" s="433"/>
      <c r="BE50" s="433"/>
      <c r="BF50" s="434">
        <v>31</v>
      </c>
      <c r="BG50" s="423"/>
    </row>
    <row r="51" spans="1:59" ht="29.25" customHeight="1" x14ac:dyDescent="0.2">
      <c r="A51" s="1030"/>
      <c r="B51" s="1031"/>
      <c r="C51" s="1032"/>
      <c r="D51" s="1254"/>
      <c r="E51" s="1255"/>
      <c r="F51" s="1256"/>
      <c r="G51" s="1254"/>
      <c r="H51" s="1255"/>
      <c r="I51" s="937"/>
      <c r="J51" s="935"/>
      <c r="K51" s="935"/>
      <c r="L51" s="935"/>
      <c r="M51" s="936"/>
      <c r="N51" s="1271" t="str">
        <f>IF(I51="","",IFERROR(VLOOKUP(I51,製品リスト!$D$4:$F$1000,2,0),"SII登録型番を正しく入力してください"))</f>
        <v/>
      </c>
      <c r="O51" s="1272"/>
      <c r="P51" s="1272"/>
      <c r="Q51" s="1272"/>
      <c r="R51" s="1272"/>
      <c r="S51" s="1272"/>
      <c r="T51" s="1272"/>
      <c r="U51" s="1273"/>
      <c r="V51" s="1271" t="str">
        <f>IF(I51="","",IFERROR(VLOOKUP(I51,製品リスト!$D$4:$F$1000,3,0),"SII登録型番を正しく入力してください"))</f>
        <v/>
      </c>
      <c r="W51" s="1272"/>
      <c r="X51" s="1272"/>
      <c r="Y51" s="1272"/>
      <c r="Z51" s="1272"/>
      <c r="AA51" s="1272"/>
      <c r="AB51" s="1272"/>
      <c r="AC51" s="1272"/>
      <c r="AD51" s="1273"/>
      <c r="AE51" s="1245"/>
      <c r="AF51" s="1246"/>
      <c r="AG51" s="1246"/>
      <c r="AH51" s="1247"/>
      <c r="AI51" s="1094"/>
      <c r="AJ51" s="1095"/>
      <c r="AK51" s="1095"/>
      <c r="AL51" s="1095"/>
      <c r="AM51" s="41" t="s">
        <v>14</v>
      </c>
      <c r="AN51" s="1297"/>
      <c r="AO51" s="1298"/>
      <c r="AP51" s="1298"/>
      <c r="AQ51" s="1298"/>
      <c r="AR51" s="1299"/>
      <c r="AS51" s="1236"/>
      <c r="AT51" s="1237"/>
      <c r="AU51" s="1238"/>
      <c r="AV51" s="937"/>
      <c r="AW51" s="936"/>
      <c r="AX51" s="1263"/>
      <c r="AY51" s="1264"/>
      <c r="AZ51" s="1264"/>
      <c r="BA51" s="1264"/>
      <c r="BB51" s="1264"/>
      <c r="BC51" s="1265"/>
      <c r="BD51" s="433"/>
      <c r="BE51" s="433"/>
      <c r="BF51" s="434">
        <v>32</v>
      </c>
      <c r="BG51" s="423"/>
    </row>
    <row r="52" spans="1:59" ht="29.25" customHeight="1" x14ac:dyDescent="0.2">
      <c r="A52" s="1030"/>
      <c r="B52" s="1031"/>
      <c r="C52" s="1032"/>
      <c r="D52" s="1254"/>
      <c r="E52" s="1255"/>
      <c r="F52" s="1256"/>
      <c r="G52" s="1254"/>
      <c r="H52" s="1255"/>
      <c r="I52" s="937"/>
      <c r="J52" s="935"/>
      <c r="K52" s="935"/>
      <c r="L52" s="935"/>
      <c r="M52" s="936"/>
      <c r="N52" s="1271" t="str">
        <f>IF(I52="","",IFERROR(VLOOKUP(I52,製品リスト!$D$4:$F$1000,2,0),"SII登録型番を正しく入力してください"))</f>
        <v/>
      </c>
      <c r="O52" s="1272"/>
      <c r="P52" s="1272"/>
      <c r="Q52" s="1272"/>
      <c r="R52" s="1272"/>
      <c r="S52" s="1272"/>
      <c r="T52" s="1272"/>
      <c r="U52" s="1273"/>
      <c r="V52" s="1271" t="str">
        <f>IF(I52="","",IFERROR(VLOOKUP(I52,製品リスト!$D$4:$F$1000,3,0),"SII登録型番を正しく入力してください"))</f>
        <v/>
      </c>
      <c r="W52" s="1272"/>
      <c r="X52" s="1272"/>
      <c r="Y52" s="1272"/>
      <c r="Z52" s="1272"/>
      <c r="AA52" s="1272"/>
      <c r="AB52" s="1272"/>
      <c r="AC52" s="1272"/>
      <c r="AD52" s="1273"/>
      <c r="AE52" s="1245"/>
      <c r="AF52" s="1246"/>
      <c r="AG52" s="1246"/>
      <c r="AH52" s="1247"/>
      <c r="AI52" s="1094"/>
      <c r="AJ52" s="1095"/>
      <c r="AK52" s="1095"/>
      <c r="AL52" s="1095"/>
      <c r="AM52" s="41" t="s">
        <v>14</v>
      </c>
      <c r="AN52" s="1297"/>
      <c r="AO52" s="1298"/>
      <c r="AP52" s="1298"/>
      <c r="AQ52" s="1298"/>
      <c r="AR52" s="1299"/>
      <c r="AS52" s="1236"/>
      <c r="AT52" s="1237"/>
      <c r="AU52" s="1238"/>
      <c r="AV52" s="937"/>
      <c r="AW52" s="936"/>
      <c r="AX52" s="1263"/>
      <c r="AY52" s="1264"/>
      <c r="AZ52" s="1264"/>
      <c r="BA52" s="1264"/>
      <c r="BB52" s="1264"/>
      <c r="BC52" s="1265"/>
      <c r="BD52" s="433"/>
      <c r="BE52" s="433"/>
      <c r="BF52" s="434">
        <v>33</v>
      </c>
      <c r="BG52" s="417"/>
    </row>
    <row r="53" spans="1:59" ht="29.25" customHeight="1" x14ac:dyDescent="0.2">
      <c r="A53" s="1030"/>
      <c r="B53" s="1031"/>
      <c r="C53" s="1032"/>
      <c r="D53" s="1310"/>
      <c r="E53" s="1311"/>
      <c r="F53" s="1309"/>
      <c r="G53" s="1310"/>
      <c r="H53" s="1311"/>
      <c r="I53" s="1224"/>
      <c r="J53" s="1325"/>
      <c r="K53" s="1325"/>
      <c r="L53" s="1325"/>
      <c r="M53" s="1225"/>
      <c r="N53" s="1268" t="str">
        <f>IF(I53="","",IFERROR(VLOOKUP(I53,製品リスト!$D$4:$F$1000,2,0),"SII登録型番を正しく入力してください"))</f>
        <v/>
      </c>
      <c r="O53" s="1269"/>
      <c r="P53" s="1269"/>
      <c r="Q53" s="1269"/>
      <c r="R53" s="1269"/>
      <c r="S53" s="1269"/>
      <c r="T53" s="1269"/>
      <c r="U53" s="1270"/>
      <c r="V53" s="1268" t="str">
        <f>IF(I53="","",IFERROR(VLOOKUP(I53,製品リスト!$D$4:$F$1000,3,0),"SII登録型番を正しく入力してください"))</f>
        <v/>
      </c>
      <c r="W53" s="1269"/>
      <c r="X53" s="1269"/>
      <c r="Y53" s="1269"/>
      <c r="Z53" s="1269"/>
      <c r="AA53" s="1269"/>
      <c r="AB53" s="1269"/>
      <c r="AC53" s="1269"/>
      <c r="AD53" s="1270"/>
      <c r="AE53" s="1229"/>
      <c r="AF53" s="1230"/>
      <c r="AG53" s="1230"/>
      <c r="AH53" s="1231"/>
      <c r="AI53" s="1162"/>
      <c r="AJ53" s="1163"/>
      <c r="AK53" s="1163"/>
      <c r="AL53" s="1163"/>
      <c r="AM53" s="42" t="s">
        <v>14</v>
      </c>
      <c r="AN53" s="1297"/>
      <c r="AO53" s="1298"/>
      <c r="AP53" s="1298"/>
      <c r="AQ53" s="1298"/>
      <c r="AR53" s="1299"/>
      <c r="AS53" s="1251"/>
      <c r="AT53" s="1252"/>
      <c r="AU53" s="1253"/>
      <c r="AV53" s="1224"/>
      <c r="AW53" s="1225"/>
      <c r="AX53" s="1281"/>
      <c r="AY53" s="1282"/>
      <c r="AZ53" s="1282"/>
      <c r="BA53" s="1282"/>
      <c r="BB53" s="1282"/>
      <c r="BC53" s="1283"/>
      <c r="BD53" s="433"/>
      <c r="BE53" s="433"/>
      <c r="BF53" s="434">
        <v>34</v>
      </c>
      <c r="BG53" s="417"/>
    </row>
    <row r="54" spans="1:59" ht="33" customHeight="1" x14ac:dyDescent="0.2">
      <c r="A54" s="1306"/>
      <c r="B54" s="1307"/>
      <c r="C54" s="1308"/>
      <c r="D54" s="1313" t="s">
        <v>72</v>
      </c>
      <c r="E54" s="1314"/>
      <c r="F54" s="1314"/>
      <c r="G54" s="1314"/>
      <c r="H54" s="1314"/>
      <c r="I54" s="1314"/>
      <c r="J54" s="1314"/>
      <c r="K54" s="1314"/>
      <c r="L54" s="1314"/>
      <c r="M54" s="1314"/>
      <c r="N54" s="1314"/>
      <c r="O54" s="1314"/>
      <c r="P54" s="1314"/>
      <c r="Q54" s="1314"/>
      <c r="R54" s="1314"/>
      <c r="S54" s="1314"/>
      <c r="T54" s="1314"/>
      <c r="U54" s="1314"/>
      <c r="V54" s="1314"/>
      <c r="W54" s="1314"/>
      <c r="X54" s="1314"/>
      <c r="Y54" s="1314"/>
      <c r="Z54" s="1314"/>
      <c r="AA54" s="1314"/>
      <c r="AB54" s="1314"/>
      <c r="AC54" s="1314"/>
      <c r="AD54" s="1314"/>
      <c r="AE54" s="1314"/>
      <c r="AF54" s="1314"/>
      <c r="AG54" s="1314"/>
      <c r="AH54" s="1314"/>
      <c r="AI54" s="1314"/>
      <c r="AJ54" s="1314"/>
      <c r="AK54" s="1314"/>
      <c r="AL54" s="1314"/>
      <c r="AM54" s="1314"/>
      <c r="AN54" s="1294" t="str">
        <f>IF(OR($G$6="■",AN49="",$V$47=""),"",ROUNDDOWN(AN49/V47,0))</f>
        <v/>
      </c>
      <c r="AO54" s="1295"/>
      <c r="AP54" s="1295"/>
      <c r="AQ54" s="1295"/>
      <c r="AR54" s="1296"/>
      <c r="AS54" s="1300" t="s">
        <v>60</v>
      </c>
      <c r="AT54" s="1301"/>
      <c r="AU54" s="1301"/>
      <c r="AV54" s="1301"/>
      <c r="AW54" s="1301"/>
      <c r="AX54" s="1287">
        <f>SUM(AX49:BC53)</f>
        <v>0</v>
      </c>
      <c r="AY54" s="1287"/>
      <c r="AZ54" s="1287"/>
      <c r="BA54" s="1287"/>
      <c r="BB54" s="1287"/>
      <c r="BC54" s="1288"/>
      <c r="BD54" s="207"/>
      <c r="BE54" s="208"/>
      <c r="BF54" s="434">
        <v>35</v>
      </c>
      <c r="BG54" s="417"/>
    </row>
    <row r="55" spans="1:59" ht="36" customHeight="1" thickBot="1" x14ac:dyDescent="0.25">
      <c r="A55" s="1305" t="s">
        <v>58</v>
      </c>
      <c r="B55" s="1028"/>
      <c r="C55" s="1029"/>
      <c r="D55" s="1350" t="s">
        <v>166</v>
      </c>
      <c r="E55" s="1351"/>
      <c r="F55" s="1351"/>
      <c r="G55" s="1351"/>
      <c r="H55" s="1351"/>
      <c r="I55" s="1351"/>
      <c r="J55" s="1351"/>
      <c r="K55" s="1351"/>
      <c r="L55" s="1351"/>
      <c r="M55" s="1351"/>
      <c r="N55" s="1351"/>
      <c r="O55" s="1351"/>
      <c r="P55" s="1351"/>
      <c r="Q55" s="1351"/>
      <c r="R55" s="1351"/>
      <c r="S55" s="1351"/>
      <c r="T55" s="1351"/>
      <c r="U55" s="1351"/>
      <c r="V55" s="1351"/>
      <c r="W55" s="1351"/>
      <c r="X55" s="1351"/>
      <c r="Y55" s="1351"/>
      <c r="Z55" s="1351"/>
      <c r="AA55" s="1351"/>
      <c r="AB55" s="1351"/>
      <c r="AC55" s="1351"/>
      <c r="AD55" s="1351"/>
      <c r="AE55" s="1351"/>
      <c r="AF55" s="1351"/>
      <c r="AG55" s="1351"/>
      <c r="AH55" s="1351"/>
      <c r="AI55" s="1351"/>
      <c r="AJ55" s="1351"/>
      <c r="AK55" s="1351"/>
      <c r="AL55" s="1351"/>
      <c r="AM55" s="1351"/>
      <c r="AN55" s="1351"/>
      <c r="AO55" s="1351"/>
      <c r="AP55" s="1351"/>
      <c r="AQ55" s="1351"/>
      <c r="AR55" s="1351"/>
      <c r="AS55" s="1351"/>
      <c r="AT55" s="1351"/>
      <c r="AU55" s="1351"/>
      <c r="AV55" s="1351"/>
      <c r="AW55" s="1352"/>
      <c r="AX55" s="1232"/>
      <c r="AY55" s="1233"/>
      <c r="AZ55" s="1233"/>
      <c r="BA55" s="1233"/>
      <c r="BB55" s="1233"/>
      <c r="BC55" s="1234"/>
      <c r="BD55" s="433"/>
      <c r="BE55" s="433"/>
      <c r="BF55" s="434">
        <v>36</v>
      </c>
      <c r="BG55" s="417"/>
    </row>
    <row r="56" spans="1:59" ht="36" customHeight="1" thickTop="1" thickBot="1" x14ac:dyDescent="0.25">
      <c r="A56" s="1289" t="s">
        <v>82</v>
      </c>
      <c r="B56" s="1290"/>
      <c r="C56" s="1290"/>
      <c r="D56" s="1290"/>
      <c r="E56" s="1290"/>
      <c r="F56" s="1290"/>
      <c r="G56" s="1290"/>
      <c r="H56" s="1290"/>
      <c r="I56" s="1290"/>
      <c r="J56" s="1290"/>
      <c r="K56" s="1290"/>
      <c r="L56" s="1290"/>
      <c r="M56" s="1290"/>
      <c r="N56" s="1290"/>
      <c r="O56" s="1290"/>
      <c r="P56" s="1290"/>
      <c r="Q56" s="1290"/>
      <c r="R56" s="1290"/>
      <c r="S56" s="1290"/>
      <c r="T56" s="1290"/>
      <c r="U56" s="1290"/>
      <c r="V56" s="1290"/>
      <c r="W56" s="1290"/>
      <c r="X56" s="1290"/>
      <c r="Y56" s="1290"/>
      <c r="Z56" s="1290"/>
      <c r="AA56" s="1290"/>
      <c r="AB56" s="1290"/>
      <c r="AC56" s="1290"/>
      <c r="AD56" s="1290"/>
      <c r="AE56" s="1290"/>
      <c r="AF56" s="1290"/>
      <c r="AG56" s="1290"/>
      <c r="AH56" s="1290"/>
      <c r="AI56" s="1290"/>
      <c r="AJ56" s="1290"/>
      <c r="AK56" s="1290"/>
      <c r="AL56" s="1290"/>
      <c r="AM56" s="1290"/>
      <c r="AN56" s="1290"/>
      <c r="AO56" s="1290"/>
      <c r="AP56" s="1290"/>
      <c r="AQ56" s="1290"/>
      <c r="AR56" s="1290"/>
      <c r="AS56" s="1290"/>
      <c r="AT56" s="1290"/>
      <c r="AU56" s="1290"/>
      <c r="AV56" s="1290"/>
      <c r="AW56" s="1290"/>
      <c r="AX56" s="1291">
        <f>SUM(AX54:BC55)</f>
        <v>0</v>
      </c>
      <c r="AY56" s="1292"/>
      <c r="AZ56" s="1292"/>
      <c r="BA56" s="1292"/>
      <c r="BB56" s="1292"/>
      <c r="BC56" s="1293"/>
      <c r="BD56" s="203"/>
      <c r="BE56" s="203"/>
      <c r="BF56" s="434">
        <v>37</v>
      </c>
      <c r="BG56" s="423"/>
    </row>
    <row r="57" spans="1:59" ht="15" customHeight="1" thickBot="1" x14ac:dyDescent="0.2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8"/>
      <c r="AT57" s="48"/>
      <c r="AU57" s="48"/>
      <c r="AV57" s="49"/>
      <c r="AW57" s="49"/>
      <c r="AX57" s="50"/>
      <c r="AY57" s="50"/>
      <c r="AZ57" s="50"/>
      <c r="BA57" s="50"/>
      <c r="BB57" s="50"/>
      <c r="BC57" s="50"/>
      <c r="BD57" s="204"/>
      <c r="BE57" s="204"/>
      <c r="BF57" s="436"/>
      <c r="BG57" s="248"/>
    </row>
    <row r="58" spans="1:59" ht="37" customHeight="1" thickBot="1" x14ac:dyDescent="0.25">
      <c r="A58" s="1335" t="s">
        <v>48</v>
      </c>
      <c r="B58" s="1336"/>
      <c r="C58" s="1336"/>
      <c r="D58" s="1336"/>
      <c r="E58" s="1336"/>
      <c r="F58" s="1336"/>
      <c r="G58" s="1336"/>
      <c r="H58" s="1336"/>
      <c r="I58" s="1336"/>
      <c r="J58" s="1336"/>
      <c r="K58" s="1336"/>
      <c r="L58" s="1336"/>
      <c r="M58" s="1336"/>
      <c r="N58" s="1336"/>
      <c r="O58" s="1336"/>
      <c r="P58" s="1336"/>
      <c r="Q58" s="1336"/>
      <c r="R58" s="1336"/>
      <c r="S58" s="1336"/>
      <c r="T58" s="1336"/>
      <c r="U58" s="1336"/>
      <c r="V58" s="1336"/>
      <c r="W58" s="1336"/>
      <c r="X58" s="1336"/>
      <c r="Y58" s="1336"/>
      <c r="Z58" s="1336"/>
      <c r="AA58" s="1336"/>
      <c r="AB58" s="1336"/>
      <c r="AC58" s="1336"/>
      <c r="AD58" s="1336"/>
      <c r="AE58" s="1336"/>
      <c r="AF58" s="1336"/>
      <c r="AG58" s="1336"/>
      <c r="AH58" s="1336"/>
      <c r="AI58" s="1336"/>
      <c r="AJ58" s="1336"/>
      <c r="AK58" s="1336"/>
      <c r="AL58" s="1336"/>
      <c r="AM58" s="1336"/>
      <c r="AN58" s="1336"/>
      <c r="AO58" s="1336"/>
      <c r="AP58" s="1336"/>
      <c r="AQ58" s="1336"/>
      <c r="AR58" s="1336"/>
      <c r="AS58" s="1336"/>
      <c r="AT58" s="1336"/>
      <c r="AU58" s="1336"/>
      <c r="AV58" s="1336"/>
      <c r="AW58" s="1337"/>
      <c r="AX58" s="1332">
        <f>SUM(AX23,AX34,AX45,AX56)</f>
        <v>0</v>
      </c>
      <c r="AY58" s="1333"/>
      <c r="AZ58" s="1333"/>
      <c r="BA58" s="1333"/>
      <c r="BB58" s="1333"/>
      <c r="BC58" s="1334"/>
      <c r="BD58" s="205"/>
      <c r="BE58" s="205"/>
      <c r="BF58" s="434">
        <v>38</v>
      </c>
      <c r="BG58" s="423"/>
    </row>
    <row r="59" spans="1:59" ht="16.5" customHeight="1" x14ac:dyDescent="0.2">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39"/>
      <c r="AY59" s="39"/>
      <c r="AZ59" s="39"/>
      <c r="BA59" s="39"/>
      <c r="BB59" s="39"/>
      <c r="BC59" s="39"/>
      <c r="BD59" s="39"/>
      <c r="BE59" s="39"/>
      <c r="BF59" s="436"/>
    </row>
  </sheetData>
  <sheetProtection algorithmName="SHA-512" hashValue="YABogZFX8DLt1+ZHSWD8cCaICZoaEsJTLjI4SG0/1xUuqShriRwiXGnzHRqhLJHorLHrEYl+T6LnSy8fSIaG8w==" saltValue="CI1J5wbdD6Gmv5E4fqjaKA==" spinCount="100000" sheet="1" objects="1" formatColumns="0"/>
  <mergeCells count="332">
    <mergeCell ref="BG12:BG13"/>
    <mergeCell ref="BF4:BF5"/>
    <mergeCell ref="BF12:BF13"/>
    <mergeCell ref="AI53:AL53"/>
    <mergeCell ref="AS53:AU53"/>
    <mergeCell ref="AX42:BC42"/>
    <mergeCell ref="AX49:BC49"/>
    <mergeCell ref="A55:C55"/>
    <mergeCell ref="AX55:BC55"/>
    <mergeCell ref="I51:M51"/>
    <mergeCell ref="N51:U51"/>
    <mergeCell ref="V51:AD51"/>
    <mergeCell ref="AE51:AH51"/>
    <mergeCell ref="A14:C14"/>
    <mergeCell ref="A22:C22"/>
    <mergeCell ref="AI28:AL28"/>
    <mergeCell ref="AE28:AH28"/>
    <mergeCell ref="N28:U28"/>
    <mergeCell ref="V28:AD28"/>
    <mergeCell ref="F27:H27"/>
    <mergeCell ref="N25:U25"/>
    <mergeCell ref="I26:M26"/>
    <mergeCell ref="D15:E15"/>
    <mergeCell ref="D18:E18"/>
    <mergeCell ref="A25:C25"/>
    <mergeCell ref="A26:C26"/>
    <mergeCell ref="I20:M20"/>
    <mergeCell ref="N20:U20"/>
    <mergeCell ref="V27:AD27"/>
    <mergeCell ref="D16:E16"/>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 ref="N53:U53"/>
    <mergeCell ref="D26:E26"/>
    <mergeCell ref="D27:E27"/>
    <mergeCell ref="N19:U19"/>
    <mergeCell ref="N16:U16"/>
    <mergeCell ref="F20:H20"/>
    <mergeCell ref="F17:H17"/>
    <mergeCell ref="V25:AB25"/>
    <mergeCell ref="AC25:AD25"/>
    <mergeCell ref="V20:AD20"/>
    <mergeCell ref="D20:E20"/>
    <mergeCell ref="AE20:AH20"/>
    <mergeCell ref="AC14:AD14"/>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A16:C21"/>
    <mergeCell ref="N27:U27"/>
    <mergeCell ref="AF6:AH6"/>
    <mergeCell ref="I15:M15"/>
    <mergeCell ref="N17:U17"/>
    <mergeCell ref="N14:U14"/>
    <mergeCell ref="V14:AB14"/>
    <mergeCell ref="V17:AD17"/>
    <mergeCell ref="AE18:AH18"/>
    <mergeCell ref="D19:E19"/>
    <mergeCell ref="D6:E6"/>
    <mergeCell ref="H6:I6"/>
    <mergeCell ref="K6:O6"/>
    <mergeCell ref="P6:S6"/>
    <mergeCell ref="T6:U6"/>
    <mergeCell ref="X6:AE6"/>
    <mergeCell ref="D14:M14"/>
    <mergeCell ref="V19:AD19"/>
    <mergeCell ref="AE16:AH16"/>
    <mergeCell ref="AE17:AH17"/>
    <mergeCell ref="AE19:AH19"/>
    <mergeCell ref="I17:M17"/>
    <mergeCell ref="N18:U18"/>
    <mergeCell ref="V18:AD18"/>
    <mergeCell ref="I16:M16"/>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D28:E28"/>
    <mergeCell ref="V53:AD53"/>
    <mergeCell ref="AE53:AH53"/>
    <mergeCell ref="V52:AD52"/>
    <mergeCell ref="AE52:AH52"/>
    <mergeCell ref="D51:E51"/>
    <mergeCell ref="D52:E52"/>
    <mergeCell ref="F52:H52"/>
    <mergeCell ref="AX58:BC58"/>
    <mergeCell ref="AX31:BC31"/>
    <mergeCell ref="AE39:AH39"/>
    <mergeCell ref="AI37:AM37"/>
    <mergeCell ref="AN37:AR37"/>
    <mergeCell ref="AX37:BC37"/>
    <mergeCell ref="F51:H51"/>
    <mergeCell ref="AE50:AH50"/>
    <mergeCell ref="AI51:AL51"/>
    <mergeCell ref="I52:M52"/>
    <mergeCell ref="N52:U52"/>
    <mergeCell ref="AX45:BC45"/>
    <mergeCell ref="AE49:AH49"/>
    <mergeCell ref="AI49:AL49"/>
    <mergeCell ref="AN49:AR53"/>
    <mergeCell ref="D47:M47"/>
    <mergeCell ref="V47:AB47"/>
    <mergeCell ref="AC47:AD47"/>
    <mergeCell ref="D49:E49"/>
    <mergeCell ref="F49:H49"/>
    <mergeCell ref="I49:M49"/>
    <mergeCell ref="N49:U49"/>
    <mergeCell ref="V49:AD49"/>
    <mergeCell ref="AV48:AW48"/>
    <mergeCell ref="AX48:BC48"/>
    <mergeCell ref="AE48:AH48"/>
    <mergeCell ref="AI48:AM48"/>
    <mergeCell ref="AN48:AR48"/>
    <mergeCell ref="AX51:BC51"/>
    <mergeCell ref="N50:U50"/>
    <mergeCell ref="V50:AD50"/>
    <mergeCell ref="AV49:AW49"/>
    <mergeCell ref="AS51:AU51"/>
    <mergeCell ref="AV51:AW51"/>
    <mergeCell ref="AI52:AL52"/>
    <mergeCell ref="AS52:AU52"/>
    <mergeCell ref="N31:U31"/>
    <mergeCell ref="N39:U39"/>
    <mergeCell ref="V39:AD39"/>
    <mergeCell ref="AE31:AH31"/>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I40:M40"/>
    <mergeCell ref="V42:AD42"/>
    <mergeCell ref="AN38:AR42"/>
    <mergeCell ref="V41:AD41"/>
    <mergeCell ref="N29:U29"/>
    <mergeCell ref="AE40:AH40"/>
    <mergeCell ref="F39:H39"/>
    <mergeCell ref="AE38:AH38"/>
    <mergeCell ref="I38:M38"/>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I29:M29"/>
    <mergeCell ref="AI16:AL16"/>
    <mergeCell ref="AI18:AL18"/>
    <mergeCell ref="AI19:AL19"/>
    <mergeCell ref="AS18:AU18"/>
    <mergeCell ref="A44:C44"/>
    <mergeCell ref="D30:E30"/>
    <mergeCell ref="A27:C32"/>
    <mergeCell ref="I28:M28"/>
    <mergeCell ref="F31:H31"/>
    <mergeCell ref="F26:H26"/>
    <mergeCell ref="F30:H30"/>
    <mergeCell ref="I30:M30"/>
    <mergeCell ref="V16:AD16"/>
    <mergeCell ref="D21:AM21"/>
    <mergeCell ref="I19:M19"/>
    <mergeCell ref="F16:H16"/>
    <mergeCell ref="I18:M18"/>
    <mergeCell ref="AI20:AL20"/>
    <mergeCell ref="D25:M25"/>
    <mergeCell ref="V40:AD40"/>
    <mergeCell ref="D31:E31"/>
    <mergeCell ref="D41:E41"/>
    <mergeCell ref="D40:E40"/>
    <mergeCell ref="F40:H40"/>
    <mergeCell ref="BB11:BC11"/>
    <mergeCell ref="AX26:BC26"/>
    <mergeCell ref="AX23:BC23"/>
    <mergeCell ref="AI15:AM15"/>
    <mergeCell ref="AV15:AW15"/>
    <mergeCell ref="AS15:AU15"/>
    <mergeCell ref="AN32:AR32"/>
    <mergeCell ref="AI27:AL27"/>
    <mergeCell ref="AS27:AU27"/>
    <mergeCell ref="AI29:AL29"/>
    <mergeCell ref="AI30:AL30"/>
    <mergeCell ref="AN27:AR31"/>
    <mergeCell ref="AS30:AU30"/>
    <mergeCell ref="AN16:AR20"/>
    <mergeCell ref="AN21:AR21"/>
    <mergeCell ref="AS21:AW21"/>
    <mergeCell ref="AS17:AU17"/>
    <mergeCell ref="AV29:AW29"/>
    <mergeCell ref="AS16:AU16"/>
    <mergeCell ref="AS20:AU20"/>
    <mergeCell ref="AS26:AU26"/>
    <mergeCell ref="AV26:AW26"/>
    <mergeCell ref="AS31:AU31"/>
    <mergeCell ref="AS28:AU28"/>
    <mergeCell ref="AE27:AH27"/>
    <mergeCell ref="N26:U26"/>
    <mergeCell ref="V26:AD26"/>
    <mergeCell ref="AE29:AH29"/>
    <mergeCell ref="A2:BC2"/>
    <mergeCell ref="BB4:BC4"/>
    <mergeCell ref="AV16:AW16"/>
    <mergeCell ref="AV17:AW17"/>
    <mergeCell ref="AV18:AW18"/>
    <mergeCell ref="AV19:AW19"/>
    <mergeCell ref="BA6:BC6"/>
    <mergeCell ref="AV27:AW27"/>
    <mergeCell ref="AX20:BC20"/>
    <mergeCell ref="AX18:BC18"/>
    <mergeCell ref="AX16:BC16"/>
    <mergeCell ref="AX17:BC17"/>
    <mergeCell ref="AV20:AW20"/>
    <mergeCell ref="AX22:BC22"/>
    <mergeCell ref="AX21:BC21"/>
    <mergeCell ref="A23:AW23"/>
    <mergeCell ref="AI17:AL17"/>
    <mergeCell ref="AI6:AJ6"/>
    <mergeCell ref="AX27:BC27"/>
    <mergeCell ref="AN15:AR15"/>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29:E29"/>
    <mergeCell ref="AS39:AU39"/>
    <mergeCell ref="AS29:AU29"/>
    <mergeCell ref="V29:AD29"/>
    <mergeCell ref="AE26:AH26"/>
    <mergeCell ref="BG4:BG5"/>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 ref="AS42:AU42"/>
    <mergeCell ref="AI31:AL31"/>
  </mergeCells>
  <phoneticPr fontId="39"/>
  <conditionalFormatting sqref="C6 G6">
    <cfRule type="expression" dxfId="21" priority="11" stopIfTrue="1">
      <formula>AND($C$6="□",$G$6="□")</formula>
    </cfRule>
  </conditionalFormatting>
  <conditionalFormatting sqref="C6">
    <cfRule type="expression" dxfId="20" priority="12" stopIfTrue="1">
      <formula>AND($C$15="□",$G$15="□")</formula>
    </cfRule>
  </conditionalFormatting>
  <conditionalFormatting sqref="G6">
    <cfRule type="expression" dxfId="19" priority="13" stopIfTrue="1">
      <formula>AND($C$15="□",$G$15="□")</formula>
    </cfRule>
  </conditionalFormatting>
  <conditionalFormatting sqref="K6:O6 T6:U6 AM6:BC6">
    <cfRule type="expression" dxfId="18" priority="7" stopIfTrue="1">
      <formula>$C$6="■"</formula>
    </cfRule>
  </conditionalFormatting>
  <conditionalFormatting sqref="P6:S6">
    <cfRule type="expression" dxfId="17" priority="8" stopIfTrue="1">
      <formula>AND($G$6="■",$P$6="")</formula>
    </cfRule>
    <cfRule type="expression" dxfId="16" priority="9" stopIfTrue="1">
      <formula>$C$6="■"</formula>
    </cfRule>
  </conditionalFormatting>
  <conditionalFormatting sqref="X6:AJ6">
    <cfRule type="expression" dxfId="15" priority="6" stopIfTrue="1">
      <formula>$C$6="■"</formula>
    </cfRule>
  </conditionalFormatting>
  <conditionalFormatting sqref="AN21:AR21 AN43:AR43 AN54:AR54">
    <cfRule type="expression" dxfId="14" priority="5" stopIfTrue="1">
      <formula>$G$6="■"</formula>
    </cfRule>
  </conditionalFormatting>
  <conditionalFormatting sqref="AN32:AR32">
    <cfRule type="expression" dxfId="13" priority="4" stopIfTrue="1">
      <formula>$G$6="■"</formula>
    </cfRule>
  </conditionalFormatting>
  <conditionalFormatting sqref="BG6 BG14 BG16:BG23 BG25 BG27:BG34 BG36 BG38:BG45 BG47 BG49:BG56 BG58">
    <cfRule type="notContainsBlanks" dxfId="12" priority="1">
      <formula>LEN(TRIM(BG6))&gt;0</formula>
    </cfRule>
  </conditionalFormatting>
  <dataValidations count="10">
    <dataValidation imeMode="disabled" allowBlank="1" showInputMessage="1" showErrorMessage="1" sqref="AX45:BF45 AX59 AX23:BE23 AN54 AX21:BE21 AX34:BE34 AX54:BE54 AX32:BE32 AX43:BF43 AN43 AX6:AZ6 AX56:BE56 AN32 AF6:AH6 AX58:BF58" xr:uid="{00000000-0002-0000-0400-000000000000}"/>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AX44:BF44 AX33:BE33 AX38:BF42 AX55:BE55 BF49:BF56 AX27:BE31 BF19 AX49:BE53 BF16 AX16:BE20 AX22:BF22"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00000000-0002-0000-0400-000004000000}">
      <formula1>P6-ROUNDDOWN(P6,2)=0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6 G6"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49:M53 I27:M31 I38:M42 I16:M20" xr:uid="{496227CD-AAB2-422C-9224-3BF39F7BBF3B}">
      <formula1>AND(LENB(I16)=8,EXACT(UPPER(I16),I16))</formula1>
    </dataValidation>
    <dataValidation type="decimal" imeMode="disabled" operator="lessThanOrEqual" allowBlank="1" showInputMessage="1" showErrorMessage="1" error="25mm以内の数字を入力してください。" sqref="AS16:AU20 AS27:AU31 AS38:AU42 AS49:AU53" xr:uid="{A92C1CFF-C926-4869-BA70-A81595ECAAE1}">
      <formula1>25</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BG63"/>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24" customWidth="1"/>
    <col min="59" max="59" width="51.7265625" style="28" hidden="1" customWidth="1"/>
    <col min="60" max="60" width="51.7265625" style="4" customWidth="1"/>
    <col min="61" max="62" width="3.453125" style="4" customWidth="1"/>
    <col min="63" max="16384" width="9" style="4"/>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0"/>
      <c r="AN1" s="30"/>
      <c r="AO1" s="1"/>
      <c r="AP1" s="1"/>
      <c r="AQ1" s="1"/>
      <c r="AR1" s="1"/>
      <c r="AS1" s="1"/>
      <c r="AT1" s="1"/>
      <c r="AU1" s="1"/>
      <c r="AV1" s="1"/>
      <c r="AW1" s="1"/>
      <c r="AX1" s="1"/>
      <c r="AY1" s="1"/>
      <c r="AZ1" s="1"/>
      <c r="BA1" s="1"/>
      <c r="BB1" s="1"/>
      <c r="BC1" s="13" t="s">
        <v>261</v>
      </c>
      <c r="BD1" s="13"/>
      <c r="BE1" s="13"/>
    </row>
    <row r="2" spans="1:59" ht="30" customHeight="1" x14ac:dyDescent="0.2">
      <c r="A2" s="549" t="s">
        <v>56</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175"/>
      <c r="BE2" s="175"/>
      <c r="BF2" s="418"/>
    </row>
    <row r="3" spans="1:59" ht="7.9"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8"/>
      <c r="BE3" s="198"/>
      <c r="BF3" s="420"/>
    </row>
    <row r="4" spans="1:59" ht="18.75" customHeight="1" x14ac:dyDescent="0.2">
      <c r="A4" s="25" t="s">
        <v>78</v>
      </c>
      <c r="B4" s="24"/>
      <c r="C4" s="2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2"/>
      <c r="AR4" s="12"/>
      <c r="AS4" s="12"/>
      <c r="AT4" s="12"/>
      <c r="AU4" s="12"/>
      <c r="AV4" s="12"/>
      <c r="AW4" s="12"/>
      <c r="BC4" s="139"/>
      <c r="BD4" s="139"/>
      <c r="BE4" s="139"/>
    </row>
    <row r="5" spans="1:59" ht="13.9" customHeight="1" x14ac:dyDescent="0.3">
      <c r="A5" s="12"/>
      <c r="B5" s="12"/>
      <c r="C5" s="12"/>
      <c r="D5" s="1"/>
      <c r="E5" s="1"/>
      <c r="F5" s="1"/>
      <c r="G5" s="1"/>
      <c r="H5" s="1"/>
      <c r="I5" s="1"/>
      <c r="J5" s="1"/>
      <c r="K5" s="1"/>
      <c r="L5" s="1"/>
      <c r="M5" s="1"/>
      <c r="N5" s="1"/>
      <c r="O5" s="1"/>
      <c r="P5" s="1"/>
      <c r="Q5" s="1"/>
      <c r="R5" s="1"/>
      <c r="S5" s="1"/>
      <c r="T5" s="1"/>
      <c r="U5" s="1"/>
      <c r="V5" s="1"/>
      <c r="W5" s="1"/>
      <c r="X5" s="1"/>
      <c r="Y5" s="1"/>
      <c r="Z5" s="1"/>
      <c r="AA5" s="12"/>
      <c r="AB5" s="12"/>
      <c r="AC5" s="12"/>
      <c r="AD5" s="12"/>
      <c r="AE5" s="12"/>
      <c r="AF5" s="12"/>
      <c r="AG5" s="12"/>
      <c r="AH5" s="12"/>
      <c r="AI5" s="12"/>
      <c r="AJ5" s="12"/>
      <c r="AK5" s="12"/>
      <c r="AL5" s="12"/>
      <c r="AM5" s="1"/>
      <c r="AN5" s="1"/>
      <c r="AO5" s="1"/>
      <c r="AP5" s="1"/>
      <c r="AQ5" s="12"/>
      <c r="AR5" s="12"/>
      <c r="AS5" s="1449" t="s">
        <v>203</v>
      </c>
      <c r="AT5" s="1449"/>
      <c r="AU5" s="1449"/>
      <c r="AV5" s="1449"/>
      <c r="AW5" s="1449"/>
      <c r="AX5" s="1449"/>
      <c r="AY5" s="1449" t="s">
        <v>204</v>
      </c>
      <c r="AZ5" s="1449"/>
      <c r="BA5" s="1449"/>
      <c r="BB5" s="1449"/>
      <c r="BC5" s="1449"/>
      <c r="BD5" s="172"/>
      <c r="BE5" s="172"/>
      <c r="BF5" s="439"/>
    </row>
    <row r="6" spans="1:59" ht="16.899999999999999" customHeight="1" x14ac:dyDescent="0.3">
      <c r="A6" s="101"/>
      <c r="B6" s="102"/>
      <c r="C6" s="103" t="s">
        <v>262</v>
      </c>
      <c r="D6" s="16"/>
      <c r="E6" s="16"/>
      <c r="F6" s="16"/>
      <c r="G6" s="104"/>
      <c r="H6" s="105"/>
      <c r="I6" s="103" t="s">
        <v>120</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449"/>
      <c r="AT6" s="1449"/>
      <c r="AU6" s="1449"/>
      <c r="AV6" s="1449"/>
      <c r="AW6" s="1449"/>
      <c r="AX6" s="1449"/>
      <c r="AY6" s="1449"/>
      <c r="AZ6" s="1449"/>
      <c r="BA6" s="1449"/>
      <c r="BB6" s="1449"/>
      <c r="BC6" s="1449"/>
      <c r="BD6" s="172"/>
      <c r="BE6" s="172"/>
      <c r="BF6" s="439"/>
    </row>
    <row r="7" spans="1:59" ht="14.5" customHeight="1" thickBot="1" x14ac:dyDescent="0.35">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1450"/>
      <c r="AT7" s="1450"/>
      <c r="AU7" s="1450"/>
      <c r="AV7" s="1450"/>
      <c r="AW7" s="1450"/>
      <c r="AX7" s="1450"/>
      <c r="AY7" s="1450"/>
      <c r="AZ7" s="1450"/>
      <c r="BA7" s="1450"/>
      <c r="BB7" s="1450"/>
      <c r="BC7" s="1450"/>
      <c r="BD7" s="172"/>
      <c r="BE7" s="172"/>
      <c r="BF7" s="439"/>
    </row>
    <row r="8" spans="1:59" ht="46.15" customHeight="1" x14ac:dyDescent="0.2">
      <c r="A8" s="1432" t="s">
        <v>15</v>
      </c>
      <c r="B8" s="1433"/>
      <c r="C8" s="1434"/>
      <c r="D8" s="1438" t="s">
        <v>98</v>
      </c>
      <c r="E8" s="1433"/>
      <c r="F8" s="1439"/>
      <c r="G8" s="1440" t="s">
        <v>35</v>
      </c>
      <c r="H8" s="1356"/>
      <c r="I8" s="1356"/>
      <c r="J8" s="1356"/>
      <c r="K8" s="1356"/>
      <c r="L8" s="1356"/>
      <c r="M8" s="1356"/>
      <c r="N8" s="1441"/>
      <c r="O8" s="1442" t="s">
        <v>7</v>
      </c>
      <c r="P8" s="1443"/>
      <c r="Q8" s="1443"/>
      <c r="R8" s="1443"/>
      <c r="S8" s="1443"/>
      <c r="T8" s="1443"/>
      <c r="U8" s="1443"/>
      <c r="V8" s="1443"/>
      <c r="W8" s="1443"/>
      <c r="X8" s="1443"/>
      <c r="Y8" s="1444"/>
      <c r="Z8" s="1442" t="s">
        <v>2</v>
      </c>
      <c r="AA8" s="1443"/>
      <c r="AB8" s="1443"/>
      <c r="AC8" s="1443"/>
      <c r="AD8" s="1443"/>
      <c r="AE8" s="1443"/>
      <c r="AF8" s="1443"/>
      <c r="AG8" s="1443"/>
      <c r="AH8" s="1443"/>
      <c r="AI8" s="1443"/>
      <c r="AJ8" s="1443"/>
      <c r="AK8" s="1443"/>
      <c r="AL8" s="1443"/>
      <c r="AM8" s="1444"/>
      <c r="AN8" s="1435" t="s">
        <v>114</v>
      </c>
      <c r="AO8" s="1436"/>
      <c r="AP8" s="1437"/>
      <c r="AQ8" s="1445" t="s">
        <v>115</v>
      </c>
      <c r="AR8" s="1446"/>
      <c r="AS8" s="1435" t="s">
        <v>116</v>
      </c>
      <c r="AT8" s="1436"/>
      <c r="AU8" s="1437"/>
      <c r="AV8" s="1435" t="s">
        <v>123</v>
      </c>
      <c r="AW8" s="1436"/>
      <c r="AX8" s="1437"/>
      <c r="AY8" s="1447" t="s">
        <v>47</v>
      </c>
      <c r="AZ8" s="1338"/>
      <c r="BA8" s="1338"/>
      <c r="BB8" s="1338"/>
      <c r="BC8" s="1448"/>
      <c r="BD8" s="28"/>
      <c r="BE8" s="28"/>
      <c r="BF8" s="414" t="s">
        <v>713</v>
      </c>
      <c r="BG8" s="440" t="s">
        <v>240</v>
      </c>
    </row>
    <row r="9" spans="1:59" ht="29.25" customHeight="1" x14ac:dyDescent="0.2">
      <c r="A9" s="1480" t="s">
        <v>94</v>
      </c>
      <c r="B9" s="1481"/>
      <c r="C9" s="1482"/>
      <c r="D9" s="1466" t="s">
        <v>121</v>
      </c>
      <c r="E9" s="1467"/>
      <c r="F9" s="1468"/>
      <c r="G9" s="1411"/>
      <c r="H9" s="1412"/>
      <c r="I9" s="1412"/>
      <c r="J9" s="1412"/>
      <c r="K9" s="1412"/>
      <c r="L9" s="1412"/>
      <c r="M9" s="1412"/>
      <c r="N9" s="1413"/>
      <c r="O9" s="1414" t="str">
        <f>IF(G9="","",IFERROR(VLOOKUP(G9,製品リスト!$G$4:$I$1000,2,0),"SII登録型番を正しく入力してください"))</f>
        <v/>
      </c>
      <c r="P9" s="1415"/>
      <c r="Q9" s="1415"/>
      <c r="R9" s="1415"/>
      <c r="S9" s="1415"/>
      <c r="T9" s="1415"/>
      <c r="U9" s="1415"/>
      <c r="V9" s="1415"/>
      <c r="W9" s="1415"/>
      <c r="X9" s="1415"/>
      <c r="Y9" s="1416"/>
      <c r="Z9" s="1414" t="str">
        <f>IF(G9="","",IFERROR(VLOOKUP(G9,製品リスト!$G$4:$I$1000,3,0),"SII登録型番を正しく入力してください"))</f>
        <v/>
      </c>
      <c r="AA9" s="1415"/>
      <c r="AB9" s="1415"/>
      <c r="AC9" s="1415"/>
      <c r="AD9" s="1415"/>
      <c r="AE9" s="1415"/>
      <c r="AF9" s="1415"/>
      <c r="AG9" s="1415"/>
      <c r="AH9" s="1415"/>
      <c r="AI9" s="1415"/>
      <c r="AJ9" s="1415"/>
      <c r="AK9" s="1415"/>
      <c r="AL9" s="1415"/>
      <c r="AM9" s="1416"/>
      <c r="AN9" s="1466" t="str">
        <f>IF(G9="","",IFERROR(VLOOKUP(G9,製品リスト!$G$4:$J$1000,4,0),"SII登録型番を正しく入力してください"))</f>
        <v/>
      </c>
      <c r="AO9" s="1467"/>
      <c r="AP9" s="1468"/>
      <c r="AQ9" s="1370"/>
      <c r="AR9" s="1371"/>
      <c r="AS9" s="1372" t="str">
        <f>IF(AND(AN9&lt;&gt;"",AQ9&lt;&gt;""),ROUNDDOWN(((AQ9/AN9)/1000),1),"")</f>
        <v/>
      </c>
      <c r="AT9" s="1373"/>
      <c r="AU9" s="1374"/>
      <c r="AV9" s="1379" t="str">
        <f>IF(AS9&lt;&gt;"",SUM(AS9:AU10),"")</f>
        <v/>
      </c>
      <c r="AW9" s="1380"/>
      <c r="AX9" s="1381"/>
      <c r="AY9" s="1360"/>
      <c r="AZ9" s="1361"/>
      <c r="BA9" s="1361"/>
      <c r="BB9" s="1361"/>
      <c r="BC9" s="1358" t="s">
        <v>14</v>
      </c>
      <c r="BD9" s="209"/>
      <c r="BE9" s="209"/>
      <c r="BF9" s="441">
        <v>1</v>
      </c>
      <c r="BG9" s="417"/>
    </row>
    <row r="10" spans="1:59" ht="29.25" customHeight="1" x14ac:dyDescent="0.2">
      <c r="A10" s="1451"/>
      <c r="B10" s="1452"/>
      <c r="C10" s="1453"/>
      <c r="D10" s="1469" t="s">
        <v>122</v>
      </c>
      <c r="E10" s="1470"/>
      <c r="F10" s="1471"/>
      <c r="G10" s="1417"/>
      <c r="H10" s="1418"/>
      <c r="I10" s="1418"/>
      <c r="J10" s="1418"/>
      <c r="K10" s="1418"/>
      <c r="L10" s="1418"/>
      <c r="M10" s="1418"/>
      <c r="N10" s="1419"/>
      <c r="O10" s="1472" t="str">
        <f>IF(G10="","",IFERROR(VLOOKUP(G10,製品リスト!$G$4:$I$1000,2,0),"SII登録型番を正しく入力してください"))</f>
        <v/>
      </c>
      <c r="P10" s="1473"/>
      <c r="Q10" s="1473"/>
      <c r="R10" s="1473"/>
      <c r="S10" s="1473"/>
      <c r="T10" s="1473"/>
      <c r="U10" s="1473"/>
      <c r="V10" s="1473"/>
      <c r="W10" s="1473"/>
      <c r="X10" s="1473"/>
      <c r="Y10" s="1474"/>
      <c r="Z10" s="1472" t="str">
        <f>IF(G10="","",IFERROR(VLOOKUP(G10,製品リスト!$G$4:$I$1000,3,0),"SII登録型番を正しく入力してください"))</f>
        <v/>
      </c>
      <c r="AA10" s="1473"/>
      <c r="AB10" s="1473"/>
      <c r="AC10" s="1473"/>
      <c r="AD10" s="1473"/>
      <c r="AE10" s="1473"/>
      <c r="AF10" s="1473"/>
      <c r="AG10" s="1473"/>
      <c r="AH10" s="1473"/>
      <c r="AI10" s="1473"/>
      <c r="AJ10" s="1473"/>
      <c r="AK10" s="1473"/>
      <c r="AL10" s="1473"/>
      <c r="AM10" s="1474"/>
      <c r="AN10" s="1469" t="str">
        <f>IF(G10="","",IFERROR(VLOOKUP(G10,製品リスト!$G$4:$J$1000,4,0),"SII登録型番を正しく入力してください"))</f>
        <v/>
      </c>
      <c r="AO10" s="1470"/>
      <c r="AP10" s="1471"/>
      <c r="AQ10" s="1420"/>
      <c r="AR10" s="1421"/>
      <c r="AS10" s="1422" t="str">
        <f t="shared" ref="AS10:AS48" si="0">IF(AND(AN10&lt;&gt;"",AQ10&lt;&gt;""),ROUNDDOWN(((AQ10/AN10)/1000),1),"")</f>
        <v/>
      </c>
      <c r="AT10" s="1423"/>
      <c r="AU10" s="1424"/>
      <c r="AV10" s="1382"/>
      <c r="AW10" s="1383"/>
      <c r="AX10" s="1384"/>
      <c r="AY10" s="1362"/>
      <c r="AZ10" s="1363"/>
      <c r="BA10" s="1363"/>
      <c r="BB10" s="1363"/>
      <c r="BC10" s="1369"/>
      <c r="BD10" s="209"/>
      <c r="BE10" s="209"/>
      <c r="BF10" s="441">
        <v>2</v>
      </c>
      <c r="BG10" s="417"/>
    </row>
    <row r="11" spans="1:59" ht="29.25" customHeight="1" x14ac:dyDescent="0.2">
      <c r="A11" s="1451"/>
      <c r="B11" s="1452"/>
      <c r="C11" s="1453"/>
      <c r="D11" s="1466" t="s">
        <v>121</v>
      </c>
      <c r="E11" s="1467"/>
      <c r="F11" s="1468"/>
      <c r="G11" s="1411"/>
      <c r="H11" s="1412"/>
      <c r="I11" s="1412"/>
      <c r="J11" s="1412"/>
      <c r="K11" s="1412"/>
      <c r="L11" s="1412"/>
      <c r="M11" s="1412"/>
      <c r="N11" s="1413"/>
      <c r="O11" s="1414" t="str">
        <f>IF(G11="","",IFERROR(VLOOKUP(G11,製品リスト!$G$4:$I$1000,2,0),"SII登録型番を正しく入力してください"))</f>
        <v/>
      </c>
      <c r="P11" s="1415"/>
      <c r="Q11" s="1415"/>
      <c r="R11" s="1415"/>
      <c r="S11" s="1415"/>
      <c r="T11" s="1415"/>
      <c r="U11" s="1415"/>
      <c r="V11" s="1415"/>
      <c r="W11" s="1415"/>
      <c r="X11" s="1415"/>
      <c r="Y11" s="1416"/>
      <c r="Z11" s="1414" t="str">
        <f>IF(G11="","",IFERROR(VLOOKUP(G11,製品リスト!$G$4:$I$1000,3,0),"SII登録型番を正しく入力してください"))</f>
        <v/>
      </c>
      <c r="AA11" s="1415"/>
      <c r="AB11" s="1415"/>
      <c r="AC11" s="1415"/>
      <c r="AD11" s="1415"/>
      <c r="AE11" s="1415"/>
      <c r="AF11" s="1415"/>
      <c r="AG11" s="1415"/>
      <c r="AH11" s="1415"/>
      <c r="AI11" s="1415"/>
      <c r="AJ11" s="1415"/>
      <c r="AK11" s="1415"/>
      <c r="AL11" s="1415"/>
      <c r="AM11" s="1416"/>
      <c r="AN11" s="1466" t="str">
        <f>IF(G11="","",IFERROR(VLOOKUP(G11,製品リスト!$G$4:$J$1000,4,0),"SII登録型番を正しく入力してください"))</f>
        <v/>
      </c>
      <c r="AO11" s="1467"/>
      <c r="AP11" s="1468"/>
      <c r="AQ11" s="1370"/>
      <c r="AR11" s="1371"/>
      <c r="AS11" s="1372" t="str">
        <f t="shared" si="0"/>
        <v/>
      </c>
      <c r="AT11" s="1373"/>
      <c r="AU11" s="1374"/>
      <c r="AV11" s="1379" t="str">
        <f t="shared" ref="AV11" si="1">IF(AS11&lt;&gt;"",SUM(AS11:AU12),"")</f>
        <v/>
      </c>
      <c r="AW11" s="1380"/>
      <c r="AX11" s="1381"/>
      <c r="AY11" s="1360"/>
      <c r="AZ11" s="1361"/>
      <c r="BA11" s="1361"/>
      <c r="BB11" s="1361"/>
      <c r="BC11" s="1358" t="s">
        <v>14</v>
      </c>
      <c r="BD11" s="209"/>
      <c r="BE11" s="209"/>
      <c r="BF11" s="441">
        <v>3</v>
      </c>
      <c r="BG11" s="417"/>
    </row>
    <row r="12" spans="1:59" ht="29.25" customHeight="1" x14ac:dyDescent="0.2">
      <c r="A12" s="1451"/>
      <c r="B12" s="1452"/>
      <c r="C12" s="1453"/>
      <c r="D12" s="1469" t="s">
        <v>122</v>
      </c>
      <c r="E12" s="1470"/>
      <c r="F12" s="1471"/>
      <c r="G12" s="1417"/>
      <c r="H12" s="1418"/>
      <c r="I12" s="1418"/>
      <c r="J12" s="1418"/>
      <c r="K12" s="1418"/>
      <c r="L12" s="1418"/>
      <c r="M12" s="1418"/>
      <c r="N12" s="1419"/>
      <c r="O12" s="1472" t="str">
        <f>IF(G12="","",IFERROR(VLOOKUP(G12,製品リスト!$G$4:$I$1000,2,0),"SII登録型番を正しく入力してください"))</f>
        <v/>
      </c>
      <c r="P12" s="1473"/>
      <c r="Q12" s="1473"/>
      <c r="R12" s="1473"/>
      <c r="S12" s="1473"/>
      <c r="T12" s="1473"/>
      <c r="U12" s="1473"/>
      <c r="V12" s="1473"/>
      <c r="W12" s="1473"/>
      <c r="X12" s="1473"/>
      <c r="Y12" s="1474"/>
      <c r="Z12" s="1472" t="str">
        <f>IF(G12="","",IFERROR(VLOOKUP(G12,製品リスト!$G$4:$I$1000,3,0),"SII登録型番を正しく入力してください"))</f>
        <v/>
      </c>
      <c r="AA12" s="1473"/>
      <c r="AB12" s="1473"/>
      <c r="AC12" s="1473"/>
      <c r="AD12" s="1473"/>
      <c r="AE12" s="1473"/>
      <c r="AF12" s="1473"/>
      <c r="AG12" s="1473"/>
      <c r="AH12" s="1473"/>
      <c r="AI12" s="1473"/>
      <c r="AJ12" s="1473"/>
      <c r="AK12" s="1473"/>
      <c r="AL12" s="1473"/>
      <c r="AM12" s="1474"/>
      <c r="AN12" s="1469" t="str">
        <f>IF(G12="","",IFERROR(VLOOKUP(G12,製品リスト!$G$4:$J$1000,4,0),"SII登録型番を正しく入力してください"))</f>
        <v/>
      </c>
      <c r="AO12" s="1470"/>
      <c r="AP12" s="1471"/>
      <c r="AQ12" s="1420"/>
      <c r="AR12" s="1421"/>
      <c r="AS12" s="1422" t="str">
        <f t="shared" si="0"/>
        <v/>
      </c>
      <c r="AT12" s="1423"/>
      <c r="AU12" s="1424"/>
      <c r="AV12" s="1382"/>
      <c r="AW12" s="1383"/>
      <c r="AX12" s="1384"/>
      <c r="AY12" s="1362"/>
      <c r="AZ12" s="1363"/>
      <c r="BA12" s="1363"/>
      <c r="BB12" s="1363"/>
      <c r="BC12" s="1369"/>
      <c r="BD12" s="209"/>
      <c r="BE12" s="209"/>
      <c r="BF12" s="441">
        <v>4</v>
      </c>
      <c r="BG12" s="417"/>
    </row>
    <row r="13" spans="1:59" ht="29.25" customHeight="1" x14ac:dyDescent="0.2">
      <c r="A13" s="1451"/>
      <c r="B13" s="1452"/>
      <c r="C13" s="1453"/>
      <c r="D13" s="1466" t="s">
        <v>121</v>
      </c>
      <c r="E13" s="1467"/>
      <c r="F13" s="1468"/>
      <c r="G13" s="1411"/>
      <c r="H13" s="1412"/>
      <c r="I13" s="1412"/>
      <c r="J13" s="1412"/>
      <c r="K13" s="1412"/>
      <c r="L13" s="1412"/>
      <c r="M13" s="1412"/>
      <c r="N13" s="1413"/>
      <c r="O13" s="1414" t="str">
        <f>IF(G13="","",IFERROR(VLOOKUP(G13,製品リスト!$G$4:$I$1000,2,0),"SII登録型番を正しく入力してください"))</f>
        <v/>
      </c>
      <c r="P13" s="1415"/>
      <c r="Q13" s="1415"/>
      <c r="R13" s="1415"/>
      <c r="S13" s="1415"/>
      <c r="T13" s="1415"/>
      <c r="U13" s="1415"/>
      <c r="V13" s="1415"/>
      <c r="W13" s="1415"/>
      <c r="X13" s="1415"/>
      <c r="Y13" s="1416"/>
      <c r="Z13" s="1414" t="str">
        <f>IF(G13="","",IFERROR(VLOOKUP(G13,製品リスト!$G$4:$I$1000,3,0),"SII登録型番を正しく入力してください"))</f>
        <v/>
      </c>
      <c r="AA13" s="1415"/>
      <c r="AB13" s="1415"/>
      <c r="AC13" s="1415"/>
      <c r="AD13" s="1415"/>
      <c r="AE13" s="1415"/>
      <c r="AF13" s="1415"/>
      <c r="AG13" s="1415"/>
      <c r="AH13" s="1415"/>
      <c r="AI13" s="1415"/>
      <c r="AJ13" s="1415"/>
      <c r="AK13" s="1415"/>
      <c r="AL13" s="1415"/>
      <c r="AM13" s="1416"/>
      <c r="AN13" s="1466" t="str">
        <f>IF(G13="","",IFERROR(VLOOKUP(G13,製品リスト!$G$4:$J$1000,4,0),"SII登録型番を正しく入力してください"))</f>
        <v/>
      </c>
      <c r="AO13" s="1467"/>
      <c r="AP13" s="1468"/>
      <c r="AQ13" s="1370"/>
      <c r="AR13" s="1371"/>
      <c r="AS13" s="1372" t="str">
        <f t="shared" si="0"/>
        <v/>
      </c>
      <c r="AT13" s="1373"/>
      <c r="AU13" s="1374"/>
      <c r="AV13" s="1379" t="str">
        <f t="shared" ref="AV13" si="2">IF(AS13&lt;&gt;"",SUM(AS13:AU14),"")</f>
        <v/>
      </c>
      <c r="AW13" s="1380"/>
      <c r="AX13" s="1381"/>
      <c r="AY13" s="1360"/>
      <c r="AZ13" s="1361"/>
      <c r="BA13" s="1361"/>
      <c r="BB13" s="1361"/>
      <c r="BC13" s="1358" t="s">
        <v>14</v>
      </c>
      <c r="BD13" s="209"/>
      <c r="BE13" s="209"/>
      <c r="BF13" s="441">
        <v>5</v>
      </c>
      <c r="BG13" s="417"/>
    </row>
    <row r="14" spans="1:59" ht="29.25" customHeight="1" x14ac:dyDescent="0.2">
      <c r="A14" s="1451"/>
      <c r="B14" s="1452"/>
      <c r="C14" s="1453"/>
      <c r="D14" s="1469" t="s">
        <v>122</v>
      </c>
      <c r="E14" s="1470"/>
      <c r="F14" s="1471"/>
      <c r="G14" s="1417"/>
      <c r="H14" s="1418"/>
      <c r="I14" s="1418"/>
      <c r="J14" s="1418"/>
      <c r="K14" s="1418"/>
      <c r="L14" s="1418"/>
      <c r="M14" s="1418"/>
      <c r="N14" s="1419"/>
      <c r="O14" s="1472" t="str">
        <f>IF(G14="","",IFERROR(VLOOKUP(G14,製品リスト!$G$4:$I$1000,2,0),"SII登録型番を正しく入力してください"))</f>
        <v/>
      </c>
      <c r="P14" s="1473"/>
      <c r="Q14" s="1473"/>
      <c r="R14" s="1473"/>
      <c r="S14" s="1473"/>
      <c r="T14" s="1473"/>
      <c r="U14" s="1473"/>
      <c r="V14" s="1473"/>
      <c r="W14" s="1473"/>
      <c r="X14" s="1473"/>
      <c r="Y14" s="1474"/>
      <c r="Z14" s="1472" t="str">
        <f>IF(G14="","",IFERROR(VLOOKUP(G14,製品リスト!$G$4:$I$1000,3,0),"SII登録型番を正しく入力してください"))</f>
        <v/>
      </c>
      <c r="AA14" s="1473"/>
      <c r="AB14" s="1473"/>
      <c r="AC14" s="1473"/>
      <c r="AD14" s="1473"/>
      <c r="AE14" s="1473"/>
      <c r="AF14" s="1473"/>
      <c r="AG14" s="1473"/>
      <c r="AH14" s="1473"/>
      <c r="AI14" s="1473"/>
      <c r="AJ14" s="1473"/>
      <c r="AK14" s="1473"/>
      <c r="AL14" s="1473"/>
      <c r="AM14" s="1474"/>
      <c r="AN14" s="1469" t="str">
        <f>IF(G14="","",IFERROR(VLOOKUP(G14,製品リスト!$G$4:$J$1000,4,0),"SII登録型番を正しく入力してください"))</f>
        <v/>
      </c>
      <c r="AO14" s="1470"/>
      <c r="AP14" s="1471"/>
      <c r="AQ14" s="1420"/>
      <c r="AR14" s="1421"/>
      <c r="AS14" s="1422" t="str">
        <f t="shared" si="0"/>
        <v/>
      </c>
      <c r="AT14" s="1423"/>
      <c r="AU14" s="1424"/>
      <c r="AV14" s="1382"/>
      <c r="AW14" s="1383"/>
      <c r="AX14" s="1384"/>
      <c r="AY14" s="1362"/>
      <c r="AZ14" s="1363"/>
      <c r="BA14" s="1363"/>
      <c r="BB14" s="1363"/>
      <c r="BC14" s="1369"/>
      <c r="BD14" s="209"/>
      <c r="BE14" s="209"/>
      <c r="BF14" s="441">
        <v>6</v>
      </c>
      <c r="BG14" s="417"/>
    </row>
    <row r="15" spans="1:59" ht="29.25" customHeight="1" x14ac:dyDescent="0.2">
      <c r="A15" s="1451"/>
      <c r="B15" s="1452"/>
      <c r="C15" s="1453"/>
      <c r="D15" s="1466" t="s">
        <v>121</v>
      </c>
      <c r="E15" s="1467"/>
      <c r="F15" s="1468"/>
      <c r="G15" s="1411"/>
      <c r="H15" s="1412"/>
      <c r="I15" s="1412"/>
      <c r="J15" s="1412"/>
      <c r="K15" s="1412"/>
      <c r="L15" s="1412"/>
      <c r="M15" s="1412"/>
      <c r="N15" s="1413"/>
      <c r="O15" s="1414" t="str">
        <f>IF(G15="","",IFERROR(VLOOKUP(G15,製品リスト!$G$4:$I$1000,2,0),"SII登録型番を正しく入力してください"))</f>
        <v/>
      </c>
      <c r="P15" s="1415"/>
      <c r="Q15" s="1415"/>
      <c r="R15" s="1415"/>
      <c r="S15" s="1415"/>
      <c r="T15" s="1415"/>
      <c r="U15" s="1415"/>
      <c r="V15" s="1415"/>
      <c r="W15" s="1415"/>
      <c r="X15" s="1415"/>
      <c r="Y15" s="1416"/>
      <c r="Z15" s="1414" t="str">
        <f>IF(G15="","",IFERROR(VLOOKUP(G15,製品リスト!$G$4:$I$1000,3,0),"SII登録型番を正しく入力してください"))</f>
        <v/>
      </c>
      <c r="AA15" s="1415"/>
      <c r="AB15" s="1415"/>
      <c r="AC15" s="1415"/>
      <c r="AD15" s="1415"/>
      <c r="AE15" s="1415"/>
      <c r="AF15" s="1415"/>
      <c r="AG15" s="1415"/>
      <c r="AH15" s="1415"/>
      <c r="AI15" s="1415"/>
      <c r="AJ15" s="1415"/>
      <c r="AK15" s="1415"/>
      <c r="AL15" s="1415"/>
      <c r="AM15" s="1416"/>
      <c r="AN15" s="1466" t="str">
        <f>IF(G15="","",IFERROR(VLOOKUP(G15,製品リスト!$G$4:$J$1000,4,0),"SII登録型番を正しく入力してください"))</f>
        <v/>
      </c>
      <c r="AO15" s="1467"/>
      <c r="AP15" s="1468"/>
      <c r="AQ15" s="1370"/>
      <c r="AR15" s="1371"/>
      <c r="AS15" s="1372" t="str">
        <f t="shared" si="0"/>
        <v/>
      </c>
      <c r="AT15" s="1373"/>
      <c r="AU15" s="1374"/>
      <c r="AV15" s="1379" t="str">
        <f t="shared" ref="AV15" si="3">IF(AS15&lt;&gt;"",SUM(AS15:AU16),"")</f>
        <v/>
      </c>
      <c r="AW15" s="1380"/>
      <c r="AX15" s="1381"/>
      <c r="AY15" s="1360"/>
      <c r="AZ15" s="1361"/>
      <c r="BA15" s="1361"/>
      <c r="BB15" s="1361"/>
      <c r="BC15" s="1358" t="s">
        <v>14</v>
      </c>
      <c r="BD15" s="209"/>
      <c r="BE15" s="209"/>
      <c r="BF15" s="441">
        <v>7</v>
      </c>
      <c r="BG15" s="417"/>
    </row>
    <row r="16" spans="1:59" ht="29.25" customHeight="1" x14ac:dyDescent="0.2">
      <c r="A16" s="1451"/>
      <c r="B16" s="1452"/>
      <c r="C16" s="1453"/>
      <c r="D16" s="1469" t="s">
        <v>122</v>
      </c>
      <c r="E16" s="1470"/>
      <c r="F16" s="1471"/>
      <c r="G16" s="1417"/>
      <c r="H16" s="1418"/>
      <c r="I16" s="1418"/>
      <c r="J16" s="1418"/>
      <c r="K16" s="1418"/>
      <c r="L16" s="1418"/>
      <c r="M16" s="1418"/>
      <c r="N16" s="1419"/>
      <c r="O16" s="1472" t="str">
        <f>IF(G16="","",IFERROR(VLOOKUP(G16,製品リスト!$G$4:$I$1000,2,0),"SII登録型番を正しく入力してください"))</f>
        <v/>
      </c>
      <c r="P16" s="1473"/>
      <c r="Q16" s="1473"/>
      <c r="R16" s="1473"/>
      <c r="S16" s="1473"/>
      <c r="T16" s="1473"/>
      <c r="U16" s="1473"/>
      <c r="V16" s="1473"/>
      <c r="W16" s="1473"/>
      <c r="X16" s="1473"/>
      <c r="Y16" s="1474"/>
      <c r="Z16" s="1472" t="str">
        <f>IF(G16="","",IFERROR(VLOOKUP(G16,製品リスト!$G$4:$I$1000,3,0),"SII登録型番を正しく入力してください"))</f>
        <v/>
      </c>
      <c r="AA16" s="1473"/>
      <c r="AB16" s="1473"/>
      <c r="AC16" s="1473"/>
      <c r="AD16" s="1473"/>
      <c r="AE16" s="1473"/>
      <c r="AF16" s="1473"/>
      <c r="AG16" s="1473"/>
      <c r="AH16" s="1473"/>
      <c r="AI16" s="1473"/>
      <c r="AJ16" s="1473"/>
      <c r="AK16" s="1473"/>
      <c r="AL16" s="1473"/>
      <c r="AM16" s="1474"/>
      <c r="AN16" s="1469" t="str">
        <f>IF(G16="","",IFERROR(VLOOKUP(G16,製品リスト!$G$4:$J$1000,4,0),"SII登録型番を正しく入力してください"))</f>
        <v/>
      </c>
      <c r="AO16" s="1470"/>
      <c r="AP16" s="1471"/>
      <c r="AQ16" s="1420"/>
      <c r="AR16" s="1421"/>
      <c r="AS16" s="1422" t="str">
        <f t="shared" si="0"/>
        <v/>
      </c>
      <c r="AT16" s="1423"/>
      <c r="AU16" s="1424"/>
      <c r="AV16" s="1382"/>
      <c r="AW16" s="1383"/>
      <c r="AX16" s="1384"/>
      <c r="AY16" s="1362"/>
      <c r="AZ16" s="1363"/>
      <c r="BA16" s="1363"/>
      <c r="BB16" s="1363"/>
      <c r="BC16" s="1369"/>
      <c r="BD16" s="209"/>
      <c r="BE16" s="209"/>
      <c r="BF16" s="441">
        <v>8</v>
      </c>
      <c r="BG16" s="417"/>
    </row>
    <row r="17" spans="1:59" ht="29.25" customHeight="1" x14ac:dyDescent="0.2">
      <c r="A17" s="1451"/>
      <c r="B17" s="1452"/>
      <c r="C17" s="1453"/>
      <c r="D17" s="1466" t="s">
        <v>121</v>
      </c>
      <c r="E17" s="1467"/>
      <c r="F17" s="1468"/>
      <c r="G17" s="1411"/>
      <c r="H17" s="1412"/>
      <c r="I17" s="1412"/>
      <c r="J17" s="1412"/>
      <c r="K17" s="1412"/>
      <c r="L17" s="1412"/>
      <c r="M17" s="1412"/>
      <c r="N17" s="1413"/>
      <c r="O17" s="1414" t="str">
        <f>IF(G17="","",IFERROR(VLOOKUP(G17,製品リスト!$G$4:$I$1000,2,0),"SII登録型番を正しく入力してください"))</f>
        <v/>
      </c>
      <c r="P17" s="1415"/>
      <c r="Q17" s="1415"/>
      <c r="R17" s="1415"/>
      <c r="S17" s="1415"/>
      <c r="T17" s="1415"/>
      <c r="U17" s="1415"/>
      <c r="V17" s="1415"/>
      <c r="W17" s="1415"/>
      <c r="X17" s="1415"/>
      <c r="Y17" s="1416"/>
      <c r="Z17" s="1414" t="str">
        <f>IF(G17="","",IFERROR(VLOOKUP(G17,製品リスト!$G$4:$I$1000,3,0),"SII登録型番を正しく入力してください"))</f>
        <v/>
      </c>
      <c r="AA17" s="1415"/>
      <c r="AB17" s="1415"/>
      <c r="AC17" s="1415"/>
      <c r="AD17" s="1415"/>
      <c r="AE17" s="1415"/>
      <c r="AF17" s="1415"/>
      <c r="AG17" s="1415"/>
      <c r="AH17" s="1415"/>
      <c r="AI17" s="1415"/>
      <c r="AJ17" s="1415"/>
      <c r="AK17" s="1415"/>
      <c r="AL17" s="1415"/>
      <c r="AM17" s="1416"/>
      <c r="AN17" s="1466" t="str">
        <f>IF(G17="","",IFERROR(VLOOKUP(G17,製品リスト!$G$4:$J$1000,4,0),"SII登録型番を正しく入力してください"))</f>
        <v/>
      </c>
      <c r="AO17" s="1467"/>
      <c r="AP17" s="1468"/>
      <c r="AQ17" s="1370"/>
      <c r="AR17" s="1371"/>
      <c r="AS17" s="1372" t="str">
        <f t="shared" ref="AS17:AS18" si="4">IF(AND(AN17&lt;&gt;"",AQ17&lt;&gt;""),ROUNDDOWN(((AQ17/AN17)/1000),1),"")</f>
        <v/>
      </c>
      <c r="AT17" s="1373"/>
      <c r="AU17" s="1374"/>
      <c r="AV17" s="1379" t="str">
        <f t="shared" ref="AV17" si="5">IF(AS17&lt;&gt;"",SUM(AS17:AU18),"")</f>
        <v/>
      </c>
      <c r="AW17" s="1380"/>
      <c r="AX17" s="1381"/>
      <c r="AY17" s="1360"/>
      <c r="AZ17" s="1361"/>
      <c r="BA17" s="1361"/>
      <c r="BB17" s="1361"/>
      <c r="BC17" s="1358" t="s">
        <v>14</v>
      </c>
      <c r="BD17" s="209"/>
      <c r="BE17" s="209"/>
      <c r="BF17" s="441">
        <v>9</v>
      </c>
      <c r="BG17" s="417"/>
    </row>
    <row r="18" spans="1:59" ht="29.25" customHeight="1" x14ac:dyDescent="0.2">
      <c r="A18" s="1451"/>
      <c r="B18" s="1452"/>
      <c r="C18" s="1453"/>
      <c r="D18" s="1469" t="s">
        <v>122</v>
      </c>
      <c r="E18" s="1470"/>
      <c r="F18" s="1471"/>
      <c r="G18" s="1417"/>
      <c r="H18" s="1418"/>
      <c r="I18" s="1418"/>
      <c r="J18" s="1418"/>
      <c r="K18" s="1418"/>
      <c r="L18" s="1418"/>
      <c r="M18" s="1418"/>
      <c r="N18" s="1419"/>
      <c r="O18" s="1472" t="str">
        <f>IF(G18="","",IFERROR(VLOOKUP(G18,製品リスト!$G$4:$I$1000,2,0),"SII登録型番を正しく入力してください"))</f>
        <v/>
      </c>
      <c r="P18" s="1473"/>
      <c r="Q18" s="1473"/>
      <c r="R18" s="1473"/>
      <c r="S18" s="1473"/>
      <c r="T18" s="1473"/>
      <c r="U18" s="1473"/>
      <c r="V18" s="1473"/>
      <c r="W18" s="1473"/>
      <c r="X18" s="1473"/>
      <c r="Y18" s="1474"/>
      <c r="Z18" s="1472" t="str">
        <f>IF(G18="","",IFERROR(VLOOKUP(G18,製品リスト!$G$4:$I$1000,3,0),"SII登録型番を正しく入力してください"))</f>
        <v/>
      </c>
      <c r="AA18" s="1473"/>
      <c r="AB18" s="1473"/>
      <c r="AC18" s="1473"/>
      <c r="AD18" s="1473"/>
      <c r="AE18" s="1473"/>
      <c r="AF18" s="1473"/>
      <c r="AG18" s="1473"/>
      <c r="AH18" s="1473"/>
      <c r="AI18" s="1473"/>
      <c r="AJ18" s="1473"/>
      <c r="AK18" s="1473"/>
      <c r="AL18" s="1473"/>
      <c r="AM18" s="1474"/>
      <c r="AN18" s="1469" t="str">
        <f>IF(G18="","",IFERROR(VLOOKUP(G18,製品リスト!$G$4:$J$1000,4,0),"SII登録型番を正しく入力してください"))</f>
        <v/>
      </c>
      <c r="AO18" s="1470"/>
      <c r="AP18" s="1471"/>
      <c r="AQ18" s="1420"/>
      <c r="AR18" s="1421"/>
      <c r="AS18" s="1422" t="str">
        <f t="shared" si="4"/>
        <v/>
      </c>
      <c r="AT18" s="1423"/>
      <c r="AU18" s="1424"/>
      <c r="AV18" s="1382"/>
      <c r="AW18" s="1383"/>
      <c r="AX18" s="1384"/>
      <c r="AY18" s="1362"/>
      <c r="AZ18" s="1363"/>
      <c r="BA18" s="1363"/>
      <c r="BB18" s="1363"/>
      <c r="BC18" s="1369"/>
      <c r="BD18" s="209"/>
      <c r="BE18" s="209"/>
      <c r="BF18" s="441">
        <v>10</v>
      </c>
      <c r="BG18" s="417"/>
    </row>
    <row r="19" spans="1:59" ht="29.25" customHeight="1" x14ac:dyDescent="0.2">
      <c r="A19" s="1451"/>
      <c r="B19" s="1452"/>
      <c r="C19" s="1453"/>
      <c r="D19" s="1466" t="s">
        <v>121</v>
      </c>
      <c r="E19" s="1467"/>
      <c r="F19" s="1468"/>
      <c r="G19" s="1411"/>
      <c r="H19" s="1412"/>
      <c r="I19" s="1412"/>
      <c r="J19" s="1412"/>
      <c r="K19" s="1412"/>
      <c r="L19" s="1412"/>
      <c r="M19" s="1412"/>
      <c r="N19" s="1413"/>
      <c r="O19" s="1414" t="str">
        <f>IF(G19="","",IFERROR(VLOOKUP(G19,製品リスト!$G$4:$I$1000,2,0),"SII登録型番を正しく入力してください"))</f>
        <v/>
      </c>
      <c r="P19" s="1415"/>
      <c r="Q19" s="1415"/>
      <c r="R19" s="1415"/>
      <c r="S19" s="1415"/>
      <c r="T19" s="1415"/>
      <c r="U19" s="1415"/>
      <c r="V19" s="1415"/>
      <c r="W19" s="1415"/>
      <c r="X19" s="1415"/>
      <c r="Y19" s="1416"/>
      <c r="Z19" s="1414" t="str">
        <f>IF(G19="","",IFERROR(VLOOKUP(G19,製品リスト!$G$4:$I$1000,3,0),"SII登録型番を正しく入力してください"))</f>
        <v/>
      </c>
      <c r="AA19" s="1415"/>
      <c r="AB19" s="1415"/>
      <c r="AC19" s="1415"/>
      <c r="AD19" s="1415"/>
      <c r="AE19" s="1415"/>
      <c r="AF19" s="1415"/>
      <c r="AG19" s="1415"/>
      <c r="AH19" s="1415"/>
      <c r="AI19" s="1415"/>
      <c r="AJ19" s="1415"/>
      <c r="AK19" s="1415"/>
      <c r="AL19" s="1415"/>
      <c r="AM19" s="1416"/>
      <c r="AN19" s="1466" t="str">
        <f>IF(G19="","",IFERROR(VLOOKUP(G19,製品リスト!$G$4:$J$1000,4,0),"SII登録型番を正しく入力してください"))</f>
        <v/>
      </c>
      <c r="AO19" s="1467"/>
      <c r="AP19" s="1468"/>
      <c r="AQ19" s="1370"/>
      <c r="AR19" s="1371"/>
      <c r="AS19" s="1372" t="str">
        <f t="shared" ref="AS19:AS22" si="6">IF(AND(AN19&lt;&gt;"",AQ19&lt;&gt;""),ROUNDDOWN(((AQ19/AN19)/1000),1),"")</f>
        <v/>
      </c>
      <c r="AT19" s="1373"/>
      <c r="AU19" s="1374"/>
      <c r="AV19" s="1379" t="str">
        <f t="shared" ref="AV19" si="7">IF(AS19&lt;&gt;"",SUM(AS19:AU20),"")</f>
        <v/>
      </c>
      <c r="AW19" s="1380"/>
      <c r="AX19" s="1381"/>
      <c r="AY19" s="1360"/>
      <c r="AZ19" s="1361"/>
      <c r="BA19" s="1361"/>
      <c r="BB19" s="1361"/>
      <c r="BC19" s="1358" t="s">
        <v>14</v>
      </c>
      <c r="BD19" s="209"/>
      <c r="BE19" s="209"/>
      <c r="BF19" s="441">
        <v>11</v>
      </c>
      <c r="BG19" s="417"/>
    </row>
    <row r="20" spans="1:59" ht="29.25" customHeight="1" x14ac:dyDescent="0.2">
      <c r="A20" s="1451"/>
      <c r="B20" s="1452"/>
      <c r="C20" s="1453"/>
      <c r="D20" s="1469" t="s">
        <v>122</v>
      </c>
      <c r="E20" s="1470"/>
      <c r="F20" s="1471"/>
      <c r="G20" s="1417"/>
      <c r="H20" s="1418"/>
      <c r="I20" s="1418"/>
      <c r="J20" s="1418"/>
      <c r="K20" s="1418"/>
      <c r="L20" s="1418"/>
      <c r="M20" s="1418"/>
      <c r="N20" s="1419"/>
      <c r="O20" s="1472" t="str">
        <f>IF(G20="","",IFERROR(VLOOKUP(G20,製品リスト!$G$4:$I$1000,2,0),"SII登録型番を正しく入力してください"))</f>
        <v/>
      </c>
      <c r="P20" s="1473"/>
      <c r="Q20" s="1473"/>
      <c r="R20" s="1473"/>
      <c r="S20" s="1473"/>
      <c r="T20" s="1473"/>
      <c r="U20" s="1473"/>
      <c r="V20" s="1473"/>
      <c r="W20" s="1473"/>
      <c r="X20" s="1473"/>
      <c r="Y20" s="1474"/>
      <c r="Z20" s="1472" t="str">
        <f>IF(G20="","",IFERROR(VLOOKUP(G20,製品リスト!$G$4:$I$1000,3,0),"SII登録型番を正しく入力してください"))</f>
        <v/>
      </c>
      <c r="AA20" s="1473"/>
      <c r="AB20" s="1473"/>
      <c r="AC20" s="1473"/>
      <c r="AD20" s="1473"/>
      <c r="AE20" s="1473"/>
      <c r="AF20" s="1473"/>
      <c r="AG20" s="1473"/>
      <c r="AH20" s="1473"/>
      <c r="AI20" s="1473"/>
      <c r="AJ20" s="1473"/>
      <c r="AK20" s="1473"/>
      <c r="AL20" s="1473"/>
      <c r="AM20" s="1474"/>
      <c r="AN20" s="1469" t="str">
        <f>IF(G20="","",IFERROR(VLOOKUP(G20,製品リスト!$G$4:$J$1000,4,0),"SII登録型番を正しく入力してください"))</f>
        <v/>
      </c>
      <c r="AO20" s="1470"/>
      <c r="AP20" s="1471"/>
      <c r="AQ20" s="1420"/>
      <c r="AR20" s="1421"/>
      <c r="AS20" s="1422" t="str">
        <f t="shared" si="6"/>
        <v/>
      </c>
      <c r="AT20" s="1423"/>
      <c r="AU20" s="1424"/>
      <c r="AV20" s="1382"/>
      <c r="AW20" s="1383"/>
      <c r="AX20" s="1384"/>
      <c r="AY20" s="1362"/>
      <c r="AZ20" s="1363"/>
      <c r="BA20" s="1363"/>
      <c r="BB20" s="1363"/>
      <c r="BC20" s="1369"/>
      <c r="BD20" s="209"/>
      <c r="BE20" s="209"/>
      <c r="BF20" s="441">
        <v>12</v>
      </c>
      <c r="BG20" s="417"/>
    </row>
    <row r="21" spans="1:59" ht="29.25" customHeight="1" x14ac:dyDescent="0.2">
      <c r="A21" s="1451"/>
      <c r="B21" s="1452"/>
      <c r="C21" s="1453"/>
      <c r="D21" s="1466" t="s">
        <v>121</v>
      </c>
      <c r="E21" s="1467"/>
      <c r="F21" s="1468"/>
      <c r="G21" s="1411"/>
      <c r="H21" s="1412"/>
      <c r="I21" s="1412"/>
      <c r="J21" s="1412"/>
      <c r="K21" s="1412"/>
      <c r="L21" s="1412"/>
      <c r="M21" s="1412"/>
      <c r="N21" s="1413"/>
      <c r="O21" s="1414" t="str">
        <f>IF(G21="","",IFERROR(VLOOKUP(G21,製品リスト!$G$4:$I$1000,2,0),"SII登録型番を正しく入力してください"))</f>
        <v/>
      </c>
      <c r="P21" s="1415"/>
      <c r="Q21" s="1415"/>
      <c r="R21" s="1415"/>
      <c r="S21" s="1415"/>
      <c r="T21" s="1415"/>
      <c r="U21" s="1415"/>
      <c r="V21" s="1415"/>
      <c r="W21" s="1415"/>
      <c r="X21" s="1415"/>
      <c r="Y21" s="1416"/>
      <c r="Z21" s="1414" t="str">
        <f>IF(G21="","",IFERROR(VLOOKUP(G21,製品リスト!$G$4:$I$1000,3,0),"SII登録型番を正しく入力してください"))</f>
        <v/>
      </c>
      <c r="AA21" s="1415"/>
      <c r="AB21" s="1415"/>
      <c r="AC21" s="1415"/>
      <c r="AD21" s="1415"/>
      <c r="AE21" s="1415"/>
      <c r="AF21" s="1415"/>
      <c r="AG21" s="1415"/>
      <c r="AH21" s="1415"/>
      <c r="AI21" s="1415"/>
      <c r="AJ21" s="1415"/>
      <c r="AK21" s="1415"/>
      <c r="AL21" s="1415"/>
      <c r="AM21" s="1416"/>
      <c r="AN21" s="1466" t="str">
        <f>IF(G21="","",IFERROR(VLOOKUP(G21,製品リスト!$G$4:$J$1000,4,0),"SII登録型番を正しく入力してください"))</f>
        <v/>
      </c>
      <c r="AO21" s="1467"/>
      <c r="AP21" s="1468"/>
      <c r="AQ21" s="1370"/>
      <c r="AR21" s="1371"/>
      <c r="AS21" s="1372" t="str">
        <f t="shared" si="6"/>
        <v/>
      </c>
      <c r="AT21" s="1373"/>
      <c r="AU21" s="1374"/>
      <c r="AV21" s="1379" t="str">
        <f t="shared" ref="AV21" si="8">IF(AS21&lt;&gt;"",SUM(AS21:AU22),"")</f>
        <v/>
      </c>
      <c r="AW21" s="1380"/>
      <c r="AX21" s="1381"/>
      <c r="AY21" s="1360"/>
      <c r="AZ21" s="1361"/>
      <c r="BA21" s="1361"/>
      <c r="BB21" s="1361"/>
      <c r="BC21" s="1358" t="s">
        <v>14</v>
      </c>
      <c r="BD21" s="209"/>
      <c r="BE21" s="209"/>
      <c r="BF21" s="441">
        <v>13</v>
      </c>
      <c r="BG21" s="417"/>
    </row>
    <row r="22" spans="1:59" ht="29.25" customHeight="1" x14ac:dyDescent="0.2">
      <c r="A22" s="1451"/>
      <c r="B22" s="1452"/>
      <c r="C22" s="1453"/>
      <c r="D22" s="1469" t="s">
        <v>122</v>
      </c>
      <c r="E22" s="1470"/>
      <c r="F22" s="1471"/>
      <c r="G22" s="1417"/>
      <c r="H22" s="1418"/>
      <c r="I22" s="1418"/>
      <c r="J22" s="1418"/>
      <c r="K22" s="1418"/>
      <c r="L22" s="1418"/>
      <c r="M22" s="1418"/>
      <c r="N22" s="1419"/>
      <c r="O22" s="1472" t="str">
        <f>IF(G22="","",IFERROR(VLOOKUP(G22,製品リスト!$G$4:$I$1000,2,0),"SII登録型番を正しく入力してください"))</f>
        <v/>
      </c>
      <c r="P22" s="1473"/>
      <c r="Q22" s="1473"/>
      <c r="R22" s="1473"/>
      <c r="S22" s="1473"/>
      <c r="T22" s="1473"/>
      <c r="U22" s="1473"/>
      <c r="V22" s="1473"/>
      <c r="W22" s="1473"/>
      <c r="X22" s="1473"/>
      <c r="Y22" s="1474"/>
      <c r="Z22" s="1472" t="str">
        <f>IF(G22="","",IFERROR(VLOOKUP(G22,製品リスト!$G$4:$I$1000,3,0),"SII登録型番を正しく入力してください"))</f>
        <v/>
      </c>
      <c r="AA22" s="1473"/>
      <c r="AB22" s="1473"/>
      <c r="AC22" s="1473"/>
      <c r="AD22" s="1473"/>
      <c r="AE22" s="1473"/>
      <c r="AF22" s="1473"/>
      <c r="AG22" s="1473"/>
      <c r="AH22" s="1473"/>
      <c r="AI22" s="1473"/>
      <c r="AJ22" s="1473"/>
      <c r="AK22" s="1473"/>
      <c r="AL22" s="1473"/>
      <c r="AM22" s="1474"/>
      <c r="AN22" s="1469" t="str">
        <f>IF(G22="","",IFERROR(VLOOKUP(G22,製品リスト!$G$4:$J$1000,4,0),"SII登録型番を正しく入力してください"))</f>
        <v/>
      </c>
      <c r="AO22" s="1470"/>
      <c r="AP22" s="1471"/>
      <c r="AQ22" s="1420"/>
      <c r="AR22" s="1421"/>
      <c r="AS22" s="1422" t="str">
        <f t="shared" si="6"/>
        <v/>
      </c>
      <c r="AT22" s="1423"/>
      <c r="AU22" s="1424"/>
      <c r="AV22" s="1382"/>
      <c r="AW22" s="1383"/>
      <c r="AX22" s="1384"/>
      <c r="AY22" s="1362"/>
      <c r="AZ22" s="1363"/>
      <c r="BA22" s="1363"/>
      <c r="BB22" s="1363"/>
      <c r="BC22" s="1369"/>
      <c r="BD22" s="209"/>
      <c r="BE22" s="209"/>
      <c r="BF22" s="441">
        <v>14</v>
      </c>
      <c r="BG22" s="417"/>
    </row>
    <row r="23" spans="1:59" ht="29.25" customHeight="1" x14ac:dyDescent="0.2">
      <c r="A23" s="1451"/>
      <c r="B23" s="1452"/>
      <c r="C23" s="1453"/>
      <c r="D23" s="1466" t="s">
        <v>121</v>
      </c>
      <c r="E23" s="1467"/>
      <c r="F23" s="1468"/>
      <c r="G23" s="1411"/>
      <c r="H23" s="1412"/>
      <c r="I23" s="1412"/>
      <c r="J23" s="1412"/>
      <c r="K23" s="1412"/>
      <c r="L23" s="1412"/>
      <c r="M23" s="1412"/>
      <c r="N23" s="1413"/>
      <c r="O23" s="1414" t="str">
        <f>IF(G23="","",IFERROR(VLOOKUP(G23,製品リスト!$G$4:$I$1000,2,0),"SII登録型番を正しく入力してください"))</f>
        <v/>
      </c>
      <c r="P23" s="1415"/>
      <c r="Q23" s="1415"/>
      <c r="R23" s="1415"/>
      <c r="S23" s="1415"/>
      <c r="T23" s="1415"/>
      <c r="U23" s="1415"/>
      <c r="V23" s="1415"/>
      <c r="W23" s="1415"/>
      <c r="X23" s="1415"/>
      <c r="Y23" s="1416"/>
      <c r="Z23" s="1414" t="str">
        <f>IF(G23="","",IFERROR(VLOOKUP(G23,製品リスト!$G$4:$I$1000,3,0),"SII登録型番を正しく入力してください"))</f>
        <v/>
      </c>
      <c r="AA23" s="1415"/>
      <c r="AB23" s="1415"/>
      <c r="AC23" s="1415"/>
      <c r="AD23" s="1415"/>
      <c r="AE23" s="1415"/>
      <c r="AF23" s="1415"/>
      <c r="AG23" s="1415"/>
      <c r="AH23" s="1415"/>
      <c r="AI23" s="1415"/>
      <c r="AJ23" s="1415"/>
      <c r="AK23" s="1415"/>
      <c r="AL23" s="1415"/>
      <c r="AM23" s="1416"/>
      <c r="AN23" s="1466" t="str">
        <f>IF(G23="","",IFERROR(VLOOKUP(G23,製品リスト!$G$4:$J$1000,4,0),"SII登録型番を正しく入力してください"))</f>
        <v/>
      </c>
      <c r="AO23" s="1467"/>
      <c r="AP23" s="1468"/>
      <c r="AQ23" s="1370"/>
      <c r="AR23" s="1371"/>
      <c r="AS23" s="1372" t="str">
        <f t="shared" si="0"/>
        <v/>
      </c>
      <c r="AT23" s="1373"/>
      <c r="AU23" s="1374"/>
      <c r="AV23" s="1379" t="str">
        <f t="shared" ref="AV23" si="9">IF(AS23&lt;&gt;"",SUM(AS23:AU24),"")</f>
        <v/>
      </c>
      <c r="AW23" s="1380"/>
      <c r="AX23" s="1381"/>
      <c r="AY23" s="1360"/>
      <c r="AZ23" s="1361"/>
      <c r="BA23" s="1361"/>
      <c r="BB23" s="1361"/>
      <c r="BC23" s="1358" t="s">
        <v>14</v>
      </c>
      <c r="BD23" s="209"/>
      <c r="BE23" s="209"/>
      <c r="BF23" s="441">
        <v>15</v>
      </c>
      <c r="BG23" s="417"/>
    </row>
    <row r="24" spans="1:59" ht="29.25" customHeight="1" x14ac:dyDescent="0.2">
      <c r="A24" s="1451"/>
      <c r="B24" s="1452"/>
      <c r="C24" s="1453"/>
      <c r="D24" s="1469" t="s">
        <v>122</v>
      </c>
      <c r="E24" s="1470"/>
      <c r="F24" s="1471"/>
      <c r="G24" s="1417"/>
      <c r="H24" s="1418"/>
      <c r="I24" s="1418"/>
      <c r="J24" s="1418"/>
      <c r="K24" s="1418"/>
      <c r="L24" s="1418"/>
      <c r="M24" s="1418"/>
      <c r="N24" s="1419"/>
      <c r="O24" s="1472" t="str">
        <f>IF(G24="","",IFERROR(VLOOKUP(G24,製品リスト!$G$4:$I$1000,2,0),"SII登録型番を正しく入力してください"))</f>
        <v/>
      </c>
      <c r="P24" s="1473"/>
      <c r="Q24" s="1473"/>
      <c r="R24" s="1473"/>
      <c r="S24" s="1473"/>
      <c r="T24" s="1473"/>
      <c r="U24" s="1473"/>
      <c r="V24" s="1473"/>
      <c r="W24" s="1473"/>
      <c r="X24" s="1473"/>
      <c r="Y24" s="1474"/>
      <c r="Z24" s="1472" t="str">
        <f>IF(G24="","",IFERROR(VLOOKUP(G24,製品リスト!$G$4:$I$1000,3,0),"SII登録型番を正しく入力してください"))</f>
        <v/>
      </c>
      <c r="AA24" s="1473"/>
      <c r="AB24" s="1473"/>
      <c r="AC24" s="1473"/>
      <c r="AD24" s="1473"/>
      <c r="AE24" s="1473"/>
      <c r="AF24" s="1473"/>
      <c r="AG24" s="1473"/>
      <c r="AH24" s="1473"/>
      <c r="AI24" s="1473"/>
      <c r="AJ24" s="1473"/>
      <c r="AK24" s="1473"/>
      <c r="AL24" s="1473"/>
      <c r="AM24" s="1474"/>
      <c r="AN24" s="1469" t="str">
        <f>IF(G24="","",IFERROR(VLOOKUP(G24,製品リスト!$G$4:$J$1000,4,0),"SII登録型番を正しく入力してください"))</f>
        <v/>
      </c>
      <c r="AO24" s="1470"/>
      <c r="AP24" s="1471"/>
      <c r="AQ24" s="1420"/>
      <c r="AR24" s="1421"/>
      <c r="AS24" s="1422" t="str">
        <f t="shared" si="0"/>
        <v/>
      </c>
      <c r="AT24" s="1423"/>
      <c r="AU24" s="1424"/>
      <c r="AV24" s="1382"/>
      <c r="AW24" s="1383"/>
      <c r="AX24" s="1384"/>
      <c r="AY24" s="1362"/>
      <c r="AZ24" s="1363"/>
      <c r="BA24" s="1363"/>
      <c r="BB24" s="1363"/>
      <c r="BC24" s="1369"/>
      <c r="BD24" s="209"/>
      <c r="BE24" s="209"/>
      <c r="BF24" s="441">
        <v>16</v>
      </c>
      <c r="BG24" s="417"/>
    </row>
    <row r="25" spans="1:59" ht="29.25" customHeight="1" x14ac:dyDescent="0.2">
      <c r="A25" s="1451"/>
      <c r="B25" s="1452"/>
      <c r="C25" s="1453"/>
      <c r="D25" s="1466" t="s">
        <v>121</v>
      </c>
      <c r="E25" s="1467"/>
      <c r="F25" s="1468"/>
      <c r="G25" s="1411"/>
      <c r="H25" s="1412"/>
      <c r="I25" s="1412"/>
      <c r="J25" s="1412"/>
      <c r="K25" s="1412"/>
      <c r="L25" s="1412"/>
      <c r="M25" s="1412"/>
      <c r="N25" s="1413"/>
      <c r="O25" s="1414" t="str">
        <f>IF(G25="","",IFERROR(VLOOKUP(G25,製品リスト!$G$4:$I$1000,2,0),"SII登録型番を正しく入力してください"))</f>
        <v/>
      </c>
      <c r="P25" s="1415"/>
      <c r="Q25" s="1415"/>
      <c r="R25" s="1415"/>
      <c r="S25" s="1415"/>
      <c r="T25" s="1415"/>
      <c r="U25" s="1415"/>
      <c r="V25" s="1415"/>
      <c r="W25" s="1415"/>
      <c r="X25" s="1415"/>
      <c r="Y25" s="1416"/>
      <c r="Z25" s="1414" t="str">
        <f>IF(G25="","",IFERROR(VLOOKUP(G25,製品リスト!$G$4:$I$1000,3,0),"SII登録型番を正しく入力してください"))</f>
        <v/>
      </c>
      <c r="AA25" s="1415"/>
      <c r="AB25" s="1415"/>
      <c r="AC25" s="1415"/>
      <c r="AD25" s="1415"/>
      <c r="AE25" s="1415"/>
      <c r="AF25" s="1415"/>
      <c r="AG25" s="1415"/>
      <c r="AH25" s="1415"/>
      <c r="AI25" s="1415"/>
      <c r="AJ25" s="1415"/>
      <c r="AK25" s="1415"/>
      <c r="AL25" s="1415"/>
      <c r="AM25" s="1416"/>
      <c r="AN25" s="1466" t="str">
        <f>IF(G25="","",IFERROR(VLOOKUP(G25,製品リスト!$G$4:$J$1000,4,0),"SII登録型番を正しく入力してください"))</f>
        <v/>
      </c>
      <c r="AO25" s="1467"/>
      <c r="AP25" s="1468"/>
      <c r="AQ25" s="1370"/>
      <c r="AR25" s="1371"/>
      <c r="AS25" s="1372" t="str">
        <f t="shared" si="0"/>
        <v/>
      </c>
      <c r="AT25" s="1373"/>
      <c r="AU25" s="1374"/>
      <c r="AV25" s="1379" t="str">
        <f t="shared" ref="AV25" si="10">IF(AS25&lt;&gt;"",SUM(AS25:AU26),"")</f>
        <v/>
      </c>
      <c r="AW25" s="1380"/>
      <c r="AX25" s="1381"/>
      <c r="AY25" s="1360"/>
      <c r="AZ25" s="1361"/>
      <c r="BA25" s="1361"/>
      <c r="BB25" s="1361"/>
      <c r="BC25" s="1358" t="s">
        <v>14</v>
      </c>
      <c r="BD25" s="209"/>
      <c r="BE25" s="209"/>
      <c r="BF25" s="441">
        <v>17</v>
      </c>
      <c r="BG25" s="417"/>
    </row>
    <row r="26" spans="1:59" ht="29.25" customHeight="1" x14ac:dyDescent="0.2">
      <c r="A26" s="1451"/>
      <c r="B26" s="1452"/>
      <c r="C26" s="1453"/>
      <c r="D26" s="1469" t="s">
        <v>122</v>
      </c>
      <c r="E26" s="1470"/>
      <c r="F26" s="1471"/>
      <c r="G26" s="1417"/>
      <c r="H26" s="1418"/>
      <c r="I26" s="1418"/>
      <c r="J26" s="1418"/>
      <c r="K26" s="1418"/>
      <c r="L26" s="1418"/>
      <c r="M26" s="1418"/>
      <c r="N26" s="1419"/>
      <c r="O26" s="1472" t="str">
        <f>IF(G26="","",IFERROR(VLOOKUP(G26,製品リスト!$G$4:$I$1000,2,0),"SII登録型番を正しく入力してください"))</f>
        <v/>
      </c>
      <c r="P26" s="1473"/>
      <c r="Q26" s="1473"/>
      <c r="R26" s="1473"/>
      <c r="S26" s="1473"/>
      <c r="T26" s="1473"/>
      <c r="U26" s="1473"/>
      <c r="V26" s="1473"/>
      <c r="W26" s="1473"/>
      <c r="X26" s="1473"/>
      <c r="Y26" s="1474"/>
      <c r="Z26" s="1472" t="str">
        <f>IF(G26="","",IFERROR(VLOOKUP(G26,製品リスト!$G$4:$I$1000,3,0),"SII登録型番を正しく入力してください"))</f>
        <v/>
      </c>
      <c r="AA26" s="1473"/>
      <c r="AB26" s="1473"/>
      <c r="AC26" s="1473"/>
      <c r="AD26" s="1473"/>
      <c r="AE26" s="1473"/>
      <c r="AF26" s="1473"/>
      <c r="AG26" s="1473"/>
      <c r="AH26" s="1473"/>
      <c r="AI26" s="1473"/>
      <c r="AJ26" s="1473"/>
      <c r="AK26" s="1473"/>
      <c r="AL26" s="1473"/>
      <c r="AM26" s="1474"/>
      <c r="AN26" s="1469" t="str">
        <f>IF(G26="","",IFERROR(VLOOKUP(G26,製品リスト!$G$4:$J$1000,4,0),"SII登録型番を正しく入力してください"))</f>
        <v/>
      </c>
      <c r="AO26" s="1470"/>
      <c r="AP26" s="1471"/>
      <c r="AQ26" s="1420"/>
      <c r="AR26" s="1421"/>
      <c r="AS26" s="1422" t="str">
        <f t="shared" si="0"/>
        <v/>
      </c>
      <c r="AT26" s="1423"/>
      <c r="AU26" s="1424"/>
      <c r="AV26" s="1382"/>
      <c r="AW26" s="1383"/>
      <c r="AX26" s="1384"/>
      <c r="AY26" s="1362"/>
      <c r="AZ26" s="1363"/>
      <c r="BA26" s="1363"/>
      <c r="BB26" s="1363"/>
      <c r="BC26" s="1369"/>
      <c r="BD26" s="209"/>
      <c r="BE26" s="209"/>
      <c r="BF26" s="441">
        <v>18</v>
      </c>
      <c r="BG26" s="417"/>
    </row>
    <row r="27" spans="1:59" s="1" customFormat="1" ht="28.5" customHeight="1" x14ac:dyDescent="0.2">
      <c r="A27" s="1451"/>
      <c r="B27" s="1452"/>
      <c r="C27" s="1453"/>
      <c r="D27" s="1466" t="s">
        <v>121</v>
      </c>
      <c r="E27" s="1467"/>
      <c r="F27" s="1468"/>
      <c r="G27" s="1411"/>
      <c r="H27" s="1412"/>
      <c r="I27" s="1412"/>
      <c r="J27" s="1412"/>
      <c r="K27" s="1412"/>
      <c r="L27" s="1412"/>
      <c r="M27" s="1412"/>
      <c r="N27" s="1413"/>
      <c r="O27" s="1414" t="str">
        <f>IF(G27="","",IFERROR(VLOOKUP(G27,製品リスト!$G$4:$I$1000,2,0),"SII登録型番を正しく入力してください"))</f>
        <v/>
      </c>
      <c r="P27" s="1415"/>
      <c r="Q27" s="1415"/>
      <c r="R27" s="1415"/>
      <c r="S27" s="1415"/>
      <c r="T27" s="1415"/>
      <c r="U27" s="1415"/>
      <c r="V27" s="1415"/>
      <c r="W27" s="1415"/>
      <c r="X27" s="1415"/>
      <c r="Y27" s="1416"/>
      <c r="Z27" s="1414" t="str">
        <f>IF(G27="","",IFERROR(VLOOKUP(G27,製品リスト!$G$4:$I$1000,3,0),"SII登録型番を正しく入力してください"))</f>
        <v/>
      </c>
      <c r="AA27" s="1415"/>
      <c r="AB27" s="1415"/>
      <c r="AC27" s="1415"/>
      <c r="AD27" s="1415"/>
      <c r="AE27" s="1415"/>
      <c r="AF27" s="1415"/>
      <c r="AG27" s="1415"/>
      <c r="AH27" s="1415"/>
      <c r="AI27" s="1415"/>
      <c r="AJ27" s="1415"/>
      <c r="AK27" s="1415"/>
      <c r="AL27" s="1415"/>
      <c r="AM27" s="1416"/>
      <c r="AN27" s="1466" t="str">
        <f>IF(G27="","",IFERROR(VLOOKUP(G27,製品リスト!$G$4:$J$1000,4,0),"SII登録型番を正しく入力してください"))</f>
        <v/>
      </c>
      <c r="AO27" s="1467"/>
      <c r="AP27" s="1468"/>
      <c r="AQ27" s="1370"/>
      <c r="AR27" s="1371"/>
      <c r="AS27" s="1372" t="str">
        <f t="shared" si="0"/>
        <v/>
      </c>
      <c r="AT27" s="1373"/>
      <c r="AU27" s="1374"/>
      <c r="AV27" s="1379" t="str">
        <f t="shared" ref="AV27" si="11">IF(AS27&lt;&gt;"",SUM(AS27:AU28),"")</f>
        <v/>
      </c>
      <c r="AW27" s="1380"/>
      <c r="AX27" s="1381"/>
      <c r="AY27" s="1360"/>
      <c r="AZ27" s="1361"/>
      <c r="BA27" s="1361"/>
      <c r="BB27" s="1361"/>
      <c r="BC27" s="1358" t="s">
        <v>14</v>
      </c>
      <c r="BD27" s="209"/>
      <c r="BE27" s="209"/>
      <c r="BF27" s="441">
        <v>19</v>
      </c>
      <c r="BG27" s="417"/>
    </row>
    <row r="28" spans="1:59" s="1" customFormat="1" ht="28.5" customHeight="1" thickBot="1" x14ac:dyDescent="0.25">
      <c r="A28" s="1454"/>
      <c r="B28" s="1455"/>
      <c r="C28" s="1456"/>
      <c r="D28" s="1483" t="s">
        <v>122</v>
      </c>
      <c r="E28" s="1484"/>
      <c r="F28" s="1485"/>
      <c r="G28" s="1486"/>
      <c r="H28" s="1487"/>
      <c r="I28" s="1487"/>
      <c r="J28" s="1487"/>
      <c r="K28" s="1487"/>
      <c r="L28" s="1487"/>
      <c r="M28" s="1487"/>
      <c r="N28" s="1488"/>
      <c r="O28" s="1489" t="str">
        <f>IF(G28="","",IFERROR(VLOOKUP(G28,製品リスト!$G$4:$I$1000,2,0),"SII登録型番を正しく入力してください"))</f>
        <v/>
      </c>
      <c r="P28" s="1490"/>
      <c r="Q28" s="1490"/>
      <c r="R28" s="1490"/>
      <c r="S28" s="1490"/>
      <c r="T28" s="1490"/>
      <c r="U28" s="1490"/>
      <c r="V28" s="1490"/>
      <c r="W28" s="1490"/>
      <c r="X28" s="1490"/>
      <c r="Y28" s="1491"/>
      <c r="Z28" s="1489" t="str">
        <f>IF(G28="","",IFERROR(VLOOKUP(G28,製品リスト!$G$4:$I$1000,3,0),"SII登録型番を正しく入力してください"))</f>
        <v/>
      </c>
      <c r="AA28" s="1490"/>
      <c r="AB28" s="1490"/>
      <c r="AC28" s="1490"/>
      <c r="AD28" s="1490"/>
      <c r="AE28" s="1490"/>
      <c r="AF28" s="1490"/>
      <c r="AG28" s="1490"/>
      <c r="AH28" s="1490"/>
      <c r="AI28" s="1490"/>
      <c r="AJ28" s="1490"/>
      <c r="AK28" s="1490"/>
      <c r="AL28" s="1490"/>
      <c r="AM28" s="1491"/>
      <c r="AN28" s="1483" t="str">
        <f>IF(G28="","",IFERROR(VLOOKUP(G28,製品リスト!$G$4:$J$1000,4,0),"SII登録型番を正しく入力してください"))</f>
        <v/>
      </c>
      <c r="AO28" s="1484"/>
      <c r="AP28" s="1485"/>
      <c r="AQ28" s="1364"/>
      <c r="AR28" s="1365"/>
      <c r="AS28" s="1366" t="str">
        <f t="shared" si="0"/>
        <v/>
      </c>
      <c r="AT28" s="1367"/>
      <c r="AU28" s="1368"/>
      <c r="AV28" s="1385"/>
      <c r="AW28" s="1386"/>
      <c r="AX28" s="1387"/>
      <c r="AY28" s="1388"/>
      <c r="AZ28" s="1389"/>
      <c r="BA28" s="1389"/>
      <c r="BB28" s="1389"/>
      <c r="BC28" s="1359"/>
      <c r="BD28" s="209"/>
      <c r="BE28" s="209"/>
      <c r="BF28" s="441">
        <v>20</v>
      </c>
      <c r="BG28" s="417"/>
    </row>
    <row r="29" spans="1:59" ht="29.25" customHeight="1" x14ac:dyDescent="0.2">
      <c r="A29" s="1451" t="s">
        <v>93</v>
      </c>
      <c r="B29" s="1452"/>
      <c r="C29" s="1453"/>
      <c r="D29" s="1457" t="s">
        <v>121</v>
      </c>
      <c r="E29" s="1458"/>
      <c r="F29" s="1459"/>
      <c r="G29" s="1460"/>
      <c r="H29" s="1461"/>
      <c r="I29" s="1461"/>
      <c r="J29" s="1461"/>
      <c r="K29" s="1461"/>
      <c r="L29" s="1461"/>
      <c r="M29" s="1461"/>
      <c r="N29" s="1462"/>
      <c r="O29" s="1463" t="str">
        <f>IF(G29="","",IFERROR(VLOOKUP(G29,製品リスト!$G$4:$I$1000,2,0),"SII登録型番を正しく入力してください"))</f>
        <v/>
      </c>
      <c r="P29" s="1464"/>
      <c r="Q29" s="1464"/>
      <c r="R29" s="1464"/>
      <c r="S29" s="1464"/>
      <c r="T29" s="1464"/>
      <c r="U29" s="1464"/>
      <c r="V29" s="1464"/>
      <c r="W29" s="1464"/>
      <c r="X29" s="1464"/>
      <c r="Y29" s="1465"/>
      <c r="Z29" s="1463" t="str">
        <f>IF(G29="","",IFERROR(VLOOKUP(G29,製品リスト!$G$4:$I$1000,3,0),"SII登録型番を正しく入力してください"))</f>
        <v/>
      </c>
      <c r="AA29" s="1464"/>
      <c r="AB29" s="1464"/>
      <c r="AC29" s="1464"/>
      <c r="AD29" s="1464"/>
      <c r="AE29" s="1464"/>
      <c r="AF29" s="1464"/>
      <c r="AG29" s="1464"/>
      <c r="AH29" s="1464"/>
      <c r="AI29" s="1464"/>
      <c r="AJ29" s="1464"/>
      <c r="AK29" s="1464"/>
      <c r="AL29" s="1464"/>
      <c r="AM29" s="1465"/>
      <c r="AN29" s="1457" t="str">
        <f>IF(G29="","",IFERROR(VLOOKUP(G29,製品リスト!$G$4:$J$1000,4,0),"SII登録型番を正しく入力してください"))</f>
        <v/>
      </c>
      <c r="AO29" s="1458"/>
      <c r="AP29" s="1459"/>
      <c r="AQ29" s="1493"/>
      <c r="AR29" s="1494"/>
      <c r="AS29" s="1495" t="str">
        <f t="shared" si="0"/>
        <v/>
      </c>
      <c r="AT29" s="1496"/>
      <c r="AU29" s="1497"/>
      <c r="AV29" s="1475" t="str">
        <f t="shared" ref="AV29" si="12">IF(AS29&lt;&gt;"",SUM(AS29:AU30),"")</f>
        <v/>
      </c>
      <c r="AW29" s="1476"/>
      <c r="AX29" s="1477"/>
      <c r="AY29" s="1478"/>
      <c r="AZ29" s="1479"/>
      <c r="BA29" s="1479"/>
      <c r="BB29" s="1479"/>
      <c r="BC29" s="1492" t="s">
        <v>14</v>
      </c>
      <c r="BD29" s="209"/>
      <c r="BE29" s="209"/>
      <c r="BF29" s="441">
        <v>21</v>
      </c>
      <c r="BG29" s="417"/>
    </row>
    <row r="30" spans="1:59" s="1" customFormat="1" ht="28.5" customHeight="1" x14ac:dyDescent="0.2">
      <c r="A30" s="1451"/>
      <c r="B30" s="1452"/>
      <c r="C30" s="1453"/>
      <c r="D30" s="1469" t="s">
        <v>122</v>
      </c>
      <c r="E30" s="1470"/>
      <c r="F30" s="1471"/>
      <c r="G30" s="1417"/>
      <c r="H30" s="1418"/>
      <c r="I30" s="1418"/>
      <c r="J30" s="1418"/>
      <c r="K30" s="1418"/>
      <c r="L30" s="1418"/>
      <c r="M30" s="1418"/>
      <c r="N30" s="1419"/>
      <c r="O30" s="1472" t="str">
        <f>IF(G30="","",IFERROR(VLOOKUP(G30,製品リスト!$G$4:$I$1000,2,0),"SII登録型番を正しく入力してください"))</f>
        <v/>
      </c>
      <c r="P30" s="1473"/>
      <c r="Q30" s="1473"/>
      <c r="R30" s="1473"/>
      <c r="S30" s="1473"/>
      <c r="T30" s="1473"/>
      <c r="U30" s="1473"/>
      <c r="V30" s="1473"/>
      <c r="W30" s="1473"/>
      <c r="X30" s="1473"/>
      <c r="Y30" s="1474"/>
      <c r="Z30" s="1472" t="str">
        <f>IF(G30="","",IFERROR(VLOOKUP(G30,製品リスト!$G$4:$I$1000,3,0),"SII登録型番を正しく入力してください"))</f>
        <v/>
      </c>
      <c r="AA30" s="1473"/>
      <c r="AB30" s="1473"/>
      <c r="AC30" s="1473"/>
      <c r="AD30" s="1473"/>
      <c r="AE30" s="1473"/>
      <c r="AF30" s="1473"/>
      <c r="AG30" s="1473"/>
      <c r="AH30" s="1473"/>
      <c r="AI30" s="1473"/>
      <c r="AJ30" s="1473"/>
      <c r="AK30" s="1473"/>
      <c r="AL30" s="1473"/>
      <c r="AM30" s="1474"/>
      <c r="AN30" s="1469" t="str">
        <f>IF(G30="","",IFERROR(VLOOKUP(G30,製品リスト!$G$4:$J$1000,4,0),"SII登録型番を正しく入力してください"))</f>
        <v/>
      </c>
      <c r="AO30" s="1470"/>
      <c r="AP30" s="1471"/>
      <c r="AQ30" s="1420"/>
      <c r="AR30" s="1421"/>
      <c r="AS30" s="1422" t="str">
        <f t="shared" si="0"/>
        <v/>
      </c>
      <c r="AT30" s="1423"/>
      <c r="AU30" s="1424"/>
      <c r="AV30" s="1382"/>
      <c r="AW30" s="1383"/>
      <c r="AX30" s="1384"/>
      <c r="AY30" s="1362"/>
      <c r="AZ30" s="1363"/>
      <c r="BA30" s="1363"/>
      <c r="BB30" s="1363"/>
      <c r="BC30" s="1369"/>
      <c r="BD30" s="209"/>
      <c r="BE30" s="209"/>
      <c r="BF30" s="441">
        <v>22</v>
      </c>
      <c r="BG30" s="417"/>
    </row>
    <row r="31" spans="1:59" s="1" customFormat="1" ht="28.5" customHeight="1" x14ac:dyDescent="0.2">
      <c r="A31" s="1451"/>
      <c r="B31" s="1452"/>
      <c r="C31" s="1453"/>
      <c r="D31" s="1466" t="s">
        <v>121</v>
      </c>
      <c r="E31" s="1467"/>
      <c r="F31" s="1468"/>
      <c r="G31" s="1411"/>
      <c r="H31" s="1412"/>
      <c r="I31" s="1412"/>
      <c r="J31" s="1412"/>
      <c r="K31" s="1412"/>
      <c r="L31" s="1412"/>
      <c r="M31" s="1412"/>
      <c r="N31" s="1413"/>
      <c r="O31" s="1414" t="str">
        <f>IF(G31="","",IFERROR(VLOOKUP(G31,製品リスト!$G$4:$I$1000,2,0),"SII登録型番を正しく入力してください"))</f>
        <v/>
      </c>
      <c r="P31" s="1415"/>
      <c r="Q31" s="1415"/>
      <c r="R31" s="1415"/>
      <c r="S31" s="1415"/>
      <c r="T31" s="1415"/>
      <c r="U31" s="1415"/>
      <c r="V31" s="1415"/>
      <c r="W31" s="1415"/>
      <c r="X31" s="1415"/>
      <c r="Y31" s="1416"/>
      <c r="Z31" s="1414" t="str">
        <f>IF(G31="","",IFERROR(VLOOKUP(G31,製品リスト!$G$4:$I$1000,3,0),"SII登録型番を正しく入力してください"))</f>
        <v/>
      </c>
      <c r="AA31" s="1415"/>
      <c r="AB31" s="1415"/>
      <c r="AC31" s="1415"/>
      <c r="AD31" s="1415"/>
      <c r="AE31" s="1415"/>
      <c r="AF31" s="1415"/>
      <c r="AG31" s="1415"/>
      <c r="AH31" s="1415"/>
      <c r="AI31" s="1415"/>
      <c r="AJ31" s="1415"/>
      <c r="AK31" s="1415"/>
      <c r="AL31" s="1415"/>
      <c r="AM31" s="1416"/>
      <c r="AN31" s="1466" t="str">
        <f>IF(G31="","",IFERROR(VLOOKUP(G31,製品リスト!$G$4:$J$1000,4,0),"SII登録型番を正しく入力してください"))</f>
        <v/>
      </c>
      <c r="AO31" s="1467"/>
      <c r="AP31" s="1468"/>
      <c r="AQ31" s="1370"/>
      <c r="AR31" s="1371"/>
      <c r="AS31" s="1372" t="str">
        <f t="shared" si="0"/>
        <v/>
      </c>
      <c r="AT31" s="1373"/>
      <c r="AU31" s="1374"/>
      <c r="AV31" s="1379" t="str">
        <f t="shared" ref="AV31" si="13">IF(AS31&lt;&gt;"",SUM(AS31:AU32),"")</f>
        <v/>
      </c>
      <c r="AW31" s="1380"/>
      <c r="AX31" s="1381"/>
      <c r="AY31" s="1360"/>
      <c r="AZ31" s="1361"/>
      <c r="BA31" s="1361"/>
      <c r="BB31" s="1361"/>
      <c r="BC31" s="1358" t="s">
        <v>14</v>
      </c>
      <c r="BD31" s="209"/>
      <c r="BE31" s="209"/>
      <c r="BF31" s="441">
        <v>23</v>
      </c>
      <c r="BG31" s="417"/>
    </row>
    <row r="32" spans="1:59" s="1" customFormat="1" ht="28.5" customHeight="1" x14ac:dyDescent="0.2">
      <c r="A32" s="1451"/>
      <c r="B32" s="1452"/>
      <c r="C32" s="1453"/>
      <c r="D32" s="1469" t="s">
        <v>122</v>
      </c>
      <c r="E32" s="1470"/>
      <c r="F32" s="1471"/>
      <c r="G32" s="1417"/>
      <c r="H32" s="1418"/>
      <c r="I32" s="1418"/>
      <c r="J32" s="1418"/>
      <c r="K32" s="1418"/>
      <c r="L32" s="1418"/>
      <c r="M32" s="1418"/>
      <c r="N32" s="1419"/>
      <c r="O32" s="1472" t="str">
        <f>IF(G32="","",IFERROR(VLOOKUP(G32,製品リスト!$G$4:$I$1000,2,0),"SII登録型番を正しく入力してください"))</f>
        <v/>
      </c>
      <c r="P32" s="1473"/>
      <c r="Q32" s="1473"/>
      <c r="R32" s="1473"/>
      <c r="S32" s="1473"/>
      <c r="T32" s="1473"/>
      <c r="U32" s="1473"/>
      <c r="V32" s="1473"/>
      <c r="W32" s="1473"/>
      <c r="X32" s="1473"/>
      <c r="Y32" s="1474"/>
      <c r="Z32" s="1472" t="str">
        <f>IF(G32="","",IFERROR(VLOOKUP(G32,製品リスト!$G$4:$I$1000,3,0),"SII登録型番を正しく入力してください"))</f>
        <v/>
      </c>
      <c r="AA32" s="1473"/>
      <c r="AB32" s="1473"/>
      <c r="AC32" s="1473"/>
      <c r="AD32" s="1473"/>
      <c r="AE32" s="1473"/>
      <c r="AF32" s="1473"/>
      <c r="AG32" s="1473"/>
      <c r="AH32" s="1473"/>
      <c r="AI32" s="1473"/>
      <c r="AJ32" s="1473"/>
      <c r="AK32" s="1473"/>
      <c r="AL32" s="1473"/>
      <c r="AM32" s="1474"/>
      <c r="AN32" s="1469" t="str">
        <f>IF(G32="","",IFERROR(VLOOKUP(G32,製品リスト!$G$4:$J$1000,4,0),"SII登録型番を正しく入力してください"))</f>
        <v/>
      </c>
      <c r="AO32" s="1470"/>
      <c r="AP32" s="1471"/>
      <c r="AQ32" s="1420"/>
      <c r="AR32" s="1421"/>
      <c r="AS32" s="1422" t="str">
        <f t="shared" si="0"/>
        <v/>
      </c>
      <c r="AT32" s="1423"/>
      <c r="AU32" s="1424"/>
      <c r="AV32" s="1382"/>
      <c r="AW32" s="1383"/>
      <c r="AX32" s="1384"/>
      <c r="AY32" s="1362"/>
      <c r="AZ32" s="1363"/>
      <c r="BA32" s="1363"/>
      <c r="BB32" s="1363"/>
      <c r="BC32" s="1369"/>
      <c r="BD32" s="209"/>
      <c r="BE32" s="209"/>
      <c r="BF32" s="441">
        <v>24</v>
      </c>
      <c r="BG32" s="417"/>
    </row>
    <row r="33" spans="1:59" s="1" customFormat="1" ht="28.5" customHeight="1" x14ac:dyDescent="0.2">
      <c r="A33" s="1451"/>
      <c r="B33" s="1452"/>
      <c r="C33" s="1453"/>
      <c r="D33" s="1466" t="s">
        <v>121</v>
      </c>
      <c r="E33" s="1467"/>
      <c r="F33" s="1468"/>
      <c r="G33" s="1411"/>
      <c r="H33" s="1412"/>
      <c r="I33" s="1412"/>
      <c r="J33" s="1412"/>
      <c r="K33" s="1412"/>
      <c r="L33" s="1412"/>
      <c r="M33" s="1412"/>
      <c r="N33" s="1413"/>
      <c r="O33" s="1414" t="str">
        <f>IF(G33="","",IFERROR(VLOOKUP(G33,製品リスト!$G$4:$I$1000,2,0),"SII登録型番を正しく入力してください"))</f>
        <v/>
      </c>
      <c r="P33" s="1415"/>
      <c r="Q33" s="1415"/>
      <c r="R33" s="1415"/>
      <c r="S33" s="1415"/>
      <c r="T33" s="1415"/>
      <c r="U33" s="1415"/>
      <c r="V33" s="1415"/>
      <c r="W33" s="1415"/>
      <c r="X33" s="1415"/>
      <c r="Y33" s="1416"/>
      <c r="Z33" s="1414" t="str">
        <f>IF(G33="","",IFERROR(VLOOKUP(G33,製品リスト!$G$4:$I$1000,3,0),"SII登録型番を正しく入力してください"))</f>
        <v/>
      </c>
      <c r="AA33" s="1415"/>
      <c r="AB33" s="1415"/>
      <c r="AC33" s="1415"/>
      <c r="AD33" s="1415"/>
      <c r="AE33" s="1415"/>
      <c r="AF33" s="1415"/>
      <c r="AG33" s="1415"/>
      <c r="AH33" s="1415"/>
      <c r="AI33" s="1415"/>
      <c r="AJ33" s="1415"/>
      <c r="AK33" s="1415"/>
      <c r="AL33" s="1415"/>
      <c r="AM33" s="1416"/>
      <c r="AN33" s="1466" t="str">
        <f>IF(G33="","",IFERROR(VLOOKUP(G33,製品リスト!$G$4:$J$1000,4,0),"SII登録型番を正しく入力してください"))</f>
        <v/>
      </c>
      <c r="AO33" s="1467"/>
      <c r="AP33" s="1468"/>
      <c r="AQ33" s="1370"/>
      <c r="AR33" s="1371"/>
      <c r="AS33" s="1372" t="str">
        <f t="shared" si="0"/>
        <v/>
      </c>
      <c r="AT33" s="1373"/>
      <c r="AU33" s="1374"/>
      <c r="AV33" s="1379" t="str">
        <f t="shared" ref="AV33" si="14">IF(AS33&lt;&gt;"",SUM(AS33:AU34),"")</f>
        <v/>
      </c>
      <c r="AW33" s="1380"/>
      <c r="AX33" s="1381"/>
      <c r="AY33" s="1360"/>
      <c r="AZ33" s="1361"/>
      <c r="BA33" s="1361"/>
      <c r="BB33" s="1361"/>
      <c r="BC33" s="1358" t="s">
        <v>14</v>
      </c>
      <c r="BD33" s="209"/>
      <c r="BE33" s="209"/>
      <c r="BF33" s="441">
        <v>25</v>
      </c>
      <c r="BG33" s="417"/>
    </row>
    <row r="34" spans="1:59" s="1" customFormat="1" ht="28.5" customHeight="1" x14ac:dyDescent="0.2">
      <c r="A34" s="1451"/>
      <c r="B34" s="1452"/>
      <c r="C34" s="1453"/>
      <c r="D34" s="1469" t="s">
        <v>122</v>
      </c>
      <c r="E34" s="1470"/>
      <c r="F34" s="1471"/>
      <c r="G34" s="1417"/>
      <c r="H34" s="1418"/>
      <c r="I34" s="1418"/>
      <c r="J34" s="1418"/>
      <c r="K34" s="1418"/>
      <c r="L34" s="1418"/>
      <c r="M34" s="1418"/>
      <c r="N34" s="1419"/>
      <c r="O34" s="1472" t="str">
        <f>IF(G34="","",IFERROR(VLOOKUP(G34,製品リスト!$G$4:$I$1000,2,0),"SII登録型番を正しく入力してください"))</f>
        <v/>
      </c>
      <c r="P34" s="1473"/>
      <c r="Q34" s="1473"/>
      <c r="R34" s="1473"/>
      <c r="S34" s="1473"/>
      <c r="T34" s="1473"/>
      <c r="U34" s="1473"/>
      <c r="V34" s="1473"/>
      <c r="W34" s="1473"/>
      <c r="X34" s="1473"/>
      <c r="Y34" s="1474"/>
      <c r="Z34" s="1472" t="str">
        <f>IF(G34="","",IFERROR(VLOOKUP(G34,製品リスト!$G$4:$I$1000,3,0),"SII登録型番を正しく入力してください"))</f>
        <v/>
      </c>
      <c r="AA34" s="1473"/>
      <c r="AB34" s="1473"/>
      <c r="AC34" s="1473"/>
      <c r="AD34" s="1473"/>
      <c r="AE34" s="1473"/>
      <c r="AF34" s="1473"/>
      <c r="AG34" s="1473"/>
      <c r="AH34" s="1473"/>
      <c r="AI34" s="1473"/>
      <c r="AJ34" s="1473"/>
      <c r="AK34" s="1473"/>
      <c r="AL34" s="1473"/>
      <c r="AM34" s="1474"/>
      <c r="AN34" s="1469" t="str">
        <f>IF(G34="","",IFERROR(VLOOKUP(G34,製品リスト!$G$4:$J$1000,4,0),"SII登録型番を正しく入力してください"))</f>
        <v/>
      </c>
      <c r="AO34" s="1470"/>
      <c r="AP34" s="1471"/>
      <c r="AQ34" s="1420"/>
      <c r="AR34" s="1421"/>
      <c r="AS34" s="1422" t="str">
        <f t="shared" si="0"/>
        <v/>
      </c>
      <c r="AT34" s="1423"/>
      <c r="AU34" s="1424"/>
      <c r="AV34" s="1382"/>
      <c r="AW34" s="1383"/>
      <c r="AX34" s="1384"/>
      <c r="AY34" s="1362"/>
      <c r="AZ34" s="1363"/>
      <c r="BA34" s="1363"/>
      <c r="BB34" s="1363"/>
      <c r="BC34" s="1369"/>
      <c r="BD34" s="209"/>
      <c r="BE34" s="209"/>
      <c r="BF34" s="441">
        <v>26</v>
      </c>
      <c r="BG34" s="417"/>
    </row>
    <row r="35" spans="1:59" s="1" customFormat="1" ht="28.5" customHeight="1" x14ac:dyDescent="0.2">
      <c r="A35" s="1451"/>
      <c r="B35" s="1452"/>
      <c r="C35" s="1453"/>
      <c r="D35" s="1466" t="s">
        <v>121</v>
      </c>
      <c r="E35" s="1467"/>
      <c r="F35" s="1468"/>
      <c r="G35" s="1411"/>
      <c r="H35" s="1412"/>
      <c r="I35" s="1412"/>
      <c r="J35" s="1412"/>
      <c r="K35" s="1412"/>
      <c r="L35" s="1412"/>
      <c r="M35" s="1412"/>
      <c r="N35" s="1413"/>
      <c r="O35" s="1414" t="str">
        <f>IF(G35="","",IFERROR(VLOOKUP(G35,製品リスト!$G$4:$I$1000,2,0),"SII登録型番を正しく入力してください"))</f>
        <v/>
      </c>
      <c r="P35" s="1415"/>
      <c r="Q35" s="1415"/>
      <c r="R35" s="1415"/>
      <c r="S35" s="1415"/>
      <c r="T35" s="1415"/>
      <c r="U35" s="1415"/>
      <c r="V35" s="1415"/>
      <c r="W35" s="1415"/>
      <c r="X35" s="1415"/>
      <c r="Y35" s="1416"/>
      <c r="Z35" s="1414" t="str">
        <f>IF(G35="","",IFERROR(VLOOKUP(G35,製品リスト!$G$4:$I$1000,3,0),"SII登録型番を正しく入力してください"))</f>
        <v/>
      </c>
      <c r="AA35" s="1415"/>
      <c r="AB35" s="1415"/>
      <c r="AC35" s="1415"/>
      <c r="AD35" s="1415"/>
      <c r="AE35" s="1415"/>
      <c r="AF35" s="1415"/>
      <c r="AG35" s="1415"/>
      <c r="AH35" s="1415"/>
      <c r="AI35" s="1415"/>
      <c r="AJ35" s="1415"/>
      <c r="AK35" s="1415"/>
      <c r="AL35" s="1415"/>
      <c r="AM35" s="1416"/>
      <c r="AN35" s="1466" t="str">
        <f>IF(G35="","",IFERROR(VLOOKUP(G35,製品リスト!$G$4:$J$1000,4,0),"SII登録型番を正しく入力してください"))</f>
        <v/>
      </c>
      <c r="AO35" s="1467"/>
      <c r="AP35" s="1468"/>
      <c r="AQ35" s="1370"/>
      <c r="AR35" s="1371"/>
      <c r="AS35" s="1372" t="str">
        <f t="shared" ref="AS35:AS36" si="15">IF(AND(AN35&lt;&gt;"",AQ35&lt;&gt;""),ROUNDDOWN(((AQ35/AN35)/1000),1),"")</f>
        <v/>
      </c>
      <c r="AT35" s="1373"/>
      <c r="AU35" s="1374"/>
      <c r="AV35" s="1379" t="str">
        <f t="shared" ref="AV35" si="16">IF(AS35&lt;&gt;"",SUM(AS35:AU36),"")</f>
        <v/>
      </c>
      <c r="AW35" s="1380"/>
      <c r="AX35" s="1381"/>
      <c r="AY35" s="1360"/>
      <c r="AZ35" s="1361"/>
      <c r="BA35" s="1361"/>
      <c r="BB35" s="1361"/>
      <c r="BC35" s="1358" t="s">
        <v>14</v>
      </c>
      <c r="BD35" s="209"/>
      <c r="BE35" s="209"/>
      <c r="BF35" s="441">
        <v>27</v>
      </c>
      <c r="BG35" s="417"/>
    </row>
    <row r="36" spans="1:59" s="1" customFormat="1" ht="28.5" customHeight="1" x14ac:dyDescent="0.2">
      <c r="A36" s="1451"/>
      <c r="B36" s="1452"/>
      <c r="C36" s="1453"/>
      <c r="D36" s="1469" t="s">
        <v>122</v>
      </c>
      <c r="E36" s="1470"/>
      <c r="F36" s="1471"/>
      <c r="G36" s="1417"/>
      <c r="H36" s="1418"/>
      <c r="I36" s="1418"/>
      <c r="J36" s="1418"/>
      <c r="K36" s="1418"/>
      <c r="L36" s="1418"/>
      <c r="M36" s="1418"/>
      <c r="N36" s="1419"/>
      <c r="O36" s="1472" t="str">
        <f>IF(G36="","",IFERROR(VLOOKUP(G36,製品リスト!$G$4:$I$1000,2,0),"SII登録型番を正しく入力してください"))</f>
        <v/>
      </c>
      <c r="P36" s="1473"/>
      <c r="Q36" s="1473"/>
      <c r="R36" s="1473"/>
      <c r="S36" s="1473"/>
      <c r="T36" s="1473"/>
      <c r="U36" s="1473"/>
      <c r="V36" s="1473"/>
      <c r="W36" s="1473"/>
      <c r="X36" s="1473"/>
      <c r="Y36" s="1474"/>
      <c r="Z36" s="1472" t="str">
        <f>IF(G36="","",IFERROR(VLOOKUP(G36,製品リスト!$G$4:$I$1000,3,0),"SII登録型番を正しく入力してください"))</f>
        <v/>
      </c>
      <c r="AA36" s="1473"/>
      <c r="AB36" s="1473"/>
      <c r="AC36" s="1473"/>
      <c r="AD36" s="1473"/>
      <c r="AE36" s="1473"/>
      <c r="AF36" s="1473"/>
      <c r="AG36" s="1473"/>
      <c r="AH36" s="1473"/>
      <c r="AI36" s="1473"/>
      <c r="AJ36" s="1473"/>
      <c r="AK36" s="1473"/>
      <c r="AL36" s="1473"/>
      <c r="AM36" s="1474"/>
      <c r="AN36" s="1469" t="str">
        <f>IF(G36="","",IFERROR(VLOOKUP(G36,製品リスト!$G$4:$J$1000,4,0),"SII登録型番を正しく入力してください"))</f>
        <v/>
      </c>
      <c r="AO36" s="1470"/>
      <c r="AP36" s="1471"/>
      <c r="AQ36" s="1420"/>
      <c r="AR36" s="1421"/>
      <c r="AS36" s="1422" t="str">
        <f t="shared" si="15"/>
        <v/>
      </c>
      <c r="AT36" s="1423"/>
      <c r="AU36" s="1424"/>
      <c r="AV36" s="1382"/>
      <c r="AW36" s="1383"/>
      <c r="AX36" s="1384"/>
      <c r="AY36" s="1362"/>
      <c r="AZ36" s="1363"/>
      <c r="BA36" s="1363"/>
      <c r="BB36" s="1363"/>
      <c r="BC36" s="1369"/>
      <c r="BD36" s="209"/>
      <c r="BE36" s="209"/>
      <c r="BF36" s="441">
        <v>28</v>
      </c>
      <c r="BG36" s="417"/>
    </row>
    <row r="37" spans="1:59" s="1" customFormat="1" ht="28.5" customHeight="1" x14ac:dyDescent="0.2">
      <c r="A37" s="1451"/>
      <c r="B37" s="1452"/>
      <c r="C37" s="1453"/>
      <c r="D37" s="1466" t="s">
        <v>121</v>
      </c>
      <c r="E37" s="1467"/>
      <c r="F37" s="1468"/>
      <c r="G37" s="1411"/>
      <c r="H37" s="1412"/>
      <c r="I37" s="1412"/>
      <c r="J37" s="1412"/>
      <c r="K37" s="1412"/>
      <c r="L37" s="1412"/>
      <c r="M37" s="1412"/>
      <c r="N37" s="1413"/>
      <c r="O37" s="1414" t="str">
        <f>IF(G37="","",IFERROR(VLOOKUP(G37,製品リスト!$G$4:$I$1000,2,0),"SII登録型番を正しく入力してください"))</f>
        <v/>
      </c>
      <c r="P37" s="1415"/>
      <c r="Q37" s="1415"/>
      <c r="R37" s="1415"/>
      <c r="S37" s="1415"/>
      <c r="T37" s="1415"/>
      <c r="U37" s="1415"/>
      <c r="V37" s="1415"/>
      <c r="W37" s="1415"/>
      <c r="X37" s="1415"/>
      <c r="Y37" s="1416"/>
      <c r="Z37" s="1414" t="str">
        <f>IF(G37="","",IFERROR(VLOOKUP(G37,製品リスト!$G$4:$I$1000,3,0),"SII登録型番を正しく入力してください"))</f>
        <v/>
      </c>
      <c r="AA37" s="1415"/>
      <c r="AB37" s="1415"/>
      <c r="AC37" s="1415"/>
      <c r="AD37" s="1415"/>
      <c r="AE37" s="1415"/>
      <c r="AF37" s="1415"/>
      <c r="AG37" s="1415"/>
      <c r="AH37" s="1415"/>
      <c r="AI37" s="1415"/>
      <c r="AJ37" s="1415"/>
      <c r="AK37" s="1415"/>
      <c r="AL37" s="1415"/>
      <c r="AM37" s="1416"/>
      <c r="AN37" s="1466" t="str">
        <f>IF(G37="","",IFERROR(VLOOKUP(G37,製品リスト!$G$4:$J$1000,4,0),"SII登録型番を正しく入力してください"))</f>
        <v/>
      </c>
      <c r="AO37" s="1467"/>
      <c r="AP37" s="1468"/>
      <c r="AQ37" s="1370"/>
      <c r="AR37" s="1371"/>
      <c r="AS37" s="1372" t="str">
        <f t="shared" ref="AS37:AS40" si="17">IF(AND(AN37&lt;&gt;"",AQ37&lt;&gt;""),ROUNDDOWN(((AQ37/AN37)/1000),1),"")</f>
        <v/>
      </c>
      <c r="AT37" s="1373"/>
      <c r="AU37" s="1374"/>
      <c r="AV37" s="1379" t="str">
        <f t="shared" ref="AV37" si="18">IF(AS37&lt;&gt;"",SUM(AS37:AU38),"")</f>
        <v/>
      </c>
      <c r="AW37" s="1380"/>
      <c r="AX37" s="1381"/>
      <c r="AY37" s="1360"/>
      <c r="AZ37" s="1361"/>
      <c r="BA37" s="1361"/>
      <c r="BB37" s="1361"/>
      <c r="BC37" s="1358" t="s">
        <v>14</v>
      </c>
      <c r="BD37" s="209"/>
      <c r="BE37" s="209"/>
      <c r="BF37" s="441">
        <v>29</v>
      </c>
      <c r="BG37" s="417"/>
    </row>
    <row r="38" spans="1:59" s="1" customFormat="1" ht="28.5" customHeight="1" x14ac:dyDescent="0.2">
      <c r="A38" s="1451"/>
      <c r="B38" s="1452"/>
      <c r="C38" s="1453"/>
      <c r="D38" s="1469" t="s">
        <v>122</v>
      </c>
      <c r="E38" s="1470"/>
      <c r="F38" s="1471"/>
      <c r="G38" s="1417"/>
      <c r="H38" s="1418"/>
      <c r="I38" s="1418"/>
      <c r="J38" s="1418"/>
      <c r="K38" s="1418"/>
      <c r="L38" s="1418"/>
      <c r="M38" s="1418"/>
      <c r="N38" s="1419"/>
      <c r="O38" s="1472" t="str">
        <f>IF(G38="","",IFERROR(VLOOKUP(G38,製品リスト!$G$4:$I$1000,2,0),"SII登録型番を正しく入力してください"))</f>
        <v/>
      </c>
      <c r="P38" s="1473"/>
      <c r="Q38" s="1473"/>
      <c r="R38" s="1473"/>
      <c r="S38" s="1473"/>
      <c r="T38" s="1473"/>
      <c r="U38" s="1473"/>
      <c r="V38" s="1473"/>
      <c r="W38" s="1473"/>
      <c r="X38" s="1473"/>
      <c r="Y38" s="1474"/>
      <c r="Z38" s="1472" t="str">
        <f>IF(G38="","",IFERROR(VLOOKUP(G38,製品リスト!$G$4:$I$1000,3,0),"SII登録型番を正しく入力してください"))</f>
        <v/>
      </c>
      <c r="AA38" s="1473"/>
      <c r="AB38" s="1473"/>
      <c r="AC38" s="1473"/>
      <c r="AD38" s="1473"/>
      <c r="AE38" s="1473"/>
      <c r="AF38" s="1473"/>
      <c r="AG38" s="1473"/>
      <c r="AH38" s="1473"/>
      <c r="AI38" s="1473"/>
      <c r="AJ38" s="1473"/>
      <c r="AK38" s="1473"/>
      <c r="AL38" s="1473"/>
      <c r="AM38" s="1474"/>
      <c r="AN38" s="1469" t="str">
        <f>IF(G38="","",IFERROR(VLOOKUP(G38,製品リスト!$G$4:$J$1000,4,0),"SII登録型番を正しく入力してください"))</f>
        <v/>
      </c>
      <c r="AO38" s="1470"/>
      <c r="AP38" s="1471"/>
      <c r="AQ38" s="1420"/>
      <c r="AR38" s="1421"/>
      <c r="AS38" s="1422" t="str">
        <f t="shared" si="17"/>
        <v/>
      </c>
      <c r="AT38" s="1423"/>
      <c r="AU38" s="1424"/>
      <c r="AV38" s="1382"/>
      <c r="AW38" s="1383"/>
      <c r="AX38" s="1384"/>
      <c r="AY38" s="1362"/>
      <c r="AZ38" s="1363"/>
      <c r="BA38" s="1363"/>
      <c r="BB38" s="1363"/>
      <c r="BC38" s="1369"/>
      <c r="BD38" s="209"/>
      <c r="BE38" s="209"/>
      <c r="BF38" s="441">
        <v>30</v>
      </c>
      <c r="BG38" s="417"/>
    </row>
    <row r="39" spans="1:59" s="1" customFormat="1" ht="28.5" customHeight="1" x14ac:dyDescent="0.2">
      <c r="A39" s="1451"/>
      <c r="B39" s="1452"/>
      <c r="C39" s="1453"/>
      <c r="D39" s="1466" t="s">
        <v>121</v>
      </c>
      <c r="E39" s="1467"/>
      <c r="F39" s="1468"/>
      <c r="G39" s="1411"/>
      <c r="H39" s="1412"/>
      <c r="I39" s="1412"/>
      <c r="J39" s="1412"/>
      <c r="K39" s="1412"/>
      <c r="L39" s="1412"/>
      <c r="M39" s="1412"/>
      <c r="N39" s="1413"/>
      <c r="O39" s="1414" t="str">
        <f>IF(G39="","",IFERROR(VLOOKUP(G39,製品リスト!$G$4:$I$1000,2,0),"SII登録型番を正しく入力してください"))</f>
        <v/>
      </c>
      <c r="P39" s="1415"/>
      <c r="Q39" s="1415"/>
      <c r="R39" s="1415"/>
      <c r="S39" s="1415"/>
      <c r="T39" s="1415"/>
      <c r="U39" s="1415"/>
      <c r="V39" s="1415"/>
      <c r="W39" s="1415"/>
      <c r="X39" s="1415"/>
      <c r="Y39" s="1416"/>
      <c r="Z39" s="1414" t="str">
        <f>IF(G39="","",IFERROR(VLOOKUP(G39,製品リスト!$G$4:$I$1000,3,0),"SII登録型番を正しく入力してください"))</f>
        <v/>
      </c>
      <c r="AA39" s="1415"/>
      <c r="AB39" s="1415"/>
      <c r="AC39" s="1415"/>
      <c r="AD39" s="1415"/>
      <c r="AE39" s="1415"/>
      <c r="AF39" s="1415"/>
      <c r="AG39" s="1415"/>
      <c r="AH39" s="1415"/>
      <c r="AI39" s="1415"/>
      <c r="AJ39" s="1415"/>
      <c r="AK39" s="1415"/>
      <c r="AL39" s="1415"/>
      <c r="AM39" s="1416"/>
      <c r="AN39" s="1466" t="str">
        <f>IF(G39="","",IFERROR(VLOOKUP(G39,製品リスト!$G$4:$J$1000,4,0),"SII登録型番を正しく入力してください"))</f>
        <v/>
      </c>
      <c r="AO39" s="1467"/>
      <c r="AP39" s="1468"/>
      <c r="AQ39" s="1370"/>
      <c r="AR39" s="1371"/>
      <c r="AS39" s="1372" t="str">
        <f t="shared" si="17"/>
        <v/>
      </c>
      <c r="AT39" s="1373"/>
      <c r="AU39" s="1374"/>
      <c r="AV39" s="1379" t="str">
        <f t="shared" ref="AV39" si="19">IF(AS39&lt;&gt;"",SUM(AS39:AU40),"")</f>
        <v/>
      </c>
      <c r="AW39" s="1380"/>
      <c r="AX39" s="1381"/>
      <c r="AY39" s="1360"/>
      <c r="AZ39" s="1361"/>
      <c r="BA39" s="1361"/>
      <c r="BB39" s="1361"/>
      <c r="BC39" s="1358" t="s">
        <v>14</v>
      </c>
      <c r="BD39" s="209"/>
      <c r="BE39" s="209"/>
      <c r="BF39" s="441">
        <v>31</v>
      </c>
      <c r="BG39" s="417"/>
    </row>
    <row r="40" spans="1:59" s="1" customFormat="1" ht="28.5" customHeight="1" x14ac:dyDescent="0.2">
      <c r="A40" s="1451"/>
      <c r="B40" s="1452"/>
      <c r="C40" s="1453"/>
      <c r="D40" s="1469" t="s">
        <v>122</v>
      </c>
      <c r="E40" s="1470"/>
      <c r="F40" s="1471"/>
      <c r="G40" s="1417"/>
      <c r="H40" s="1418"/>
      <c r="I40" s="1418"/>
      <c r="J40" s="1418"/>
      <c r="K40" s="1418"/>
      <c r="L40" s="1418"/>
      <c r="M40" s="1418"/>
      <c r="N40" s="1419"/>
      <c r="O40" s="1472" t="str">
        <f>IF(G40="","",IFERROR(VLOOKUP(G40,製品リスト!$G$4:$I$1000,2,0),"SII登録型番を正しく入力してください"))</f>
        <v/>
      </c>
      <c r="P40" s="1473"/>
      <c r="Q40" s="1473"/>
      <c r="R40" s="1473"/>
      <c r="S40" s="1473"/>
      <c r="T40" s="1473"/>
      <c r="U40" s="1473"/>
      <c r="V40" s="1473"/>
      <c r="W40" s="1473"/>
      <c r="X40" s="1473"/>
      <c r="Y40" s="1474"/>
      <c r="Z40" s="1472" t="str">
        <f>IF(G40="","",IFERROR(VLOOKUP(G40,製品リスト!$G$4:$I$1000,3,0),"SII登録型番を正しく入力してください"))</f>
        <v/>
      </c>
      <c r="AA40" s="1473"/>
      <c r="AB40" s="1473"/>
      <c r="AC40" s="1473"/>
      <c r="AD40" s="1473"/>
      <c r="AE40" s="1473"/>
      <c r="AF40" s="1473"/>
      <c r="AG40" s="1473"/>
      <c r="AH40" s="1473"/>
      <c r="AI40" s="1473"/>
      <c r="AJ40" s="1473"/>
      <c r="AK40" s="1473"/>
      <c r="AL40" s="1473"/>
      <c r="AM40" s="1474"/>
      <c r="AN40" s="1469" t="str">
        <f>IF(G40="","",IFERROR(VLOOKUP(G40,製品リスト!$G$4:$J$1000,4,0),"SII登録型番を正しく入力してください"))</f>
        <v/>
      </c>
      <c r="AO40" s="1470"/>
      <c r="AP40" s="1471"/>
      <c r="AQ40" s="1420"/>
      <c r="AR40" s="1421"/>
      <c r="AS40" s="1422" t="str">
        <f t="shared" si="17"/>
        <v/>
      </c>
      <c r="AT40" s="1423"/>
      <c r="AU40" s="1424"/>
      <c r="AV40" s="1382"/>
      <c r="AW40" s="1383"/>
      <c r="AX40" s="1384"/>
      <c r="AY40" s="1362"/>
      <c r="AZ40" s="1363"/>
      <c r="BA40" s="1363"/>
      <c r="BB40" s="1363"/>
      <c r="BC40" s="1369"/>
      <c r="BD40" s="209"/>
      <c r="BE40" s="209"/>
      <c r="BF40" s="441">
        <v>32</v>
      </c>
      <c r="BG40" s="417"/>
    </row>
    <row r="41" spans="1:59" s="1" customFormat="1" ht="28.5" customHeight="1" x14ac:dyDescent="0.2">
      <c r="A41" s="1451"/>
      <c r="B41" s="1452"/>
      <c r="C41" s="1453"/>
      <c r="D41" s="1466" t="s">
        <v>121</v>
      </c>
      <c r="E41" s="1467"/>
      <c r="F41" s="1468"/>
      <c r="G41" s="1411"/>
      <c r="H41" s="1412"/>
      <c r="I41" s="1412"/>
      <c r="J41" s="1412"/>
      <c r="K41" s="1412"/>
      <c r="L41" s="1412"/>
      <c r="M41" s="1412"/>
      <c r="N41" s="1413"/>
      <c r="O41" s="1414" t="str">
        <f>IF(G41="","",IFERROR(VLOOKUP(G41,製品リスト!$G$4:$I$1000,2,0),"SII登録型番を正しく入力してください"))</f>
        <v/>
      </c>
      <c r="P41" s="1415"/>
      <c r="Q41" s="1415"/>
      <c r="R41" s="1415"/>
      <c r="S41" s="1415"/>
      <c r="T41" s="1415"/>
      <c r="U41" s="1415"/>
      <c r="V41" s="1415"/>
      <c r="W41" s="1415"/>
      <c r="X41" s="1415"/>
      <c r="Y41" s="1416"/>
      <c r="Z41" s="1414" t="str">
        <f>IF(G41="","",IFERROR(VLOOKUP(G41,製品リスト!$G$4:$I$1000,3,0),"SII登録型番を正しく入力してください"))</f>
        <v/>
      </c>
      <c r="AA41" s="1415"/>
      <c r="AB41" s="1415"/>
      <c r="AC41" s="1415"/>
      <c r="AD41" s="1415"/>
      <c r="AE41" s="1415"/>
      <c r="AF41" s="1415"/>
      <c r="AG41" s="1415"/>
      <c r="AH41" s="1415"/>
      <c r="AI41" s="1415"/>
      <c r="AJ41" s="1415"/>
      <c r="AK41" s="1415"/>
      <c r="AL41" s="1415"/>
      <c r="AM41" s="1416"/>
      <c r="AN41" s="1466" t="str">
        <f>IF(G41="","",IFERROR(VLOOKUP(G41,製品リスト!$G$4:$J$1000,4,0),"SII登録型番を正しく入力してください"))</f>
        <v/>
      </c>
      <c r="AO41" s="1467"/>
      <c r="AP41" s="1468"/>
      <c r="AQ41" s="1370"/>
      <c r="AR41" s="1371"/>
      <c r="AS41" s="1372" t="str">
        <f t="shared" si="0"/>
        <v/>
      </c>
      <c r="AT41" s="1373"/>
      <c r="AU41" s="1374"/>
      <c r="AV41" s="1379" t="str">
        <f t="shared" ref="AV41" si="20">IF(AS41&lt;&gt;"",SUM(AS41:AU42),"")</f>
        <v/>
      </c>
      <c r="AW41" s="1380"/>
      <c r="AX41" s="1381"/>
      <c r="AY41" s="1360"/>
      <c r="AZ41" s="1361"/>
      <c r="BA41" s="1361"/>
      <c r="BB41" s="1361"/>
      <c r="BC41" s="1358" t="s">
        <v>14</v>
      </c>
      <c r="BD41" s="209"/>
      <c r="BE41" s="209"/>
      <c r="BF41" s="441">
        <v>33</v>
      </c>
      <c r="BG41" s="417"/>
    </row>
    <row r="42" spans="1:59" s="1" customFormat="1" ht="28.5" customHeight="1" x14ac:dyDescent="0.2">
      <c r="A42" s="1451"/>
      <c r="B42" s="1452"/>
      <c r="C42" s="1453"/>
      <c r="D42" s="1469" t="s">
        <v>122</v>
      </c>
      <c r="E42" s="1470"/>
      <c r="F42" s="1471"/>
      <c r="G42" s="1417"/>
      <c r="H42" s="1418"/>
      <c r="I42" s="1418"/>
      <c r="J42" s="1418"/>
      <c r="K42" s="1418"/>
      <c r="L42" s="1418"/>
      <c r="M42" s="1418"/>
      <c r="N42" s="1419"/>
      <c r="O42" s="1472" t="str">
        <f>IF(G42="","",IFERROR(VLOOKUP(G42,製品リスト!$G$4:$I$1000,2,0),"SII登録型番を正しく入力してください"))</f>
        <v/>
      </c>
      <c r="P42" s="1473"/>
      <c r="Q42" s="1473"/>
      <c r="R42" s="1473"/>
      <c r="S42" s="1473"/>
      <c r="T42" s="1473"/>
      <c r="U42" s="1473"/>
      <c r="V42" s="1473"/>
      <c r="W42" s="1473"/>
      <c r="X42" s="1473"/>
      <c r="Y42" s="1474"/>
      <c r="Z42" s="1472" t="str">
        <f>IF(G42="","",IFERROR(VLOOKUP(G42,製品リスト!$G$4:$I$1000,3,0),"SII登録型番を正しく入力してください"))</f>
        <v/>
      </c>
      <c r="AA42" s="1473"/>
      <c r="AB42" s="1473"/>
      <c r="AC42" s="1473"/>
      <c r="AD42" s="1473"/>
      <c r="AE42" s="1473"/>
      <c r="AF42" s="1473"/>
      <c r="AG42" s="1473"/>
      <c r="AH42" s="1473"/>
      <c r="AI42" s="1473"/>
      <c r="AJ42" s="1473"/>
      <c r="AK42" s="1473"/>
      <c r="AL42" s="1473"/>
      <c r="AM42" s="1474"/>
      <c r="AN42" s="1469" t="str">
        <f>IF(G42="","",IFERROR(VLOOKUP(G42,製品リスト!$G$4:$J$1000,4,0),"SII登録型番を正しく入力してください"))</f>
        <v/>
      </c>
      <c r="AO42" s="1470"/>
      <c r="AP42" s="1471"/>
      <c r="AQ42" s="1420"/>
      <c r="AR42" s="1421"/>
      <c r="AS42" s="1422" t="str">
        <f t="shared" si="0"/>
        <v/>
      </c>
      <c r="AT42" s="1423"/>
      <c r="AU42" s="1424"/>
      <c r="AV42" s="1382"/>
      <c r="AW42" s="1383"/>
      <c r="AX42" s="1384"/>
      <c r="AY42" s="1362"/>
      <c r="AZ42" s="1363"/>
      <c r="BA42" s="1363"/>
      <c r="BB42" s="1363"/>
      <c r="BC42" s="1369"/>
      <c r="BD42" s="209"/>
      <c r="BE42" s="209"/>
      <c r="BF42" s="441">
        <v>34</v>
      </c>
      <c r="BG42" s="417"/>
    </row>
    <row r="43" spans="1:59" s="1" customFormat="1" ht="28.5" customHeight="1" x14ac:dyDescent="0.2">
      <c r="A43" s="1451"/>
      <c r="B43" s="1452"/>
      <c r="C43" s="1453"/>
      <c r="D43" s="1466" t="s">
        <v>121</v>
      </c>
      <c r="E43" s="1467"/>
      <c r="F43" s="1468"/>
      <c r="G43" s="1411"/>
      <c r="H43" s="1412"/>
      <c r="I43" s="1412"/>
      <c r="J43" s="1412"/>
      <c r="K43" s="1412"/>
      <c r="L43" s="1412"/>
      <c r="M43" s="1412"/>
      <c r="N43" s="1413"/>
      <c r="O43" s="1414" t="str">
        <f>IF(G43="","",IFERROR(VLOOKUP(G43,製品リスト!$G$4:$I$1000,2,0),"SII登録型番を正しく入力してください"))</f>
        <v/>
      </c>
      <c r="P43" s="1415"/>
      <c r="Q43" s="1415"/>
      <c r="R43" s="1415"/>
      <c r="S43" s="1415"/>
      <c r="T43" s="1415"/>
      <c r="U43" s="1415"/>
      <c r="V43" s="1415"/>
      <c r="W43" s="1415"/>
      <c r="X43" s="1415"/>
      <c r="Y43" s="1416"/>
      <c r="Z43" s="1414" t="str">
        <f>IF(G43="","",IFERROR(VLOOKUP(G43,製品リスト!$G$4:$I$1000,3,0),"SII登録型番を正しく入力してください"))</f>
        <v/>
      </c>
      <c r="AA43" s="1415"/>
      <c r="AB43" s="1415"/>
      <c r="AC43" s="1415"/>
      <c r="AD43" s="1415"/>
      <c r="AE43" s="1415"/>
      <c r="AF43" s="1415"/>
      <c r="AG43" s="1415"/>
      <c r="AH43" s="1415"/>
      <c r="AI43" s="1415"/>
      <c r="AJ43" s="1415"/>
      <c r="AK43" s="1415"/>
      <c r="AL43" s="1415"/>
      <c r="AM43" s="1416"/>
      <c r="AN43" s="1466" t="str">
        <f>IF(G43="","",IFERROR(VLOOKUP(G43,製品リスト!$G$4:$J$1000,4,0),"SII登録型番を正しく入力してください"))</f>
        <v/>
      </c>
      <c r="AO43" s="1467"/>
      <c r="AP43" s="1468"/>
      <c r="AQ43" s="1370"/>
      <c r="AR43" s="1371"/>
      <c r="AS43" s="1372" t="str">
        <f t="shared" si="0"/>
        <v/>
      </c>
      <c r="AT43" s="1373"/>
      <c r="AU43" s="1374"/>
      <c r="AV43" s="1379" t="str">
        <f t="shared" ref="AV43" si="21">IF(AS43&lt;&gt;"",SUM(AS43:AU44),"")</f>
        <v/>
      </c>
      <c r="AW43" s="1380"/>
      <c r="AX43" s="1381"/>
      <c r="AY43" s="1360"/>
      <c r="AZ43" s="1361"/>
      <c r="BA43" s="1361"/>
      <c r="BB43" s="1361"/>
      <c r="BC43" s="1358" t="s">
        <v>14</v>
      </c>
      <c r="BD43" s="209"/>
      <c r="BE43" s="209"/>
      <c r="BF43" s="441">
        <v>35</v>
      </c>
      <c r="BG43" s="417"/>
    </row>
    <row r="44" spans="1:59" s="1" customFormat="1" ht="28.5" customHeight="1" x14ac:dyDescent="0.2">
      <c r="A44" s="1451"/>
      <c r="B44" s="1452"/>
      <c r="C44" s="1453"/>
      <c r="D44" s="1469" t="s">
        <v>122</v>
      </c>
      <c r="E44" s="1470"/>
      <c r="F44" s="1471"/>
      <c r="G44" s="1417"/>
      <c r="H44" s="1418"/>
      <c r="I44" s="1418"/>
      <c r="J44" s="1418"/>
      <c r="K44" s="1418"/>
      <c r="L44" s="1418"/>
      <c r="M44" s="1418"/>
      <c r="N44" s="1419"/>
      <c r="O44" s="1472" t="str">
        <f>IF(G44="","",IFERROR(VLOOKUP(G44,製品リスト!$G$4:$I$1000,2,0),"SII登録型番を正しく入力してください"))</f>
        <v/>
      </c>
      <c r="P44" s="1473"/>
      <c r="Q44" s="1473"/>
      <c r="R44" s="1473"/>
      <c r="S44" s="1473"/>
      <c r="T44" s="1473"/>
      <c r="U44" s="1473"/>
      <c r="V44" s="1473"/>
      <c r="W44" s="1473"/>
      <c r="X44" s="1473"/>
      <c r="Y44" s="1474"/>
      <c r="Z44" s="1472" t="str">
        <f>IF(G44="","",IFERROR(VLOOKUP(G44,製品リスト!$G$4:$I$1000,3,0),"SII登録型番を正しく入力してください"))</f>
        <v/>
      </c>
      <c r="AA44" s="1473"/>
      <c r="AB44" s="1473"/>
      <c r="AC44" s="1473"/>
      <c r="AD44" s="1473"/>
      <c r="AE44" s="1473"/>
      <c r="AF44" s="1473"/>
      <c r="AG44" s="1473"/>
      <c r="AH44" s="1473"/>
      <c r="AI44" s="1473"/>
      <c r="AJ44" s="1473"/>
      <c r="AK44" s="1473"/>
      <c r="AL44" s="1473"/>
      <c r="AM44" s="1474"/>
      <c r="AN44" s="1469" t="str">
        <f>IF(G44="","",IFERROR(VLOOKUP(G44,製品リスト!$G$4:$J$1000,4,0),"SII登録型番を正しく入力してください"))</f>
        <v/>
      </c>
      <c r="AO44" s="1470"/>
      <c r="AP44" s="1471"/>
      <c r="AQ44" s="1420"/>
      <c r="AR44" s="1421"/>
      <c r="AS44" s="1422" t="str">
        <f t="shared" si="0"/>
        <v/>
      </c>
      <c r="AT44" s="1423"/>
      <c r="AU44" s="1424"/>
      <c r="AV44" s="1382"/>
      <c r="AW44" s="1383"/>
      <c r="AX44" s="1384"/>
      <c r="AY44" s="1362"/>
      <c r="AZ44" s="1363"/>
      <c r="BA44" s="1363"/>
      <c r="BB44" s="1363"/>
      <c r="BC44" s="1369"/>
      <c r="BD44" s="209"/>
      <c r="BE44" s="209"/>
      <c r="BF44" s="441">
        <v>36</v>
      </c>
      <c r="BG44" s="417"/>
    </row>
    <row r="45" spans="1:59" s="1" customFormat="1" ht="28.5" customHeight="1" x14ac:dyDescent="0.2">
      <c r="A45" s="1451"/>
      <c r="B45" s="1452"/>
      <c r="C45" s="1453"/>
      <c r="D45" s="1466" t="s">
        <v>121</v>
      </c>
      <c r="E45" s="1467"/>
      <c r="F45" s="1468"/>
      <c r="G45" s="1411"/>
      <c r="H45" s="1412"/>
      <c r="I45" s="1412"/>
      <c r="J45" s="1412"/>
      <c r="K45" s="1412"/>
      <c r="L45" s="1412"/>
      <c r="M45" s="1412"/>
      <c r="N45" s="1413"/>
      <c r="O45" s="1414" t="str">
        <f>IF(G45="","",IFERROR(VLOOKUP(G45,製品リスト!$G$4:$I$1000,2,0),"SII登録型番を正しく入力してください"))</f>
        <v/>
      </c>
      <c r="P45" s="1415"/>
      <c r="Q45" s="1415"/>
      <c r="R45" s="1415"/>
      <c r="S45" s="1415"/>
      <c r="T45" s="1415"/>
      <c r="U45" s="1415"/>
      <c r="V45" s="1415"/>
      <c r="W45" s="1415"/>
      <c r="X45" s="1415"/>
      <c r="Y45" s="1416"/>
      <c r="Z45" s="1414" t="str">
        <f>IF(G45="","",IFERROR(VLOOKUP(G45,製品リスト!$G$4:$I$1000,3,0),"SII登録型番を正しく入力してください"))</f>
        <v/>
      </c>
      <c r="AA45" s="1415"/>
      <c r="AB45" s="1415"/>
      <c r="AC45" s="1415"/>
      <c r="AD45" s="1415"/>
      <c r="AE45" s="1415"/>
      <c r="AF45" s="1415"/>
      <c r="AG45" s="1415"/>
      <c r="AH45" s="1415"/>
      <c r="AI45" s="1415"/>
      <c r="AJ45" s="1415"/>
      <c r="AK45" s="1415"/>
      <c r="AL45" s="1415"/>
      <c r="AM45" s="1416"/>
      <c r="AN45" s="1466" t="str">
        <f>IF(G45="","",IFERROR(VLOOKUP(G45,製品リスト!$G$4:$J$1000,4,0),"SII登録型番を正しく入力してください"))</f>
        <v/>
      </c>
      <c r="AO45" s="1467"/>
      <c r="AP45" s="1468"/>
      <c r="AQ45" s="1370"/>
      <c r="AR45" s="1371"/>
      <c r="AS45" s="1372" t="str">
        <f t="shared" si="0"/>
        <v/>
      </c>
      <c r="AT45" s="1373"/>
      <c r="AU45" s="1374"/>
      <c r="AV45" s="1379" t="str">
        <f t="shared" ref="AV45" si="22">IF(AS45&lt;&gt;"",SUM(AS45:AU46),"")</f>
        <v/>
      </c>
      <c r="AW45" s="1380"/>
      <c r="AX45" s="1381"/>
      <c r="AY45" s="1360"/>
      <c r="AZ45" s="1361"/>
      <c r="BA45" s="1361"/>
      <c r="BB45" s="1361"/>
      <c r="BC45" s="1358" t="s">
        <v>14</v>
      </c>
      <c r="BD45" s="209"/>
      <c r="BE45" s="209"/>
      <c r="BF45" s="441">
        <v>37</v>
      </c>
      <c r="BG45" s="417"/>
    </row>
    <row r="46" spans="1:59" s="1" customFormat="1" ht="28.5" customHeight="1" x14ac:dyDescent="0.2">
      <c r="A46" s="1451"/>
      <c r="B46" s="1452"/>
      <c r="C46" s="1453"/>
      <c r="D46" s="1469" t="s">
        <v>122</v>
      </c>
      <c r="E46" s="1470"/>
      <c r="F46" s="1471"/>
      <c r="G46" s="1417"/>
      <c r="H46" s="1418"/>
      <c r="I46" s="1418"/>
      <c r="J46" s="1418"/>
      <c r="K46" s="1418"/>
      <c r="L46" s="1418"/>
      <c r="M46" s="1418"/>
      <c r="N46" s="1419"/>
      <c r="O46" s="1472" t="str">
        <f>IF(G46="","",IFERROR(VLOOKUP(G46,製品リスト!$G$4:$I$1000,2,0),"SII登録型番を正しく入力してください"))</f>
        <v/>
      </c>
      <c r="P46" s="1473"/>
      <c r="Q46" s="1473"/>
      <c r="R46" s="1473"/>
      <c r="S46" s="1473"/>
      <c r="T46" s="1473"/>
      <c r="U46" s="1473"/>
      <c r="V46" s="1473"/>
      <c r="W46" s="1473"/>
      <c r="X46" s="1473"/>
      <c r="Y46" s="1474"/>
      <c r="Z46" s="1472" t="str">
        <f>IF(G46="","",IFERROR(VLOOKUP(G46,製品リスト!$G$4:$I$1000,3,0),"SII登録型番を正しく入力してください"))</f>
        <v/>
      </c>
      <c r="AA46" s="1473"/>
      <c r="AB46" s="1473"/>
      <c r="AC46" s="1473"/>
      <c r="AD46" s="1473"/>
      <c r="AE46" s="1473"/>
      <c r="AF46" s="1473"/>
      <c r="AG46" s="1473"/>
      <c r="AH46" s="1473"/>
      <c r="AI46" s="1473"/>
      <c r="AJ46" s="1473"/>
      <c r="AK46" s="1473"/>
      <c r="AL46" s="1473"/>
      <c r="AM46" s="1474"/>
      <c r="AN46" s="1469" t="str">
        <f>IF(G46="","",IFERROR(VLOOKUP(G46,製品リスト!$G$4:$J$1000,4,0),"SII登録型番を正しく入力してください"))</f>
        <v/>
      </c>
      <c r="AO46" s="1470"/>
      <c r="AP46" s="1471"/>
      <c r="AQ46" s="1420"/>
      <c r="AR46" s="1421"/>
      <c r="AS46" s="1422" t="str">
        <f t="shared" si="0"/>
        <v/>
      </c>
      <c r="AT46" s="1423"/>
      <c r="AU46" s="1424"/>
      <c r="AV46" s="1382"/>
      <c r="AW46" s="1383"/>
      <c r="AX46" s="1384"/>
      <c r="AY46" s="1362"/>
      <c r="AZ46" s="1363"/>
      <c r="BA46" s="1363"/>
      <c r="BB46" s="1363"/>
      <c r="BC46" s="1369"/>
      <c r="BD46" s="209"/>
      <c r="BE46" s="209"/>
      <c r="BF46" s="441">
        <v>38</v>
      </c>
      <c r="BG46" s="417"/>
    </row>
    <row r="47" spans="1:59" s="1" customFormat="1" ht="28.5" customHeight="1" x14ac:dyDescent="0.2">
      <c r="A47" s="1451"/>
      <c r="B47" s="1452"/>
      <c r="C47" s="1453"/>
      <c r="D47" s="1466" t="s">
        <v>121</v>
      </c>
      <c r="E47" s="1467"/>
      <c r="F47" s="1468"/>
      <c r="G47" s="1411"/>
      <c r="H47" s="1412"/>
      <c r="I47" s="1412"/>
      <c r="J47" s="1412"/>
      <c r="K47" s="1412"/>
      <c r="L47" s="1412"/>
      <c r="M47" s="1412"/>
      <c r="N47" s="1413"/>
      <c r="O47" s="1414" t="str">
        <f>IF(G47="","",IFERROR(VLOOKUP(G47,製品リスト!$G$4:$I$1000,2,0),"SII登録型番を正しく入力してください"))</f>
        <v/>
      </c>
      <c r="P47" s="1415"/>
      <c r="Q47" s="1415"/>
      <c r="R47" s="1415"/>
      <c r="S47" s="1415"/>
      <c r="T47" s="1415"/>
      <c r="U47" s="1415"/>
      <c r="V47" s="1415"/>
      <c r="W47" s="1415"/>
      <c r="X47" s="1415"/>
      <c r="Y47" s="1416"/>
      <c r="Z47" s="1414" t="str">
        <f>IF(G47="","",IFERROR(VLOOKUP(G47,製品リスト!$G$4:$I$1000,3,0),"SII登録型番を正しく入力してください"))</f>
        <v/>
      </c>
      <c r="AA47" s="1415"/>
      <c r="AB47" s="1415"/>
      <c r="AC47" s="1415"/>
      <c r="AD47" s="1415"/>
      <c r="AE47" s="1415"/>
      <c r="AF47" s="1415"/>
      <c r="AG47" s="1415"/>
      <c r="AH47" s="1415"/>
      <c r="AI47" s="1415"/>
      <c r="AJ47" s="1415"/>
      <c r="AK47" s="1415"/>
      <c r="AL47" s="1415"/>
      <c r="AM47" s="1416"/>
      <c r="AN47" s="1466" t="str">
        <f>IF(G47="","",IFERROR(VLOOKUP(G47,製品リスト!$G$4:$J$1000,4,0),"SII登録型番を正しく入力してください"))</f>
        <v/>
      </c>
      <c r="AO47" s="1467"/>
      <c r="AP47" s="1468"/>
      <c r="AQ47" s="1370"/>
      <c r="AR47" s="1371"/>
      <c r="AS47" s="1372" t="str">
        <f t="shared" si="0"/>
        <v/>
      </c>
      <c r="AT47" s="1373"/>
      <c r="AU47" s="1374"/>
      <c r="AV47" s="1379" t="str">
        <f t="shared" ref="AV47" si="23">IF(AS47&lt;&gt;"",SUM(AS47:AU48),"")</f>
        <v/>
      </c>
      <c r="AW47" s="1380"/>
      <c r="AX47" s="1381"/>
      <c r="AY47" s="1360"/>
      <c r="AZ47" s="1361"/>
      <c r="BA47" s="1361"/>
      <c r="BB47" s="1361"/>
      <c r="BC47" s="1358" t="s">
        <v>14</v>
      </c>
      <c r="BD47" s="209"/>
      <c r="BE47" s="209"/>
      <c r="BF47" s="441">
        <v>39</v>
      </c>
      <c r="BG47" s="417"/>
    </row>
    <row r="48" spans="1:59" s="1" customFormat="1" ht="28.5" customHeight="1" thickBot="1" x14ac:dyDescent="0.25">
      <c r="A48" s="1454"/>
      <c r="B48" s="1455"/>
      <c r="C48" s="1456"/>
      <c r="D48" s="1483" t="s">
        <v>122</v>
      </c>
      <c r="E48" s="1484"/>
      <c r="F48" s="1485"/>
      <c r="G48" s="1486"/>
      <c r="H48" s="1487"/>
      <c r="I48" s="1487"/>
      <c r="J48" s="1487"/>
      <c r="K48" s="1487"/>
      <c r="L48" s="1487"/>
      <c r="M48" s="1487"/>
      <c r="N48" s="1488"/>
      <c r="O48" s="1489" t="str">
        <f>IF(G48="","",IFERROR(VLOOKUP(G48,製品リスト!$G$4:$I$1000,2,0),"SII登録型番を正しく入力してください"))</f>
        <v/>
      </c>
      <c r="P48" s="1490"/>
      <c r="Q48" s="1490"/>
      <c r="R48" s="1490"/>
      <c r="S48" s="1490"/>
      <c r="T48" s="1490"/>
      <c r="U48" s="1490"/>
      <c r="V48" s="1490"/>
      <c r="W48" s="1490"/>
      <c r="X48" s="1490"/>
      <c r="Y48" s="1491"/>
      <c r="Z48" s="1489" t="str">
        <f>IF(G48="","",IFERROR(VLOOKUP(G48,製品リスト!$G$4:$I$1000,3,0),"SII登録型番を正しく入力してください"))</f>
        <v/>
      </c>
      <c r="AA48" s="1490"/>
      <c r="AB48" s="1490"/>
      <c r="AC48" s="1490"/>
      <c r="AD48" s="1490"/>
      <c r="AE48" s="1490"/>
      <c r="AF48" s="1490"/>
      <c r="AG48" s="1490"/>
      <c r="AH48" s="1490"/>
      <c r="AI48" s="1490"/>
      <c r="AJ48" s="1490"/>
      <c r="AK48" s="1490"/>
      <c r="AL48" s="1490"/>
      <c r="AM48" s="1491"/>
      <c r="AN48" s="1483" t="str">
        <f>IF(G48="","",IFERROR(VLOOKUP(G48,製品リスト!$G$4:$J$1000,4,0),"SII登録型番を正しく入力してください"))</f>
        <v/>
      </c>
      <c r="AO48" s="1484"/>
      <c r="AP48" s="1485"/>
      <c r="AQ48" s="1364"/>
      <c r="AR48" s="1365"/>
      <c r="AS48" s="1366" t="str">
        <f t="shared" si="0"/>
        <v/>
      </c>
      <c r="AT48" s="1367"/>
      <c r="AU48" s="1368"/>
      <c r="AV48" s="1385"/>
      <c r="AW48" s="1386"/>
      <c r="AX48" s="1387"/>
      <c r="AY48" s="1388"/>
      <c r="AZ48" s="1389"/>
      <c r="BA48" s="1389"/>
      <c r="BB48" s="1389"/>
      <c r="BC48" s="1359"/>
      <c r="BD48" s="209"/>
      <c r="BE48" s="209"/>
      <c r="BF48" s="441">
        <v>40</v>
      </c>
      <c r="BG48" s="417"/>
    </row>
    <row r="49" spans="1:59" ht="15.65" customHeight="1" x14ac:dyDescent="0.2">
      <c r="BG49" s="425"/>
    </row>
    <row r="50" spans="1:59" ht="31.5" customHeight="1" thickBot="1" x14ac:dyDescent="0.3">
      <c r="A50" s="27" t="s">
        <v>88</v>
      </c>
      <c r="B50" s="117"/>
      <c r="C50" s="117"/>
      <c r="D50" s="117"/>
      <c r="E50" s="117"/>
      <c r="F50" s="117"/>
      <c r="G50" s="117"/>
      <c r="H50" s="117"/>
      <c r="I50" s="108"/>
      <c r="J50" s="108"/>
      <c r="K50" s="108"/>
      <c r="L50" s="108"/>
      <c r="M50" s="108"/>
      <c r="N50" s="108"/>
      <c r="O50" s="108"/>
      <c r="P50" s="161" t="s">
        <v>141</v>
      </c>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17"/>
      <c r="AZ50" s="117"/>
      <c r="BA50" s="117"/>
      <c r="BB50" s="117"/>
      <c r="BC50" s="117"/>
      <c r="BD50" s="117"/>
      <c r="BE50" s="117"/>
      <c r="BG50" s="425"/>
    </row>
    <row r="51" spans="1:59" ht="57.75" customHeight="1" thickBot="1" x14ac:dyDescent="0.25">
      <c r="A51" s="1203" t="s">
        <v>15</v>
      </c>
      <c r="B51" s="1204"/>
      <c r="C51" s="1205"/>
      <c r="D51" s="857" t="s">
        <v>126</v>
      </c>
      <c r="E51" s="849"/>
      <c r="F51" s="849"/>
      <c r="G51" s="849"/>
      <c r="H51" s="849"/>
      <c r="I51" s="1054"/>
      <c r="J51" s="852" t="s">
        <v>131</v>
      </c>
      <c r="K51" s="852"/>
      <c r="L51" s="852"/>
      <c r="M51" s="852"/>
      <c r="N51" s="852"/>
      <c r="O51" s="852"/>
      <c r="P51" s="853"/>
      <c r="Q51" s="849" t="s">
        <v>132</v>
      </c>
      <c r="R51" s="1054"/>
      <c r="S51" s="849" t="s">
        <v>90</v>
      </c>
      <c r="T51" s="849"/>
      <c r="U51" s="849"/>
      <c r="V51" s="849"/>
      <c r="W51" s="849"/>
      <c r="X51" s="849"/>
      <c r="Y51" s="850"/>
      <c r="Z51" s="857" t="s">
        <v>91</v>
      </c>
      <c r="AA51" s="849"/>
      <c r="AB51" s="849"/>
      <c r="AC51" s="849"/>
      <c r="AD51" s="849"/>
      <c r="AE51" s="849"/>
      <c r="AF51" s="849"/>
      <c r="AG51" s="849"/>
      <c r="AH51" s="849"/>
      <c r="AI51" s="849"/>
      <c r="AJ51" s="849"/>
      <c r="AK51" s="849"/>
      <c r="AL51" s="849"/>
      <c r="AM51" s="850"/>
      <c r="AN51" s="857" t="s">
        <v>117</v>
      </c>
      <c r="AO51" s="849"/>
      <c r="AP51" s="849"/>
      <c r="AQ51" s="849"/>
      <c r="AR51" s="849"/>
      <c r="AS51" s="849"/>
      <c r="AT51" s="849"/>
      <c r="AU51" s="849"/>
      <c r="AV51" s="849"/>
      <c r="AW51" s="849"/>
      <c r="AX51" s="849"/>
      <c r="AY51" s="849"/>
      <c r="AZ51" s="849"/>
      <c r="BA51" s="849"/>
      <c r="BB51" s="849"/>
      <c r="BC51" s="858"/>
      <c r="BD51" s="194"/>
      <c r="BE51" s="194"/>
      <c r="BF51" s="421" t="s">
        <v>713</v>
      </c>
      <c r="BG51" s="440" t="s">
        <v>240</v>
      </c>
    </row>
    <row r="52" spans="1:59" ht="33.75" customHeight="1" thickTop="1" x14ac:dyDescent="0.2">
      <c r="A52" s="1425" t="s">
        <v>99</v>
      </c>
      <c r="B52" s="1426"/>
      <c r="C52" s="1427"/>
      <c r="D52" s="1402" t="s">
        <v>127</v>
      </c>
      <c r="E52" s="1403"/>
      <c r="F52" s="1403"/>
      <c r="G52" s="1403"/>
      <c r="H52" s="1403"/>
      <c r="I52" s="1404"/>
      <c r="J52" s="1396" t="str">
        <f>IF((SUMIF($AV$9:$AX$28,"&gt;=2.2",$AY$9:$BB$28))=0,"",IF((SUMIF($AV$9:$AX$28,"&gt;=2.2",$AY$9:$BB$28))&lt;=1,1,ROUNDDOWN(SUMIF($AV$9:$AX$28,"&gt;=2.2",$AY$9:$BB$28),0)))</f>
        <v/>
      </c>
      <c r="K52" s="1397"/>
      <c r="L52" s="1397"/>
      <c r="M52" s="1397"/>
      <c r="N52" s="1397"/>
      <c r="O52" s="1397"/>
      <c r="P52" s="106" t="s">
        <v>133</v>
      </c>
      <c r="Q52" s="1428" t="s">
        <v>132</v>
      </c>
      <c r="R52" s="1429"/>
      <c r="S52" s="1375">
        <v>7500</v>
      </c>
      <c r="T52" s="1375"/>
      <c r="U52" s="1375"/>
      <c r="V52" s="1375"/>
      <c r="W52" s="1375"/>
      <c r="X52" s="1375"/>
      <c r="Y52" s="81" t="s">
        <v>0</v>
      </c>
      <c r="Z52" s="1376" t="str">
        <f>IF(J52="","",(J52*S52))</f>
        <v/>
      </c>
      <c r="AA52" s="1376"/>
      <c r="AB52" s="1376"/>
      <c r="AC52" s="1376"/>
      <c r="AD52" s="1376"/>
      <c r="AE52" s="1376"/>
      <c r="AF52" s="1376"/>
      <c r="AG52" s="1376"/>
      <c r="AH52" s="1376"/>
      <c r="AI52" s="1376"/>
      <c r="AJ52" s="1376"/>
      <c r="AK52" s="1376"/>
      <c r="AL52" s="1376"/>
      <c r="AM52" s="81" t="s">
        <v>0</v>
      </c>
      <c r="AN52" s="1377" t="str">
        <f>IF(Z52&lt;&gt;"",Z52,"")</f>
        <v/>
      </c>
      <c r="AO52" s="1378"/>
      <c r="AP52" s="1378"/>
      <c r="AQ52" s="1378"/>
      <c r="AR52" s="1378"/>
      <c r="AS52" s="1378"/>
      <c r="AT52" s="1378"/>
      <c r="AU52" s="1378"/>
      <c r="AV52" s="1378"/>
      <c r="AW52" s="1378"/>
      <c r="AX52" s="1378"/>
      <c r="AY52" s="1378"/>
      <c r="AZ52" s="1378"/>
      <c r="BA52" s="1378"/>
      <c r="BB52" s="1378"/>
      <c r="BC52" s="247" t="s">
        <v>0</v>
      </c>
      <c r="BD52" s="195"/>
      <c r="BE52" s="195"/>
      <c r="BF52" s="441">
        <v>41</v>
      </c>
      <c r="BG52" s="417"/>
    </row>
    <row r="53" spans="1:59" ht="33.75" customHeight="1" x14ac:dyDescent="0.2">
      <c r="A53" s="1212" t="s">
        <v>93</v>
      </c>
      <c r="B53" s="1213"/>
      <c r="C53" s="1214"/>
      <c r="D53" s="1405" t="s">
        <v>128</v>
      </c>
      <c r="E53" s="1406"/>
      <c r="F53" s="1406"/>
      <c r="G53" s="1406"/>
      <c r="H53" s="1406"/>
      <c r="I53" s="1407"/>
      <c r="J53" s="1398" t="str">
        <f>IF((SUMIF($AV$29:$AX$48,"&gt;=5.4",$AY$29:$BB$48))=0,"",IF((SUMIF($AV$29:$AX$48,"&gt;=5.4",$AY$29:$BB$48))&lt;=1,1,ROUNDDOWN(SUMIF($AV$29:$AX$48,"&gt;=5.4",$AY$29:$BB$48),0)))</f>
        <v/>
      </c>
      <c r="K53" s="1399"/>
      <c r="L53" s="1399"/>
      <c r="M53" s="1399"/>
      <c r="N53" s="1399"/>
      <c r="O53" s="1399"/>
      <c r="P53" s="123" t="s">
        <v>133</v>
      </c>
      <c r="Q53" s="1430" t="s">
        <v>132</v>
      </c>
      <c r="R53" s="1149"/>
      <c r="S53" s="1132">
        <v>6000</v>
      </c>
      <c r="T53" s="1132"/>
      <c r="U53" s="1132"/>
      <c r="V53" s="1132"/>
      <c r="W53" s="1132"/>
      <c r="X53" s="1132"/>
      <c r="Y53" s="82" t="s">
        <v>0</v>
      </c>
      <c r="Z53" s="1070" t="str">
        <f>IF(J53="","",(J53*S53))</f>
        <v/>
      </c>
      <c r="AA53" s="1070"/>
      <c r="AB53" s="1070"/>
      <c r="AC53" s="1070"/>
      <c r="AD53" s="1070"/>
      <c r="AE53" s="1070"/>
      <c r="AF53" s="1070"/>
      <c r="AG53" s="1070"/>
      <c r="AH53" s="1070"/>
      <c r="AI53" s="1070"/>
      <c r="AJ53" s="1070"/>
      <c r="AK53" s="1070"/>
      <c r="AL53" s="1070"/>
      <c r="AM53" s="82" t="s">
        <v>0</v>
      </c>
      <c r="AN53" s="1390">
        <f>SUM(Z53:AL54)</f>
        <v>0</v>
      </c>
      <c r="AO53" s="1391"/>
      <c r="AP53" s="1391"/>
      <c r="AQ53" s="1391"/>
      <c r="AR53" s="1391"/>
      <c r="AS53" s="1391"/>
      <c r="AT53" s="1391"/>
      <c r="AU53" s="1391"/>
      <c r="AV53" s="1391"/>
      <c r="AW53" s="1391"/>
      <c r="AX53" s="1391"/>
      <c r="AY53" s="1391"/>
      <c r="AZ53" s="1391"/>
      <c r="BA53" s="1391"/>
      <c r="BB53" s="1391"/>
      <c r="BC53" s="1219" t="s">
        <v>0</v>
      </c>
      <c r="BD53" s="195"/>
      <c r="BE53" s="195"/>
      <c r="BF53" s="442">
        <v>42</v>
      </c>
      <c r="BG53" s="417"/>
    </row>
    <row r="54" spans="1:59" ht="33.75" customHeight="1" thickBot="1" x14ac:dyDescent="0.25">
      <c r="A54" s="1215"/>
      <c r="B54" s="1216"/>
      <c r="C54" s="1217"/>
      <c r="D54" s="1408" t="s">
        <v>129</v>
      </c>
      <c r="E54" s="1409"/>
      <c r="F54" s="1409"/>
      <c r="G54" s="1409"/>
      <c r="H54" s="1409"/>
      <c r="I54" s="1410"/>
      <c r="J54" s="1400" t="str">
        <f>IF(SUMIFS($AY$29:$AY$48,$AV$29:$AV$48,"&gt;=2.7",$AV$29:$AV$48,"&lt;5.4")=0,"",IF(SUMIFS($AY$29:$AY$48,$AV$29:$AV$48,"&gt;=2.7",$AV$29:$AV$48,"&lt;5.4")&lt;1,1,ROUNDDOWN(SUMIFS($AY$29:$AY$48,$AV$29:$AV$48,"&gt;=2.7",$AV$29:$AV$48,"&lt;5.4"),0)))</f>
        <v/>
      </c>
      <c r="K54" s="1401"/>
      <c r="L54" s="1401"/>
      <c r="M54" s="1401"/>
      <c r="N54" s="1401"/>
      <c r="O54" s="1401"/>
      <c r="P54" s="124" t="s">
        <v>133</v>
      </c>
      <c r="Q54" s="1431" t="s">
        <v>132</v>
      </c>
      <c r="R54" s="1126"/>
      <c r="S54" s="1134">
        <v>5000</v>
      </c>
      <c r="T54" s="1134"/>
      <c r="U54" s="1134"/>
      <c r="V54" s="1134"/>
      <c r="W54" s="1134"/>
      <c r="X54" s="1134"/>
      <c r="Y54" s="86" t="s">
        <v>0</v>
      </c>
      <c r="Z54" s="884" t="str">
        <f>IF(J54="","",(J54*S54))</f>
        <v/>
      </c>
      <c r="AA54" s="884"/>
      <c r="AB54" s="884"/>
      <c r="AC54" s="884"/>
      <c r="AD54" s="884"/>
      <c r="AE54" s="884"/>
      <c r="AF54" s="884"/>
      <c r="AG54" s="884"/>
      <c r="AH54" s="884"/>
      <c r="AI54" s="884"/>
      <c r="AJ54" s="884"/>
      <c r="AK54" s="884"/>
      <c r="AL54" s="884"/>
      <c r="AM54" s="86" t="s">
        <v>0</v>
      </c>
      <c r="AN54" s="1392"/>
      <c r="AO54" s="1393"/>
      <c r="AP54" s="1393"/>
      <c r="AQ54" s="1393"/>
      <c r="AR54" s="1393"/>
      <c r="AS54" s="1393"/>
      <c r="AT54" s="1393"/>
      <c r="AU54" s="1393"/>
      <c r="AV54" s="1393"/>
      <c r="AW54" s="1393"/>
      <c r="AX54" s="1393"/>
      <c r="AY54" s="1393"/>
      <c r="AZ54" s="1393"/>
      <c r="BA54" s="1393"/>
      <c r="BB54" s="1393"/>
      <c r="BC54" s="1020"/>
      <c r="BD54" s="195"/>
      <c r="BE54" s="195"/>
      <c r="BF54" s="442">
        <v>43</v>
      </c>
      <c r="BG54" s="417"/>
    </row>
    <row r="55" spans="1:59" ht="37.5" customHeight="1" thickTop="1" thickBot="1" x14ac:dyDescent="0.25">
      <c r="A55" s="1189" t="s">
        <v>124</v>
      </c>
      <c r="B55" s="1190"/>
      <c r="C55" s="1190"/>
      <c r="D55" s="1190"/>
      <c r="E55" s="1190"/>
      <c r="F55" s="1190"/>
      <c r="G55" s="1190"/>
      <c r="H55" s="1190"/>
      <c r="I55" s="1190"/>
      <c r="J55" s="1190"/>
      <c r="K55" s="1190"/>
      <c r="L55" s="1190"/>
      <c r="M55" s="1190"/>
      <c r="N55" s="1190"/>
      <c r="O55" s="1190"/>
      <c r="P55" s="1190"/>
      <c r="Q55" s="1190"/>
      <c r="R55" s="1190"/>
      <c r="S55" s="1190"/>
      <c r="T55" s="1190"/>
      <c r="U55" s="1190"/>
      <c r="V55" s="1190"/>
      <c r="W55" s="1190"/>
      <c r="X55" s="1190"/>
      <c r="Y55" s="1190"/>
      <c r="Z55" s="1190"/>
      <c r="AA55" s="1190"/>
      <c r="AB55" s="1190"/>
      <c r="AC55" s="1190"/>
      <c r="AD55" s="1190"/>
      <c r="AE55" s="1190"/>
      <c r="AF55" s="1190"/>
      <c r="AG55" s="1190"/>
      <c r="AH55" s="1190"/>
      <c r="AI55" s="1190"/>
      <c r="AJ55" s="1190"/>
      <c r="AK55" s="1190"/>
      <c r="AL55" s="1190"/>
      <c r="AM55" s="1191"/>
      <c r="AN55" s="1394">
        <f>SUM(AN52:BB54)</f>
        <v>0</v>
      </c>
      <c r="AO55" s="1395"/>
      <c r="AP55" s="1395"/>
      <c r="AQ55" s="1395"/>
      <c r="AR55" s="1395"/>
      <c r="AS55" s="1395"/>
      <c r="AT55" s="1395"/>
      <c r="AU55" s="1395"/>
      <c r="AV55" s="1395"/>
      <c r="AW55" s="1395"/>
      <c r="AX55" s="1395"/>
      <c r="AY55" s="1395"/>
      <c r="AZ55" s="1395"/>
      <c r="BA55" s="1395"/>
      <c r="BB55" s="1395"/>
      <c r="BC55" s="85" t="s">
        <v>0</v>
      </c>
      <c r="BD55" s="196"/>
      <c r="BE55" s="196"/>
      <c r="BF55" s="442">
        <v>44</v>
      </c>
      <c r="BG55" s="417"/>
    </row>
    <row r="56" spans="1:59" ht="28.5" customHeight="1" x14ac:dyDescent="0.2">
      <c r="BG56" s="1498"/>
    </row>
    <row r="57" spans="1:59" ht="13.15" customHeight="1" x14ac:dyDescent="0.2">
      <c r="BG57" s="1498"/>
    </row>
    <row r="58" spans="1:59" ht="13.15" customHeight="1" x14ac:dyDescent="0.2">
      <c r="BG58" s="1498"/>
    </row>
    <row r="59" spans="1:59" ht="13.15" customHeight="1" x14ac:dyDescent="0.2">
      <c r="BG59" s="1498"/>
    </row>
    <row r="60" spans="1:59" ht="13.15" customHeight="1" x14ac:dyDescent="0.2">
      <c r="BG60" s="1498"/>
    </row>
    <row r="61" spans="1:59" ht="13.15" customHeight="1" x14ac:dyDescent="0.2">
      <c r="BG61" s="1498"/>
    </row>
    <row r="62" spans="1:59" ht="13.15" customHeight="1" x14ac:dyDescent="0.2">
      <c r="BG62" s="1498"/>
    </row>
    <row r="63" spans="1:59" ht="13.15" customHeight="1" x14ac:dyDescent="0.2">
      <c r="BG63" s="1498"/>
    </row>
  </sheetData>
  <sheetProtection algorithmName="SHA-512" hashValue="yRrIxixzZHAtLAOOOS2Zoq7D1XfVVxEKJ14yYc+ChUf5eouz0D3mtwgGtMxPG/dSE24bjlJBLYJztFHWq7kpmA==" saltValue="cTbD1BlVUycl5pdrwmqhEg==" spinCount="100000" sheet="1" objects="1" formatColumns="0"/>
  <mergeCells count="388">
    <mergeCell ref="BG56:BG57"/>
    <mergeCell ref="BG58:BG59"/>
    <mergeCell ref="BG60:BG61"/>
    <mergeCell ref="BG62:BG63"/>
    <mergeCell ref="AY35:BB36"/>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9:BC40"/>
    <mergeCell ref="D40:F40"/>
    <mergeCell ref="G40:N40"/>
    <mergeCell ref="AY33:BB34"/>
    <mergeCell ref="BC33:BC34"/>
    <mergeCell ref="D34:F34"/>
    <mergeCell ref="G34:N34"/>
    <mergeCell ref="O34:Y34"/>
    <mergeCell ref="Z34:AM34"/>
    <mergeCell ref="AN34:AP34"/>
    <mergeCell ref="AQ34:AR34"/>
    <mergeCell ref="AS34:AU34"/>
    <mergeCell ref="AN31:AP31"/>
    <mergeCell ref="AQ31:AR31"/>
    <mergeCell ref="AS31:AU31"/>
    <mergeCell ref="AV31:AX32"/>
    <mergeCell ref="AY31:BB32"/>
    <mergeCell ref="BC31:BC32"/>
    <mergeCell ref="D32:F32"/>
    <mergeCell ref="G32:N32"/>
    <mergeCell ref="O32:Y32"/>
    <mergeCell ref="Z32:AM32"/>
    <mergeCell ref="AN32:AP32"/>
    <mergeCell ref="AQ32:AR32"/>
    <mergeCell ref="AS17:AU17"/>
    <mergeCell ref="AV17:AX18"/>
    <mergeCell ref="AY17:BB18"/>
    <mergeCell ref="BC17:BC18"/>
    <mergeCell ref="D18:F18"/>
    <mergeCell ref="G18:N18"/>
    <mergeCell ref="O18:Y18"/>
    <mergeCell ref="Z18:AM18"/>
    <mergeCell ref="AN18:AP18"/>
    <mergeCell ref="AQ18:AR18"/>
    <mergeCell ref="AS18:AU18"/>
    <mergeCell ref="AY15:BB16"/>
    <mergeCell ref="BC15:BC16"/>
    <mergeCell ref="D16:F16"/>
    <mergeCell ref="G16:N16"/>
    <mergeCell ref="O16:Y16"/>
    <mergeCell ref="Z16:AM16"/>
    <mergeCell ref="AN16:AP16"/>
    <mergeCell ref="AQ16:AR16"/>
    <mergeCell ref="AS16:AU16"/>
    <mergeCell ref="AQ40:AR40"/>
    <mergeCell ref="AS40:AU40"/>
    <mergeCell ref="D13:F13"/>
    <mergeCell ref="G13:N13"/>
    <mergeCell ref="O13:Y13"/>
    <mergeCell ref="Z13:AM13"/>
    <mergeCell ref="AN13:AP13"/>
    <mergeCell ref="AQ13:AR13"/>
    <mergeCell ref="AS13:AU13"/>
    <mergeCell ref="AQ38:AR38"/>
    <mergeCell ref="AS38:AU38"/>
    <mergeCell ref="O37:Y37"/>
    <mergeCell ref="Z37:AM37"/>
    <mergeCell ref="AN37:AP37"/>
    <mergeCell ref="AQ37:AR37"/>
    <mergeCell ref="AS37:AU37"/>
    <mergeCell ref="AN21:AP21"/>
    <mergeCell ref="AQ21:AR21"/>
    <mergeCell ref="AS21:AU21"/>
    <mergeCell ref="AN25:AP25"/>
    <mergeCell ref="AQ25:AR25"/>
    <mergeCell ref="AS14:AU14"/>
    <mergeCell ref="D15:F15"/>
    <mergeCell ref="G15:N15"/>
    <mergeCell ref="AY13:BB14"/>
    <mergeCell ref="BC13:BC14"/>
    <mergeCell ref="D14:F14"/>
    <mergeCell ref="G14:N14"/>
    <mergeCell ref="O14:Y14"/>
    <mergeCell ref="Z14:AM14"/>
    <mergeCell ref="AN14:AP14"/>
    <mergeCell ref="AQ14:AR14"/>
    <mergeCell ref="D39:F39"/>
    <mergeCell ref="G39:N39"/>
    <mergeCell ref="O39:Y39"/>
    <mergeCell ref="Z39:AM39"/>
    <mergeCell ref="AN39:AP39"/>
    <mergeCell ref="AQ39:AR39"/>
    <mergeCell ref="AS39:AU39"/>
    <mergeCell ref="AV39:AX40"/>
    <mergeCell ref="AY39:BB40"/>
    <mergeCell ref="AY37:BB38"/>
    <mergeCell ref="BC37:BC38"/>
    <mergeCell ref="D38:F38"/>
    <mergeCell ref="G38:N38"/>
    <mergeCell ref="O38:Y38"/>
    <mergeCell ref="Z38:AM38"/>
    <mergeCell ref="AN38:AP38"/>
    <mergeCell ref="AY21:BB22"/>
    <mergeCell ref="BC21:BC22"/>
    <mergeCell ref="D22:F22"/>
    <mergeCell ref="G22:N22"/>
    <mergeCell ref="O22:Y22"/>
    <mergeCell ref="Z22:AM22"/>
    <mergeCell ref="AN22:AP22"/>
    <mergeCell ref="AQ22:AR22"/>
    <mergeCell ref="AS22:AU22"/>
    <mergeCell ref="D21:F21"/>
    <mergeCell ref="G21:N21"/>
    <mergeCell ref="O21:Y21"/>
    <mergeCell ref="Z21:AM21"/>
    <mergeCell ref="AY19:BB20"/>
    <mergeCell ref="BC19:BC20"/>
    <mergeCell ref="D20:F20"/>
    <mergeCell ref="G20:N20"/>
    <mergeCell ref="O20:Y20"/>
    <mergeCell ref="Z20:AM20"/>
    <mergeCell ref="AN20:AP20"/>
    <mergeCell ref="AQ20:AR20"/>
    <mergeCell ref="AS20:AU20"/>
    <mergeCell ref="D19:F19"/>
    <mergeCell ref="G19:N19"/>
    <mergeCell ref="O19:Y19"/>
    <mergeCell ref="Z19:AM19"/>
    <mergeCell ref="AN19:AP19"/>
    <mergeCell ref="AQ19:AR19"/>
    <mergeCell ref="AS19:AU19"/>
    <mergeCell ref="AN27:AP27"/>
    <mergeCell ref="AQ27:AR27"/>
    <mergeCell ref="AS27:AU27"/>
    <mergeCell ref="BC27:BC28"/>
    <mergeCell ref="D28:F28"/>
    <mergeCell ref="BC41:BC42"/>
    <mergeCell ref="D42:F42"/>
    <mergeCell ref="G42:N42"/>
    <mergeCell ref="O42:Y42"/>
    <mergeCell ref="Z42:AM42"/>
    <mergeCell ref="AN42:AP42"/>
    <mergeCell ref="AQ42:AR42"/>
    <mergeCell ref="AS42:AU42"/>
    <mergeCell ref="AV37:AX38"/>
    <mergeCell ref="AS32:AU32"/>
    <mergeCell ref="D33:F33"/>
    <mergeCell ref="G33:N33"/>
    <mergeCell ref="O33:Y33"/>
    <mergeCell ref="Z33:AM33"/>
    <mergeCell ref="AN33:AP33"/>
    <mergeCell ref="AQ33:AR33"/>
    <mergeCell ref="AS33:AU33"/>
    <mergeCell ref="AV33:AX34"/>
    <mergeCell ref="O40:Y40"/>
    <mergeCell ref="AY23:BB24"/>
    <mergeCell ref="BC23:BC24"/>
    <mergeCell ref="D24:F24"/>
    <mergeCell ref="G24:N24"/>
    <mergeCell ref="O24:Y24"/>
    <mergeCell ref="Z24:AM24"/>
    <mergeCell ref="AN24:AP24"/>
    <mergeCell ref="AQ24:AR24"/>
    <mergeCell ref="AS24:AU24"/>
    <mergeCell ref="AS23:AU23"/>
    <mergeCell ref="D11:F11"/>
    <mergeCell ref="O12:Y12"/>
    <mergeCell ref="Z12:AM12"/>
    <mergeCell ref="AN12:AP12"/>
    <mergeCell ref="AQ11:AR11"/>
    <mergeCell ref="AS11:AU11"/>
    <mergeCell ref="D9:F9"/>
    <mergeCell ref="G9:N9"/>
    <mergeCell ref="AV23:AX24"/>
    <mergeCell ref="AV19:AX20"/>
    <mergeCell ref="AV21:AX22"/>
    <mergeCell ref="O15:Y15"/>
    <mergeCell ref="Z15:AM15"/>
    <mergeCell ref="AN15:AP15"/>
    <mergeCell ref="AQ15:AR15"/>
    <mergeCell ref="AS15:AU15"/>
    <mergeCell ref="AV15:AX16"/>
    <mergeCell ref="AV13:AX14"/>
    <mergeCell ref="D17:F17"/>
    <mergeCell ref="G17:N17"/>
    <mergeCell ref="O17:Y17"/>
    <mergeCell ref="Z17:AM17"/>
    <mergeCell ref="AN17:AP17"/>
    <mergeCell ref="AQ17:AR17"/>
    <mergeCell ref="O25:Y25"/>
    <mergeCell ref="Z25:AM25"/>
    <mergeCell ref="AQ41:AR41"/>
    <mergeCell ref="AS41:AU41"/>
    <mergeCell ref="O9:Y9"/>
    <mergeCell ref="Z9:AM9"/>
    <mergeCell ref="AN9:AP9"/>
    <mergeCell ref="AQ9:AR9"/>
    <mergeCell ref="AS9:AU9"/>
    <mergeCell ref="O30:Y30"/>
    <mergeCell ref="Z30:AM30"/>
    <mergeCell ref="AN30:AP30"/>
    <mergeCell ref="AQ30:AR30"/>
    <mergeCell ref="AS30:AU30"/>
    <mergeCell ref="AQ29:AR29"/>
    <mergeCell ref="AS29:AU29"/>
    <mergeCell ref="O26:Y26"/>
    <mergeCell ref="O28:Y28"/>
    <mergeCell ref="Z28:AM28"/>
    <mergeCell ref="AN28:AP28"/>
    <mergeCell ref="AS28:AU28"/>
    <mergeCell ref="AQ28:AR28"/>
    <mergeCell ref="AS25:AU25"/>
    <mergeCell ref="Z29:AM29"/>
    <mergeCell ref="D48:F48"/>
    <mergeCell ref="G48:N48"/>
    <mergeCell ref="O48:Y48"/>
    <mergeCell ref="Z48:AM48"/>
    <mergeCell ref="AN48:AP48"/>
    <mergeCell ref="Z51:AM51"/>
    <mergeCell ref="AN51:BC51"/>
    <mergeCell ref="AQ26:AR26"/>
    <mergeCell ref="AS26:AU26"/>
    <mergeCell ref="BC29:BC30"/>
    <mergeCell ref="D30:F30"/>
    <mergeCell ref="G30:N30"/>
    <mergeCell ref="BC25:BC26"/>
    <mergeCell ref="D26:F26"/>
    <mergeCell ref="G26:N26"/>
    <mergeCell ref="G28:N28"/>
    <mergeCell ref="AV27:AX28"/>
    <mergeCell ref="AY27:BB28"/>
    <mergeCell ref="AV25:AX26"/>
    <mergeCell ref="AY25:BB26"/>
    <mergeCell ref="D27:F27"/>
    <mergeCell ref="G27:N27"/>
    <mergeCell ref="O27:Y27"/>
    <mergeCell ref="Z27:AM27"/>
    <mergeCell ref="AV29:AX30"/>
    <mergeCell ref="AY29:BB30"/>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AN11:AP11"/>
    <mergeCell ref="Z26:AM26"/>
    <mergeCell ref="AN26:AP26"/>
    <mergeCell ref="D25:F25"/>
    <mergeCell ref="G25:N25"/>
    <mergeCell ref="AQ23:AR23"/>
    <mergeCell ref="D47:F47"/>
    <mergeCell ref="G47:N47"/>
    <mergeCell ref="O47:Y47"/>
    <mergeCell ref="Z47:AM47"/>
    <mergeCell ref="AN47:AP47"/>
    <mergeCell ref="D37:F37"/>
    <mergeCell ref="G37:N37"/>
    <mergeCell ref="AV41:AX42"/>
    <mergeCell ref="AY41:BB42"/>
    <mergeCell ref="AQ44:AR44"/>
    <mergeCell ref="AS44:AU44"/>
    <mergeCell ref="AN45:AP45"/>
    <mergeCell ref="AQ46:AR46"/>
    <mergeCell ref="D43:F43"/>
    <mergeCell ref="G43:N43"/>
    <mergeCell ref="O43:Y43"/>
    <mergeCell ref="Z43:AM43"/>
    <mergeCell ref="AN43:AP43"/>
    <mergeCell ref="AQ43:AR43"/>
    <mergeCell ref="AS43:AU43"/>
    <mergeCell ref="AV43:AX44"/>
    <mergeCell ref="AS46:AU46"/>
    <mergeCell ref="D44:F44"/>
    <mergeCell ref="G44:N44"/>
    <mergeCell ref="AN29:AP29"/>
    <mergeCell ref="D41:F41"/>
    <mergeCell ref="G41:N41"/>
    <mergeCell ref="O41:Y41"/>
    <mergeCell ref="Z41:AM41"/>
    <mergeCell ref="AN41:AP41"/>
    <mergeCell ref="D46:F46"/>
    <mergeCell ref="G46:N46"/>
    <mergeCell ref="O46:Y46"/>
    <mergeCell ref="Z46:AM46"/>
    <mergeCell ref="AN46:AP46"/>
    <mergeCell ref="O44:Y44"/>
    <mergeCell ref="Z44:AM44"/>
    <mergeCell ref="AN44:AP44"/>
    <mergeCell ref="D45:F45"/>
    <mergeCell ref="G45:N45"/>
    <mergeCell ref="O45:Y45"/>
    <mergeCell ref="Z45:AM45"/>
    <mergeCell ref="Z40:AM40"/>
    <mergeCell ref="AN40:AP40"/>
    <mergeCell ref="D31:F31"/>
    <mergeCell ref="G31:N31"/>
    <mergeCell ref="O31:Y31"/>
    <mergeCell ref="Z31:AM31"/>
    <mergeCell ref="BC53:BC54"/>
    <mergeCell ref="A52:C52"/>
    <mergeCell ref="A53:C54"/>
    <mergeCell ref="Q52:R52"/>
    <mergeCell ref="Q53:R53"/>
    <mergeCell ref="Q54:R54"/>
    <mergeCell ref="A2:BC2"/>
    <mergeCell ref="A8:C8"/>
    <mergeCell ref="AV8:AX8"/>
    <mergeCell ref="D8:F8"/>
    <mergeCell ref="G8:N8"/>
    <mergeCell ref="O8:Y8"/>
    <mergeCell ref="Z8:AM8"/>
    <mergeCell ref="AN8:AP8"/>
    <mergeCell ref="AQ8:AR8"/>
    <mergeCell ref="AS8:AU8"/>
    <mergeCell ref="AY8:BC8"/>
    <mergeCell ref="AS5:AX7"/>
    <mergeCell ref="AY5:BC7"/>
    <mergeCell ref="A51:C51"/>
    <mergeCell ref="A29:C48"/>
    <mergeCell ref="D29:F29"/>
    <mergeCell ref="G29:N29"/>
    <mergeCell ref="O29:Y29"/>
    <mergeCell ref="BC9:BC10"/>
    <mergeCell ref="G11:N11"/>
    <mergeCell ref="O11:Y11"/>
    <mergeCell ref="Z11:AM11"/>
    <mergeCell ref="AV11:AX12"/>
    <mergeCell ref="AY11:BB12"/>
    <mergeCell ref="BC11:BC12"/>
    <mergeCell ref="G12:N12"/>
    <mergeCell ref="AQ12:AR12"/>
    <mergeCell ref="AS12:AU12"/>
    <mergeCell ref="S53:X53"/>
    <mergeCell ref="Z53:AL53"/>
    <mergeCell ref="AN53:BB54"/>
    <mergeCell ref="S54:X54"/>
    <mergeCell ref="Z54:AL54"/>
    <mergeCell ref="S51:Y51"/>
    <mergeCell ref="A55:AM55"/>
    <mergeCell ref="AN55:BB55"/>
    <mergeCell ref="J52:O52"/>
    <mergeCell ref="J53:O53"/>
    <mergeCell ref="J54:O54"/>
    <mergeCell ref="D52:I52"/>
    <mergeCell ref="D53:I53"/>
    <mergeCell ref="D54:I54"/>
    <mergeCell ref="Q51:R51"/>
    <mergeCell ref="J51:P51"/>
    <mergeCell ref="D51:I51"/>
    <mergeCell ref="BC47:BC48"/>
    <mergeCell ref="AY43:BB44"/>
    <mergeCell ref="AQ48:AR48"/>
    <mergeCell ref="AS48:AU48"/>
    <mergeCell ref="BC45:BC46"/>
    <mergeCell ref="AQ47:AR47"/>
    <mergeCell ref="AS47:AU47"/>
    <mergeCell ref="S52:X52"/>
    <mergeCell ref="Z52:AL52"/>
    <mergeCell ref="AN52:BB52"/>
    <mergeCell ref="BC43:BC44"/>
    <mergeCell ref="AQ45:AR45"/>
    <mergeCell ref="AS45:AU45"/>
    <mergeCell ref="AV45:AX46"/>
    <mergeCell ref="AY45:BB46"/>
    <mergeCell ref="AV47:AX48"/>
    <mergeCell ref="AY47:BB48"/>
  </mergeCells>
  <phoneticPr fontId="47"/>
  <conditionalFormatting sqref="AV9:AX28">
    <cfRule type="cellIs" dxfId="11" priority="2" operator="lessThan">
      <formula>2.2</formula>
    </cfRule>
  </conditionalFormatting>
  <conditionalFormatting sqref="AV29:AX48">
    <cfRule type="cellIs" dxfId="10" priority="1" operator="lessThan">
      <formula>2.7</formula>
    </cfRule>
  </conditionalFormatting>
  <conditionalFormatting sqref="BG9:BG48 BG52:BG55">
    <cfRule type="notContainsBlanks" dxfId="9" priority="4">
      <formula>LEN(TRIM(BG9))&gt;0</formula>
    </cfRule>
  </conditionalFormatting>
  <dataValidations count="6">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ED6B602-1FC3-4837-B195-E3BBD995EE70}">
      <formula1>AY9-ROUNDDOWN(AY9,2)=0</formula1>
    </dataValidation>
    <dataValidation type="custom" imeMode="disabled" allowBlank="1" showInputMessage="1" showErrorMessage="1" errorTitle="入力エラー" error="小数点以下第一位を切り捨てで入力して下さい。" sqref="AQ9:AR48" xr:uid="{43DD3715-C141-4C55-9C5F-2D62B832B93B}">
      <formula1>AQ9-ROUNDDOWN(AQ9,0)=0</formula1>
    </dataValidation>
    <dataValidation type="custom" imeMode="disabled" allowBlank="1" showInputMessage="1" showErrorMessage="1" errorTitle="入力エラー" error="小数点は第一位まで、二位以下切り捨てで入力して下さい。" sqref="AS9:AU48" xr:uid="{965DE8D4-DE27-4BCB-8577-27203770C3D1}">
      <formula1>AS9-ROUNDDOWN(AS9,1)=0</formula1>
    </dataValidation>
    <dataValidation type="custom" imeMode="disabled" allowBlank="1" showInputMessage="1" showErrorMessage="1" errorTitle="入力エラー" error="小数点は第三位まで、四位以下四捨五入で入力して下さい。" sqref="AN9:AP48" xr:uid="{E67A7F35-E56B-4970-A1C0-AA2559AC5921}">
      <formula1>AN9-ROUND(AN9,3)=0</formula1>
    </dataValidation>
    <dataValidation type="custom" imeMode="disabled" allowBlank="1" showInputMessage="1" showErrorMessage="1" sqref="AV9:AX48" xr:uid="{1090F8C6-74F8-4224-8331-9596F8440066}">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31F8054D-25D1-40DB-BAF9-439318FB16E2}">
      <formula1>AND(LENB(G9)=8,EXACT(UPPER(G9),G9))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G46"/>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7265625" style="24" customWidth="1"/>
    <col min="59" max="59" width="51.7265625" style="28" hidden="1" customWidth="1"/>
    <col min="60" max="60" width="51.7265625" style="4" customWidth="1"/>
    <col min="61" max="71" width="3.6328125" style="4" customWidth="1"/>
    <col min="72" max="16384" width="9" style="4"/>
  </cols>
  <sheetData>
    <row r="1" spans="1:58" ht="15.65" customHeight="1" x14ac:dyDescent="0.2">
      <c r="AW1" s="37"/>
      <c r="AX1" s="37"/>
      <c r="AY1" s="37"/>
      <c r="AZ1" s="37"/>
      <c r="BA1" s="37"/>
      <c r="BC1" s="13" t="s">
        <v>261</v>
      </c>
      <c r="BD1" s="13"/>
      <c r="BE1" s="13"/>
    </row>
    <row r="2" spans="1:58" ht="30" customHeight="1" x14ac:dyDescent="0.2">
      <c r="A2" s="549" t="s">
        <v>1017</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175"/>
      <c r="BE2" s="175"/>
      <c r="BF2" s="418"/>
    </row>
    <row r="3" spans="1:58" ht="8.5"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141"/>
      <c r="AZ3" s="60"/>
      <c r="BA3" s="141"/>
      <c r="BB3" s="1178"/>
      <c r="BC3" s="1178"/>
      <c r="BD3" s="141"/>
      <c r="BE3" s="141"/>
      <c r="BF3" s="419"/>
    </row>
    <row r="4" spans="1:58" ht="16.899999999999999" customHeight="1" x14ac:dyDescent="0.2">
      <c r="A4" s="101"/>
      <c r="B4" s="102"/>
      <c r="C4" s="103" t="s">
        <v>262</v>
      </c>
      <c r="D4" s="16"/>
      <c r="E4" s="16"/>
      <c r="F4" s="16"/>
      <c r="G4" s="104"/>
      <c r="H4" s="105"/>
      <c r="I4" s="103" t="s">
        <v>120</v>
      </c>
      <c r="J4" s="1"/>
      <c r="K4" s="1"/>
      <c r="L4" s="1"/>
      <c r="M4" s="26"/>
      <c r="N4" s="26"/>
      <c r="O4" s="26"/>
      <c r="P4" s="26"/>
      <c r="Q4" s="26"/>
      <c r="R4" s="26"/>
      <c r="S4" s="26"/>
      <c r="T4" s="26"/>
      <c r="U4" s="35"/>
      <c r="V4" s="35"/>
      <c r="W4" s="35"/>
      <c r="X4" s="35"/>
      <c r="Y4" s="35"/>
      <c r="Z4" s="35"/>
      <c r="AA4" s="35"/>
      <c r="AB4" s="35"/>
      <c r="AC4" s="35"/>
      <c r="AD4" s="35"/>
      <c r="AE4" s="35"/>
      <c r="AF4" s="35"/>
      <c r="AG4" s="35"/>
      <c r="AH4" s="35"/>
      <c r="AI4" s="35"/>
      <c r="AJ4" s="35"/>
      <c r="AK4" s="35"/>
      <c r="AL4" s="35"/>
      <c r="AM4" s="35"/>
      <c r="BB4" s="139"/>
    </row>
    <row r="5" spans="1:58" ht="19.5" thickBot="1" x14ac:dyDescent="0.25"/>
    <row r="6" spans="1:58" hidden="1" x14ac:dyDescent="0.2"/>
    <row r="7" spans="1:58" hidden="1" x14ac:dyDescent="0.2"/>
    <row r="8" spans="1:58" hidden="1" x14ac:dyDescent="0.2"/>
    <row r="9" spans="1:58" hidden="1" x14ac:dyDescent="0.2"/>
    <row r="10" spans="1:58" hidden="1" x14ac:dyDescent="0.2"/>
    <row r="11" spans="1:58" hidden="1" x14ac:dyDescent="0.2"/>
    <row r="12" spans="1:58" hidden="1" x14ac:dyDescent="0.2"/>
    <row r="13" spans="1:58" hidden="1" x14ac:dyDescent="0.2"/>
    <row r="14" spans="1:58" hidden="1" x14ac:dyDescent="0.2"/>
    <row r="15" spans="1:58" hidden="1" x14ac:dyDescent="0.2"/>
    <row r="16" spans="1:58" hidden="1" x14ac:dyDescent="0.2"/>
    <row r="17" spans="1:59" hidden="1" x14ac:dyDescent="0.2"/>
    <row r="18" spans="1:59" hidden="1" x14ac:dyDescent="0.2"/>
    <row r="19" spans="1:59" hidden="1" x14ac:dyDescent="0.2"/>
    <row r="20" spans="1:59" hidden="1" x14ac:dyDescent="0.2"/>
    <row r="21" spans="1:59" hidden="1" x14ac:dyDescent="0.2"/>
    <row r="22" spans="1:59" ht="14.5" hidden="1" customHeight="1" thickBot="1" x14ac:dyDescent="0.25">
      <c r="A22" s="25"/>
      <c r="B22" s="25"/>
      <c r="C22" s="25"/>
      <c r="D22" s="9"/>
      <c r="E22" s="9"/>
      <c r="F22" s="9"/>
      <c r="G22" s="9"/>
      <c r="H22" s="9"/>
      <c r="I22" s="9"/>
      <c r="J22" s="9"/>
      <c r="K22" s="9"/>
      <c r="L22" s="9"/>
      <c r="M22" s="9"/>
      <c r="N22" s="9"/>
      <c r="O22" s="9"/>
      <c r="P22" s="9"/>
      <c r="Q22" s="10"/>
      <c r="R22" s="10"/>
      <c r="S22" s="10"/>
      <c r="T22" s="10"/>
      <c r="U22" s="10"/>
      <c r="V22" s="10"/>
      <c r="W22" s="10"/>
      <c r="X22" s="10"/>
      <c r="Y22" s="10"/>
      <c r="Z22" s="10"/>
      <c r="AA22" s="10"/>
      <c r="AB22" s="10"/>
      <c r="AC22" s="10"/>
      <c r="AD22" s="10"/>
      <c r="AE22" s="10"/>
      <c r="AF22" s="10"/>
      <c r="AG22" s="10"/>
      <c r="AH22" s="10"/>
      <c r="AI22" s="11"/>
      <c r="AJ22" s="11"/>
      <c r="AK22" s="10"/>
      <c r="AL22" s="11"/>
      <c r="AM22" s="11"/>
      <c r="AN22" s="11"/>
      <c r="AO22" s="11"/>
      <c r="AP22" s="11"/>
      <c r="AQ22" s="11"/>
      <c r="AR22" s="11"/>
      <c r="AS22" s="11"/>
      <c r="AT22" s="11"/>
      <c r="AU22" s="11"/>
      <c r="AV22" s="11"/>
      <c r="AW22" s="11"/>
      <c r="AX22" s="11"/>
      <c r="AY22" s="11"/>
      <c r="AZ22" s="11"/>
      <c r="BA22" s="11"/>
      <c r="BB22" s="11"/>
      <c r="BC22" s="11"/>
      <c r="BD22" s="198"/>
      <c r="BE22" s="198"/>
      <c r="BF22" s="420"/>
    </row>
    <row r="23" spans="1:59" ht="29.25" customHeight="1" thickBot="1" x14ac:dyDescent="0.35">
      <c r="A23" s="918" t="s">
        <v>11</v>
      </c>
      <c r="B23" s="919"/>
      <c r="C23" s="919"/>
      <c r="D23" s="919"/>
      <c r="E23" s="919"/>
      <c r="F23" s="919"/>
      <c r="G23" s="919"/>
      <c r="H23" s="919"/>
      <c r="I23" s="920" t="s">
        <v>55</v>
      </c>
      <c r="J23" s="921"/>
      <c r="K23" s="921"/>
      <c r="L23" s="921"/>
      <c r="M23" s="921"/>
      <c r="N23" s="921"/>
      <c r="O23" s="921"/>
      <c r="P23" s="922"/>
      <c r="Q23" s="36"/>
      <c r="R23" s="36"/>
      <c r="S23" s="36"/>
      <c r="T23" s="36"/>
      <c r="U23" s="36"/>
      <c r="V23" s="36"/>
      <c r="W23" s="36"/>
      <c r="X23" s="36"/>
      <c r="Y23" s="36"/>
      <c r="Z23" s="36"/>
      <c r="AA23" s="36"/>
      <c r="AB23" s="36"/>
      <c r="AC23" s="36"/>
      <c r="AD23" s="36"/>
      <c r="AE23" s="36"/>
      <c r="AF23" s="36"/>
      <c r="AG23" s="36"/>
      <c r="AH23" s="36"/>
      <c r="AI23" s="36"/>
      <c r="AJ23" s="36"/>
      <c r="AK23" s="36"/>
      <c r="AL23" s="36"/>
      <c r="AM23" s="36"/>
      <c r="AV23" s="28"/>
      <c r="AW23" s="1500" t="s">
        <v>205</v>
      </c>
      <c r="AX23" s="1501"/>
      <c r="AY23" s="1501"/>
      <c r="AZ23" s="1501"/>
      <c r="BA23" s="1501"/>
      <c r="BB23" s="1501"/>
      <c r="BC23" s="1501"/>
      <c r="BD23" s="251"/>
      <c r="BE23" s="251"/>
      <c r="BF23" s="443"/>
    </row>
    <row r="24" spans="1:59" ht="7.15" customHeight="1" thickBot="1" x14ac:dyDescent="0.35">
      <c r="A24" s="24"/>
      <c r="B24" s="24"/>
      <c r="C24" s="24"/>
      <c r="D24" s="24"/>
      <c r="E24" s="24"/>
      <c r="F24" s="24"/>
      <c r="G24" s="24"/>
      <c r="H24" s="24"/>
      <c r="I24" s="24"/>
      <c r="J24" s="24"/>
      <c r="K24" s="24"/>
      <c r="L24" s="24"/>
      <c r="M24" s="24"/>
      <c r="N24" s="24"/>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502"/>
      <c r="AX24" s="1502"/>
      <c r="AY24" s="1502"/>
      <c r="AZ24" s="1502"/>
      <c r="BA24" s="1502"/>
      <c r="BB24" s="1502"/>
      <c r="BC24" s="1502"/>
      <c r="BD24" s="251"/>
      <c r="BE24" s="251"/>
      <c r="BF24" s="443"/>
    </row>
    <row r="25" spans="1:59" ht="46.5" customHeight="1" x14ac:dyDescent="0.2">
      <c r="A25" s="1499" t="s">
        <v>9</v>
      </c>
      <c r="B25" s="954"/>
      <c r="C25" s="954"/>
      <c r="D25" s="954"/>
      <c r="E25" s="954"/>
      <c r="F25" s="954"/>
      <c r="G25" s="954"/>
      <c r="H25" s="955"/>
      <c r="I25" s="926" t="s">
        <v>7</v>
      </c>
      <c r="J25" s="927"/>
      <c r="K25" s="927"/>
      <c r="L25" s="927"/>
      <c r="M25" s="927"/>
      <c r="N25" s="927"/>
      <c r="O25" s="927"/>
      <c r="P25" s="927"/>
      <c r="Q25" s="927"/>
      <c r="R25" s="927"/>
      <c r="S25" s="927"/>
      <c r="T25" s="927"/>
      <c r="U25" s="927"/>
      <c r="V25" s="927"/>
      <c r="W25" s="927"/>
      <c r="X25" s="927"/>
      <c r="Y25" s="927"/>
      <c r="Z25" s="928"/>
      <c r="AA25" s="926" t="s">
        <v>2</v>
      </c>
      <c r="AB25" s="927"/>
      <c r="AC25" s="927"/>
      <c r="AD25" s="927"/>
      <c r="AE25" s="927"/>
      <c r="AF25" s="927"/>
      <c r="AG25" s="927"/>
      <c r="AH25" s="927"/>
      <c r="AI25" s="927"/>
      <c r="AJ25" s="927"/>
      <c r="AK25" s="927"/>
      <c r="AL25" s="927"/>
      <c r="AM25" s="927"/>
      <c r="AN25" s="927"/>
      <c r="AO25" s="927"/>
      <c r="AP25" s="927"/>
      <c r="AQ25" s="927"/>
      <c r="AR25" s="927"/>
      <c r="AS25" s="927"/>
      <c r="AT25" s="927"/>
      <c r="AU25" s="927"/>
      <c r="AV25" s="928"/>
      <c r="AW25" s="1171" t="s">
        <v>47</v>
      </c>
      <c r="AX25" s="954"/>
      <c r="AY25" s="954"/>
      <c r="AZ25" s="954"/>
      <c r="BA25" s="954"/>
      <c r="BB25" s="954"/>
      <c r="BC25" s="956"/>
      <c r="BD25" s="28"/>
      <c r="BE25" s="28"/>
      <c r="BF25" s="421" t="s">
        <v>710</v>
      </c>
      <c r="BG25" s="415" t="s">
        <v>232</v>
      </c>
    </row>
    <row r="26" spans="1:59" ht="29.25" customHeight="1" x14ac:dyDescent="0.2">
      <c r="A26" s="1511"/>
      <c r="B26" s="1512"/>
      <c r="C26" s="1512"/>
      <c r="D26" s="1512"/>
      <c r="E26" s="1512"/>
      <c r="F26" s="1512"/>
      <c r="G26" s="1512"/>
      <c r="H26" s="1513"/>
      <c r="I26" s="910" t="str">
        <f>IF(A26="","",IFERROR(VLOOKUP(A26,製品リスト!$U$4:$W$1000,2,0),"SII登録型番を正しく入力してください"))</f>
        <v/>
      </c>
      <c r="J26" s="911"/>
      <c r="K26" s="911"/>
      <c r="L26" s="911"/>
      <c r="M26" s="911"/>
      <c r="N26" s="911"/>
      <c r="O26" s="911"/>
      <c r="P26" s="911"/>
      <c r="Q26" s="911"/>
      <c r="R26" s="911"/>
      <c r="S26" s="911"/>
      <c r="T26" s="911"/>
      <c r="U26" s="911"/>
      <c r="V26" s="911"/>
      <c r="W26" s="911"/>
      <c r="X26" s="911"/>
      <c r="Y26" s="911"/>
      <c r="Z26" s="912"/>
      <c r="AA26" s="910" t="str">
        <f>IF(A26="","",IFERROR(VLOOKUP(A26,製品リスト!$U$4:$W$1000,3,0),"SII登録型番を正しく入力してください"))</f>
        <v/>
      </c>
      <c r="AB26" s="911"/>
      <c r="AC26" s="911"/>
      <c r="AD26" s="911"/>
      <c r="AE26" s="911"/>
      <c r="AF26" s="911"/>
      <c r="AG26" s="911"/>
      <c r="AH26" s="911"/>
      <c r="AI26" s="911"/>
      <c r="AJ26" s="911"/>
      <c r="AK26" s="911"/>
      <c r="AL26" s="911"/>
      <c r="AM26" s="911"/>
      <c r="AN26" s="911"/>
      <c r="AO26" s="911"/>
      <c r="AP26" s="911"/>
      <c r="AQ26" s="911"/>
      <c r="AR26" s="911"/>
      <c r="AS26" s="911"/>
      <c r="AT26" s="911"/>
      <c r="AU26" s="911"/>
      <c r="AV26" s="912"/>
      <c r="AW26" s="1115"/>
      <c r="AX26" s="1116"/>
      <c r="AY26" s="1116"/>
      <c r="AZ26" s="1116"/>
      <c r="BA26" s="1116"/>
      <c r="BB26" s="1116"/>
      <c r="BC26" s="74" t="s">
        <v>14</v>
      </c>
      <c r="BD26" s="197"/>
      <c r="BE26" s="197"/>
      <c r="BF26" s="444">
        <v>1</v>
      </c>
      <c r="BG26" s="417"/>
    </row>
    <row r="27" spans="1:59" s="1" customFormat="1" ht="28.5" customHeight="1" x14ac:dyDescent="0.2">
      <c r="A27" s="1503"/>
      <c r="B27" s="1254"/>
      <c r="C27" s="1254"/>
      <c r="D27" s="1254"/>
      <c r="E27" s="1254"/>
      <c r="F27" s="1254"/>
      <c r="G27" s="1254"/>
      <c r="H27" s="1255"/>
      <c r="I27" s="888" t="str">
        <f>IF(A27="","",IFERROR(VLOOKUP(A27,製品リスト!$U$4:$W$1000,2,0),"SII登録型番を正しく入力してください"))</f>
        <v/>
      </c>
      <c r="J27" s="889"/>
      <c r="K27" s="889"/>
      <c r="L27" s="889"/>
      <c r="M27" s="889"/>
      <c r="N27" s="889"/>
      <c r="O27" s="889"/>
      <c r="P27" s="889"/>
      <c r="Q27" s="889"/>
      <c r="R27" s="889"/>
      <c r="S27" s="889"/>
      <c r="T27" s="889"/>
      <c r="U27" s="889"/>
      <c r="V27" s="889"/>
      <c r="W27" s="889"/>
      <c r="X27" s="889"/>
      <c r="Y27" s="889"/>
      <c r="Z27" s="890"/>
      <c r="AA27" s="888" t="str">
        <f>IF(A27="","",IFERROR(VLOOKUP(A27,製品リスト!$U$4:$W$1000,3,0),"SII登録型番を正しく入力してください"))</f>
        <v/>
      </c>
      <c r="AB27" s="889"/>
      <c r="AC27" s="889"/>
      <c r="AD27" s="889"/>
      <c r="AE27" s="889"/>
      <c r="AF27" s="889"/>
      <c r="AG27" s="889"/>
      <c r="AH27" s="889"/>
      <c r="AI27" s="889"/>
      <c r="AJ27" s="889"/>
      <c r="AK27" s="889"/>
      <c r="AL27" s="889"/>
      <c r="AM27" s="889"/>
      <c r="AN27" s="889"/>
      <c r="AO27" s="889"/>
      <c r="AP27" s="889"/>
      <c r="AQ27" s="889"/>
      <c r="AR27" s="889"/>
      <c r="AS27" s="889"/>
      <c r="AT27" s="889"/>
      <c r="AU27" s="889"/>
      <c r="AV27" s="890"/>
      <c r="AW27" s="1094"/>
      <c r="AX27" s="1095"/>
      <c r="AY27" s="1095"/>
      <c r="AZ27" s="1095"/>
      <c r="BA27" s="1095"/>
      <c r="BB27" s="1095"/>
      <c r="BC27" s="75" t="s">
        <v>14</v>
      </c>
      <c r="BD27" s="197"/>
      <c r="BE27" s="197"/>
      <c r="BF27" s="444">
        <v>2</v>
      </c>
      <c r="BG27" s="417"/>
    </row>
    <row r="28" spans="1:59" s="1" customFormat="1" ht="28.5" customHeight="1" x14ac:dyDescent="0.2">
      <c r="A28" s="1503"/>
      <c r="B28" s="1254"/>
      <c r="C28" s="1254"/>
      <c r="D28" s="1254"/>
      <c r="E28" s="1254"/>
      <c r="F28" s="1254"/>
      <c r="G28" s="1254"/>
      <c r="H28" s="1255"/>
      <c r="I28" s="888" t="str">
        <f>IF(A28="","",IFERROR(VLOOKUP(A28,製品リスト!$U$4:$W$1000,2,0),"SII登録型番を正しく入力してください"))</f>
        <v/>
      </c>
      <c r="J28" s="889"/>
      <c r="K28" s="889"/>
      <c r="L28" s="889"/>
      <c r="M28" s="889"/>
      <c r="N28" s="889"/>
      <c r="O28" s="889"/>
      <c r="P28" s="889"/>
      <c r="Q28" s="889"/>
      <c r="R28" s="889"/>
      <c r="S28" s="889"/>
      <c r="T28" s="889"/>
      <c r="U28" s="889"/>
      <c r="V28" s="889"/>
      <c r="W28" s="889"/>
      <c r="X28" s="889"/>
      <c r="Y28" s="889"/>
      <c r="Z28" s="890"/>
      <c r="AA28" s="888" t="str">
        <f>IF(A28="","",IFERROR(VLOOKUP(A28,製品リスト!$U$4:$W$1000,3,0),"SII登録型番を正しく入力してください"))</f>
        <v/>
      </c>
      <c r="AB28" s="889"/>
      <c r="AC28" s="889"/>
      <c r="AD28" s="889"/>
      <c r="AE28" s="889"/>
      <c r="AF28" s="889"/>
      <c r="AG28" s="889"/>
      <c r="AH28" s="889"/>
      <c r="AI28" s="889"/>
      <c r="AJ28" s="889"/>
      <c r="AK28" s="889"/>
      <c r="AL28" s="889"/>
      <c r="AM28" s="889"/>
      <c r="AN28" s="889"/>
      <c r="AO28" s="889"/>
      <c r="AP28" s="889"/>
      <c r="AQ28" s="889"/>
      <c r="AR28" s="889"/>
      <c r="AS28" s="889"/>
      <c r="AT28" s="889"/>
      <c r="AU28" s="889"/>
      <c r="AV28" s="890"/>
      <c r="AW28" s="1094"/>
      <c r="AX28" s="1095"/>
      <c r="AY28" s="1095"/>
      <c r="AZ28" s="1095"/>
      <c r="BA28" s="1095"/>
      <c r="BB28" s="1095"/>
      <c r="BC28" s="75" t="s">
        <v>14</v>
      </c>
      <c r="BD28" s="197"/>
      <c r="BE28" s="197"/>
      <c r="BF28" s="444">
        <v>3</v>
      </c>
      <c r="BG28" s="417"/>
    </row>
    <row r="29" spans="1:59" s="1" customFormat="1" ht="28.5" customHeight="1" x14ac:dyDescent="0.2">
      <c r="A29" s="1503"/>
      <c r="B29" s="1254"/>
      <c r="C29" s="1254"/>
      <c r="D29" s="1254"/>
      <c r="E29" s="1254"/>
      <c r="F29" s="1254"/>
      <c r="G29" s="1254"/>
      <c r="H29" s="1255"/>
      <c r="I29" s="888" t="str">
        <f>IF(A29="","",IFERROR(VLOOKUP(A29,製品リスト!$U$4:$W$1000,2,0),"SII登録型番を正しく入力してください"))</f>
        <v/>
      </c>
      <c r="J29" s="889"/>
      <c r="K29" s="889"/>
      <c r="L29" s="889"/>
      <c r="M29" s="889"/>
      <c r="N29" s="889"/>
      <c r="O29" s="889"/>
      <c r="P29" s="889"/>
      <c r="Q29" s="889"/>
      <c r="R29" s="889"/>
      <c r="S29" s="889"/>
      <c r="T29" s="889"/>
      <c r="U29" s="889"/>
      <c r="V29" s="889"/>
      <c r="W29" s="889"/>
      <c r="X29" s="889"/>
      <c r="Y29" s="889"/>
      <c r="Z29" s="890"/>
      <c r="AA29" s="888" t="str">
        <f>IF(A29="","",IFERROR(VLOOKUP(A29,製品リスト!$U$4:$W$1000,3,0),"SII登録型番を正しく入力してください"))</f>
        <v/>
      </c>
      <c r="AB29" s="889"/>
      <c r="AC29" s="889"/>
      <c r="AD29" s="889"/>
      <c r="AE29" s="889"/>
      <c r="AF29" s="889"/>
      <c r="AG29" s="889"/>
      <c r="AH29" s="889"/>
      <c r="AI29" s="889"/>
      <c r="AJ29" s="889"/>
      <c r="AK29" s="889"/>
      <c r="AL29" s="889"/>
      <c r="AM29" s="889"/>
      <c r="AN29" s="889"/>
      <c r="AO29" s="889"/>
      <c r="AP29" s="889"/>
      <c r="AQ29" s="889"/>
      <c r="AR29" s="889"/>
      <c r="AS29" s="889"/>
      <c r="AT29" s="889"/>
      <c r="AU29" s="889"/>
      <c r="AV29" s="890"/>
      <c r="AW29" s="1094"/>
      <c r="AX29" s="1095"/>
      <c r="AY29" s="1095"/>
      <c r="AZ29" s="1095"/>
      <c r="BA29" s="1095"/>
      <c r="BB29" s="1095"/>
      <c r="BC29" s="75" t="s">
        <v>14</v>
      </c>
      <c r="BD29" s="197"/>
      <c r="BE29" s="197"/>
      <c r="BF29" s="444">
        <v>4</v>
      </c>
      <c r="BG29" s="417"/>
    </row>
    <row r="30" spans="1:59" s="1" customFormat="1" ht="28.5" customHeight="1" x14ac:dyDescent="0.2">
      <c r="A30" s="1503"/>
      <c r="B30" s="1254"/>
      <c r="C30" s="1254"/>
      <c r="D30" s="1254"/>
      <c r="E30" s="1254"/>
      <c r="F30" s="1254"/>
      <c r="G30" s="1254"/>
      <c r="H30" s="1255"/>
      <c r="I30" s="888" t="str">
        <f>IF(A30="","",IFERROR(VLOOKUP(A30,製品リスト!$U$4:$W$1000,2,0),"SII登録型番を正しく入力してください"))</f>
        <v/>
      </c>
      <c r="J30" s="889"/>
      <c r="K30" s="889"/>
      <c r="L30" s="889"/>
      <c r="M30" s="889"/>
      <c r="N30" s="889"/>
      <c r="O30" s="889"/>
      <c r="P30" s="889"/>
      <c r="Q30" s="889"/>
      <c r="R30" s="889"/>
      <c r="S30" s="889"/>
      <c r="T30" s="889"/>
      <c r="U30" s="889"/>
      <c r="V30" s="889"/>
      <c r="W30" s="889"/>
      <c r="X30" s="889"/>
      <c r="Y30" s="889"/>
      <c r="Z30" s="890"/>
      <c r="AA30" s="888" t="str">
        <f>IF(A30="","",IFERROR(VLOOKUP(A30,製品リスト!$U$4:$W$1000,3,0),"SII登録型番を正しく入力してください"))</f>
        <v/>
      </c>
      <c r="AB30" s="889"/>
      <c r="AC30" s="889"/>
      <c r="AD30" s="889"/>
      <c r="AE30" s="889"/>
      <c r="AF30" s="889"/>
      <c r="AG30" s="889"/>
      <c r="AH30" s="889"/>
      <c r="AI30" s="889"/>
      <c r="AJ30" s="889"/>
      <c r="AK30" s="889"/>
      <c r="AL30" s="889"/>
      <c r="AM30" s="889"/>
      <c r="AN30" s="889"/>
      <c r="AO30" s="889"/>
      <c r="AP30" s="889"/>
      <c r="AQ30" s="889"/>
      <c r="AR30" s="889"/>
      <c r="AS30" s="889"/>
      <c r="AT30" s="889"/>
      <c r="AU30" s="889"/>
      <c r="AV30" s="890"/>
      <c r="AW30" s="1094"/>
      <c r="AX30" s="1095"/>
      <c r="AY30" s="1095"/>
      <c r="AZ30" s="1095"/>
      <c r="BA30" s="1095"/>
      <c r="BB30" s="1095"/>
      <c r="BC30" s="75" t="s">
        <v>14</v>
      </c>
      <c r="BD30" s="197"/>
      <c r="BE30" s="197"/>
      <c r="BF30" s="444">
        <v>5</v>
      </c>
      <c r="BG30" s="417"/>
    </row>
    <row r="31" spans="1:59" s="1" customFormat="1" ht="28.5" customHeight="1" x14ac:dyDescent="0.2">
      <c r="A31" s="1503"/>
      <c r="B31" s="1254"/>
      <c r="C31" s="1254"/>
      <c r="D31" s="1254"/>
      <c r="E31" s="1254"/>
      <c r="F31" s="1254"/>
      <c r="G31" s="1254"/>
      <c r="H31" s="1255"/>
      <c r="I31" s="888" t="str">
        <f>IF(A31="","",IFERROR(VLOOKUP(A31,製品リスト!$U$4:$W$1000,2,0),"SII登録型番を正しく入力してください"))</f>
        <v/>
      </c>
      <c r="J31" s="889"/>
      <c r="K31" s="889"/>
      <c r="L31" s="889"/>
      <c r="M31" s="889"/>
      <c r="N31" s="889"/>
      <c r="O31" s="889"/>
      <c r="P31" s="889"/>
      <c r="Q31" s="889"/>
      <c r="R31" s="889"/>
      <c r="S31" s="889"/>
      <c r="T31" s="889"/>
      <c r="U31" s="889"/>
      <c r="V31" s="889"/>
      <c r="W31" s="889"/>
      <c r="X31" s="889"/>
      <c r="Y31" s="889"/>
      <c r="Z31" s="890"/>
      <c r="AA31" s="888" t="str">
        <f>IF(A31="","",IFERROR(VLOOKUP(A31,製品リスト!$U$4:$W$1000,3,0),"SII登録型番を正しく入力してください"))</f>
        <v/>
      </c>
      <c r="AB31" s="889"/>
      <c r="AC31" s="889"/>
      <c r="AD31" s="889"/>
      <c r="AE31" s="889"/>
      <c r="AF31" s="889"/>
      <c r="AG31" s="889"/>
      <c r="AH31" s="889"/>
      <c r="AI31" s="889"/>
      <c r="AJ31" s="889"/>
      <c r="AK31" s="889"/>
      <c r="AL31" s="889"/>
      <c r="AM31" s="889"/>
      <c r="AN31" s="889"/>
      <c r="AO31" s="889"/>
      <c r="AP31" s="889"/>
      <c r="AQ31" s="889"/>
      <c r="AR31" s="889"/>
      <c r="AS31" s="889"/>
      <c r="AT31" s="889"/>
      <c r="AU31" s="889"/>
      <c r="AV31" s="890"/>
      <c r="AW31" s="1094"/>
      <c r="AX31" s="1095"/>
      <c r="AY31" s="1095"/>
      <c r="AZ31" s="1095"/>
      <c r="BA31" s="1095"/>
      <c r="BB31" s="1095"/>
      <c r="BC31" s="75" t="s">
        <v>14</v>
      </c>
      <c r="BD31" s="197"/>
      <c r="BE31" s="197"/>
      <c r="BF31" s="444">
        <v>6</v>
      </c>
      <c r="BG31" s="417"/>
    </row>
    <row r="32" spans="1:59" s="1" customFormat="1" ht="28.5" customHeight="1" x14ac:dyDescent="0.2">
      <c r="A32" s="1503"/>
      <c r="B32" s="1254"/>
      <c r="C32" s="1254"/>
      <c r="D32" s="1254"/>
      <c r="E32" s="1254"/>
      <c r="F32" s="1254"/>
      <c r="G32" s="1254"/>
      <c r="H32" s="1255"/>
      <c r="I32" s="888" t="str">
        <f>IF(A32="","",IFERROR(VLOOKUP(A32,製品リスト!$U$4:$W$1000,2,0),"SII登録型番を正しく入力してください"))</f>
        <v/>
      </c>
      <c r="J32" s="889"/>
      <c r="K32" s="889"/>
      <c r="L32" s="889"/>
      <c r="M32" s="889"/>
      <c r="N32" s="889"/>
      <c r="O32" s="889"/>
      <c r="P32" s="889"/>
      <c r="Q32" s="889"/>
      <c r="R32" s="889"/>
      <c r="S32" s="889"/>
      <c r="T32" s="889"/>
      <c r="U32" s="889"/>
      <c r="V32" s="889"/>
      <c r="W32" s="889"/>
      <c r="X32" s="889"/>
      <c r="Y32" s="889"/>
      <c r="Z32" s="890"/>
      <c r="AA32" s="888" t="str">
        <f>IF(A32="","",IFERROR(VLOOKUP(A32,製品リスト!$U$4:$W$1000,3,0),"SII登録型番を正しく入力してください"))</f>
        <v/>
      </c>
      <c r="AB32" s="889"/>
      <c r="AC32" s="889"/>
      <c r="AD32" s="889"/>
      <c r="AE32" s="889"/>
      <c r="AF32" s="889"/>
      <c r="AG32" s="889"/>
      <c r="AH32" s="889"/>
      <c r="AI32" s="889"/>
      <c r="AJ32" s="889"/>
      <c r="AK32" s="889"/>
      <c r="AL32" s="889"/>
      <c r="AM32" s="889"/>
      <c r="AN32" s="889"/>
      <c r="AO32" s="889"/>
      <c r="AP32" s="889"/>
      <c r="AQ32" s="889"/>
      <c r="AR32" s="889"/>
      <c r="AS32" s="889"/>
      <c r="AT32" s="889"/>
      <c r="AU32" s="889"/>
      <c r="AV32" s="890"/>
      <c r="AW32" s="1094"/>
      <c r="AX32" s="1095"/>
      <c r="AY32" s="1095"/>
      <c r="AZ32" s="1095"/>
      <c r="BA32" s="1095"/>
      <c r="BB32" s="1095"/>
      <c r="BC32" s="75" t="s">
        <v>14</v>
      </c>
      <c r="BD32" s="197"/>
      <c r="BE32" s="197"/>
      <c r="BF32" s="444">
        <v>7</v>
      </c>
      <c r="BG32" s="417"/>
    </row>
    <row r="33" spans="1:59" s="1" customFormat="1" ht="28.5" customHeight="1" x14ac:dyDescent="0.2">
      <c r="A33" s="1503"/>
      <c r="B33" s="1254"/>
      <c r="C33" s="1254"/>
      <c r="D33" s="1254"/>
      <c r="E33" s="1254"/>
      <c r="F33" s="1254"/>
      <c r="G33" s="1254"/>
      <c r="H33" s="1255"/>
      <c r="I33" s="888" t="str">
        <f>IF(A33="","",IFERROR(VLOOKUP(A33,製品リスト!$U$4:$W$1000,2,0),"SII登録型番を正しく入力してください"))</f>
        <v/>
      </c>
      <c r="J33" s="889"/>
      <c r="K33" s="889"/>
      <c r="L33" s="889"/>
      <c r="M33" s="889"/>
      <c r="N33" s="889"/>
      <c r="O33" s="889"/>
      <c r="P33" s="889"/>
      <c r="Q33" s="889"/>
      <c r="R33" s="889"/>
      <c r="S33" s="889"/>
      <c r="T33" s="889"/>
      <c r="U33" s="889"/>
      <c r="V33" s="889"/>
      <c r="W33" s="889"/>
      <c r="X33" s="889"/>
      <c r="Y33" s="889"/>
      <c r="Z33" s="890"/>
      <c r="AA33" s="888" t="str">
        <f>IF(A33="","",IFERROR(VLOOKUP(A33,製品リスト!$U$4:$W$1000,3,0),"SII登録型番を正しく入力してください"))</f>
        <v/>
      </c>
      <c r="AB33" s="889"/>
      <c r="AC33" s="889"/>
      <c r="AD33" s="889"/>
      <c r="AE33" s="889"/>
      <c r="AF33" s="889"/>
      <c r="AG33" s="889"/>
      <c r="AH33" s="889"/>
      <c r="AI33" s="889"/>
      <c r="AJ33" s="889"/>
      <c r="AK33" s="889"/>
      <c r="AL33" s="889"/>
      <c r="AM33" s="889"/>
      <c r="AN33" s="889"/>
      <c r="AO33" s="889"/>
      <c r="AP33" s="889"/>
      <c r="AQ33" s="889"/>
      <c r="AR33" s="889"/>
      <c r="AS33" s="889"/>
      <c r="AT33" s="889"/>
      <c r="AU33" s="889"/>
      <c r="AV33" s="890"/>
      <c r="AW33" s="1094"/>
      <c r="AX33" s="1095"/>
      <c r="AY33" s="1095"/>
      <c r="AZ33" s="1095"/>
      <c r="BA33" s="1095"/>
      <c r="BB33" s="1095"/>
      <c r="BC33" s="75" t="s">
        <v>14</v>
      </c>
      <c r="BD33" s="197"/>
      <c r="BE33" s="197"/>
      <c r="BF33" s="444">
        <v>8</v>
      </c>
      <c r="BG33" s="417"/>
    </row>
    <row r="34" spans="1:59" s="1" customFormat="1" ht="28.5" customHeight="1" x14ac:dyDescent="0.2">
      <c r="A34" s="1503"/>
      <c r="B34" s="1254"/>
      <c r="C34" s="1254"/>
      <c r="D34" s="1254"/>
      <c r="E34" s="1254"/>
      <c r="F34" s="1254"/>
      <c r="G34" s="1254"/>
      <c r="H34" s="1255"/>
      <c r="I34" s="888" t="str">
        <f>IF(A34="","",IFERROR(VLOOKUP(A34,製品リスト!$U$4:$W$1000,2,0),"SII登録型番を正しく入力してください"))</f>
        <v/>
      </c>
      <c r="J34" s="889"/>
      <c r="K34" s="889"/>
      <c r="L34" s="889"/>
      <c r="M34" s="889"/>
      <c r="N34" s="889"/>
      <c r="O34" s="889"/>
      <c r="P34" s="889"/>
      <c r="Q34" s="889"/>
      <c r="R34" s="889"/>
      <c r="S34" s="889"/>
      <c r="T34" s="889"/>
      <c r="U34" s="889"/>
      <c r="V34" s="889"/>
      <c r="W34" s="889"/>
      <c r="X34" s="889"/>
      <c r="Y34" s="889"/>
      <c r="Z34" s="890"/>
      <c r="AA34" s="888" t="str">
        <f>IF(A34="","",IFERROR(VLOOKUP(A34,製品リスト!$U$4:$W$1000,3,0),"SII登録型番を正しく入力してください"))</f>
        <v/>
      </c>
      <c r="AB34" s="889"/>
      <c r="AC34" s="889"/>
      <c r="AD34" s="889"/>
      <c r="AE34" s="889"/>
      <c r="AF34" s="889"/>
      <c r="AG34" s="889"/>
      <c r="AH34" s="889"/>
      <c r="AI34" s="889"/>
      <c r="AJ34" s="889"/>
      <c r="AK34" s="889"/>
      <c r="AL34" s="889"/>
      <c r="AM34" s="889"/>
      <c r="AN34" s="889"/>
      <c r="AO34" s="889"/>
      <c r="AP34" s="889"/>
      <c r="AQ34" s="889"/>
      <c r="AR34" s="889"/>
      <c r="AS34" s="889"/>
      <c r="AT34" s="889"/>
      <c r="AU34" s="889"/>
      <c r="AV34" s="890"/>
      <c r="AW34" s="1094"/>
      <c r="AX34" s="1095"/>
      <c r="AY34" s="1095"/>
      <c r="AZ34" s="1095"/>
      <c r="BA34" s="1095"/>
      <c r="BB34" s="1095"/>
      <c r="BC34" s="75" t="s">
        <v>14</v>
      </c>
      <c r="BD34" s="197"/>
      <c r="BE34" s="197"/>
      <c r="BF34" s="444">
        <v>9</v>
      </c>
      <c r="BG34" s="417"/>
    </row>
    <row r="35" spans="1:59" s="1" customFormat="1" ht="28.5" customHeight="1" x14ac:dyDescent="0.2">
      <c r="A35" s="1503"/>
      <c r="B35" s="1254"/>
      <c r="C35" s="1254"/>
      <c r="D35" s="1254"/>
      <c r="E35" s="1254"/>
      <c r="F35" s="1254"/>
      <c r="G35" s="1254"/>
      <c r="H35" s="1255"/>
      <c r="I35" s="888" t="str">
        <f>IF(A35="","",IFERROR(VLOOKUP(A35,製品リスト!$U$4:$W$1000,2,0),"SII登録型番を正しく入力してください"))</f>
        <v/>
      </c>
      <c r="J35" s="889"/>
      <c r="K35" s="889"/>
      <c r="L35" s="889"/>
      <c r="M35" s="889"/>
      <c r="N35" s="889"/>
      <c r="O35" s="889"/>
      <c r="P35" s="889"/>
      <c r="Q35" s="889"/>
      <c r="R35" s="889"/>
      <c r="S35" s="889"/>
      <c r="T35" s="889"/>
      <c r="U35" s="889"/>
      <c r="V35" s="889"/>
      <c r="W35" s="889"/>
      <c r="X35" s="889"/>
      <c r="Y35" s="889"/>
      <c r="Z35" s="890"/>
      <c r="AA35" s="888" t="str">
        <f>IF(A35="","",IFERROR(VLOOKUP(A35,製品リスト!$U$4:$W$1000,3,0),"SII登録型番を正しく入力してください"))</f>
        <v/>
      </c>
      <c r="AB35" s="889"/>
      <c r="AC35" s="889"/>
      <c r="AD35" s="889"/>
      <c r="AE35" s="889"/>
      <c r="AF35" s="889"/>
      <c r="AG35" s="889"/>
      <c r="AH35" s="889"/>
      <c r="AI35" s="889"/>
      <c r="AJ35" s="889"/>
      <c r="AK35" s="889"/>
      <c r="AL35" s="889"/>
      <c r="AM35" s="889"/>
      <c r="AN35" s="889"/>
      <c r="AO35" s="889"/>
      <c r="AP35" s="889"/>
      <c r="AQ35" s="889"/>
      <c r="AR35" s="889"/>
      <c r="AS35" s="889"/>
      <c r="AT35" s="889"/>
      <c r="AU35" s="889"/>
      <c r="AV35" s="890"/>
      <c r="AW35" s="1094"/>
      <c r="AX35" s="1095"/>
      <c r="AY35" s="1095"/>
      <c r="AZ35" s="1095"/>
      <c r="BA35" s="1095"/>
      <c r="BB35" s="1095"/>
      <c r="BC35" s="75" t="s">
        <v>14</v>
      </c>
      <c r="BD35" s="197"/>
      <c r="BE35" s="197"/>
      <c r="BF35" s="444">
        <v>10</v>
      </c>
      <c r="BG35" s="417"/>
    </row>
    <row r="36" spans="1:59" s="1" customFormat="1" ht="28.5" customHeight="1" x14ac:dyDescent="0.2">
      <c r="A36" s="1503"/>
      <c r="B36" s="1254"/>
      <c r="C36" s="1254"/>
      <c r="D36" s="1254"/>
      <c r="E36" s="1254"/>
      <c r="F36" s="1254"/>
      <c r="G36" s="1254"/>
      <c r="H36" s="1255"/>
      <c r="I36" s="888" t="str">
        <f>IF(A36="","",IFERROR(VLOOKUP(A36,製品リスト!$U$4:$W$1000,2,0),"SII登録型番を正しく入力してください"))</f>
        <v/>
      </c>
      <c r="J36" s="889"/>
      <c r="K36" s="889"/>
      <c r="L36" s="889"/>
      <c r="M36" s="889"/>
      <c r="N36" s="889"/>
      <c r="O36" s="889"/>
      <c r="P36" s="889"/>
      <c r="Q36" s="889"/>
      <c r="R36" s="889"/>
      <c r="S36" s="889"/>
      <c r="T36" s="889"/>
      <c r="U36" s="889"/>
      <c r="V36" s="889"/>
      <c r="W36" s="889"/>
      <c r="X36" s="889"/>
      <c r="Y36" s="889"/>
      <c r="Z36" s="890"/>
      <c r="AA36" s="888" t="str">
        <f>IF(A36="","",IFERROR(VLOOKUP(A36,製品リスト!$U$4:$W$1000,3,0),"SII登録型番を正しく入力してください"))</f>
        <v/>
      </c>
      <c r="AB36" s="889"/>
      <c r="AC36" s="889"/>
      <c r="AD36" s="889"/>
      <c r="AE36" s="889"/>
      <c r="AF36" s="889"/>
      <c r="AG36" s="889"/>
      <c r="AH36" s="889"/>
      <c r="AI36" s="889"/>
      <c r="AJ36" s="889"/>
      <c r="AK36" s="889"/>
      <c r="AL36" s="889"/>
      <c r="AM36" s="889"/>
      <c r="AN36" s="889"/>
      <c r="AO36" s="889"/>
      <c r="AP36" s="889"/>
      <c r="AQ36" s="889"/>
      <c r="AR36" s="889"/>
      <c r="AS36" s="889"/>
      <c r="AT36" s="889"/>
      <c r="AU36" s="889"/>
      <c r="AV36" s="890"/>
      <c r="AW36" s="1094"/>
      <c r="AX36" s="1095"/>
      <c r="AY36" s="1095"/>
      <c r="AZ36" s="1095"/>
      <c r="BA36" s="1095"/>
      <c r="BB36" s="1095"/>
      <c r="BC36" s="75" t="s">
        <v>14</v>
      </c>
      <c r="BD36" s="197"/>
      <c r="BE36" s="197"/>
      <c r="BF36" s="444">
        <v>11</v>
      </c>
      <c r="BG36" s="417"/>
    </row>
    <row r="37" spans="1:59" s="1" customFormat="1" ht="28.5" customHeight="1" x14ac:dyDescent="0.2">
      <c r="A37" s="1503"/>
      <c r="B37" s="1254"/>
      <c r="C37" s="1254"/>
      <c r="D37" s="1254"/>
      <c r="E37" s="1254"/>
      <c r="F37" s="1254"/>
      <c r="G37" s="1254"/>
      <c r="H37" s="1255"/>
      <c r="I37" s="888" t="str">
        <f>IF(A37="","",IFERROR(VLOOKUP(A37,製品リスト!$U$4:$W$1000,2,0),"SII登録型番を正しく入力してください"))</f>
        <v/>
      </c>
      <c r="J37" s="889"/>
      <c r="K37" s="889"/>
      <c r="L37" s="889"/>
      <c r="M37" s="889"/>
      <c r="N37" s="889"/>
      <c r="O37" s="889"/>
      <c r="P37" s="889"/>
      <c r="Q37" s="889"/>
      <c r="R37" s="889"/>
      <c r="S37" s="889"/>
      <c r="T37" s="889"/>
      <c r="U37" s="889"/>
      <c r="V37" s="889"/>
      <c r="W37" s="889"/>
      <c r="X37" s="889"/>
      <c r="Y37" s="889"/>
      <c r="Z37" s="890"/>
      <c r="AA37" s="888" t="str">
        <f>IF(A37="","",IFERROR(VLOOKUP(A37,製品リスト!$U$4:$W$1000,3,0),"SII登録型番を正しく入力してください"))</f>
        <v/>
      </c>
      <c r="AB37" s="889"/>
      <c r="AC37" s="889"/>
      <c r="AD37" s="889"/>
      <c r="AE37" s="889"/>
      <c r="AF37" s="889"/>
      <c r="AG37" s="889"/>
      <c r="AH37" s="889"/>
      <c r="AI37" s="889"/>
      <c r="AJ37" s="889"/>
      <c r="AK37" s="889"/>
      <c r="AL37" s="889"/>
      <c r="AM37" s="889"/>
      <c r="AN37" s="889"/>
      <c r="AO37" s="889"/>
      <c r="AP37" s="889"/>
      <c r="AQ37" s="889"/>
      <c r="AR37" s="889"/>
      <c r="AS37" s="889"/>
      <c r="AT37" s="889"/>
      <c r="AU37" s="889"/>
      <c r="AV37" s="890"/>
      <c r="AW37" s="1094"/>
      <c r="AX37" s="1095"/>
      <c r="AY37" s="1095"/>
      <c r="AZ37" s="1095"/>
      <c r="BA37" s="1095"/>
      <c r="BB37" s="1095"/>
      <c r="BC37" s="75" t="s">
        <v>14</v>
      </c>
      <c r="BD37" s="197"/>
      <c r="BE37" s="197"/>
      <c r="BF37" s="444">
        <v>12</v>
      </c>
      <c r="BG37" s="417"/>
    </row>
    <row r="38" spans="1:59" s="1" customFormat="1" ht="28.5" customHeight="1" x14ac:dyDescent="0.2">
      <c r="A38" s="1503"/>
      <c r="B38" s="1254"/>
      <c r="C38" s="1254"/>
      <c r="D38" s="1254"/>
      <c r="E38" s="1254"/>
      <c r="F38" s="1254"/>
      <c r="G38" s="1254"/>
      <c r="H38" s="1255"/>
      <c r="I38" s="888" t="str">
        <f>IF(A38="","",IFERROR(VLOOKUP(A38,製品リスト!$U$4:$W$1000,2,0),"SII登録型番を正しく入力してください"))</f>
        <v/>
      </c>
      <c r="J38" s="889"/>
      <c r="K38" s="889"/>
      <c r="L38" s="889"/>
      <c r="M38" s="889"/>
      <c r="N38" s="889"/>
      <c r="O38" s="889"/>
      <c r="P38" s="889"/>
      <c r="Q38" s="889"/>
      <c r="R38" s="889"/>
      <c r="S38" s="889"/>
      <c r="T38" s="889"/>
      <c r="U38" s="889"/>
      <c r="V38" s="889"/>
      <c r="W38" s="889"/>
      <c r="X38" s="889"/>
      <c r="Y38" s="889"/>
      <c r="Z38" s="890"/>
      <c r="AA38" s="888" t="str">
        <f>IF(A38="","",IFERROR(VLOOKUP(A38,製品リスト!$U$4:$W$1000,3,0),"SII登録型番を正しく入力してください"))</f>
        <v/>
      </c>
      <c r="AB38" s="889"/>
      <c r="AC38" s="889"/>
      <c r="AD38" s="889"/>
      <c r="AE38" s="889"/>
      <c r="AF38" s="889"/>
      <c r="AG38" s="889"/>
      <c r="AH38" s="889"/>
      <c r="AI38" s="889"/>
      <c r="AJ38" s="889"/>
      <c r="AK38" s="889"/>
      <c r="AL38" s="889"/>
      <c r="AM38" s="889"/>
      <c r="AN38" s="889"/>
      <c r="AO38" s="889"/>
      <c r="AP38" s="889"/>
      <c r="AQ38" s="889"/>
      <c r="AR38" s="889"/>
      <c r="AS38" s="889"/>
      <c r="AT38" s="889"/>
      <c r="AU38" s="889"/>
      <c r="AV38" s="890"/>
      <c r="AW38" s="1094"/>
      <c r="AX38" s="1095"/>
      <c r="AY38" s="1095"/>
      <c r="AZ38" s="1095"/>
      <c r="BA38" s="1095"/>
      <c r="BB38" s="1095"/>
      <c r="BC38" s="75" t="s">
        <v>14</v>
      </c>
      <c r="BD38" s="197"/>
      <c r="BE38" s="197"/>
      <c r="BF38" s="444">
        <v>13</v>
      </c>
      <c r="BG38" s="417"/>
    </row>
    <row r="39" spans="1:59" s="1" customFormat="1" ht="28.5" customHeight="1" x14ac:dyDescent="0.2">
      <c r="A39" s="1503"/>
      <c r="B39" s="1254"/>
      <c r="C39" s="1254"/>
      <c r="D39" s="1254"/>
      <c r="E39" s="1254"/>
      <c r="F39" s="1254"/>
      <c r="G39" s="1254"/>
      <c r="H39" s="1255"/>
      <c r="I39" s="888" t="str">
        <f>IF(A39="","",IFERROR(VLOOKUP(A39,製品リスト!$U$4:$W$1000,2,0),"SII登録型番を正しく入力してください"))</f>
        <v/>
      </c>
      <c r="J39" s="889"/>
      <c r="K39" s="889"/>
      <c r="L39" s="889"/>
      <c r="M39" s="889"/>
      <c r="N39" s="889"/>
      <c r="O39" s="889"/>
      <c r="P39" s="889"/>
      <c r="Q39" s="889"/>
      <c r="R39" s="889"/>
      <c r="S39" s="889"/>
      <c r="T39" s="889"/>
      <c r="U39" s="889"/>
      <c r="V39" s="889"/>
      <c r="W39" s="889"/>
      <c r="X39" s="889"/>
      <c r="Y39" s="889"/>
      <c r="Z39" s="890"/>
      <c r="AA39" s="888" t="str">
        <f>IF(A39="","",IFERROR(VLOOKUP(A39,製品リスト!$U$4:$W$1000,3,0),"SII登録型番を正しく入力してください"))</f>
        <v/>
      </c>
      <c r="AB39" s="889"/>
      <c r="AC39" s="889"/>
      <c r="AD39" s="889"/>
      <c r="AE39" s="889"/>
      <c r="AF39" s="889"/>
      <c r="AG39" s="889"/>
      <c r="AH39" s="889"/>
      <c r="AI39" s="889"/>
      <c r="AJ39" s="889"/>
      <c r="AK39" s="889"/>
      <c r="AL39" s="889"/>
      <c r="AM39" s="889"/>
      <c r="AN39" s="889"/>
      <c r="AO39" s="889"/>
      <c r="AP39" s="889"/>
      <c r="AQ39" s="889"/>
      <c r="AR39" s="889"/>
      <c r="AS39" s="889"/>
      <c r="AT39" s="889"/>
      <c r="AU39" s="889"/>
      <c r="AV39" s="890"/>
      <c r="AW39" s="1094"/>
      <c r="AX39" s="1095"/>
      <c r="AY39" s="1095"/>
      <c r="AZ39" s="1095"/>
      <c r="BA39" s="1095"/>
      <c r="BB39" s="1095"/>
      <c r="BC39" s="75" t="s">
        <v>14</v>
      </c>
      <c r="BD39" s="197"/>
      <c r="BE39" s="197"/>
      <c r="BF39" s="444">
        <v>14</v>
      </c>
      <c r="BG39" s="417"/>
    </row>
    <row r="40" spans="1:59" s="1" customFormat="1" ht="28.5" customHeight="1" thickBot="1" x14ac:dyDescent="0.25">
      <c r="A40" s="1506"/>
      <c r="B40" s="1507"/>
      <c r="C40" s="1507"/>
      <c r="D40" s="1507"/>
      <c r="E40" s="1507"/>
      <c r="F40" s="1507"/>
      <c r="G40" s="1507"/>
      <c r="H40" s="1508"/>
      <c r="I40" s="984" t="str">
        <f>IF(A40="","",IFERROR(VLOOKUP(A40,製品リスト!$U$4:$W$1000,2,0),"SII登録型番を正しく入力してください"))</f>
        <v/>
      </c>
      <c r="J40" s="985"/>
      <c r="K40" s="985"/>
      <c r="L40" s="985"/>
      <c r="M40" s="985"/>
      <c r="N40" s="985"/>
      <c r="O40" s="985"/>
      <c r="P40" s="985"/>
      <c r="Q40" s="985"/>
      <c r="R40" s="985"/>
      <c r="S40" s="985"/>
      <c r="T40" s="985"/>
      <c r="U40" s="985"/>
      <c r="V40" s="985"/>
      <c r="W40" s="985"/>
      <c r="X40" s="985"/>
      <c r="Y40" s="985"/>
      <c r="Z40" s="986"/>
      <c r="AA40" s="984" t="str">
        <f>IF(A40="","",IFERROR(VLOOKUP(A40,製品リスト!$U$4:$W$1000,3,0),"SII登録型番を正しく入力してください"))</f>
        <v/>
      </c>
      <c r="AB40" s="985"/>
      <c r="AC40" s="985"/>
      <c r="AD40" s="985"/>
      <c r="AE40" s="985"/>
      <c r="AF40" s="985"/>
      <c r="AG40" s="985"/>
      <c r="AH40" s="985"/>
      <c r="AI40" s="985"/>
      <c r="AJ40" s="985"/>
      <c r="AK40" s="985"/>
      <c r="AL40" s="985"/>
      <c r="AM40" s="985"/>
      <c r="AN40" s="985"/>
      <c r="AO40" s="985"/>
      <c r="AP40" s="985"/>
      <c r="AQ40" s="985"/>
      <c r="AR40" s="985"/>
      <c r="AS40" s="985"/>
      <c r="AT40" s="985"/>
      <c r="AU40" s="985"/>
      <c r="AV40" s="986"/>
      <c r="AW40" s="1113"/>
      <c r="AX40" s="1114"/>
      <c r="AY40" s="1114"/>
      <c r="AZ40" s="1114"/>
      <c r="BA40" s="1114"/>
      <c r="BB40" s="1114"/>
      <c r="BC40" s="79" t="s">
        <v>14</v>
      </c>
      <c r="BD40" s="197"/>
      <c r="BE40" s="197"/>
      <c r="BF40" s="444">
        <v>15</v>
      </c>
      <c r="BG40" s="417"/>
    </row>
    <row r="41" spans="1:59" ht="15.65" customHeight="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row>
    <row r="42" spans="1:59" ht="31.5" customHeight="1" thickBot="1" x14ac:dyDescent="0.3">
      <c r="A42" s="27" t="s">
        <v>88</v>
      </c>
      <c r="B42" s="117"/>
      <c r="C42" s="117"/>
      <c r="D42" s="117"/>
      <c r="E42" s="117"/>
      <c r="F42" s="117"/>
      <c r="G42" s="117"/>
      <c r="H42" s="117"/>
      <c r="I42" s="117"/>
      <c r="J42" s="117"/>
      <c r="K42" s="117"/>
      <c r="L42" s="108"/>
      <c r="M42" s="162" t="s">
        <v>140</v>
      </c>
      <c r="N42" s="117"/>
      <c r="O42" s="117"/>
      <c r="P42" s="117"/>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17"/>
      <c r="AV42" s="117"/>
      <c r="AW42" s="117"/>
      <c r="AX42" s="117"/>
      <c r="AY42" s="117"/>
      <c r="AZ42" s="117"/>
      <c r="BA42" s="117"/>
      <c r="BB42" s="117"/>
      <c r="BC42" s="117"/>
      <c r="BD42" s="117"/>
      <c r="BE42" s="117"/>
    </row>
    <row r="43" spans="1:59" ht="57" customHeight="1" thickBot="1" x14ac:dyDescent="0.25">
      <c r="A43" s="848" t="s">
        <v>104</v>
      </c>
      <c r="B43" s="849"/>
      <c r="C43" s="849"/>
      <c r="D43" s="849"/>
      <c r="E43" s="849"/>
      <c r="F43" s="849"/>
      <c r="G43" s="849"/>
      <c r="H43" s="849"/>
      <c r="I43" s="849"/>
      <c r="J43" s="849"/>
      <c r="K43" s="849"/>
      <c r="L43" s="849"/>
      <c r="M43" s="1054"/>
      <c r="N43" s="854" t="s">
        <v>89</v>
      </c>
      <c r="O43" s="855"/>
      <c r="P43" s="856" t="s">
        <v>90</v>
      </c>
      <c r="Q43" s="849"/>
      <c r="R43" s="849"/>
      <c r="S43" s="849"/>
      <c r="T43" s="849"/>
      <c r="U43" s="849"/>
      <c r="V43" s="849"/>
      <c r="W43" s="857" t="s">
        <v>91</v>
      </c>
      <c r="X43" s="849"/>
      <c r="Y43" s="849"/>
      <c r="Z43" s="849"/>
      <c r="AA43" s="849"/>
      <c r="AB43" s="849"/>
      <c r="AC43" s="849"/>
      <c r="AD43" s="849"/>
      <c r="AE43" s="849"/>
      <c r="AF43" s="849"/>
      <c r="AG43" s="849"/>
      <c r="AH43" s="849"/>
      <c r="AI43" s="849"/>
      <c r="AJ43" s="849"/>
      <c r="AK43" s="850"/>
      <c r="AL43" s="849" t="s">
        <v>92</v>
      </c>
      <c r="AM43" s="849"/>
      <c r="AN43" s="849"/>
      <c r="AO43" s="849"/>
      <c r="AP43" s="849"/>
      <c r="AQ43" s="849"/>
      <c r="AR43" s="849"/>
      <c r="AS43" s="849"/>
      <c r="AT43" s="849"/>
      <c r="AU43" s="849"/>
      <c r="AV43" s="849"/>
      <c r="AW43" s="849"/>
      <c r="AX43" s="849"/>
      <c r="AY43" s="849"/>
      <c r="AZ43" s="849"/>
      <c r="BA43" s="849"/>
      <c r="BB43" s="849"/>
      <c r="BC43" s="858"/>
      <c r="BD43" s="194"/>
      <c r="BE43" s="194"/>
      <c r="BF43" s="421" t="s">
        <v>710</v>
      </c>
      <c r="BG43" s="415" t="s">
        <v>232</v>
      </c>
    </row>
    <row r="44" spans="1:59" ht="34.5" customHeight="1" thickTop="1" thickBot="1" x14ac:dyDescent="0.25">
      <c r="A44" s="1509" t="str">
        <f>IF((SUM(AW26:BB40))=0,"",IF((SUM(AW26:BB40))&lt;=1,1,ROUNDDOWN(SUM(AW26:BB40),0)))</f>
        <v/>
      </c>
      <c r="B44" s="1510"/>
      <c r="C44" s="1510"/>
      <c r="D44" s="1510"/>
      <c r="E44" s="1510"/>
      <c r="F44" s="1510"/>
      <c r="G44" s="1510"/>
      <c r="H44" s="1510"/>
      <c r="I44" s="1510"/>
      <c r="J44" s="1510"/>
      <c r="K44" s="1510"/>
      <c r="L44" s="1510"/>
      <c r="M44" s="106" t="s">
        <v>133</v>
      </c>
      <c r="N44" s="864" t="s">
        <v>89</v>
      </c>
      <c r="O44" s="865"/>
      <c r="P44" s="866">
        <v>7000</v>
      </c>
      <c r="Q44" s="867"/>
      <c r="R44" s="867"/>
      <c r="S44" s="867"/>
      <c r="T44" s="867"/>
      <c r="U44" s="867"/>
      <c r="V44" s="88" t="s">
        <v>0</v>
      </c>
      <c r="W44" s="1504" t="str">
        <f>IF(A44="","",(A44*P44))</f>
        <v/>
      </c>
      <c r="X44" s="1505"/>
      <c r="Y44" s="1505"/>
      <c r="Z44" s="1505"/>
      <c r="AA44" s="1505"/>
      <c r="AB44" s="1505"/>
      <c r="AC44" s="1505"/>
      <c r="AD44" s="1505"/>
      <c r="AE44" s="1505"/>
      <c r="AF44" s="1505"/>
      <c r="AG44" s="1505"/>
      <c r="AH44" s="1505"/>
      <c r="AI44" s="1505"/>
      <c r="AJ44" s="1505"/>
      <c r="AK44" s="84" t="s">
        <v>0</v>
      </c>
      <c r="AL44" s="870" t="str">
        <f>W44</f>
        <v/>
      </c>
      <c r="AM44" s="870"/>
      <c r="AN44" s="870"/>
      <c r="AO44" s="870"/>
      <c r="AP44" s="870"/>
      <c r="AQ44" s="870"/>
      <c r="AR44" s="870"/>
      <c r="AS44" s="870"/>
      <c r="AT44" s="870"/>
      <c r="AU44" s="870"/>
      <c r="AV44" s="870"/>
      <c r="AW44" s="870"/>
      <c r="AX44" s="870"/>
      <c r="AY44" s="870"/>
      <c r="AZ44" s="870"/>
      <c r="BA44" s="870"/>
      <c r="BB44" s="870"/>
      <c r="BC44" s="252" t="s">
        <v>103</v>
      </c>
      <c r="BD44" s="28"/>
      <c r="BE44" s="28"/>
      <c r="BF44" s="421">
        <v>16</v>
      </c>
      <c r="BG44" s="423"/>
    </row>
    <row r="45" spans="1:59" ht="38.25" customHeight="1" thickTop="1" thickBot="1" x14ac:dyDescent="0.25">
      <c r="A45" s="843" t="s">
        <v>105</v>
      </c>
      <c r="B45" s="844"/>
      <c r="C45" s="844"/>
      <c r="D45" s="844"/>
      <c r="E45" s="844"/>
      <c r="F45" s="844"/>
      <c r="G45" s="844"/>
      <c r="H45" s="844"/>
      <c r="I45" s="844"/>
      <c r="J45" s="844"/>
      <c r="K45" s="844"/>
      <c r="L45" s="844"/>
      <c r="M45" s="844"/>
      <c r="N45" s="844"/>
      <c r="O45" s="844"/>
      <c r="P45" s="844"/>
      <c r="Q45" s="844"/>
      <c r="R45" s="844"/>
      <c r="S45" s="844"/>
      <c r="T45" s="844"/>
      <c r="U45" s="844"/>
      <c r="V45" s="844"/>
      <c r="W45" s="844"/>
      <c r="X45" s="844"/>
      <c r="Y45" s="844"/>
      <c r="Z45" s="844"/>
      <c r="AA45" s="844"/>
      <c r="AB45" s="844"/>
      <c r="AC45" s="844"/>
      <c r="AD45" s="844"/>
      <c r="AE45" s="844"/>
      <c r="AF45" s="844"/>
      <c r="AG45" s="844"/>
      <c r="AH45" s="844"/>
      <c r="AI45" s="844"/>
      <c r="AJ45" s="844"/>
      <c r="AK45" s="845"/>
      <c r="AL45" s="846" t="str">
        <f>AL44</f>
        <v/>
      </c>
      <c r="AM45" s="847"/>
      <c r="AN45" s="847"/>
      <c r="AO45" s="847"/>
      <c r="AP45" s="847"/>
      <c r="AQ45" s="847"/>
      <c r="AR45" s="847"/>
      <c r="AS45" s="847"/>
      <c r="AT45" s="847"/>
      <c r="AU45" s="847"/>
      <c r="AV45" s="847"/>
      <c r="AW45" s="847"/>
      <c r="AX45" s="847"/>
      <c r="AY45" s="847"/>
      <c r="AZ45" s="847"/>
      <c r="BA45" s="847"/>
      <c r="BB45" s="847"/>
      <c r="BC45" s="90" t="s">
        <v>103</v>
      </c>
      <c r="BD45" s="210"/>
      <c r="BE45" s="210"/>
      <c r="BF45" s="422">
        <v>17</v>
      </c>
      <c r="BG45" s="423"/>
    </row>
    <row r="46" spans="1:59" ht="37.5" customHeight="1" x14ac:dyDescent="0.2">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row>
  </sheetData>
  <sheetProtection algorithmName="SHA-512" hashValue="GnURosVX5QkjjYBBqc/WSs5XN0PpqgsLeIFLo78LOdua0gNjeKKrGrKzqf3y66xCtae0H4SCZQOIRLqg1tfwaw==" saltValue="8FJNJKYgkEj9yHrv1c4pEA==" spinCount="100000" sheet="1" objects="1" formatColumns="0"/>
  <mergeCells count="81">
    <mergeCell ref="AW35:BB35"/>
    <mergeCell ref="A31:H31"/>
    <mergeCell ref="I31:Z31"/>
    <mergeCell ref="AA31:AV31"/>
    <mergeCell ref="AW31:BB31"/>
    <mergeCell ref="A35:H35"/>
    <mergeCell ref="I35:Z35"/>
    <mergeCell ref="AA35:AV35"/>
    <mergeCell ref="A34:H34"/>
    <mergeCell ref="I34:Z34"/>
    <mergeCell ref="AA34:AV34"/>
    <mergeCell ref="A29:H29"/>
    <mergeCell ref="I29:Z29"/>
    <mergeCell ref="AA29:AV29"/>
    <mergeCell ref="A33:H33"/>
    <mergeCell ref="I33:Z33"/>
    <mergeCell ref="AA33:AV33"/>
    <mergeCell ref="A30:H30"/>
    <mergeCell ref="I30:Z30"/>
    <mergeCell ref="AA30:AV30"/>
    <mergeCell ref="A37:H37"/>
    <mergeCell ref="A26:H26"/>
    <mergeCell ref="A39:H39"/>
    <mergeCell ref="A38:H38"/>
    <mergeCell ref="AA26:AV26"/>
    <mergeCell ref="AA37:AV37"/>
    <mergeCell ref="AA38:AV38"/>
    <mergeCell ref="I38:Z38"/>
    <mergeCell ref="I39:Z39"/>
    <mergeCell ref="A32:H32"/>
    <mergeCell ref="I32:Z32"/>
    <mergeCell ref="AA32:AV32"/>
    <mergeCell ref="A36:H36"/>
    <mergeCell ref="A27:H27"/>
    <mergeCell ref="I27:Z27"/>
    <mergeCell ref="AA27:AV27"/>
    <mergeCell ref="AW40:BB40"/>
    <mergeCell ref="I26:Z26"/>
    <mergeCell ref="I37:Z37"/>
    <mergeCell ref="I40:Z40"/>
    <mergeCell ref="AA39:AV39"/>
    <mergeCell ref="AA40:AV40"/>
    <mergeCell ref="I28:Z28"/>
    <mergeCell ref="AA28:AV28"/>
    <mergeCell ref="I36:Z36"/>
    <mergeCell ref="AA36:AV36"/>
    <mergeCell ref="AW36:BB36"/>
    <mergeCell ref="AW33:BB33"/>
    <mergeCell ref="AW34:BB34"/>
    <mergeCell ref="AW29:BB29"/>
    <mergeCell ref="AW30:BB30"/>
    <mergeCell ref="AW32:BB32"/>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26:BB26"/>
    <mergeCell ref="AW27:BB27"/>
    <mergeCell ref="AW28:BB28"/>
    <mergeCell ref="A2:BC2"/>
    <mergeCell ref="BB3:BC3"/>
    <mergeCell ref="A23:H23"/>
    <mergeCell ref="I25:Z25"/>
    <mergeCell ref="I23:P23"/>
    <mergeCell ref="AA25:AV25"/>
    <mergeCell ref="A25:H25"/>
    <mergeCell ref="AW25:BC25"/>
    <mergeCell ref="AW23:BC24"/>
    <mergeCell ref="A28:H28"/>
  </mergeCells>
  <phoneticPr fontId="39"/>
  <conditionalFormatting sqref="BG26:BG40 BG44:BG45">
    <cfRule type="notContainsBlanks" dxfId="8" priority="1">
      <formula>LEN(TRIM(BG26))&gt;0</formula>
    </cfRule>
  </conditionalFormatting>
  <dataValidations count="2">
    <dataValidation type="custom" imeMode="disabled" allowBlank="1" showInputMessage="1" showErrorMessage="1" errorTitle="入力エラー" error="小数点は第二位まで、三位以下切り捨てで入力して下さい。" sqref="AW26:BB40" xr:uid="{00000000-0002-0000-0700-000005000000}">
      <formula1>AW26-ROUNDDOWN(AW26,2)=0</formula1>
    </dataValidation>
    <dataValidation type="custom" operator="equal" allowBlank="1" showInputMessage="1" showErrorMessage="1" error="SII登録型番を半角大文字の英数字で入力してください。（８文字）" sqref="A26:H40" xr:uid="{5B10B9A3-06FB-4B27-A037-984C5DC10E6B}">
      <formula1>AND(LENB(A26)=8,EXACT(UPPER(A26),A26))</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pageSetUpPr fitToPage="1"/>
  </sheetPr>
  <dimension ref="A1:AP39"/>
  <sheetViews>
    <sheetView showGridLines="0" showZeros="0" zoomScale="70" zoomScaleNormal="7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7265625" style="108" customWidth="1"/>
    <col min="42" max="42" width="51.7265625" style="117" hidden="1" customWidth="1"/>
    <col min="43" max="43" width="51.7265625" style="4" customWidth="1"/>
    <col min="44" max="48" width="3.6328125" style="4" customWidth="1"/>
    <col min="49" max="16384" width="9" style="4"/>
  </cols>
  <sheetData>
    <row r="1" spans="1:42" ht="15.65" customHeight="1" x14ac:dyDescent="0.2">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263</v>
      </c>
      <c r="AM1" s="13"/>
      <c r="AN1" s="13"/>
      <c r="AO1" s="8"/>
      <c r="AP1" s="167"/>
    </row>
    <row r="2" spans="1:42" ht="30" customHeight="1" x14ac:dyDescent="0.2">
      <c r="A2" s="1583" t="s">
        <v>33</v>
      </c>
      <c r="B2" s="1583"/>
      <c r="C2" s="1583"/>
      <c r="D2" s="1583"/>
      <c r="E2" s="1583"/>
      <c r="F2" s="1583"/>
      <c r="G2" s="1583"/>
      <c r="H2" s="1583"/>
      <c r="I2" s="1583"/>
      <c r="J2" s="1583"/>
      <c r="K2" s="1583"/>
      <c r="L2" s="1583"/>
      <c r="M2" s="1583"/>
      <c r="N2" s="1583"/>
      <c r="O2" s="1583"/>
      <c r="P2" s="1583"/>
      <c r="Q2" s="1583"/>
      <c r="R2" s="1583"/>
      <c r="S2" s="1583"/>
      <c r="T2" s="1583"/>
      <c r="U2" s="1583"/>
      <c r="V2" s="1583"/>
      <c r="W2" s="1583"/>
      <c r="X2" s="1583"/>
      <c r="Y2" s="1583"/>
      <c r="Z2" s="1583"/>
      <c r="AA2" s="1583"/>
      <c r="AB2" s="1583"/>
      <c r="AC2" s="1583"/>
      <c r="AD2" s="1583"/>
      <c r="AE2" s="1583"/>
      <c r="AF2" s="1583"/>
      <c r="AG2" s="1583"/>
      <c r="AH2" s="1583"/>
      <c r="AI2" s="1583"/>
      <c r="AJ2" s="1583"/>
      <c r="AK2" s="1583"/>
      <c r="AL2" s="1583"/>
      <c r="AM2" s="112"/>
      <c r="AN2" s="112"/>
      <c r="AO2" s="445"/>
      <c r="AP2" s="446"/>
    </row>
    <row r="3" spans="1:42" ht="9" customHeight="1" x14ac:dyDescent="0.2">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445"/>
      <c r="AP3" s="446"/>
    </row>
    <row r="4" spans="1:42" s="133" customFormat="1" ht="21" customHeight="1" x14ac:dyDescent="0.2">
      <c r="A4" s="129"/>
      <c r="B4" s="129"/>
      <c r="C4" s="130" t="s">
        <v>169</v>
      </c>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31"/>
      <c r="AF4" s="131"/>
      <c r="AG4" s="131"/>
      <c r="AH4" s="132"/>
      <c r="AI4" s="132"/>
      <c r="AJ4" s="132"/>
      <c r="AK4" s="132"/>
      <c r="AL4" s="132"/>
      <c r="AM4" s="132"/>
      <c r="AN4" s="132"/>
      <c r="AO4" s="447" t="s">
        <v>714</v>
      </c>
      <c r="AP4" s="325" t="s">
        <v>240</v>
      </c>
    </row>
    <row r="5" spans="1:42" s="136" customFormat="1" ht="9.65" customHeight="1" x14ac:dyDescent="0.2">
      <c r="A5" s="134"/>
      <c r="B5" s="134"/>
      <c r="C5" s="134"/>
      <c r="D5" s="134"/>
      <c r="E5" s="134"/>
      <c r="F5" s="134"/>
      <c r="G5" s="134"/>
      <c r="H5" s="134"/>
      <c r="I5" s="134"/>
      <c r="J5" s="134"/>
      <c r="K5" s="134"/>
      <c r="L5" s="134"/>
      <c r="M5" s="135"/>
      <c r="N5" s="135"/>
      <c r="O5" s="135"/>
      <c r="P5" s="135"/>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610">
        <v>1</v>
      </c>
      <c r="AP5" s="1604"/>
    </row>
    <row r="6" spans="1:42" s="136" customFormat="1" ht="21.75" customHeight="1" x14ac:dyDescent="0.2">
      <c r="A6" s="134"/>
      <c r="B6" s="1608" t="s">
        <v>233</v>
      </c>
      <c r="C6" s="1608"/>
      <c r="D6" s="1608"/>
      <c r="E6" s="1608"/>
      <c r="F6" s="1608"/>
      <c r="G6" s="1608"/>
      <c r="H6" s="1608"/>
      <c r="I6" s="1608"/>
      <c r="J6" s="1608"/>
      <c r="K6" s="1608"/>
      <c r="L6" s="1608"/>
      <c r="M6" s="1608"/>
      <c r="N6" s="1608"/>
      <c r="O6" s="1609"/>
      <c r="P6" s="1609"/>
      <c r="Q6" s="1609"/>
      <c r="R6" s="1609"/>
      <c r="S6" s="137" t="s">
        <v>133</v>
      </c>
      <c r="T6" s="461" t="str">
        <f>IF(O6&lt;&gt;"","","←ご入力ください。")</f>
        <v>←ご入力ください。</v>
      </c>
      <c r="U6" s="140"/>
      <c r="V6" s="462"/>
      <c r="W6" s="462"/>
      <c r="X6" s="462"/>
      <c r="Y6" s="462"/>
      <c r="Z6" s="462"/>
      <c r="AA6" s="134"/>
      <c r="AB6" s="134"/>
      <c r="AC6" s="132"/>
      <c r="AD6" s="132"/>
      <c r="AE6" s="132"/>
      <c r="AF6" s="132"/>
      <c r="AG6" s="132"/>
      <c r="AH6" s="1605"/>
      <c r="AI6" s="1605"/>
      <c r="AJ6" s="1605"/>
      <c r="AK6" s="1605"/>
      <c r="AL6" s="1605"/>
      <c r="AM6" s="211"/>
      <c r="AN6" s="211"/>
      <c r="AO6" s="1610"/>
      <c r="AP6" s="1604"/>
    </row>
    <row r="7" spans="1:42" s="136" customFormat="1" ht="9.65" customHeight="1" x14ac:dyDescent="0.2">
      <c r="A7" s="134"/>
      <c r="B7" s="151"/>
      <c r="C7" s="151"/>
      <c r="D7" s="8"/>
      <c r="E7" s="8"/>
      <c r="F7" s="8"/>
      <c r="G7" s="8"/>
      <c r="H7" s="8"/>
      <c r="I7" s="8"/>
      <c r="J7" s="8"/>
      <c r="K7" s="8"/>
      <c r="L7" s="8"/>
      <c r="M7" s="8"/>
      <c r="N7" s="8"/>
      <c r="S7" s="134"/>
      <c r="T7" s="134"/>
      <c r="U7" s="134"/>
      <c r="V7" s="138"/>
      <c r="W7" s="138"/>
      <c r="X7" s="138"/>
      <c r="Y7" s="138"/>
      <c r="Z7" s="138"/>
      <c r="AA7" s="134"/>
      <c r="AB7" s="134"/>
      <c r="AC7" s="132"/>
      <c r="AD7" s="132"/>
      <c r="AE7" s="132"/>
      <c r="AF7" s="132"/>
      <c r="AG7" s="132"/>
      <c r="AH7" s="1605"/>
      <c r="AI7" s="1605"/>
      <c r="AJ7" s="1605"/>
      <c r="AK7" s="1605"/>
      <c r="AL7" s="1605"/>
      <c r="AM7" s="211"/>
      <c r="AN7" s="211"/>
      <c r="AO7" s="1611">
        <v>2</v>
      </c>
      <c r="AP7" s="1604"/>
    </row>
    <row r="8" spans="1:42" s="133" customFormat="1" ht="21.65" customHeight="1" x14ac:dyDescent="0.2">
      <c r="A8" s="129"/>
      <c r="B8" s="1606" t="s">
        <v>234</v>
      </c>
      <c r="C8" s="1606"/>
      <c r="D8" s="1606"/>
      <c r="E8" s="1606"/>
      <c r="F8" s="1606"/>
      <c r="G8" s="1606"/>
      <c r="H8" s="1606"/>
      <c r="I8" s="1606"/>
      <c r="J8" s="1606"/>
      <c r="K8" s="1606"/>
      <c r="L8" s="1606"/>
      <c r="M8" s="1606"/>
      <c r="N8" s="1606"/>
      <c r="O8" s="1607"/>
      <c r="P8" s="1607"/>
      <c r="Q8" s="1607"/>
      <c r="R8" s="1607"/>
      <c r="S8" s="135"/>
      <c r="T8" s="461" t="str">
        <f>IF(O8&lt;&gt;"","","←ご入力ください。")</f>
        <v>←ご入力ください。</v>
      </c>
      <c r="U8" s="129"/>
      <c r="V8" s="462"/>
      <c r="W8" s="462"/>
      <c r="X8" s="462"/>
      <c r="Y8" s="462"/>
      <c r="Z8" s="462"/>
      <c r="AA8" s="129"/>
      <c r="AB8" s="129"/>
      <c r="AC8" s="129"/>
      <c r="AD8" s="129"/>
      <c r="AE8" s="131"/>
      <c r="AF8" s="131"/>
      <c r="AG8" s="131"/>
      <c r="AH8" s="132"/>
      <c r="AI8" s="132"/>
      <c r="AJ8" s="132"/>
      <c r="AK8" s="132"/>
      <c r="AL8" s="132"/>
      <c r="AM8" s="132"/>
      <c r="AN8" s="132"/>
      <c r="AO8" s="1611"/>
      <c r="AP8" s="1604"/>
    </row>
    <row r="9" spans="1:42" ht="13.9" customHeight="1" thickBot="1" x14ac:dyDescent="0.25">
      <c r="A9" s="145"/>
      <c r="B9" s="145"/>
      <c r="C9" s="145"/>
      <c r="D9" s="146"/>
      <c r="E9" s="146"/>
      <c r="F9" s="146"/>
      <c r="G9" s="146"/>
      <c r="H9" s="146"/>
      <c r="I9" s="146"/>
      <c r="J9" s="146"/>
      <c r="K9" s="146"/>
      <c r="L9" s="146"/>
      <c r="M9" s="146"/>
      <c r="N9" s="146"/>
      <c r="O9" s="146"/>
      <c r="P9" s="146"/>
      <c r="Q9" s="146"/>
      <c r="R9" s="147"/>
      <c r="S9" s="147"/>
      <c r="T9" s="147"/>
      <c r="U9" s="148"/>
      <c r="V9" s="148"/>
      <c r="W9" s="148"/>
      <c r="X9" s="148"/>
      <c r="Y9" s="148"/>
      <c r="Z9" s="148"/>
      <c r="AA9" s="148"/>
      <c r="AB9" s="149"/>
      <c r="AC9" s="150"/>
      <c r="AD9" s="150"/>
      <c r="AE9" s="150"/>
      <c r="AF9" s="150"/>
      <c r="AG9" s="150"/>
      <c r="AH9" s="150"/>
      <c r="AI9" s="150"/>
      <c r="AJ9" s="150"/>
      <c r="AK9" s="150"/>
      <c r="AL9" s="150"/>
      <c r="AP9" s="167"/>
    </row>
    <row r="10" spans="1:42" ht="13.9" customHeight="1" x14ac:dyDescent="0.2">
      <c r="A10" s="14"/>
      <c r="B10" s="14"/>
      <c r="C10" s="14"/>
      <c r="D10" s="1"/>
      <c r="E10" s="1"/>
      <c r="F10" s="1"/>
      <c r="G10" s="1"/>
      <c r="H10" s="1"/>
      <c r="I10" s="1"/>
      <c r="J10" s="1"/>
      <c r="K10" s="1"/>
      <c r="L10" s="1"/>
      <c r="M10" s="1"/>
      <c r="N10" s="1"/>
      <c r="O10" s="213">
        <v>1</v>
      </c>
      <c r="P10" s="1"/>
      <c r="Q10" s="1"/>
      <c r="R10" s="2"/>
      <c r="S10" s="2"/>
      <c r="T10" s="2"/>
      <c r="U10" s="5"/>
      <c r="V10" s="5"/>
      <c r="W10" s="5"/>
      <c r="X10" s="5"/>
      <c r="Y10" s="5"/>
      <c r="Z10" s="5"/>
      <c r="AA10" s="5"/>
      <c r="AB10" s="5"/>
      <c r="AC10" s="1"/>
      <c r="AD10" s="1"/>
      <c r="AE10" s="1"/>
      <c r="AF10" s="1"/>
      <c r="AG10" s="1"/>
      <c r="AH10" s="92"/>
      <c r="AI10" s="92"/>
      <c r="AJ10" s="92"/>
      <c r="AK10" s="92"/>
      <c r="AL10" s="92"/>
      <c r="AM10" s="212"/>
      <c r="AN10" s="212"/>
      <c r="AO10" s="448"/>
      <c r="AP10" s="167"/>
    </row>
    <row r="11" spans="1:42" ht="18" hidden="1" customHeight="1" x14ac:dyDescent="0.2">
      <c r="A11" s="14"/>
      <c r="B11" s="14"/>
      <c r="C11" s="14"/>
      <c r="D11" s="1"/>
      <c r="E11" s="1"/>
      <c r="F11" s="1"/>
      <c r="G11" s="1"/>
      <c r="H11" s="1"/>
      <c r="I11" s="1"/>
      <c r="J11" s="1"/>
      <c r="K11" s="1"/>
      <c r="L11" s="1"/>
      <c r="M11" s="1"/>
      <c r="N11" s="1"/>
      <c r="O11" s="1"/>
      <c r="P11" s="1"/>
      <c r="Q11" s="1"/>
      <c r="R11" s="2"/>
      <c r="S11" s="2"/>
      <c r="T11" s="2"/>
      <c r="U11" s="5"/>
      <c r="V11" s="5"/>
      <c r="W11" s="5"/>
      <c r="X11" s="5"/>
      <c r="Y11" s="5"/>
      <c r="Z11" s="5"/>
      <c r="AA11" s="5"/>
      <c r="AB11" s="5"/>
      <c r="AC11" s="1"/>
      <c r="AD11" s="1599" t="str">
        <f>IF(V28=0,"■","□")</f>
        <v>■</v>
      </c>
      <c r="AE11" s="1600"/>
      <c r="AF11" s="1601" t="s">
        <v>1018</v>
      </c>
      <c r="AG11" s="1602"/>
      <c r="AH11" s="1602"/>
      <c r="AI11" s="1602"/>
      <c r="AJ11" s="1603"/>
      <c r="AK11" s="92"/>
      <c r="AL11" s="92"/>
      <c r="AM11" s="212"/>
      <c r="AN11" s="212"/>
      <c r="AO11" s="448"/>
      <c r="AP11" s="167"/>
    </row>
    <row r="12" spans="1:42" ht="18" hidden="1" customHeight="1" x14ac:dyDescent="0.2">
      <c r="A12" s="14"/>
      <c r="B12" s="14"/>
      <c r="C12" s="14"/>
      <c r="D12" s="1"/>
      <c r="E12" s="1"/>
      <c r="F12" s="1"/>
      <c r="G12" s="1"/>
      <c r="H12" s="1"/>
      <c r="I12" s="1"/>
      <c r="J12" s="1"/>
      <c r="K12" s="1"/>
      <c r="L12" s="1"/>
      <c r="M12" s="1"/>
      <c r="N12" s="1"/>
      <c r="O12" s="1"/>
      <c r="P12" s="1"/>
      <c r="Q12" s="1"/>
      <c r="R12" s="2"/>
      <c r="S12" s="2"/>
      <c r="T12" s="2"/>
      <c r="U12" s="5"/>
      <c r="V12" s="5"/>
      <c r="W12" s="5"/>
      <c r="X12" s="5"/>
      <c r="Y12" s="5"/>
      <c r="Z12" s="5"/>
      <c r="AA12" s="5"/>
      <c r="AB12" s="5"/>
      <c r="AC12" s="1"/>
      <c r="AD12" s="167"/>
      <c r="AE12" s="167"/>
      <c r="AF12" s="167"/>
      <c r="AG12" s="167"/>
      <c r="AH12" s="167"/>
      <c r="AI12" s="167"/>
      <c r="AJ12" s="167"/>
      <c r="AK12" s="92"/>
      <c r="AL12" s="92"/>
      <c r="AM12" s="212"/>
      <c r="AN12" s="212"/>
      <c r="AO12" s="448"/>
      <c r="AP12" s="167"/>
    </row>
    <row r="13" spans="1:42" ht="18" customHeight="1" x14ac:dyDescent="0.2">
      <c r="A13" s="113"/>
      <c r="B13" s="112"/>
      <c r="C13" s="14" t="s">
        <v>162</v>
      </c>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P13" s="167"/>
    </row>
    <row r="14" spans="1:42" ht="25.15" customHeight="1" x14ac:dyDescent="0.2">
      <c r="A14" s="8"/>
      <c r="B14" s="8"/>
      <c r="C14" s="113" t="s">
        <v>1314</v>
      </c>
      <c r="D14" s="1"/>
      <c r="E14" s="1"/>
      <c r="F14" s="1"/>
      <c r="G14" s="1"/>
      <c r="H14" s="1"/>
      <c r="I14" s="1"/>
      <c r="J14" s="1"/>
      <c r="K14" s="1"/>
      <c r="L14" s="1"/>
      <c r="M14" s="1"/>
      <c r="N14" s="1"/>
      <c r="O14" s="1"/>
      <c r="P14" s="1"/>
      <c r="Q14" s="1"/>
      <c r="R14" s="2"/>
      <c r="S14" s="2"/>
      <c r="T14" s="2"/>
      <c r="U14" s="5"/>
      <c r="V14" s="5"/>
      <c r="W14" s="5"/>
      <c r="X14" s="5"/>
      <c r="Y14" s="5"/>
      <c r="Z14" s="5"/>
      <c r="AA14" s="5"/>
      <c r="AP14" s="167"/>
    </row>
    <row r="15" spans="1:42" ht="18" customHeight="1" x14ac:dyDescent="0.2">
      <c r="A15" s="8"/>
      <c r="B15" s="8"/>
      <c r="C15" s="8" t="s">
        <v>1056</v>
      </c>
      <c r="D15" s="1"/>
      <c r="E15" s="1"/>
      <c r="F15" s="1"/>
      <c r="G15" s="1"/>
      <c r="H15" s="1"/>
      <c r="I15" s="1"/>
      <c r="J15" s="1"/>
      <c r="K15" s="1"/>
      <c r="L15" s="1"/>
      <c r="M15" s="1"/>
      <c r="N15" s="1"/>
      <c r="O15" s="1"/>
      <c r="P15" s="1"/>
      <c r="Q15" s="1"/>
      <c r="R15" s="2"/>
      <c r="S15" s="2"/>
      <c r="T15" s="2"/>
      <c r="U15" s="5"/>
      <c r="V15" s="5"/>
      <c r="W15" s="5"/>
      <c r="X15" s="5"/>
      <c r="Y15" s="5"/>
      <c r="Z15" s="5"/>
      <c r="AA15" s="5"/>
      <c r="AP15" s="167"/>
    </row>
    <row r="16" spans="1:42" ht="18" customHeight="1" x14ac:dyDescent="0.2">
      <c r="A16" s="8"/>
      <c r="B16" s="8"/>
      <c r="C16" s="8" t="s">
        <v>1315</v>
      </c>
      <c r="D16" s="1"/>
      <c r="E16" s="1"/>
      <c r="F16" s="1"/>
      <c r="G16" s="1"/>
      <c r="H16" s="1"/>
      <c r="I16" s="1"/>
      <c r="J16" s="1"/>
      <c r="K16" s="1"/>
      <c r="L16" s="1"/>
      <c r="M16" s="1"/>
      <c r="N16" s="1"/>
      <c r="O16" s="1"/>
      <c r="P16" s="1"/>
      <c r="Q16" s="1"/>
      <c r="R16" s="2"/>
      <c r="S16" s="2"/>
      <c r="T16" s="2"/>
      <c r="U16" s="5"/>
      <c r="V16" s="5"/>
      <c r="W16" s="5"/>
      <c r="X16" s="5"/>
      <c r="Y16" s="5"/>
      <c r="Z16" s="5"/>
      <c r="AA16" s="5"/>
    </row>
    <row r="17" spans="1:42" ht="18" customHeight="1" x14ac:dyDescent="0.2">
      <c r="A17" s="8"/>
      <c r="B17" s="8"/>
      <c r="C17" s="164" t="s">
        <v>1316</v>
      </c>
      <c r="D17" s="1"/>
      <c r="E17" s="1"/>
      <c r="F17" s="1"/>
      <c r="G17" s="163"/>
      <c r="H17" s="1"/>
      <c r="I17" s="1"/>
      <c r="J17" s="1"/>
      <c r="K17" s="1"/>
      <c r="L17" s="1"/>
      <c r="M17" s="1"/>
      <c r="N17" s="1"/>
      <c r="O17" s="1"/>
      <c r="P17" s="1"/>
      <c r="Q17" s="1"/>
      <c r="R17" s="2"/>
      <c r="S17" s="2"/>
      <c r="T17" s="2"/>
      <c r="U17" s="5"/>
      <c r="V17" s="5"/>
      <c r="W17" s="5"/>
      <c r="X17" s="5"/>
      <c r="Y17" s="5"/>
      <c r="Z17" s="5"/>
      <c r="AA17" s="5"/>
    </row>
    <row r="18" spans="1:42" ht="14.5" customHeight="1" x14ac:dyDescent="0.2">
      <c r="A18" s="8"/>
      <c r="B18" s="8"/>
      <c r="C18" s="8"/>
      <c r="D18" s="1"/>
      <c r="E18" s="1"/>
      <c r="F18" s="1"/>
      <c r="G18" s="1"/>
      <c r="H18" s="1"/>
      <c r="I18" s="1"/>
      <c r="J18" s="1"/>
      <c r="K18" s="1"/>
      <c r="L18" s="1"/>
      <c r="M18" s="1"/>
      <c r="N18" s="1"/>
      <c r="O18" s="1"/>
      <c r="P18" s="1"/>
      <c r="Q18" s="1"/>
      <c r="R18" s="2"/>
      <c r="S18" s="2"/>
      <c r="T18" s="2"/>
      <c r="U18" s="5"/>
      <c r="V18" s="5"/>
      <c r="W18" s="5"/>
      <c r="X18" s="5"/>
      <c r="Y18" s="5"/>
      <c r="Z18" s="5"/>
      <c r="AA18" s="5"/>
    </row>
    <row r="19" spans="1:42" ht="24.65" customHeight="1" thickBot="1" x14ac:dyDescent="0.25">
      <c r="C19" s="1589" t="s">
        <v>41</v>
      </c>
      <c r="D19" s="1590"/>
      <c r="E19" s="1590"/>
      <c r="F19" s="1590"/>
      <c r="G19" s="1590"/>
      <c r="H19" s="1590"/>
      <c r="I19" s="1590"/>
      <c r="J19" s="1590"/>
      <c r="K19" s="1590"/>
      <c r="L19" s="1590"/>
      <c r="M19" s="1590"/>
      <c r="N19" s="1590"/>
      <c r="O19" s="1590"/>
      <c r="P19" s="1590"/>
      <c r="Q19" s="1590"/>
      <c r="R19" s="1590"/>
      <c r="S19" s="1591"/>
      <c r="T19" s="1589" t="s">
        <v>43</v>
      </c>
      <c r="U19" s="1590"/>
      <c r="V19" s="1590"/>
      <c r="W19" s="1590"/>
      <c r="X19" s="1590"/>
      <c r="Y19" s="1590"/>
      <c r="Z19" s="1590"/>
      <c r="AA19" s="1590"/>
      <c r="AB19" s="1590"/>
      <c r="AC19" s="1590"/>
      <c r="AD19" s="1590"/>
      <c r="AE19" s="1590"/>
      <c r="AF19" s="1590"/>
      <c r="AG19" s="1590"/>
      <c r="AH19" s="1590"/>
      <c r="AI19" s="1590"/>
      <c r="AJ19" s="1591"/>
      <c r="AO19" s="447" t="s">
        <v>714</v>
      </c>
      <c r="AP19" s="325" t="s">
        <v>239</v>
      </c>
    </row>
    <row r="20" spans="1:42" ht="40.15" customHeight="1" thickTop="1" x14ac:dyDescent="0.2">
      <c r="C20" s="1612" t="s">
        <v>644</v>
      </c>
      <c r="D20" s="1613"/>
      <c r="E20" s="1584" t="s">
        <v>1055</v>
      </c>
      <c r="F20" s="1585"/>
      <c r="G20" s="1585"/>
      <c r="H20" s="1585"/>
      <c r="I20" s="1585"/>
      <c r="J20" s="1585"/>
      <c r="K20" s="1585"/>
      <c r="L20" s="1585"/>
      <c r="M20" s="1585"/>
      <c r="N20" s="1585"/>
      <c r="O20" s="1585"/>
      <c r="P20" s="1585"/>
      <c r="Q20" s="1585"/>
      <c r="R20" s="1585"/>
      <c r="S20" s="1586"/>
      <c r="T20" s="1575" t="s">
        <v>13</v>
      </c>
      <c r="U20" s="1576"/>
      <c r="V20" s="1587">
        <f>明細書【窓・玄関ドア】!AS66</f>
        <v>0</v>
      </c>
      <c r="W20" s="1588"/>
      <c r="X20" s="1588"/>
      <c r="Y20" s="1588"/>
      <c r="Z20" s="1588"/>
      <c r="AA20" s="1588"/>
      <c r="AB20" s="1588"/>
      <c r="AC20" s="1588"/>
      <c r="AD20" s="1588"/>
      <c r="AE20" s="1588"/>
      <c r="AF20" s="1588"/>
      <c r="AG20" s="1588"/>
      <c r="AH20" s="1588"/>
      <c r="AI20" s="1568" t="s">
        <v>0</v>
      </c>
      <c r="AJ20" s="1569"/>
      <c r="AO20" s="449">
        <v>3</v>
      </c>
      <c r="AP20" s="451"/>
    </row>
    <row r="21" spans="1:42" ht="40.15" customHeight="1" thickBot="1" x14ac:dyDescent="0.25">
      <c r="C21" s="1614"/>
      <c r="D21" s="1615"/>
      <c r="E21" s="1534" t="s">
        <v>31</v>
      </c>
      <c r="F21" s="1535"/>
      <c r="G21" s="1535"/>
      <c r="H21" s="1535"/>
      <c r="I21" s="1535"/>
      <c r="J21" s="1535"/>
      <c r="K21" s="1535"/>
      <c r="L21" s="1535"/>
      <c r="M21" s="1535"/>
      <c r="N21" s="1535"/>
      <c r="O21" s="1535"/>
      <c r="P21" s="1535"/>
      <c r="Q21" s="1535"/>
      <c r="R21" s="1535"/>
      <c r="S21" s="1536"/>
      <c r="T21" s="1537" t="s">
        <v>13</v>
      </c>
      <c r="U21" s="1538"/>
      <c r="V21" s="1539">
        <f>明細書【窓・玄関ドア】!AL83</f>
        <v>0</v>
      </c>
      <c r="W21" s="1540"/>
      <c r="X21" s="1540"/>
      <c r="Y21" s="1540"/>
      <c r="Z21" s="1540"/>
      <c r="AA21" s="1540"/>
      <c r="AB21" s="1540"/>
      <c r="AC21" s="1540"/>
      <c r="AD21" s="1540"/>
      <c r="AE21" s="1540"/>
      <c r="AF21" s="1540"/>
      <c r="AG21" s="1540"/>
      <c r="AH21" s="1540"/>
      <c r="AI21" s="1516" t="s">
        <v>0</v>
      </c>
      <c r="AJ21" s="1517"/>
      <c r="AO21" s="449">
        <v>4</v>
      </c>
      <c r="AP21" s="451"/>
    </row>
    <row r="22" spans="1:42" ht="39.65" customHeight="1" thickTop="1" thickBot="1" x14ac:dyDescent="0.25">
      <c r="C22" s="1596" t="s">
        <v>160</v>
      </c>
      <c r="D22" s="1597"/>
      <c r="E22" s="1597"/>
      <c r="F22" s="1597"/>
      <c r="G22" s="1597"/>
      <c r="H22" s="1597"/>
      <c r="I22" s="1597"/>
      <c r="J22" s="1597"/>
      <c r="K22" s="1597"/>
      <c r="L22" s="1597"/>
      <c r="M22" s="1597"/>
      <c r="N22" s="1597"/>
      <c r="O22" s="1597"/>
      <c r="P22" s="1597"/>
      <c r="Q22" s="1597"/>
      <c r="R22" s="1597"/>
      <c r="S22" s="1598"/>
      <c r="T22" s="1581" t="s">
        <v>13</v>
      </c>
      <c r="U22" s="1582"/>
      <c r="V22" s="1592">
        <f>SUM(V20:AH21)</f>
        <v>0</v>
      </c>
      <c r="W22" s="1593"/>
      <c r="X22" s="1593"/>
      <c r="Y22" s="1593"/>
      <c r="Z22" s="1593"/>
      <c r="AA22" s="1593"/>
      <c r="AB22" s="1593"/>
      <c r="AC22" s="1593"/>
      <c r="AD22" s="1593"/>
      <c r="AE22" s="1593"/>
      <c r="AF22" s="1593"/>
      <c r="AG22" s="1593"/>
      <c r="AH22" s="1593"/>
      <c r="AI22" s="1594" t="s">
        <v>0</v>
      </c>
      <c r="AJ22" s="1595"/>
      <c r="AO22" s="449">
        <v>5</v>
      </c>
      <c r="AP22" s="451"/>
    </row>
    <row r="23" spans="1:42" ht="39.65" customHeight="1" x14ac:dyDescent="0.2">
      <c r="C23" s="1525" t="s">
        <v>159</v>
      </c>
      <c r="D23" s="1526"/>
      <c r="E23" s="1522" t="s">
        <v>161</v>
      </c>
      <c r="F23" s="1523"/>
      <c r="G23" s="1523"/>
      <c r="H23" s="1523"/>
      <c r="I23" s="1523"/>
      <c r="J23" s="1523"/>
      <c r="K23" s="1523"/>
      <c r="L23" s="1523"/>
      <c r="M23" s="1523"/>
      <c r="N23" s="1523"/>
      <c r="O23" s="1523"/>
      <c r="P23" s="1523"/>
      <c r="Q23" s="1523"/>
      <c r="R23" s="1523"/>
      <c r="S23" s="1524"/>
      <c r="T23" s="1548" t="s">
        <v>13</v>
      </c>
      <c r="U23" s="1549"/>
      <c r="V23" s="1518">
        <f>明細書【断熱パネル】!AP63</f>
        <v>0</v>
      </c>
      <c r="W23" s="1519"/>
      <c r="X23" s="1519"/>
      <c r="Y23" s="1519"/>
      <c r="Z23" s="1519"/>
      <c r="AA23" s="1519"/>
      <c r="AB23" s="1519"/>
      <c r="AC23" s="1519"/>
      <c r="AD23" s="1519"/>
      <c r="AE23" s="1519"/>
      <c r="AF23" s="1519"/>
      <c r="AG23" s="1519"/>
      <c r="AH23" s="1519"/>
      <c r="AI23" s="1520" t="s">
        <v>0</v>
      </c>
      <c r="AJ23" s="1521"/>
      <c r="AO23" s="449">
        <v>6</v>
      </c>
      <c r="AP23" s="451"/>
    </row>
    <row r="24" spans="1:42" ht="39.65" customHeight="1" x14ac:dyDescent="0.2">
      <c r="C24" s="1527"/>
      <c r="D24" s="1528"/>
      <c r="E24" s="1534" t="s">
        <v>42</v>
      </c>
      <c r="F24" s="1535"/>
      <c r="G24" s="1535"/>
      <c r="H24" s="1535"/>
      <c r="I24" s="1535"/>
      <c r="J24" s="1535"/>
      <c r="K24" s="1535"/>
      <c r="L24" s="1535"/>
      <c r="M24" s="1535"/>
      <c r="N24" s="1535"/>
      <c r="O24" s="1535"/>
      <c r="P24" s="1535"/>
      <c r="Q24" s="1535"/>
      <c r="R24" s="1535"/>
      <c r="S24" s="1536"/>
      <c r="T24" s="1537" t="s">
        <v>13</v>
      </c>
      <c r="U24" s="1538"/>
      <c r="V24" s="1539">
        <f>明細書【潜熱蓄熱建材】!AX58</f>
        <v>0</v>
      </c>
      <c r="W24" s="1540"/>
      <c r="X24" s="1540"/>
      <c r="Y24" s="1540"/>
      <c r="Z24" s="1540"/>
      <c r="AA24" s="1540"/>
      <c r="AB24" s="1540"/>
      <c r="AC24" s="1540"/>
      <c r="AD24" s="1540"/>
      <c r="AE24" s="1540"/>
      <c r="AF24" s="1540"/>
      <c r="AG24" s="1540"/>
      <c r="AH24" s="1540"/>
      <c r="AI24" s="1516" t="s">
        <v>0</v>
      </c>
      <c r="AJ24" s="1517"/>
      <c r="AO24" s="449">
        <v>7</v>
      </c>
      <c r="AP24" s="451"/>
    </row>
    <row r="25" spans="1:42" ht="39.65" hidden="1" customHeight="1" x14ac:dyDescent="0.2">
      <c r="C25" s="1527"/>
      <c r="D25" s="1528"/>
      <c r="E25" s="452"/>
      <c r="F25" s="453"/>
      <c r="G25" s="453"/>
      <c r="H25" s="453"/>
      <c r="I25" s="453"/>
      <c r="J25" s="453"/>
      <c r="K25" s="453"/>
      <c r="L25" s="453"/>
      <c r="M25" s="453"/>
      <c r="N25" s="453"/>
      <c r="O25" s="453"/>
      <c r="P25" s="453"/>
      <c r="Q25" s="453"/>
      <c r="R25" s="453"/>
      <c r="S25" s="454"/>
      <c r="T25" s="455"/>
      <c r="U25" s="456"/>
      <c r="V25" s="470"/>
      <c r="W25" s="471"/>
      <c r="X25" s="471"/>
      <c r="Y25" s="471"/>
      <c r="Z25" s="471"/>
      <c r="AA25" s="471"/>
      <c r="AB25" s="471"/>
      <c r="AC25" s="471"/>
      <c r="AD25" s="471"/>
      <c r="AE25" s="471"/>
      <c r="AF25" s="471"/>
      <c r="AG25" s="471"/>
      <c r="AH25" s="471"/>
      <c r="AI25" s="457"/>
      <c r="AJ25" s="458"/>
      <c r="AO25" s="459"/>
      <c r="AP25" s="460"/>
    </row>
    <row r="26" spans="1:42" ht="39.65" customHeight="1" x14ac:dyDescent="0.2">
      <c r="C26" s="1527"/>
      <c r="D26" s="1528"/>
      <c r="E26" s="1541" t="s">
        <v>51</v>
      </c>
      <c r="F26" s="1542"/>
      <c r="G26" s="1542"/>
      <c r="H26" s="1542"/>
      <c r="I26" s="1542"/>
      <c r="J26" s="1542"/>
      <c r="K26" s="1542"/>
      <c r="L26" s="1542"/>
      <c r="M26" s="1542"/>
      <c r="N26" s="1542"/>
      <c r="O26" s="1542"/>
      <c r="P26" s="1542"/>
      <c r="Q26" s="1542"/>
      <c r="R26" s="1542"/>
      <c r="S26" s="1543"/>
      <c r="T26" s="1544" t="s">
        <v>13</v>
      </c>
      <c r="U26" s="1545"/>
      <c r="V26" s="1546">
        <f>明細書【断熱材】!AN55</f>
        <v>0</v>
      </c>
      <c r="W26" s="1547"/>
      <c r="X26" s="1547"/>
      <c r="Y26" s="1547"/>
      <c r="Z26" s="1547"/>
      <c r="AA26" s="1547"/>
      <c r="AB26" s="1547"/>
      <c r="AC26" s="1547"/>
      <c r="AD26" s="1547"/>
      <c r="AE26" s="1547"/>
      <c r="AF26" s="1547"/>
      <c r="AG26" s="1547"/>
      <c r="AH26" s="1547"/>
      <c r="AI26" s="1514" t="s">
        <v>0</v>
      </c>
      <c r="AJ26" s="1515"/>
      <c r="AO26" s="449">
        <v>8</v>
      </c>
      <c r="AP26" s="451"/>
    </row>
    <row r="27" spans="1:42" ht="39.65" customHeight="1" thickBot="1" x14ac:dyDescent="0.25">
      <c r="C27" s="1529"/>
      <c r="D27" s="1530"/>
      <c r="E27" s="1531" t="s">
        <v>32</v>
      </c>
      <c r="F27" s="1532"/>
      <c r="G27" s="1532"/>
      <c r="H27" s="1532"/>
      <c r="I27" s="1532"/>
      <c r="J27" s="1532"/>
      <c r="K27" s="1532"/>
      <c r="L27" s="1532"/>
      <c r="M27" s="1532"/>
      <c r="N27" s="1532"/>
      <c r="O27" s="1532"/>
      <c r="P27" s="1532"/>
      <c r="Q27" s="1532"/>
      <c r="R27" s="1532"/>
      <c r="S27" s="1533"/>
      <c r="T27" s="1550" t="s">
        <v>13</v>
      </c>
      <c r="U27" s="1551"/>
      <c r="V27" s="1552" t="str">
        <f>明細書【調湿建材】!AL45</f>
        <v/>
      </c>
      <c r="W27" s="1553"/>
      <c r="X27" s="1553"/>
      <c r="Y27" s="1553"/>
      <c r="Z27" s="1553"/>
      <c r="AA27" s="1553"/>
      <c r="AB27" s="1553"/>
      <c r="AC27" s="1553"/>
      <c r="AD27" s="1553"/>
      <c r="AE27" s="1553"/>
      <c r="AF27" s="1553"/>
      <c r="AG27" s="1553"/>
      <c r="AH27" s="1553"/>
      <c r="AI27" s="1579" t="s">
        <v>0</v>
      </c>
      <c r="AJ27" s="1580"/>
      <c r="AO27" s="449">
        <v>9</v>
      </c>
      <c r="AP27" s="451"/>
    </row>
    <row r="28" spans="1:42" ht="39.65" customHeight="1" thickTop="1" x14ac:dyDescent="0.2">
      <c r="C28" s="1572" t="s">
        <v>52</v>
      </c>
      <c r="D28" s="1573"/>
      <c r="E28" s="1573"/>
      <c r="F28" s="1573"/>
      <c r="G28" s="1573"/>
      <c r="H28" s="1573"/>
      <c r="I28" s="1573"/>
      <c r="J28" s="1573"/>
      <c r="K28" s="1573"/>
      <c r="L28" s="1573"/>
      <c r="M28" s="1573"/>
      <c r="N28" s="1573"/>
      <c r="O28" s="1573"/>
      <c r="P28" s="1573"/>
      <c r="Q28" s="1573"/>
      <c r="R28" s="1573"/>
      <c r="S28" s="1574"/>
      <c r="T28" s="1575" t="s">
        <v>13</v>
      </c>
      <c r="U28" s="1576"/>
      <c r="V28" s="1577">
        <f>SUM(V23:AH27)</f>
        <v>0</v>
      </c>
      <c r="W28" s="1578"/>
      <c r="X28" s="1578"/>
      <c r="Y28" s="1578"/>
      <c r="Z28" s="1578"/>
      <c r="AA28" s="1578"/>
      <c r="AB28" s="1578"/>
      <c r="AC28" s="1578"/>
      <c r="AD28" s="1578"/>
      <c r="AE28" s="1578"/>
      <c r="AF28" s="1578"/>
      <c r="AG28" s="1578"/>
      <c r="AH28" s="1578"/>
      <c r="AI28" s="1568" t="s">
        <v>0</v>
      </c>
      <c r="AJ28" s="1569"/>
      <c r="AO28" s="449">
        <v>10</v>
      </c>
      <c r="AP28" s="451"/>
    </row>
    <row r="29" spans="1:42" ht="39.65" hidden="1" customHeight="1" x14ac:dyDescent="0.2">
      <c r="A29" s="93"/>
      <c r="B29" s="93"/>
      <c r="C29" s="93"/>
      <c r="D29" s="93"/>
      <c r="E29" s="93"/>
      <c r="F29" s="93"/>
      <c r="G29" s="93"/>
      <c r="H29" s="93"/>
      <c r="I29" s="93"/>
      <c r="J29" s="93"/>
      <c r="K29" s="93"/>
      <c r="L29" s="93"/>
      <c r="M29" s="93"/>
      <c r="N29" s="93"/>
      <c r="O29" s="93"/>
      <c r="P29" s="93"/>
      <c r="Q29" s="93"/>
      <c r="R29" s="34"/>
      <c r="S29" s="34"/>
      <c r="T29" s="94"/>
      <c r="U29" s="34"/>
      <c r="V29" s="95"/>
      <c r="W29" s="34"/>
      <c r="X29" s="34"/>
      <c r="Y29" s="34"/>
      <c r="Z29" s="34"/>
      <c r="AA29" s="34"/>
      <c r="AB29" s="34"/>
      <c r="AC29" s="34"/>
      <c r="AD29" s="34"/>
      <c r="AE29" s="34"/>
      <c r="AF29" s="34"/>
      <c r="AG29" s="34"/>
      <c r="AH29" s="34"/>
      <c r="AI29" s="34"/>
      <c r="AJ29" s="34"/>
      <c r="AK29" s="34"/>
      <c r="AL29" s="34"/>
      <c r="AM29" s="34"/>
      <c r="AN29" s="34"/>
    </row>
    <row r="30" spans="1:42" ht="39.65" customHeight="1" x14ac:dyDescent="0.2">
      <c r="A30" s="93"/>
      <c r="B30" s="93"/>
      <c r="C30" s="93"/>
      <c r="D30" s="93"/>
      <c r="E30" s="93"/>
      <c r="F30" s="93"/>
      <c r="G30" s="93"/>
      <c r="H30" s="93"/>
      <c r="I30" s="93"/>
      <c r="J30" s="93"/>
      <c r="K30" s="93"/>
      <c r="L30" s="93"/>
      <c r="M30" s="93"/>
      <c r="N30" s="93"/>
      <c r="O30" s="93"/>
      <c r="P30" s="93"/>
      <c r="Q30" s="93"/>
      <c r="R30" s="34"/>
      <c r="S30" s="34"/>
      <c r="T30" s="94"/>
      <c r="U30" s="34"/>
      <c r="V30" s="95"/>
      <c r="W30" s="34"/>
      <c r="X30" s="34"/>
      <c r="Y30" s="34"/>
      <c r="Z30" s="34"/>
      <c r="AA30" s="34"/>
      <c r="AB30" s="34"/>
      <c r="AC30" s="34"/>
      <c r="AD30" s="34"/>
      <c r="AE30" s="34"/>
      <c r="AF30" s="34"/>
      <c r="AG30" s="34"/>
      <c r="AH30" s="34"/>
      <c r="AI30" s="34"/>
      <c r="AJ30" s="34"/>
      <c r="AK30" s="34"/>
      <c r="AL30" s="34"/>
      <c r="AM30" s="34"/>
      <c r="AN30" s="34"/>
    </row>
    <row r="31" spans="1:42" ht="21" customHeight="1" x14ac:dyDescent="0.2">
      <c r="A31" s="14"/>
      <c r="B31" s="14"/>
      <c r="C31" s="14" t="s">
        <v>113</v>
      </c>
      <c r="D31" s="1"/>
      <c r="E31" s="1"/>
      <c r="F31" s="1"/>
      <c r="G31" s="1"/>
      <c r="H31" s="1"/>
      <c r="I31" s="1"/>
      <c r="J31" s="1"/>
      <c r="K31" s="1"/>
      <c r="L31" s="1"/>
      <c r="M31" s="1"/>
      <c r="N31" s="1"/>
      <c r="O31" s="1"/>
      <c r="P31" s="1"/>
      <c r="Q31" s="1"/>
      <c r="R31" s="2"/>
      <c r="S31" s="2"/>
      <c r="T31" s="91"/>
      <c r="U31" s="3"/>
      <c r="V31" s="3"/>
      <c r="W31" s="3"/>
      <c r="X31" s="3"/>
      <c r="Y31" s="3"/>
      <c r="Z31" s="3"/>
      <c r="AA31" s="3"/>
      <c r="AB31" s="3"/>
      <c r="AC31" s="1"/>
      <c r="AD31" s="1"/>
      <c r="AE31" s="1"/>
      <c r="AF31" s="1"/>
      <c r="AG31" s="1"/>
      <c r="AH31" s="92"/>
      <c r="AI31" s="92"/>
      <c r="AJ31" s="92"/>
      <c r="AK31" s="92"/>
      <c r="AL31" s="92"/>
      <c r="AM31" s="212"/>
      <c r="AN31" s="212"/>
      <c r="AO31" s="447" t="s">
        <v>714</v>
      </c>
      <c r="AP31" s="325" t="s">
        <v>239</v>
      </c>
    </row>
    <row r="32" spans="1:42" ht="39.65" customHeight="1" x14ac:dyDescent="0.2">
      <c r="C32" s="1555" t="s">
        <v>119</v>
      </c>
      <c r="D32" s="1556"/>
      <c r="E32" s="1556"/>
      <c r="F32" s="1556"/>
      <c r="G32" s="1556"/>
      <c r="H32" s="1556"/>
      <c r="I32" s="1556"/>
      <c r="J32" s="1556"/>
      <c r="K32" s="1556"/>
      <c r="L32" s="1556"/>
      <c r="M32" s="1556"/>
      <c r="N32" s="1556"/>
      <c r="O32" s="1556"/>
      <c r="P32" s="1556"/>
      <c r="Q32" s="1556"/>
      <c r="R32" s="1556"/>
      <c r="S32" s="1557"/>
      <c r="T32" s="1544" t="s">
        <v>13</v>
      </c>
      <c r="U32" s="1545"/>
      <c r="V32" s="1570">
        <f>IF(V22="","",SUM(V22,V28))</f>
        <v>0</v>
      </c>
      <c r="W32" s="1571"/>
      <c r="X32" s="1571"/>
      <c r="Y32" s="1571"/>
      <c r="Z32" s="1571"/>
      <c r="AA32" s="1571"/>
      <c r="AB32" s="1571"/>
      <c r="AC32" s="1571"/>
      <c r="AD32" s="1571"/>
      <c r="AE32" s="1571"/>
      <c r="AF32" s="1571"/>
      <c r="AG32" s="1571"/>
      <c r="AH32" s="1571"/>
      <c r="AI32" s="1514" t="s">
        <v>0</v>
      </c>
      <c r="AJ32" s="1515"/>
      <c r="AO32" s="449">
        <v>11</v>
      </c>
      <c r="AP32" s="451"/>
    </row>
    <row r="33" spans="1:42" ht="39.65" customHeight="1" x14ac:dyDescent="0.2">
      <c r="C33" s="1555" t="s">
        <v>125</v>
      </c>
      <c r="D33" s="1556"/>
      <c r="E33" s="1556"/>
      <c r="F33" s="1556"/>
      <c r="G33" s="1556"/>
      <c r="H33" s="1556"/>
      <c r="I33" s="1556"/>
      <c r="J33" s="1556"/>
      <c r="K33" s="1556"/>
      <c r="L33" s="1556"/>
      <c r="M33" s="1556"/>
      <c r="N33" s="1556"/>
      <c r="O33" s="1556"/>
      <c r="P33" s="1556"/>
      <c r="Q33" s="1556"/>
      <c r="R33" s="1556"/>
      <c r="S33" s="1557"/>
      <c r="T33" s="1537" t="s">
        <v>13</v>
      </c>
      <c r="U33" s="1538"/>
      <c r="V33" s="1558">
        <f>IF(V32="","",ROUNDDOWN(V32/2,0))</f>
        <v>0</v>
      </c>
      <c r="W33" s="1559"/>
      <c r="X33" s="1559"/>
      <c r="Y33" s="1559"/>
      <c r="Z33" s="1559"/>
      <c r="AA33" s="1559"/>
      <c r="AB33" s="1559"/>
      <c r="AC33" s="1559"/>
      <c r="AD33" s="1559"/>
      <c r="AE33" s="1559"/>
      <c r="AF33" s="1559"/>
      <c r="AG33" s="1559"/>
      <c r="AH33" s="1559"/>
      <c r="AI33" s="1516" t="s">
        <v>0</v>
      </c>
      <c r="AJ33" s="1517"/>
      <c r="AO33" s="449">
        <v>12</v>
      </c>
      <c r="AP33" s="451"/>
    </row>
    <row r="34" spans="1:42" ht="29.5" customHeight="1" x14ac:dyDescent="0.2">
      <c r="C34" s="96"/>
      <c r="D34" s="96"/>
      <c r="E34" s="96"/>
      <c r="F34" s="96"/>
      <c r="G34" s="96"/>
      <c r="H34" s="96"/>
      <c r="I34" s="96"/>
      <c r="J34" s="96"/>
      <c r="K34" s="96"/>
      <c r="L34" s="96"/>
      <c r="M34" s="96"/>
      <c r="N34" s="96"/>
      <c r="O34" s="96"/>
      <c r="P34" s="96"/>
      <c r="Q34" s="96"/>
      <c r="R34" s="96"/>
      <c r="S34" s="96"/>
      <c r="T34" s="97"/>
      <c r="U34" s="97"/>
      <c r="V34" s="98"/>
      <c r="W34" s="98"/>
      <c r="X34" s="98"/>
      <c r="Y34" s="98"/>
      <c r="Z34" s="98"/>
      <c r="AA34" s="98"/>
      <c r="AB34" s="98"/>
      <c r="AC34" s="98"/>
      <c r="AD34" s="98"/>
      <c r="AE34" s="98"/>
      <c r="AF34" s="98"/>
      <c r="AG34" s="98"/>
      <c r="AH34" s="98"/>
      <c r="AI34" s="97"/>
      <c r="AJ34" s="97"/>
    </row>
    <row r="35" spans="1:42" ht="17" thickBot="1" x14ac:dyDescent="0.25">
      <c r="A35" s="93"/>
      <c r="B35" s="93"/>
      <c r="C35" s="1567" t="s">
        <v>1196</v>
      </c>
      <c r="D35" s="1567"/>
      <c r="E35" s="1567"/>
      <c r="F35" s="1567"/>
      <c r="G35" s="1567"/>
      <c r="H35" s="1567"/>
      <c r="I35" s="1567"/>
      <c r="J35" s="1567"/>
      <c r="K35" s="1567"/>
      <c r="L35" s="1567"/>
      <c r="M35" s="1567"/>
      <c r="N35" s="1567"/>
      <c r="O35" s="1567"/>
      <c r="P35" s="1567"/>
      <c r="Q35" s="1567"/>
      <c r="R35" s="1567"/>
      <c r="S35" s="1567"/>
      <c r="T35" s="1567"/>
      <c r="U35" s="1567"/>
      <c r="V35" s="1567"/>
      <c r="W35" s="1567"/>
      <c r="X35" s="1567"/>
      <c r="Y35" s="1567"/>
      <c r="Z35" s="1567"/>
      <c r="AA35" s="1567"/>
      <c r="AB35" s="1567"/>
      <c r="AC35" s="1567"/>
      <c r="AD35" s="1567"/>
      <c r="AE35" s="1567"/>
      <c r="AF35" s="1567"/>
      <c r="AG35" s="1567"/>
      <c r="AH35" s="1567"/>
      <c r="AI35" s="1567"/>
      <c r="AJ35" s="1567"/>
      <c r="AK35" s="99"/>
      <c r="AL35" s="99"/>
      <c r="AM35" s="99"/>
      <c r="AN35" s="99"/>
      <c r="AO35" s="447" t="s">
        <v>714</v>
      </c>
      <c r="AP35" s="325" t="s">
        <v>239</v>
      </c>
    </row>
    <row r="36" spans="1:42" ht="65.5" customHeight="1" thickBot="1" x14ac:dyDescent="0.25">
      <c r="A36" s="34"/>
      <c r="B36" s="34"/>
      <c r="C36" s="1560" t="s">
        <v>237</v>
      </c>
      <c r="D36" s="1561"/>
      <c r="E36" s="1561"/>
      <c r="F36" s="1561"/>
      <c r="G36" s="1561"/>
      <c r="H36" s="1561"/>
      <c r="I36" s="1561"/>
      <c r="J36" s="1561"/>
      <c r="K36" s="1561"/>
      <c r="L36" s="1561"/>
      <c r="M36" s="1561"/>
      <c r="N36" s="1561"/>
      <c r="O36" s="1561"/>
      <c r="P36" s="1561"/>
      <c r="Q36" s="1561"/>
      <c r="R36" s="1561"/>
      <c r="S36" s="1562"/>
      <c r="T36" s="1563">
        <f>IF(OR(AD11="■"),MIN(V33,1500000),MIN(V33,2000000))</f>
        <v>0</v>
      </c>
      <c r="U36" s="1564"/>
      <c r="V36" s="1564"/>
      <c r="W36" s="1564"/>
      <c r="X36" s="1564"/>
      <c r="Y36" s="1564"/>
      <c r="Z36" s="1564"/>
      <c r="AA36" s="1564"/>
      <c r="AB36" s="1564"/>
      <c r="AC36" s="1564"/>
      <c r="AD36" s="1564"/>
      <c r="AE36" s="1564"/>
      <c r="AF36" s="1564"/>
      <c r="AG36" s="1564"/>
      <c r="AH36" s="1564"/>
      <c r="AI36" s="1565" t="s">
        <v>0</v>
      </c>
      <c r="AJ36" s="1566"/>
      <c r="AK36" s="100"/>
      <c r="AL36" s="100"/>
      <c r="AM36" s="100"/>
      <c r="AN36" s="100"/>
      <c r="AO36" s="450">
        <v>13</v>
      </c>
      <c r="AP36" s="451"/>
    </row>
    <row r="37" spans="1:42" ht="21" x14ac:dyDescent="0.2">
      <c r="A37" s="111"/>
      <c r="B37" s="111"/>
      <c r="C37" s="111"/>
      <c r="D37" s="111"/>
      <c r="E37" s="111"/>
      <c r="F37" s="111"/>
      <c r="G37" s="111"/>
      <c r="H37" s="111"/>
      <c r="I37" s="111"/>
      <c r="J37" s="110"/>
      <c r="K37" s="110"/>
      <c r="L37" s="110"/>
      <c r="M37" s="110"/>
      <c r="N37" s="110"/>
      <c r="O37" s="110"/>
      <c r="P37" s="110"/>
      <c r="Q37" s="110"/>
      <c r="R37" s="110"/>
      <c r="S37" s="110"/>
      <c r="T37" s="1554" t="str">
        <f>IF(AD11="■","（D）又は150万円のいずれか低い金額","（D）又は200万円のいずれか低い金額")</f>
        <v>（D）又は150万円のいずれか低い金額</v>
      </c>
      <c r="U37" s="1554"/>
      <c r="V37" s="1554"/>
      <c r="W37" s="1554"/>
      <c r="X37" s="1554"/>
      <c r="Y37" s="1554"/>
      <c r="Z37" s="1554"/>
      <c r="AA37" s="1554"/>
      <c r="AB37" s="1554"/>
      <c r="AC37" s="1554"/>
      <c r="AD37" s="1554"/>
      <c r="AE37" s="1554"/>
      <c r="AF37" s="1554"/>
      <c r="AG37" s="1554"/>
      <c r="AH37" s="1554"/>
      <c r="AI37" s="1554"/>
      <c r="AJ37" s="1554"/>
    </row>
    <row r="38" spans="1:42" ht="21" x14ac:dyDescent="0.2">
      <c r="A38" s="111"/>
      <c r="B38" s="111"/>
      <c r="C38" s="111"/>
      <c r="D38" s="111"/>
      <c r="E38" s="111"/>
      <c r="F38" s="111"/>
      <c r="G38" s="111"/>
      <c r="H38" s="111"/>
      <c r="I38" s="111"/>
      <c r="J38" s="110"/>
      <c r="K38" s="110"/>
      <c r="L38" s="110"/>
      <c r="M38" s="110"/>
      <c r="N38" s="110"/>
      <c r="O38" s="110"/>
      <c r="P38" s="110"/>
      <c r="Q38" s="110"/>
      <c r="R38" s="110"/>
      <c r="S38" s="110"/>
      <c r="T38" s="110"/>
      <c r="U38" s="108"/>
      <c r="V38" s="34"/>
      <c r="W38" s="109"/>
      <c r="X38" s="109"/>
      <c r="Y38" s="4"/>
      <c r="Z38" s="4"/>
      <c r="AA38" s="4"/>
      <c r="AB38" s="4"/>
    </row>
    <row r="39" spans="1:42" ht="21" x14ac:dyDescent="0.2">
      <c r="A39" s="111"/>
      <c r="B39" s="111"/>
      <c r="C39" s="111"/>
      <c r="D39" s="111"/>
      <c r="E39" s="111"/>
      <c r="F39" s="111"/>
      <c r="G39" s="111"/>
      <c r="H39" s="111"/>
      <c r="I39" s="111"/>
      <c r="J39" s="110"/>
      <c r="K39" s="110"/>
      <c r="L39" s="110"/>
      <c r="M39" s="110"/>
      <c r="N39" s="110"/>
      <c r="O39" s="110"/>
      <c r="P39" s="110"/>
      <c r="Q39" s="110"/>
      <c r="R39" s="110"/>
      <c r="S39" s="110"/>
      <c r="T39" s="110"/>
      <c r="U39" s="108"/>
      <c r="V39" s="34"/>
      <c r="W39" s="109"/>
      <c r="X39" s="109"/>
      <c r="Y39" s="4"/>
      <c r="Z39" s="4"/>
      <c r="AA39" s="4"/>
      <c r="AB39" s="4"/>
    </row>
  </sheetData>
  <sheetProtection algorithmName="SHA-512" hashValue="ThYzUuLMIwHa05hDepnewhIjvxCB2RWK95Rt8M9uNyhNwEq/euA1xLdLoLm/sG9NYjB0hqn9CCq51fuin1BhKA==" saltValue="cFR5vx92VmfBRzalQIpsqg==" spinCount="100000" sheet="1" objects="1" formatColumns="0"/>
  <mergeCells count="61">
    <mergeCell ref="V21:AH21"/>
    <mergeCell ref="AP5:AP6"/>
    <mergeCell ref="AP7:AP8"/>
    <mergeCell ref="AH6:AL7"/>
    <mergeCell ref="B8:N8"/>
    <mergeCell ref="O8:R8"/>
    <mergeCell ref="B6:N6"/>
    <mergeCell ref="O6:R6"/>
    <mergeCell ref="AO5:AO6"/>
    <mergeCell ref="AO7:AO8"/>
    <mergeCell ref="AI21:AJ21"/>
    <mergeCell ref="C20:D21"/>
    <mergeCell ref="AI27:AJ27"/>
    <mergeCell ref="T22:U22"/>
    <mergeCell ref="A2:AL2"/>
    <mergeCell ref="E20:S20"/>
    <mergeCell ref="T20:U20"/>
    <mergeCell ref="V20:AH20"/>
    <mergeCell ref="C19:S19"/>
    <mergeCell ref="T19:AJ19"/>
    <mergeCell ref="V22:AH22"/>
    <mergeCell ref="AI22:AJ22"/>
    <mergeCell ref="C22:S22"/>
    <mergeCell ref="AI20:AJ20"/>
    <mergeCell ref="AD11:AE11"/>
    <mergeCell ref="AF11:AJ11"/>
    <mergeCell ref="E21:S21"/>
    <mergeCell ref="T21:U21"/>
    <mergeCell ref="AI28:AJ28"/>
    <mergeCell ref="C32:S32"/>
    <mergeCell ref="T32:U32"/>
    <mergeCell ref="V32:AH32"/>
    <mergeCell ref="AI32:AJ32"/>
    <mergeCell ref="C28:S28"/>
    <mergeCell ref="T28:U28"/>
    <mergeCell ref="V28:AH28"/>
    <mergeCell ref="T37:AJ37"/>
    <mergeCell ref="C33:S33"/>
    <mergeCell ref="T33:U33"/>
    <mergeCell ref="V33:AH33"/>
    <mergeCell ref="AI33:AJ33"/>
    <mergeCell ref="C36:S36"/>
    <mergeCell ref="T36:AH36"/>
    <mergeCell ref="AI36:AJ36"/>
    <mergeCell ref="C35:AJ35"/>
    <mergeCell ref="C23:D27"/>
    <mergeCell ref="E27:S27"/>
    <mergeCell ref="E24:S24"/>
    <mergeCell ref="T24:U24"/>
    <mergeCell ref="V24:AH24"/>
    <mergeCell ref="E26:S26"/>
    <mergeCell ref="T26:U26"/>
    <mergeCell ref="V26:AH26"/>
    <mergeCell ref="T23:U23"/>
    <mergeCell ref="T27:U27"/>
    <mergeCell ref="V27:AH27"/>
    <mergeCell ref="AI26:AJ26"/>
    <mergeCell ref="AI24:AJ24"/>
    <mergeCell ref="V23:AH23"/>
    <mergeCell ref="AI23:AJ23"/>
    <mergeCell ref="E23:S23"/>
  </mergeCells>
  <phoneticPr fontId="47"/>
  <conditionalFormatting sqref="O6:R6">
    <cfRule type="expression" dxfId="7" priority="6">
      <formula>$O$6=""</formula>
    </cfRule>
    <cfRule type="expression" dxfId="6" priority="8">
      <formula>#REF!=""</formula>
    </cfRule>
  </conditionalFormatting>
  <conditionalFormatting sqref="O8:R8">
    <cfRule type="expression" dxfId="5" priority="5">
      <formula>$O$8=""</formula>
    </cfRule>
  </conditionalFormatting>
  <conditionalFormatting sqref="S6:T6">
    <cfRule type="expression" dxfId="4" priority="2" stopIfTrue="1">
      <formula>AND($B$6="□",$T$6="□")</formula>
    </cfRule>
  </conditionalFormatting>
  <conditionalFormatting sqref="T8">
    <cfRule type="expression" dxfId="3" priority="1" stopIfTrue="1">
      <formula>AND($B$6="□",$T$6="□")</formula>
    </cfRule>
  </conditionalFormatting>
  <conditionalFormatting sqref="V32:AH32">
    <cfRule type="expression" dxfId="2" priority="13" stopIfTrue="1">
      <formula>AND($V$32&gt;0,$V$32&lt;400000)</formula>
    </cfRule>
  </conditionalFormatting>
  <conditionalFormatting sqref="AP5:AP8 AP32:AP33 AP36">
    <cfRule type="notContainsBlanks" dxfId="1" priority="4">
      <formula>LEN(TRIM(AP5))&gt;0</formula>
    </cfRule>
  </conditionalFormatting>
  <conditionalFormatting sqref="AP20:AP28">
    <cfRule type="notContainsBlanks" dxfId="0" priority="3">
      <formula>LEN(TRIM(AP20))&gt;0</formula>
    </cfRule>
  </conditionalFormatting>
  <dataValidations count="4">
    <dataValidation imeMode="disabled" allowBlank="1" showInputMessage="1" showErrorMessage="1" sqref="T36:AH36 V32:AH34 S8 O6:R6" xr:uid="{1FBA6D4E-BD48-49C5-8926-1D4C10872A55}"/>
    <dataValidation type="list" allowBlank="1" showInputMessage="1" showErrorMessage="1" sqref="O8:R8" xr:uid="{0B3CE504-B1A8-41F9-B3E9-237482CEF6DD}">
      <formula1>"1,2,3,4,5,6,7,8"</formula1>
    </dataValidation>
    <dataValidation type="whole" imeMode="disabled" operator="greaterThan" allowBlank="1" showInputMessage="1" showErrorMessage="1" sqref="V23:AH28 V20:AH20 V21:AH21" xr:uid="{12706F38-452D-4937-B4C4-45D409FB091B}">
      <formula1>0</formula1>
    </dataValidation>
    <dataValidation type="whole" operator="greaterThan" allowBlank="1" showInputMessage="1" showErrorMessage="1" sqref="V22:AH22" xr:uid="{BF17D079-96A2-4FC1-8DD1-9EF3D0CB2A2F}">
      <formula1>0</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7002C-3342-4D0F-B7EA-4E873D77B0A4}">
  <dimension ref="A1:F111"/>
  <sheetViews>
    <sheetView workbookViewId="0">
      <selection sqref="A1:C1"/>
    </sheetView>
  </sheetViews>
  <sheetFormatPr defaultRowHeight="13" x14ac:dyDescent="0.2"/>
  <cols>
    <col min="2" max="2" width="9.453125" bestFit="1" customWidth="1"/>
    <col min="3" max="3" width="11.6328125" bestFit="1" customWidth="1"/>
  </cols>
  <sheetData>
    <row r="1" spans="1:6" x14ac:dyDescent="0.2">
      <c r="B1" t="s">
        <v>1060</v>
      </c>
      <c r="C1" t="s">
        <v>1061</v>
      </c>
      <c r="E1" t="s">
        <v>1197</v>
      </c>
      <c r="F1" t="s">
        <v>1198</v>
      </c>
    </row>
    <row r="2" spans="1:6" x14ac:dyDescent="0.2">
      <c r="A2" t="s">
        <v>1062</v>
      </c>
      <c r="B2" s="468">
        <v>45419</v>
      </c>
      <c r="C2" s="468">
        <v>45534</v>
      </c>
      <c r="E2" t="s">
        <v>1084</v>
      </c>
      <c r="F2">
        <v>1912</v>
      </c>
    </row>
    <row r="3" spans="1:6" x14ac:dyDescent="0.2">
      <c r="A3" t="s">
        <v>1063</v>
      </c>
      <c r="B3" s="468">
        <v>45544</v>
      </c>
      <c r="C3" s="468">
        <v>45625</v>
      </c>
      <c r="E3" t="s">
        <v>1085</v>
      </c>
      <c r="F3">
        <v>1913</v>
      </c>
    </row>
    <row r="4" spans="1:6" x14ac:dyDescent="0.2">
      <c r="E4" t="s">
        <v>1086</v>
      </c>
      <c r="F4">
        <v>1914</v>
      </c>
    </row>
    <row r="5" spans="1:6" x14ac:dyDescent="0.2">
      <c r="E5" t="s">
        <v>1087</v>
      </c>
      <c r="F5">
        <v>1915</v>
      </c>
    </row>
    <row r="6" spans="1:6" x14ac:dyDescent="0.2">
      <c r="E6" t="s">
        <v>1088</v>
      </c>
      <c r="F6">
        <v>1916</v>
      </c>
    </row>
    <row r="7" spans="1:6" x14ac:dyDescent="0.2">
      <c r="E7" t="s">
        <v>1089</v>
      </c>
      <c r="F7">
        <v>1917</v>
      </c>
    </row>
    <row r="8" spans="1:6" x14ac:dyDescent="0.2">
      <c r="E8" t="s">
        <v>1090</v>
      </c>
      <c r="F8">
        <v>1918</v>
      </c>
    </row>
    <row r="9" spans="1:6" x14ac:dyDescent="0.2">
      <c r="E9" t="s">
        <v>1091</v>
      </c>
      <c r="F9">
        <v>1919</v>
      </c>
    </row>
    <row r="10" spans="1:6" x14ac:dyDescent="0.2">
      <c r="E10" t="s">
        <v>1092</v>
      </c>
      <c r="F10">
        <v>1920</v>
      </c>
    </row>
    <row r="11" spans="1:6" x14ac:dyDescent="0.2">
      <c r="E11" t="s">
        <v>1093</v>
      </c>
      <c r="F11">
        <v>1921</v>
      </c>
    </row>
    <row r="12" spans="1:6" x14ac:dyDescent="0.2">
      <c r="E12" t="s">
        <v>1094</v>
      </c>
      <c r="F12">
        <v>1922</v>
      </c>
    </row>
    <row r="13" spans="1:6" x14ac:dyDescent="0.2">
      <c r="E13" t="s">
        <v>1095</v>
      </c>
      <c r="F13">
        <v>1923</v>
      </c>
    </row>
    <row r="14" spans="1:6" x14ac:dyDescent="0.2">
      <c r="E14" t="s">
        <v>1096</v>
      </c>
      <c r="F14">
        <v>1924</v>
      </c>
    </row>
    <row r="15" spans="1:6" x14ac:dyDescent="0.2">
      <c r="E15" t="s">
        <v>1097</v>
      </c>
      <c r="F15">
        <v>1925</v>
      </c>
    </row>
    <row r="16" spans="1:6" x14ac:dyDescent="0.2">
      <c r="E16" t="s">
        <v>1098</v>
      </c>
      <c r="F16">
        <v>1926</v>
      </c>
    </row>
    <row r="17" spans="5:6" x14ac:dyDescent="0.2">
      <c r="E17" t="s">
        <v>1099</v>
      </c>
      <c r="F17">
        <v>1926</v>
      </c>
    </row>
    <row r="18" spans="5:6" x14ac:dyDescent="0.2">
      <c r="E18" t="s">
        <v>1100</v>
      </c>
      <c r="F18">
        <v>1927</v>
      </c>
    </row>
    <row r="19" spans="5:6" x14ac:dyDescent="0.2">
      <c r="E19" t="s">
        <v>1101</v>
      </c>
      <c r="F19">
        <v>1928</v>
      </c>
    </row>
    <row r="20" spans="5:6" x14ac:dyDescent="0.2">
      <c r="E20" t="s">
        <v>1102</v>
      </c>
      <c r="F20">
        <v>1929</v>
      </c>
    </row>
    <row r="21" spans="5:6" x14ac:dyDescent="0.2">
      <c r="E21" t="s">
        <v>1103</v>
      </c>
      <c r="F21">
        <v>1930</v>
      </c>
    </row>
    <row r="22" spans="5:6" x14ac:dyDescent="0.2">
      <c r="E22" t="s">
        <v>1104</v>
      </c>
      <c r="F22">
        <v>1931</v>
      </c>
    </row>
    <row r="23" spans="5:6" x14ac:dyDescent="0.2">
      <c r="E23" t="s">
        <v>1105</v>
      </c>
      <c r="F23">
        <v>1932</v>
      </c>
    </row>
    <row r="24" spans="5:6" x14ac:dyDescent="0.2">
      <c r="E24" t="s">
        <v>1106</v>
      </c>
      <c r="F24">
        <v>1933</v>
      </c>
    </row>
    <row r="25" spans="5:6" x14ac:dyDescent="0.2">
      <c r="E25" t="s">
        <v>1107</v>
      </c>
      <c r="F25">
        <v>1934</v>
      </c>
    </row>
    <row r="26" spans="5:6" x14ac:dyDescent="0.2">
      <c r="E26" t="s">
        <v>1108</v>
      </c>
      <c r="F26">
        <v>1935</v>
      </c>
    </row>
    <row r="27" spans="5:6" x14ac:dyDescent="0.2">
      <c r="E27" t="s">
        <v>1109</v>
      </c>
      <c r="F27">
        <v>1936</v>
      </c>
    </row>
    <row r="28" spans="5:6" x14ac:dyDescent="0.2">
      <c r="E28" t="s">
        <v>1110</v>
      </c>
      <c r="F28">
        <v>1937</v>
      </c>
    </row>
    <row r="29" spans="5:6" x14ac:dyDescent="0.2">
      <c r="E29" t="s">
        <v>1111</v>
      </c>
      <c r="F29">
        <v>1938</v>
      </c>
    </row>
    <row r="30" spans="5:6" x14ac:dyDescent="0.2">
      <c r="E30" t="s">
        <v>1112</v>
      </c>
      <c r="F30">
        <v>1939</v>
      </c>
    </row>
    <row r="31" spans="5:6" x14ac:dyDescent="0.2">
      <c r="E31" t="s">
        <v>1113</v>
      </c>
      <c r="F31">
        <v>1940</v>
      </c>
    </row>
    <row r="32" spans="5:6" x14ac:dyDescent="0.2">
      <c r="E32" t="s">
        <v>1114</v>
      </c>
      <c r="F32">
        <v>1941</v>
      </c>
    </row>
    <row r="33" spans="5:6" x14ac:dyDescent="0.2">
      <c r="E33" t="s">
        <v>1115</v>
      </c>
      <c r="F33">
        <v>1942</v>
      </c>
    </row>
    <row r="34" spans="5:6" x14ac:dyDescent="0.2">
      <c r="E34" t="s">
        <v>1116</v>
      </c>
      <c r="F34">
        <v>1943</v>
      </c>
    </row>
    <row r="35" spans="5:6" x14ac:dyDescent="0.2">
      <c r="E35" t="s">
        <v>1117</v>
      </c>
      <c r="F35">
        <v>1944</v>
      </c>
    </row>
    <row r="36" spans="5:6" x14ac:dyDescent="0.2">
      <c r="E36" t="s">
        <v>1118</v>
      </c>
      <c r="F36">
        <v>1945</v>
      </c>
    </row>
    <row r="37" spans="5:6" x14ac:dyDescent="0.2">
      <c r="E37" t="s">
        <v>1119</v>
      </c>
      <c r="F37">
        <v>1946</v>
      </c>
    </row>
    <row r="38" spans="5:6" x14ac:dyDescent="0.2">
      <c r="E38" t="s">
        <v>1120</v>
      </c>
      <c r="F38">
        <v>1947</v>
      </c>
    </row>
    <row r="39" spans="5:6" x14ac:dyDescent="0.2">
      <c r="E39" t="s">
        <v>1121</v>
      </c>
      <c r="F39">
        <v>1948</v>
      </c>
    </row>
    <row r="40" spans="5:6" x14ac:dyDescent="0.2">
      <c r="E40" t="s">
        <v>1122</v>
      </c>
      <c r="F40">
        <v>1949</v>
      </c>
    </row>
    <row r="41" spans="5:6" x14ac:dyDescent="0.2">
      <c r="E41" t="s">
        <v>1123</v>
      </c>
      <c r="F41">
        <v>1950</v>
      </c>
    </row>
    <row r="42" spans="5:6" x14ac:dyDescent="0.2">
      <c r="E42" t="s">
        <v>1124</v>
      </c>
      <c r="F42">
        <v>1951</v>
      </c>
    </row>
    <row r="43" spans="5:6" x14ac:dyDescent="0.2">
      <c r="E43" t="s">
        <v>1125</v>
      </c>
      <c r="F43">
        <v>1952</v>
      </c>
    </row>
    <row r="44" spans="5:6" x14ac:dyDescent="0.2">
      <c r="E44" t="s">
        <v>1126</v>
      </c>
      <c r="F44">
        <v>1953</v>
      </c>
    </row>
    <row r="45" spans="5:6" x14ac:dyDescent="0.2">
      <c r="E45" t="s">
        <v>1127</v>
      </c>
      <c r="F45">
        <v>1954</v>
      </c>
    </row>
    <row r="46" spans="5:6" x14ac:dyDescent="0.2">
      <c r="E46" t="s">
        <v>1128</v>
      </c>
      <c r="F46">
        <v>1955</v>
      </c>
    </row>
    <row r="47" spans="5:6" x14ac:dyDescent="0.2">
      <c r="E47" t="s">
        <v>1129</v>
      </c>
      <c r="F47">
        <v>1956</v>
      </c>
    </row>
    <row r="48" spans="5:6" x14ac:dyDescent="0.2">
      <c r="E48" t="s">
        <v>1130</v>
      </c>
      <c r="F48">
        <v>1957</v>
      </c>
    </row>
    <row r="49" spans="5:6" x14ac:dyDescent="0.2">
      <c r="E49" t="s">
        <v>1131</v>
      </c>
      <c r="F49">
        <v>1958</v>
      </c>
    </row>
    <row r="50" spans="5:6" x14ac:dyDescent="0.2">
      <c r="E50" t="s">
        <v>1132</v>
      </c>
      <c r="F50">
        <v>1959</v>
      </c>
    </row>
    <row r="51" spans="5:6" x14ac:dyDescent="0.2">
      <c r="E51" t="s">
        <v>1133</v>
      </c>
      <c r="F51">
        <v>1960</v>
      </c>
    </row>
    <row r="52" spans="5:6" x14ac:dyDescent="0.2">
      <c r="E52" t="s">
        <v>1134</v>
      </c>
      <c r="F52">
        <v>1961</v>
      </c>
    </row>
    <row r="53" spans="5:6" x14ac:dyDescent="0.2">
      <c r="E53" t="s">
        <v>1135</v>
      </c>
      <c r="F53">
        <v>1962</v>
      </c>
    </row>
    <row r="54" spans="5:6" x14ac:dyDescent="0.2">
      <c r="E54" t="s">
        <v>1136</v>
      </c>
      <c r="F54">
        <v>1963</v>
      </c>
    </row>
    <row r="55" spans="5:6" x14ac:dyDescent="0.2">
      <c r="E55" t="s">
        <v>1137</v>
      </c>
      <c r="F55">
        <v>1964</v>
      </c>
    </row>
    <row r="56" spans="5:6" x14ac:dyDescent="0.2">
      <c r="E56" t="s">
        <v>1138</v>
      </c>
      <c r="F56">
        <v>1965</v>
      </c>
    </row>
    <row r="57" spans="5:6" x14ac:dyDescent="0.2">
      <c r="E57" t="s">
        <v>1139</v>
      </c>
      <c r="F57">
        <v>1966</v>
      </c>
    </row>
    <row r="58" spans="5:6" x14ac:dyDescent="0.2">
      <c r="E58" t="s">
        <v>1140</v>
      </c>
      <c r="F58">
        <v>1967</v>
      </c>
    </row>
    <row r="59" spans="5:6" x14ac:dyDescent="0.2">
      <c r="E59" t="s">
        <v>1141</v>
      </c>
      <c r="F59">
        <v>1968</v>
      </c>
    </row>
    <row r="60" spans="5:6" x14ac:dyDescent="0.2">
      <c r="E60" t="s">
        <v>1142</v>
      </c>
      <c r="F60">
        <v>1969</v>
      </c>
    </row>
    <row r="61" spans="5:6" x14ac:dyDescent="0.2">
      <c r="E61" t="s">
        <v>1143</v>
      </c>
      <c r="F61">
        <v>1970</v>
      </c>
    </row>
    <row r="62" spans="5:6" x14ac:dyDescent="0.2">
      <c r="E62" t="s">
        <v>1144</v>
      </c>
      <c r="F62">
        <v>1971</v>
      </c>
    </row>
    <row r="63" spans="5:6" x14ac:dyDescent="0.2">
      <c r="E63" t="s">
        <v>1145</v>
      </c>
      <c r="F63">
        <v>1972</v>
      </c>
    </row>
    <row r="64" spans="5:6" x14ac:dyDescent="0.2">
      <c r="E64" t="s">
        <v>1146</v>
      </c>
      <c r="F64">
        <v>1973</v>
      </c>
    </row>
    <row r="65" spans="5:6" x14ac:dyDescent="0.2">
      <c r="E65" t="s">
        <v>1147</v>
      </c>
      <c r="F65">
        <v>1974</v>
      </c>
    </row>
    <row r="66" spans="5:6" x14ac:dyDescent="0.2">
      <c r="E66" t="s">
        <v>1148</v>
      </c>
      <c r="F66">
        <v>1975</v>
      </c>
    </row>
    <row r="67" spans="5:6" x14ac:dyDescent="0.2">
      <c r="E67" t="s">
        <v>1149</v>
      </c>
      <c r="F67">
        <v>1976</v>
      </c>
    </row>
    <row r="68" spans="5:6" x14ac:dyDescent="0.2">
      <c r="E68" t="s">
        <v>1150</v>
      </c>
      <c r="F68">
        <v>1977</v>
      </c>
    </row>
    <row r="69" spans="5:6" x14ac:dyDescent="0.2">
      <c r="E69" t="s">
        <v>1151</v>
      </c>
      <c r="F69">
        <v>1978</v>
      </c>
    </row>
    <row r="70" spans="5:6" x14ac:dyDescent="0.2">
      <c r="E70" t="s">
        <v>1152</v>
      </c>
      <c r="F70">
        <v>1979</v>
      </c>
    </row>
    <row r="71" spans="5:6" x14ac:dyDescent="0.2">
      <c r="E71" t="s">
        <v>1153</v>
      </c>
      <c r="F71">
        <v>1980</v>
      </c>
    </row>
    <row r="72" spans="5:6" x14ac:dyDescent="0.2">
      <c r="E72" t="s">
        <v>1154</v>
      </c>
      <c r="F72">
        <v>1981</v>
      </c>
    </row>
    <row r="73" spans="5:6" x14ac:dyDescent="0.2">
      <c r="E73" t="s">
        <v>1155</v>
      </c>
      <c r="F73">
        <v>1982</v>
      </c>
    </row>
    <row r="74" spans="5:6" x14ac:dyDescent="0.2">
      <c r="E74" t="s">
        <v>1156</v>
      </c>
      <c r="F74">
        <v>1983</v>
      </c>
    </row>
    <row r="75" spans="5:6" x14ac:dyDescent="0.2">
      <c r="E75" t="s">
        <v>1157</v>
      </c>
      <c r="F75">
        <v>1984</v>
      </c>
    </row>
    <row r="76" spans="5:6" x14ac:dyDescent="0.2">
      <c r="E76" t="s">
        <v>1158</v>
      </c>
      <c r="F76">
        <v>1985</v>
      </c>
    </row>
    <row r="77" spans="5:6" x14ac:dyDescent="0.2">
      <c r="E77" t="s">
        <v>1159</v>
      </c>
      <c r="F77">
        <v>1986</v>
      </c>
    </row>
    <row r="78" spans="5:6" x14ac:dyDescent="0.2">
      <c r="E78" t="s">
        <v>1160</v>
      </c>
      <c r="F78">
        <v>1987</v>
      </c>
    </row>
    <row r="79" spans="5:6" x14ac:dyDescent="0.2">
      <c r="E79" t="s">
        <v>1161</v>
      </c>
      <c r="F79">
        <v>1988</v>
      </c>
    </row>
    <row r="80" spans="5:6" x14ac:dyDescent="0.2">
      <c r="E80" t="s">
        <v>1162</v>
      </c>
      <c r="F80">
        <v>1989</v>
      </c>
    </row>
    <row r="81" spans="5:6" x14ac:dyDescent="0.2">
      <c r="E81" t="s">
        <v>1163</v>
      </c>
      <c r="F81">
        <v>1989</v>
      </c>
    </row>
    <row r="82" spans="5:6" x14ac:dyDescent="0.2">
      <c r="E82" t="s">
        <v>1164</v>
      </c>
      <c r="F82">
        <v>1990</v>
      </c>
    </row>
    <row r="83" spans="5:6" x14ac:dyDescent="0.2">
      <c r="E83" t="s">
        <v>1165</v>
      </c>
      <c r="F83">
        <v>1991</v>
      </c>
    </row>
    <row r="84" spans="5:6" x14ac:dyDescent="0.2">
      <c r="E84" t="s">
        <v>1166</v>
      </c>
      <c r="F84">
        <v>1992</v>
      </c>
    </row>
    <row r="85" spans="5:6" x14ac:dyDescent="0.2">
      <c r="E85" t="s">
        <v>1167</v>
      </c>
      <c r="F85">
        <v>1993</v>
      </c>
    </row>
    <row r="86" spans="5:6" x14ac:dyDescent="0.2">
      <c r="E86" t="s">
        <v>1168</v>
      </c>
      <c r="F86">
        <v>1994</v>
      </c>
    </row>
    <row r="87" spans="5:6" x14ac:dyDescent="0.2">
      <c r="E87" t="s">
        <v>1169</v>
      </c>
      <c r="F87">
        <v>1995</v>
      </c>
    </row>
    <row r="88" spans="5:6" x14ac:dyDescent="0.2">
      <c r="E88" t="s">
        <v>1170</v>
      </c>
      <c r="F88">
        <v>1996</v>
      </c>
    </row>
    <row r="89" spans="5:6" x14ac:dyDescent="0.2">
      <c r="E89" t="s">
        <v>1171</v>
      </c>
      <c r="F89">
        <v>1997</v>
      </c>
    </row>
    <row r="90" spans="5:6" x14ac:dyDescent="0.2">
      <c r="E90" t="s">
        <v>1172</v>
      </c>
      <c r="F90">
        <v>1998</v>
      </c>
    </row>
    <row r="91" spans="5:6" x14ac:dyDescent="0.2">
      <c r="E91" t="s">
        <v>1173</v>
      </c>
      <c r="F91">
        <v>1999</v>
      </c>
    </row>
    <row r="92" spans="5:6" x14ac:dyDescent="0.2">
      <c r="E92" t="s">
        <v>1174</v>
      </c>
      <c r="F92">
        <v>2000</v>
      </c>
    </row>
    <row r="93" spans="5:6" x14ac:dyDescent="0.2">
      <c r="E93" t="s">
        <v>1175</v>
      </c>
      <c r="F93">
        <v>2001</v>
      </c>
    </row>
    <row r="94" spans="5:6" x14ac:dyDescent="0.2">
      <c r="E94" t="s">
        <v>1176</v>
      </c>
      <c r="F94">
        <v>2002</v>
      </c>
    </row>
    <row r="95" spans="5:6" x14ac:dyDescent="0.2">
      <c r="E95" t="s">
        <v>1177</v>
      </c>
      <c r="F95">
        <v>2003</v>
      </c>
    </row>
    <row r="96" spans="5:6" x14ac:dyDescent="0.2">
      <c r="E96" t="s">
        <v>1178</v>
      </c>
      <c r="F96">
        <v>2004</v>
      </c>
    </row>
    <row r="97" spans="5:6" x14ac:dyDescent="0.2">
      <c r="E97" t="s">
        <v>1179</v>
      </c>
      <c r="F97">
        <v>2005</v>
      </c>
    </row>
    <row r="98" spans="5:6" x14ac:dyDescent="0.2">
      <c r="E98" t="s">
        <v>1180</v>
      </c>
      <c r="F98">
        <v>2006</v>
      </c>
    </row>
    <row r="99" spans="5:6" x14ac:dyDescent="0.2">
      <c r="E99" t="s">
        <v>1181</v>
      </c>
      <c r="F99">
        <v>2007</v>
      </c>
    </row>
    <row r="100" spans="5:6" x14ac:dyDescent="0.2">
      <c r="E100" t="s">
        <v>1182</v>
      </c>
      <c r="F100">
        <v>2008</v>
      </c>
    </row>
    <row r="101" spans="5:6" x14ac:dyDescent="0.2">
      <c r="E101" t="s">
        <v>1183</v>
      </c>
      <c r="F101">
        <v>2009</v>
      </c>
    </row>
    <row r="102" spans="5:6" x14ac:dyDescent="0.2">
      <c r="E102" t="s">
        <v>1184</v>
      </c>
      <c r="F102">
        <v>2010</v>
      </c>
    </row>
    <row r="103" spans="5:6" x14ac:dyDescent="0.2">
      <c r="E103" t="s">
        <v>1185</v>
      </c>
      <c r="F103">
        <v>2011</v>
      </c>
    </row>
    <row r="104" spans="5:6" x14ac:dyDescent="0.2">
      <c r="E104" t="s">
        <v>1186</v>
      </c>
      <c r="F104">
        <v>2012</v>
      </c>
    </row>
    <row r="105" spans="5:6" x14ac:dyDescent="0.2">
      <c r="E105" t="s">
        <v>1187</v>
      </c>
      <c r="F105">
        <v>2013</v>
      </c>
    </row>
    <row r="106" spans="5:6" x14ac:dyDescent="0.2">
      <c r="E106" t="s">
        <v>1188</v>
      </c>
      <c r="F106">
        <v>2014</v>
      </c>
    </row>
    <row r="107" spans="5:6" x14ac:dyDescent="0.2">
      <c r="E107" t="s">
        <v>1189</v>
      </c>
      <c r="F107">
        <v>2015</v>
      </c>
    </row>
    <row r="108" spans="5:6" x14ac:dyDescent="0.2">
      <c r="E108" t="s">
        <v>1190</v>
      </c>
      <c r="F108">
        <v>2016</v>
      </c>
    </row>
    <row r="109" spans="5:6" x14ac:dyDescent="0.2">
      <c r="E109" t="s">
        <v>1191</v>
      </c>
      <c r="F109">
        <v>2017</v>
      </c>
    </row>
    <row r="110" spans="5:6" x14ac:dyDescent="0.2">
      <c r="E110" t="s">
        <v>1192</v>
      </c>
      <c r="F110">
        <v>2018</v>
      </c>
    </row>
    <row r="111" spans="5:6" x14ac:dyDescent="0.2">
      <c r="E111" t="s">
        <v>1193</v>
      </c>
      <c r="F111">
        <v>2019</v>
      </c>
    </row>
  </sheetData>
  <phoneticPr fontId="4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B787A-8631-4389-96FD-8C6652DEFB4E}">
  <sheetPr codeName="Sheet7">
    <tabColor rgb="FFFF0000"/>
  </sheetPr>
  <dimension ref="A1:W1000"/>
  <sheetViews>
    <sheetView zoomScale="60" zoomScaleNormal="60" workbookViewId="0">
      <selection sqref="A1:XFD1048576"/>
    </sheetView>
  </sheetViews>
  <sheetFormatPr defaultColWidth="9.54296875" defaultRowHeight="12" x14ac:dyDescent="0.2"/>
  <cols>
    <col min="1" max="1" width="11" style="168" customWidth="1"/>
    <col min="2" max="2" width="33" style="168" bestFit="1" customWidth="1"/>
    <col min="3" max="3" width="61.90625" style="168" bestFit="1" customWidth="1"/>
    <col min="4" max="4" width="11" style="168" bestFit="1" customWidth="1"/>
    <col min="5" max="5" width="23.7265625" style="168" bestFit="1" customWidth="1"/>
    <col min="6" max="6" width="36.6328125" style="168" bestFit="1" customWidth="1"/>
    <col min="7" max="7" width="11" style="168" bestFit="1" customWidth="1"/>
    <col min="8" max="8" width="24.81640625" style="168" bestFit="1" customWidth="1"/>
    <col min="9" max="9" width="37.90625" style="168" bestFit="1" customWidth="1"/>
    <col min="10" max="10" width="9" style="168" bestFit="1" customWidth="1"/>
    <col min="11" max="11" width="39.26953125" style="168" customWidth="1"/>
    <col min="12" max="12" width="41.26953125" style="168" customWidth="1"/>
    <col min="13" max="13" width="11.54296875" style="168" bestFit="1" customWidth="1"/>
    <col min="14" max="14" width="9.36328125" style="168" bestFit="1" customWidth="1"/>
    <col min="15" max="15" width="32.26953125" style="168" customWidth="1"/>
    <col min="16" max="16" width="25.08984375" style="168" bestFit="1" customWidth="1"/>
    <col min="17" max="17" width="56.81640625" style="168" bestFit="1" customWidth="1"/>
    <col min="18" max="18" width="11" style="168" bestFit="1" customWidth="1"/>
    <col min="19" max="19" width="24" style="168" bestFit="1" customWidth="1"/>
    <col min="20" max="20" width="73.453125" style="168" bestFit="1" customWidth="1"/>
    <col min="21" max="21" width="11.54296875" style="168" bestFit="1" customWidth="1"/>
    <col min="22" max="22" width="32" style="168" bestFit="1" customWidth="1"/>
    <col min="23" max="23" width="77.453125" style="168" bestFit="1" customWidth="1"/>
    <col min="24" max="16384" width="9.54296875" style="168"/>
  </cols>
  <sheetData>
    <row r="1" spans="1:23" ht="57.65" customHeight="1" x14ac:dyDescent="0.2">
      <c r="A1" s="1616" t="s">
        <v>1610</v>
      </c>
      <c r="B1" s="1616"/>
      <c r="C1" s="1616"/>
      <c r="D1" s="473"/>
      <c r="E1" s="473"/>
      <c r="F1" s="474"/>
      <c r="G1" s="474"/>
      <c r="H1" s="474"/>
      <c r="I1" s="474"/>
      <c r="J1" s="474"/>
      <c r="K1" s="474"/>
      <c r="L1" s="474"/>
      <c r="M1" s="474"/>
      <c r="N1" s="474"/>
      <c r="O1" s="474"/>
      <c r="P1" s="474"/>
    </row>
    <row r="2" spans="1:23" ht="16.899999999999999" customHeight="1" x14ac:dyDescent="0.2">
      <c r="A2" s="1619" t="s">
        <v>645</v>
      </c>
      <c r="B2" s="1619"/>
      <c r="C2" s="1619"/>
      <c r="D2" s="1620" t="s">
        <v>646</v>
      </c>
      <c r="E2" s="1620"/>
      <c r="F2" s="1620"/>
      <c r="G2" s="1621" t="s">
        <v>647</v>
      </c>
      <c r="H2" s="1621"/>
      <c r="I2" s="1621"/>
      <c r="J2" s="1621"/>
      <c r="K2" s="1622" t="s">
        <v>794</v>
      </c>
      <c r="L2" s="1623" t="s">
        <v>944</v>
      </c>
      <c r="M2" s="1624" t="s">
        <v>648</v>
      </c>
      <c r="N2" s="1624"/>
      <c r="O2" s="1624"/>
      <c r="P2" s="1624"/>
      <c r="Q2" s="1624"/>
      <c r="R2" s="1617" t="s">
        <v>649</v>
      </c>
      <c r="S2" s="1617"/>
      <c r="T2" s="1617"/>
      <c r="U2" s="1618" t="s">
        <v>650</v>
      </c>
      <c r="V2" s="1618"/>
      <c r="W2" s="1618"/>
    </row>
    <row r="3" spans="1:23" ht="18" customHeight="1" x14ac:dyDescent="0.2">
      <c r="A3" s="475" t="s">
        <v>272</v>
      </c>
      <c r="B3" s="475" t="s">
        <v>266</v>
      </c>
      <c r="C3" s="475" t="s">
        <v>267</v>
      </c>
      <c r="D3" s="475" t="s">
        <v>272</v>
      </c>
      <c r="E3" s="475" t="s">
        <v>266</v>
      </c>
      <c r="F3" s="475" t="s">
        <v>267</v>
      </c>
      <c r="G3" s="475" t="s">
        <v>272</v>
      </c>
      <c r="H3" s="475" t="s">
        <v>266</v>
      </c>
      <c r="I3" s="475" t="s">
        <v>267</v>
      </c>
      <c r="J3" s="475" t="s">
        <v>523</v>
      </c>
      <c r="K3" s="1622"/>
      <c r="L3" s="1623"/>
      <c r="M3" s="476" t="s">
        <v>272</v>
      </c>
      <c r="N3" s="476" t="s">
        <v>651</v>
      </c>
      <c r="O3" s="476" t="s">
        <v>146</v>
      </c>
      <c r="P3" s="476" t="s">
        <v>266</v>
      </c>
      <c r="Q3" s="476" t="s">
        <v>267</v>
      </c>
      <c r="R3" s="475" t="s">
        <v>272</v>
      </c>
      <c r="S3" s="475" t="s">
        <v>266</v>
      </c>
      <c r="T3" s="475" t="s">
        <v>267</v>
      </c>
      <c r="U3" s="476" t="s">
        <v>272</v>
      </c>
      <c r="V3" s="476" t="s">
        <v>266</v>
      </c>
      <c r="W3" s="476" t="s">
        <v>267</v>
      </c>
    </row>
    <row r="4" spans="1:23" ht="13" x14ac:dyDescent="0.2">
      <c r="A4" s="168" t="s">
        <v>842</v>
      </c>
      <c r="B4" s="168" t="s">
        <v>269</v>
      </c>
      <c r="C4" s="168" t="s">
        <v>377</v>
      </c>
      <c r="D4" s="168" t="s">
        <v>838</v>
      </c>
      <c r="E4" s="168" t="s">
        <v>499</v>
      </c>
      <c r="F4" s="168" t="s">
        <v>839</v>
      </c>
      <c r="G4" s="168" t="s">
        <v>844</v>
      </c>
      <c r="H4" s="168" t="s">
        <v>391</v>
      </c>
      <c r="I4" s="168" t="s">
        <v>653</v>
      </c>
      <c r="J4" s="168">
        <v>2.1000000000000001E-2</v>
      </c>
      <c r="K4" s="214" t="str">
        <f>M4&amp;O4</f>
        <v>JW011501A外窓交換（防火・防風・防犯仕様）</v>
      </c>
      <c r="L4" s="215" t="str">
        <f>M4&amp;O4&amp;(IF(M4&lt;&gt;"", RIGHT(M4,1),""))</f>
        <v>JW011501A外窓交換（防火・防風・防犯仕様）A</v>
      </c>
      <c r="M4" t="s">
        <v>1359</v>
      </c>
      <c r="N4" t="s">
        <v>652</v>
      </c>
      <c r="O4" t="s">
        <v>718</v>
      </c>
      <c r="P4" t="s">
        <v>268</v>
      </c>
      <c r="Q4" t="s">
        <v>719</v>
      </c>
      <c r="R4" s="168" t="s">
        <v>845</v>
      </c>
      <c r="S4" s="168" t="s">
        <v>268</v>
      </c>
      <c r="T4" s="168" t="s">
        <v>525</v>
      </c>
      <c r="U4" t="s">
        <v>846</v>
      </c>
      <c r="V4" t="s">
        <v>499</v>
      </c>
      <c r="W4" t="s">
        <v>602</v>
      </c>
    </row>
    <row r="5" spans="1:23" ht="13" x14ac:dyDescent="0.2">
      <c r="A5" s="168" t="s">
        <v>847</v>
      </c>
      <c r="B5" s="168" t="s">
        <v>269</v>
      </c>
      <c r="C5" s="168" t="s">
        <v>378</v>
      </c>
      <c r="D5" s="168" t="s">
        <v>840</v>
      </c>
      <c r="E5" s="168" t="s">
        <v>499</v>
      </c>
      <c r="F5" s="168" t="s">
        <v>841</v>
      </c>
      <c r="G5" s="168" t="s">
        <v>654</v>
      </c>
      <c r="H5" s="168" t="s">
        <v>391</v>
      </c>
      <c r="I5" s="168" t="s">
        <v>655</v>
      </c>
      <c r="J5" s="168">
        <v>2.1000000000000001E-2</v>
      </c>
      <c r="K5" s="214" t="str">
        <f t="shared" ref="K5:K68" si="0">M5&amp;O5</f>
        <v>JW011502A外窓交換（防火・防風・防犯仕様）</v>
      </c>
      <c r="L5" s="215" t="str">
        <f t="shared" ref="L5:L68" si="1">M5&amp;O5&amp;(IF(M5&lt;&gt;"", RIGHT(M5,1),""))</f>
        <v>JW011502A外窓交換（防火・防風・防犯仕様）A</v>
      </c>
      <c r="M5" t="s">
        <v>1360</v>
      </c>
      <c r="N5" t="s">
        <v>652</v>
      </c>
      <c r="O5" t="s">
        <v>718</v>
      </c>
      <c r="P5" t="s">
        <v>268</v>
      </c>
      <c r="Q5" t="s">
        <v>720</v>
      </c>
      <c r="R5" s="168" t="s">
        <v>849</v>
      </c>
      <c r="S5" s="168" t="s">
        <v>268</v>
      </c>
      <c r="T5" s="168" t="s">
        <v>526</v>
      </c>
      <c r="U5" t="s">
        <v>603</v>
      </c>
      <c r="V5" t="s">
        <v>499</v>
      </c>
      <c r="W5" t="s">
        <v>604</v>
      </c>
    </row>
    <row r="6" spans="1:23" ht="13" x14ac:dyDescent="0.2">
      <c r="A6" s="168" t="s">
        <v>850</v>
      </c>
      <c r="B6" s="168" t="s">
        <v>379</v>
      </c>
      <c r="C6" s="168" t="s">
        <v>380</v>
      </c>
      <c r="D6" s="168" t="s">
        <v>843</v>
      </c>
      <c r="E6" s="168" t="s">
        <v>500</v>
      </c>
      <c r="F6" s="168" t="s">
        <v>501</v>
      </c>
      <c r="G6" s="168" t="s">
        <v>656</v>
      </c>
      <c r="H6" s="168" t="s">
        <v>391</v>
      </c>
      <c r="I6" s="168" t="s">
        <v>657</v>
      </c>
      <c r="J6" s="168">
        <v>2.1000000000000001E-2</v>
      </c>
      <c r="K6" s="214" t="str">
        <f t="shared" si="0"/>
        <v>JW011503A外窓交換（防火・防風・防犯仕様）</v>
      </c>
      <c r="L6" s="215" t="str">
        <f t="shared" si="1"/>
        <v>JW011503A外窓交換（防火・防風・防犯仕様）A</v>
      </c>
      <c r="M6" t="s">
        <v>1361</v>
      </c>
      <c r="N6" t="s">
        <v>652</v>
      </c>
      <c r="O6" t="s">
        <v>718</v>
      </c>
      <c r="P6" t="s">
        <v>268</v>
      </c>
      <c r="Q6" t="s">
        <v>721</v>
      </c>
      <c r="R6" s="168" t="s">
        <v>852</v>
      </c>
      <c r="S6" s="168" t="s">
        <v>268</v>
      </c>
      <c r="T6" s="168" t="s">
        <v>527</v>
      </c>
      <c r="U6" t="s">
        <v>605</v>
      </c>
      <c r="V6" t="s">
        <v>499</v>
      </c>
      <c r="W6" t="s">
        <v>606</v>
      </c>
    </row>
    <row r="7" spans="1:23" ht="13" x14ac:dyDescent="0.2">
      <c r="A7" s="168" t="s">
        <v>273</v>
      </c>
      <c r="B7" s="168" t="s">
        <v>379</v>
      </c>
      <c r="C7" s="168" t="s">
        <v>381</v>
      </c>
      <c r="D7" s="168" t="s">
        <v>848</v>
      </c>
      <c r="E7" s="168" t="s">
        <v>500</v>
      </c>
      <c r="F7" s="168" t="s">
        <v>502</v>
      </c>
      <c r="G7" s="168" t="s">
        <v>658</v>
      </c>
      <c r="H7" s="168" t="s">
        <v>391</v>
      </c>
      <c r="I7" s="168" t="s">
        <v>659</v>
      </c>
      <c r="J7" s="168">
        <v>2.1000000000000001E-2</v>
      </c>
      <c r="K7" s="214" t="str">
        <f t="shared" si="0"/>
        <v>JW011504A外窓交換（防火・防風・防犯仕様）</v>
      </c>
      <c r="L7" s="215" t="str">
        <f t="shared" si="1"/>
        <v>JW011504A外窓交換（防火・防風・防犯仕様）A</v>
      </c>
      <c r="M7" t="s">
        <v>1362</v>
      </c>
      <c r="N7" t="s">
        <v>652</v>
      </c>
      <c r="O7" t="s">
        <v>718</v>
      </c>
      <c r="P7" t="s">
        <v>268</v>
      </c>
      <c r="Q7" t="s">
        <v>722</v>
      </c>
      <c r="R7" s="168" t="s">
        <v>528</v>
      </c>
      <c r="S7" s="168" t="s">
        <v>269</v>
      </c>
      <c r="T7" s="168" t="s">
        <v>1202</v>
      </c>
      <c r="U7" t="s">
        <v>607</v>
      </c>
      <c r="V7" t="s">
        <v>499</v>
      </c>
      <c r="W7" t="s">
        <v>608</v>
      </c>
    </row>
    <row r="8" spans="1:23" ht="13" x14ac:dyDescent="0.2">
      <c r="A8" s="168" t="s">
        <v>274</v>
      </c>
      <c r="B8" s="168" t="s">
        <v>379</v>
      </c>
      <c r="C8" s="168" t="s">
        <v>382</v>
      </c>
      <c r="D8" s="168" t="s">
        <v>851</v>
      </c>
      <c r="E8" s="168" t="s">
        <v>500</v>
      </c>
      <c r="F8" s="168" t="s">
        <v>503</v>
      </c>
      <c r="G8" s="168" t="s">
        <v>660</v>
      </c>
      <c r="H8" s="168" t="s">
        <v>391</v>
      </c>
      <c r="I8" s="168" t="s">
        <v>661</v>
      </c>
      <c r="J8" s="168">
        <v>1.7999999999999999E-2</v>
      </c>
      <c r="K8" s="214" t="str">
        <f t="shared" si="0"/>
        <v>JW011505A外窓交換（防火・防風・防犯仕様）</v>
      </c>
      <c r="L8" s="215" t="str">
        <f t="shared" si="1"/>
        <v>JW011505A外窓交換（防火・防風・防犯仕様）A</v>
      </c>
      <c r="M8" t="s">
        <v>1363</v>
      </c>
      <c r="N8" t="s">
        <v>652</v>
      </c>
      <c r="O8" t="s">
        <v>718</v>
      </c>
      <c r="P8" t="s">
        <v>268</v>
      </c>
      <c r="Q8" t="s">
        <v>723</v>
      </c>
      <c r="R8" s="168" t="s">
        <v>529</v>
      </c>
      <c r="S8" s="168" t="s">
        <v>269</v>
      </c>
      <c r="T8" s="168" t="s">
        <v>530</v>
      </c>
      <c r="U8" t="s">
        <v>854</v>
      </c>
      <c r="V8" t="s">
        <v>499</v>
      </c>
      <c r="W8" t="s">
        <v>716</v>
      </c>
    </row>
    <row r="9" spans="1:23" ht="13" x14ac:dyDescent="0.2">
      <c r="A9" s="168" t="s">
        <v>275</v>
      </c>
      <c r="B9" s="168" t="s">
        <v>379</v>
      </c>
      <c r="C9" s="168" t="s">
        <v>383</v>
      </c>
      <c r="D9" s="168" t="s">
        <v>853</v>
      </c>
      <c r="E9" s="168" t="s">
        <v>504</v>
      </c>
      <c r="F9" s="168" t="s">
        <v>505</v>
      </c>
      <c r="G9" s="168" t="s">
        <v>662</v>
      </c>
      <c r="H9" s="168" t="s">
        <v>379</v>
      </c>
      <c r="I9" s="168" t="s">
        <v>663</v>
      </c>
      <c r="J9" s="168">
        <v>0.02</v>
      </c>
      <c r="K9" s="214" t="str">
        <f t="shared" si="0"/>
        <v>JW011506A外窓交換（防火・防風・防犯仕様）</v>
      </c>
      <c r="L9" s="215" t="str">
        <f t="shared" si="1"/>
        <v>JW011506A外窓交換（防火・防風・防犯仕様）A</v>
      </c>
      <c r="M9" t="s">
        <v>1364</v>
      </c>
      <c r="N9" t="s">
        <v>652</v>
      </c>
      <c r="O9" t="s">
        <v>718</v>
      </c>
      <c r="P9" t="s">
        <v>268</v>
      </c>
      <c r="Q9" t="s">
        <v>724</v>
      </c>
      <c r="R9" s="168" t="s">
        <v>532</v>
      </c>
      <c r="S9" s="168" t="s">
        <v>269</v>
      </c>
      <c r="T9" s="168" t="s">
        <v>1203</v>
      </c>
      <c r="U9" t="s">
        <v>717</v>
      </c>
      <c r="V9" t="s">
        <v>499</v>
      </c>
      <c r="W9" t="s">
        <v>609</v>
      </c>
    </row>
    <row r="10" spans="1:23" ht="13" x14ac:dyDescent="0.2">
      <c r="A10" s="168" t="s">
        <v>276</v>
      </c>
      <c r="B10" s="168" t="s">
        <v>379</v>
      </c>
      <c r="C10" s="168" t="s">
        <v>384</v>
      </c>
      <c r="D10" s="168" t="s">
        <v>485</v>
      </c>
      <c r="E10" s="168" t="s">
        <v>504</v>
      </c>
      <c r="F10" s="168" t="s">
        <v>506</v>
      </c>
      <c r="G10" s="168" t="s">
        <v>664</v>
      </c>
      <c r="H10" s="168" t="s">
        <v>379</v>
      </c>
      <c r="I10" s="168" t="s">
        <v>665</v>
      </c>
      <c r="J10" s="168">
        <v>1.7999999999999999E-2</v>
      </c>
      <c r="K10" s="214" t="str">
        <f t="shared" si="0"/>
        <v>JW011601A外窓交換（防火・防風・防犯仕様）</v>
      </c>
      <c r="L10" s="215" t="str">
        <f t="shared" si="1"/>
        <v>JW011601A外窓交換（防火・防風・防犯仕様）A</v>
      </c>
      <c r="M10" t="s">
        <v>1365</v>
      </c>
      <c r="N10" t="s">
        <v>652</v>
      </c>
      <c r="O10" t="s">
        <v>718</v>
      </c>
      <c r="P10" t="s">
        <v>268</v>
      </c>
      <c r="Q10" t="s">
        <v>725</v>
      </c>
      <c r="R10" s="168" t="s">
        <v>533</v>
      </c>
      <c r="S10" s="168" t="s">
        <v>269</v>
      </c>
      <c r="T10" s="168" t="s">
        <v>1204</v>
      </c>
      <c r="U10" t="s">
        <v>610</v>
      </c>
      <c r="V10" t="s">
        <v>499</v>
      </c>
      <c r="W10" t="s">
        <v>611</v>
      </c>
    </row>
    <row r="11" spans="1:23" ht="13" x14ac:dyDescent="0.2">
      <c r="A11" s="168" t="s">
        <v>277</v>
      </c>
      <c r="B11" s="168" t="s">
        <v>379</v>
      </c>
      <c r="C11" s="168" t="s">
        <v>385</v>
      </c>
      <c r="D11" s="168" t="s">
        <v>486</v>
      </c>
      <c r="E11" s="168" t="s">
        <v>504</v>
      </c>
      <c r="F11" s="168" t="s">
        <v>507</v>
      </c>
      <c r="G11" s="168" t="s">
        <v>666</v>
      </c>
      <c r="H11" s="168" t="s">
        <v>667</v>
      </c>
      <c r="I11" s="168" t="s">
        <v>668</v>
      </c>
      <c r="J11" s="168">
        <v>2.1000000000000001E-2</v>
      </c>
      <c r="K11" s="214" t="str">
        <f t="shared" si="0"/>
        <v>JW012005S外窓交換</v>
      </c>
      <c r="L11" s="215" t="str">
        <f t="shared" si="1"/>
        <v>JW012005S外窓交換S</v>
      </c>
      <c r="M11" t="s">
        <v>1366</v>
      </c>
      <c r="N11" t="s">
        <v>726</v>
      </c>
      <c r="O11" t="s">
        <v>727</v>
      </c>
      <c r="P11" t="s">
        <v>268</v>
      </c>
      <c r="Q11" t="s">
        <v>796</v>
      </c>
      <c r="R11" s="168" t="s">
        <v>534</v>
      </c>
      <c r="S11" s="168" t="s">
        <v>269</v>
      </c>
      <c r="T11" s="168" t="s">
        <v>535</v>
      </c>
      <c r="U11" t="s">
        <v>612</v>
      </c>
      <c r="V11" t="s">
        <v>613</v>
      </c>
      <c r="W11" t="s">
        <v>614</v>
      </c>
    </row>
    <row r="12" spans="1:23" ht="13" x14ac:dyDescent="0.2">
      <c r="A12" s="168" t="s">
        <v>278</v>
      </c>
      <c r="B12" s="168" t="s">
        <v>379</v>
      </c>
      <c r="C12" s="168" t="s">
        <v>386</v>
      </c>
      <c r="D12" s="168" t="s">
        <v>487</v>
      </c>
      <c r="E12" s="168" t="s">
        <v>504</v>
      </c>
      <c r="F12" s="168" t="s">
        <v>508</v>
      </c>
      <c r="G12" s="168" t="s">
        <v>669</v>
      </c>
      <c r="H12" s="168" t="s">
        <v>436</v>
      </c>
      <c r="I12" s="168" t="s">
        <v>670</v>
      </c>
      <c r="J12" s="168">
        <v>2.1999999999999999E-2</v>
      </c>
      <c r="K12" s="214" t="str">
        <f t="shared" si="0"/>
        <v>JW012006S外窓交換</v>
      </c>
      <c r="L12" s="215" t="str">
        <f t="shared" si="1"/>
        <v>JW012006S外窓交換S</v>
      </c>
      <c r="M12" t="s">
        <v>1367</v>
      </c>
      <c r="N12" t="s">
        <v>726</v>
      </c>
      <c r="O12" t="s">
        <v>727</v>
      </c>
      <c r="P12" t="s">
        <v>268</v>
      </c>
      <c r="Q12" t="s">
        <v>797</v>
      </c>
      <c r="R12" s="168" t="s">
        <v>536</v>
      </c>
      <c r="S12" s="168" t="s">
        <v>269</v>
      </c>
      <c r="T12" s="168" t="s">
        <v>537</v>
      </c>
      <c r="U12" t="s">
        <v>615</v>
      </c>
      <c r="V12" t="s">
        <v>613</v>
      </c>
      <c r="W12" t="s">
        <v>614</v>
      </c>
    </row>
    <row r="13" spans="1:23" ht="13" x14ac:dyDescent="0.2">
      <c r="A13" s="168" t="s">
        <v>279</v>
      </c>
      <c r="B13" s="168" t="s">
        <v>379</v>
      </c>
      <c r="C13" s="168" t="s">
        <v>387</v>
      </c>
      <c r="D13" s="168" t="s">
        <v>488</v>
      </c>
      <c r="E13" s="168" t="s">
        <v>504</v>
      </c>
      <c r="F13" s="168" t="s">
        <v>509</v>
      </c>
      <c r="G13" s="168" t="s">
        <v>671</v>
      </c>
      <c r="H13" s="168" t="s">
        <v>400</v>
      </c>
      <c r="I13" s="168" t="s">
        <v>672</v>
      </c>
      <c r="J13" s="168">
        <v>2.1999999999999999E-2</v>
      </c>
      <c r="K13" s="214" t="str">
        <f t="shared" si="0"/>
        <v>JW012007S外窓交換</v>
      </c>
      <c r="L13" s="215" t="str">
        <f t="shared" si="1"/>
        <v>JW012007S外窓交換S</v>
      </c>
      <c r="M13" t="s">
        <v>1368</v>
      </c>
      <c r="N13" t="s">
        <v>726</v>
      </c>
      <c r="O13" t="s">
        <v>727</v>
      </c>
      <c r="P13" t="s">
        <v>268</v>
      </c>
      <c r="Q13" t="s">
        <v>798</v>
      </c>
      <c r="R13" s="168" t="s">
        <v>538</v>
      </c>
      <c r="S13" s="168" t="s">
        <v>269</v>
      </c>
      <c r="T13" s="168" t="s">
        <v>539</v>
      </c>
      <c r="U13" t="s">
        <v>616</v>
      </c>
      <c r="V13" t="s">
        <v>613</v>
      </c>
      <c r="W13" t="s">
        <v>617</v>
      </c>
    </row>
    <row r="14" spans="1:23" ht="13" x14ac:dyDescent="0.2">
      <c r="A14" s="168" t="s">
        <v>280</v>
      </c>
      <c r="B14" s="168" t="s">
        <v>379</v>
      </c>
      <c r="C14" s="168" t="s">
        <v>388</v>
      </c>
      <c r="D14" s="168" t="s">
        <v>489</v>
      </c>
      <c r="E14" s="168" t="s">
        <v>504</v>
      </c>
      <c r="F14" s="168" t="s">
        <v>510</v>
      </c>
      <c r="G14" s="168" t="s">
        <v>673</v>
      </c>
      <c r="H14" s="168" t="s">
        <v>482</v>
      </c>
      <c r="I14" s="168" t="s">
        <v>674</v>
      </c>
      <c r="J14" s="168">
        <v>1.9E-2</v>
      </c>
      <c r="K14" s="214" t="str">
        <f t="shared" si="0"/>
        <v>JW012008S外窓交換</v>
      </c>
      <c r="L14" s="215" t="str">
        <f t="shared" si="1"/>
        <v>JW012008S外窓交換S</v>
      </c>
      <c r="M14" t="s">
        <v>1369</v>
      </c>
      <c r="N14" t="s">
        <v>726</v>
      </c>
      <c r="O14" t="s">
        <v>727</v>
      </c>
      <c r="P14" t="s">
        <v>268</v>
      </c>
      <c r="Q14" t="s">
        <v>799</v>
      </c>
      <c r="R14" s="168" t="s">
        <v>540</v>
      </c>
      <c r="S14" s="168" t="s">
        <v>269</v>
      </c>
      <c r="T14" s="168" t="s">
        <v>541</v>
      </c>
      <c r="U14" t="s">
        <v>618</v>
      </c>
      <c r="V14" t="s">
        <v>613</v>
      </c>
      <c r="W14" t="s">
        <v>619</v>
      </c>
    </row>
    <row r="15" spans="1:23" ht="13" x14ac:dyDescent="0.2">
      <c r="A15" s="168" t="s">
        <v>281</v>
      </c>
      <c r="B15" s="168" t="s">
        <v>389</v>
      </c>
      <c r="C15" s="168" t="s">
        <v>390</v>
      </c>
      <c r="D15" s="168" t="s">
        <v>490</v>
      </c>
      <c r="E15" s="168" t="s">
        <v>504</v>
      </c>
      <c r="F15" s="168" t="s">
        <v>511</v>
      </c>
      <c r="G15" s="168" t="s">
        <v>675</v>
      </c>
      <c r="H15" s="168" t="s">
        <v>482</v>
      </c>
      <c r="I15" s="168" t="s">
        <v>676</v>
      </c>
      <c r="J15" s="168">
        <v>1.9E-2</v>
      </c>
      <c r="K15" s="214" t="str">
        <f t="shared" si="0"/>
        <v>JW012009S外窓交換</v>
      </c>
      <c r="L15" s="215" t="str">
        <f t="shared" si="1"/>
        <v>JW012009S外窓交換S</v>
      </c>
      <c r="M15" t="s">
        <v>1370</v>
      </c>
      <c r="N15" t="s">
        <v>726</v>
      </c>
      <c r="O15" t="s">
        <v>727</v>
      </c>
      <c r="P15" t="s">
        <v>268</v>
      </c>
      <c r="Q15" t="s">
        <v>800</v>
      </c>
      <c r="R15" s="168" t="s">
        <v>542</v>
      </c>
      <c r="S15" s="168" t="s">
        <v>269</v>
      </c>
      <c r="T15" s="168" t="s">
        <v>543</v>
      </c>
      <c r="U15" t="s">
        <v>620</v>
      </c>
      <c r="V15" t="s">
        <v>613</v>
      </c>
      <c r="W15" t="s">
        <v>619</v>
      </c>
    </row>
    <row r="16" spans="1:23" ht="13" x14ac:dyDescent="0.2">
      <c r="A16" s="168" t="s">
        <v>282</v>
      </c>
      <c r="B16" s="168" t="s">
        <v>391</v>
      </c>
      <c r="C16" s="168" t="s">
        <v>392</v>
      </c>
      <c r="D16" s="168" t="s">
        <v>491</v>
      </c>
      <c r="E16" s="168" t="s">
        <v>504</v>
      </c>
      <c r="F16" s="168" t="s">
        <v>512</v>
      </c>
      <c r="G16" s="168" t="s">
        <v>677</v>
      </c>
      <c r="H16" s="168" t="s">
        <v>482</v>
      </c>
      <c r="I16" s="168" t="s">
        <v>678</v>
      </c>
      <c r="J16" s="168">
        <v>1.9E-2</v>
      </c>
      <c r="K16" s="214" t="str">
        <f t="shared" si="0"/>
        <v>JW012010S外窓交換</v>
      </c>
      <c r="L16" s="215" t="str">
        <f t="shared" si="1"/>
        <v>JW012010S外窓交換S</v>
      </c>
      <c r="M16" t="s">
        <v>1371</v>
      </c>
      <c r="N16" t="s">
        <v>726</v>
      </c>
      <c r="O16" t="s">
        <v>727</v>
      </c>
      <c r="P16" t="s">
        <v>268</v>
      </c>
      <c r="Q16" t="s">
        <v>801</v>
      </c>
      <c r="R16" s="168" t="s">
        <v>544</v>
      </c>
      <c r="S16" s="168" t="s">
        <v>269</v>
      </c>
      <c r="T16" s="168" t="s">
        <v>545</v>
      </c>
      <c r="U16" t="s">
        <v>621</v>
      </c>
      <c r="V16" t="s">
        <v>269</v>
      </c>
      <c r="W16" t="s">
        <v>622</v>
      </c>
    </row>
    <row r="17" spans="1:23" ht="13" x14ac:dyDescent="0.2">
      <c r="A17" s="168" t="s">
        <v>283</v>
      </c>
      <c r="B17" s="168" t="s">
        <v>393</v>
      </c>
      <c r="C17" s="168" t="s">
        <v>394</v>
      </c>
      <c r="D17" s="168" t="s">
        <v>492</v>
      </c>
      <c r="E17" s="168" t="s">
        <v>513</v>
      </c>
      <c r="F17" s="168" t="s">
        <v>514</v>
      </c>
      <c r="G17" s="168" t="s">
        <v>679</v>
      </c>
      <c r="H17" s="168" t="s">
        <v>269</v>
      </c>
      <c r="I17" s="168" t="s">
        <v>680</v>
      </c>
      <c r="J17" s="168">
        <v>1.9E-2</v>
      </c>
      <c r="K17" s="214" t="str">
        <f t="shared" si="0"/>
        <v>JW012011S外窓交換</v>
      </c>
      <c r="L17" s="215" t="str">
        <f t="shared" si="1"/>
        <v>JW012011S外窓交換S</v>
      </c>
      <c r="M17" t="s">
        <v>1372</v>
      </c>
      <c r="N17" t="s">
        <v>726</v>
      </c>
      <c r="O17" t="s">
        <v>727</v>
      </c>
      <c r="P17" t="s">
        <v>268</v>
      </c>
      <c r="Q17" t="s">
        <v>802</v>
      </c>
      <c r="R17" s="168" t="s">
        <v>546</v>
      </c>
      <c r="S17" s="168" t="s">
        <v>269</v>
      </c>
      <c r="T17" s="168" t="s">
        <v>547</v>
      </c>
      <c r="U17" t="s">
        <v>855</v>
      </c>
      <c r="V17" t="s">
        <v>623</v>
      </c>
      <c r="W17" t="s">
        <v>624</v>
      </c>
    </row>
    <row r="18" spans="1:23" ht="13" x14ac:dyDescent="0.2">
      <c r="A18" s="168" t="s">
        <v>284</v>
      </c>
      <c r="B18" s="168" t="s">
        <v>393</v>
      </c>
      <c r="C18" s="168" t="s">
        <v>395</v>
      </c>
      <c r="D18" s="168" t="s">
        <v>857</v>
      </c>
      <c r="E18" s="168" t="s">
        <v>513</v>
      </c>
      <c r="F18" s="168" t="s">
        <v>515</v>
      </c>
      <c r="G18" s="168" t="s">
        <v>681</v>
      </c>
      <c r="H18" s="168" t="s">
        <v>407</v>
      </c>
      <c r="I18" s="168" t="s">
        <v>682</v>
      </c>
      <c r="J18" s="168">
        <v>2.1999999999999999E-2</v>
      </c>
      <c r="K18" s="214" t="str">
        <f t="shared" si="0"/>
        <v>JW012012S外窓交換</v>
      </c>
      <c r="L18" s="215" t="str">
        <f t="shared" si="1"/>
        <v>JW012012S外窓交換S</v>
      </c>
      <c r="M18" t="s">
        <v>1373</v>
      </c>
      <c r="N18" t="s">
        <v>726</v>
      </c>
      <c r="O18" t="s">
        <v>727</v>
      </c>
      <c r="P18" t="s">
        <v>268</v>
      </c>
      <c r="Q18" t="s">
        <v>803</v>
      </c>
      <c r="R18" s="168" t="s">
        <v>548</v>
      </c>
      <c r="S18" s="168" t="s">
        <v>269</v>
      </c>
      <c r="T18" s="168" t="s">
        <v>549</v>
      </c>
      <c r="U18" t="s">
        <v>625</v>
      </c>
      <c r="V18" t="s">
        <v>626</v>
      </c>
      <c r="W18" t="s">
        <v>1064</v>
      </c>
    </row>
    <row r="19" spans="1:23" ht="13" x14ac:dyDescent="0.2">
      <c r="A19" s="168" t="s">
        <v>728</v>
      </c>
      <c r="B19" s="168" t="s">
        <v>393</v>
      </c>
      <c r="C19" s="168" t="s">
        <v>396</v>
      </c>
      <c r="D19" s="168" t="s">
        <v>493</v>
      </c>
      <c r="E19" s="168" t="s">
        <v>513</v>
      </c>
      <c r="F19" s="168" t="s">
        <v>516</v>
      </c>
      <c r="G19" s="168" t="s">
        <v>683</v>
      </c>
      <c r="H19" s="168" t="s">
        <v>684</v>
      </c>
      <c r="I19" s="168" t="s">
        <v>685</v>
      </c>
      <c r="J19" s="168">
        <v>0.02</v>
      </c>
      <c r="K19" s="214" t="str">
        <f t="shared" si="0"/>
        <v>JW013001A外窓交換（防火・防風・防犯仕様）</v>
      </c>
      <c r="L19" s="215" t="str">
        <f t="shared" si="1"/>
        <v>JW013001A外窓交換（防火・防風・防犯仕様）A</v>
      </c>
      <c r="M19" t="s">
        <v>1374</v>
      </c>
      <c r="N19" t="s">
        <v>652</v>
      </c>
      <c r="O19" t="s">
        <v>718</v>
      </c>
      <c r="P19" t="s">
        <v>268</v>
      </c>
      <c r="Q19" t="s">
        <v>879</v>
      </c>
      <c r="R19" s="168" t="s">
        <v>550</v>
      </c>
      <c r="S19" s="168" t="s">
        <v>269</v>
      </c>
      <c r="T19" s="168" t="s">
        <v>551</v>
      </c>
      <c r="U19" t="s">
        <v>627</v>
      </c>
      <c r="V19" t="s">
        <v>628</v>
      </c>
      <c r="W19" t="s">
        <v>629</v>
      </c>
    </row>
    <row r="20" spans="1:23" ht="13" x14ac:dyDescent="0.2">
      <c r="A20" s="168" t="s">
        <v>285</v>
      </c>
      <c r="B20" s="168" t="s">
        <v>393</v>
      </c>
      <c r="C20" s="168" t="s">
        <v>397</v>
      </c>
      <c r="D20" s="168" t="s">
        <v>494</v>
      </c>
      <c r="E20" s="168" t="s">
        <v>513</v>
      </c>
      <c r="F20" s="168" t="s">
        <v>517</v>
      </c>
      <c r="G20" s="168" t="s">
        <v>686</v>
      </c>
      <c r="H20" s="168" t="s">
        <v>684</v>
      </c>
      <c r="I20" s="168" t="s">
        <v>687</v>
      </c>
      <c r="J20" s="168">
        <v>0.02</v>
      </c>
      <c r="K20" s="214" t="str">
        <f t="shared" si="0"/>
        <v>JW013002A外窓交換（防火・防風・防犯仕様）</v>
      </c>
      <c r="L20" s="215" t="str">
        <f t="shared" si="1"/>
        <v>JW013002A外窓交換（防火・防風・防犯仕様）A</v>
      </c>
      <c r="M20" t="s">
        <v>1375</v>
      </c>
      <c r="N20" t="s">
        <v>652</v>
      </c>
      <c r="O20" t="s">
        <v>718</v>
      </c>
      <c r="P20" t="s">
        <v>268</v>
      </c>
      <c r="Q20" t="s">
        <v>880</v>
      </c>
      <c r="R20" s="168" t="s">
        <v>552</v>
      </c>
      <c r="S20" s="168" t="s">
        <v>269</v>
      </c>
      <c r="T20" s="168" t="s">
        <v>553</v>
      </c>
      <c r="U20" t="s">
        <v>630</v>
      </c>
      <c r="V20" t="s">
        <v>628</v>
      </c>
      <c r="W20" t="s">
        <v>631</v>
      </c>
    </row>
    <row r="21" spans="1:23" ht="13" x14ac:dyDescent="0.2">
      <c r="A21" s="168" t="s">
        <v>286</v>
      </c>
      <c r="B21" s="168" t="s">
        <v>393</v>
      </c>
      <c r="C21" s="168" t="s">
        <v>398</v>
      </c>
      <c r="D21" s="168" t="s">
        <v>495</v>
      </c>
      <c r="E21" s="168" t="s">
        <v>513</v>
      </c>
      <c r="F21" s="168" t="s">
        <v>518</v>
      </c>
      <c r="G21" s="168" t="s">
        <v>688</v>
      </c>
      <c r="H21" s="168" t="s">
        <v>684</v>
      </c>
      <c r="I21" s="168" t="s">
        <v>689</v>
      </c>
      <c r="J21" s="168">
        <v>0.02</v>
      </c>
      <c r="K21" s="214" t="str">
        <f t="shared" si="0"/>
        <v>JW013003A外窓交換（防火・防風・防犯仕様）</v>
      </c>
      <c r="L21" s="215" t="str">
        <f t="shared" si="1"/>
        <v>JW013003A外窓交換（防火・防風・防犯仕様）A</v>
      </c>
      <c r="M21" t="s">
        <v>1376</v>
      </c>
      <c r="N21" t="s">
        <v>652</v>
      </c>
      <c r="O21" t="s">
        <v>718</v>
      </c>
      <c r="P21" t="s">
        <v>268</v>
      </c>
      <c r="Q21" t="s">
        <v>881</v>
      </c>
      <c r="R21" s="168" t="s">
        <v>554</v>
      </c>
      <c r="S21" s="168" t="s">
        <v>269</v>
      </c>
      <c r="T21" s="168" t="s">
        <v>555</v>
      </c>
      <c r="U21" t="s">
        <v>632</v>
      </c>
      <c r="V21" t="s">
        <v>628</v>
      </c>
      <c r="W21" t="s">
        <v>633</v>
      </c>
    </row>
    <row r="22" spans="1:23" ht="13" x14ac:dyDescent="0.2">
      <c r="A22" s="168" t="s">
        <v>287</v>
      </c>
      <c r="B22" s="168" t="s">
        <v>393</v>
      </c>
      <c r="C22" s="168" t="s">
        <v>399</v>
      </c>
      <c r="D22" s="168" t="s">
        <v>496</v>
      </c>
      <c r="E22" s="168" t="s">
        <v>513</v>
      </c>
      <c r="F22" s="168" t="s">
        <v>519</v>
      </c>
      <c r="G22" s="168" t="s">
        <v>690</v>
      </c>
      <c r="H22" s="168" t="s">
        <v>684</v>
      </c>
      <c r="I22" s="168" t="s">
        <v>691</v>
      </c>
      <c r="J22" s="168">
        <v>0.02</v>
      </c>
      <c r="K22" s="214" t="str">
        <f t="shared" si="0"/>
        <v>JW013011S外窓交換（防火・防風・防犯仕様）</v>
      </c>
      <c r="L22" s="215" t="str">
        <f t="shared" si="1"/>
        <v>JW013011S外窓交換（防火・防風・防犯仕様）S</v>
      </c>
      <c r="M22" t="s">
        <v>1377</v>
      </c>
      <c r="N22" t="s">
        <v>652</v>
      </c>
      <c r="O22" t="s">
        <v>718</v>
      </c>
      <c r="P22" t="s">
        <v>268</v>
      </c>
      <c r="Q22" t="s">
        <v>882</v>
      </c>
      <c r="R22" s="168" t="s">
        <v>556</v>
      </c>
      <c r="S22" s="168" t="s">
        <v>269</v>
      </c>
      <c r="T22" s="168" t="s">
        <v>557</v>
      </c>
      <c r="U22" t="s">
        <v>634</v>
      </c>
      <c r="V22" t="s">
        <v>628</v>
      </c>
      <c r="W22" t="s">
        <v>635</v>
      </c>
    </row>
    <row r="23" spans="1:23" ht="13" x14ac:dyDescent="0.2">
      <c r="A23" s="168" t="s">
        <v>856</v>
      </c>
      <c r="B23" s="168" t="s">
        <v>400</v>
      </c>
      <c r="C23" s="168" t="s">
        <v>401</v>
      </c>
      <c r="D23" s="168" t="s">
        <v>497</v>
      </c>
      <c r="E23" s="168" t="s">
        <v>513</v>
      </c>
      <c r="F23" s="168" t="s">
        <v>520</v>
      </c>
      <c r="G23" s="168" t="s">
        <v>692</v>
      </c>
      <c r="H23" s="168" t="s">
        <v>684</v>
      </c>
      <c r="I23" s="168" t="s">
        <v>693</v>
      </c>
      <c r="J23" s="168">
        <v>0.02</v>
      </c>
      <c r="K23" s="214" t="str">
        <f t="shared" si="0"/>
        <v>JW013012S外窓交換（防火・防風・防犯仕様）</v>
      </c>
      <c r="L23" s="215" t="str">
        <f t="shared" si="1"/>
        <v>JW013012S外窓交換（防火・防風・防犯仕様）S</v>
      </c>
      <c r="M23" t="s">
        <v>1378</v>
      </c>
      <c r="N23" t="s">
        <v>652</v>
      </c>
      <c r="O23" t="s">
        <v>718</v>
      </c>
      <c r="P23" t="s">
        <v>268</v>
      </c>
      <c r="Q23" t="s">
        <v>883</v>
      </c>
      <c r="R23" s="168" t="s">
        <v>558</v>
      </c>
      <c r="S23" s="168" t="s">
        <v>269</v>
      </c>
      <c r="T23" s="168" t="s">
        <v>559</v>
      </c>
      <c r="U23" t="s">
        <v>636</v>
      </c>
      <c r="V23" t="s">
        <v>628</v>
      </c>
      <c r="W23" t="s">
        <v>637</v>
      </c>
    </row>
    <row r="24" spans="1:23" ht="13" x14ac:dyDescent="0.2">
      <c r="A24" s="168" t="s">
        <v>288</v>
      </c>
      <c r="B24" s="168" t="s">
        <v>400</v>
      </c>
      <c r="C24" s="168" t="s">
        <v>402</v>
      </c>
      <c r="D24" s="168" t="s">
        <v>498</v>
      </c>
      <c r="E24" s="168" t="s">
        <v>513</v>
      </c>
      <c r="F24" s="168" t="s">
        <v>521</v>
      </c>
      <c r="G24" s="168" t="s">
        <v>694</v>
      </c>
      <c r="H24" s="168" t="s">
        <v>684</v>
      </c>
      <c r="I24" s="168" t="s">
        <v>695</v>
      </c>
      <c r="J24" s="168">
        <v>0.02</v>
      </c>
      <c r="K24" s="214" t="str">
        <f t="shared" si="0"/>
        <v>JW013013S外窓交換（防火・防風・防犯仕様）</v>
      </c>
      <c r="L24" s="215" t="str">
        <f t="shared" si="1"/>
        <v>JW013013S外窓交換（防火・防風・防犯仕様）S</v>
      </c>
      <c r="M24" t="s">
        <v>1379</v>
      </c>
      <c r="N24" t="s">
        <v>652</v>
      </c>
      <c r="O24" t="s">
        <v>718</v>
      </c>
      <c r="P24" t="s">
        <v>268</v>
      </c>
      <c r="Q24" t="s">
        <v>884</v>
      </c>
      <c r="R24" s="168" t="s">
        <v>560</v>
      </c>
      <c r="S24" s="168" t="s">
        <v>269</v>
      </c>
      <c r="T24" s="168" t="s">
        <v>561</v>
      </c>
      <c r="U24" t="s">
        <v>638</v>
      </c>
      <c r="V24" t="s">
        <v>628</v>
      </c>
      <c r="W24" t="s">
        <v>639</v>
      </c>
    </row>
    <row r="25" spans="1:23" ht="13" x14ac:dyDescent="0.2">
      <c r="A25" s="168" t="s">
        <v>289</v>
      </c>
      <c r="B25" s="168" t="s">
        <v>400</v>
      </c>
      <c r="C25" s="168" t="s">
        <v>403</v>
      </c>
      <c r="D25" s="168" t="s">
        <v>983</v>
      </c>
      <c r="E25" s="168" t="s">
        <v>513</v>
      </c>
      <c r="F25" s="168" t="s">
        <v>984</v>
      </c>
      <c r="G25" s="168" t="s">
        <v>696</v>
      </c>
      <c r="H25" s="168" t="s">
        <v>684</v>
      </c>
      <c r="I25" s="168" t="s">
        <v>697</v>
      </c>
      <c r="J25" s="168">
        <v>0.02</v>
      </c>
      <c r="K25" s="214" t="str">
        <f t="shared" si="0"/>
        <v>JW013021A外窓交換（防火・防風・防犯仕様）</v>
      </c>
      <c r="L25" s="215" t="str">
        <f t="shared" si="1"/>
        <v>JW013021A外窓交換（防火・防風・防犯仕様）A</v>
      </c>
      <c r="M25" t="s">
        <v>1380</v>
      </c>
      <c r="N25" t="s">
        <v>652</v>
      </c>
      <c r="O25" t="s">
        <v>718</v>
      </c>
      <c r="P25" t="s">
        <v>268</v>
      </c>
      <c r="Q25" t="s">
        <v>885</v>
      </c>
      <c r="R25" s="168" t="s">
        <v>706</v>
      </c>
      <c r="S25" s="168" t="s">
        <v>269</v>
      </c>
      <c r="T25" s="168" t="s">
        <v>562</v>
      </c>
      <c r="U25" t="s">
        <v>640</v>
      </c>
      <c r="V25" t="s">
        <v>522</v>
      </c>
      <c r="W25" t="s">
        <v>641</v>
      </c>
    </row>
    <row r="26" spans="1:23" ht="13" x14ac:dyDescent="0.2">
      <c r="A26" s="168" t="s">
        <v>290</v>
      </c>
      <c r="B26" s="168" t="s">
        <v>400</v>
      </c>
      <c r="C26" s="168" t="s">
        <v>404</v>
      </c>
      <c r="D26" s="168" t="s">
        <v>1600</v>
      </c>
      <c r="E26" s="168" t="s">
        <v>504</v>
      </c>
      <c r="F26" s="168" t="s">
        <v>1601</v>
      </c>
      <c r="G26" s="168" t="s">
        <v>698</v>
      </c>
      <c r="H26" s="168" t="s">
        <v>684</v>
      </c>
      <c r="I26" s="168" t="s">
        <v>699</v>
      </c>
      <c r="J26" s="168">
        <v>0.02</v>
      </c>
      <c r="K26" s="214" t="str">
        <f t="shared" si="0"/>
        <v>JW013022A外窓交換（防火・防風・防犯仕様）</v>
      </c>
      <c r="L26" s="215" t="str">
        <f t="shared" si="1"/>
        <v>JW013022A外窓交換（防火・防風・防犯仕様）A</v>
      </c>
      <c r="M26" t="s">
        <v>1381</v>
      </c>
      <c r="N26" t="s">
        <v>652</v>
      </c>
      <c r="O26" t="s">
        <v>718</v>
      </c>
      <c r="P26" t="s">
        <v>268</v>
      </c>
      <c r="Q26" t="s">
        <v>886</v>
      </c>
      <c r="R26" s="168" t="s">
        <v>563</v>
      </c>
      <c r="S26" s="168" t="s">
        <v>269</v>
      </c>
      <c r="T26" s="168" t="s">
        <v>564</v>
      </c>
      <c r="U26" t="s">
        <v>642</v>
      </c>
      <c r="V26" t="s">
        <v>522</v>
      </c>
      <c r="W26" t="s">
        <v>643</v>
      </c>
    </row>
    <row r="27" spans="1:23" ht="13" x14ac:dyDescent="0.2">
      <c r="A27" s="168" t="s">
        <v>291</v>
      </c>
      <c r="B27" s="168" t="s">
        <v>400</v>
      </c>
      <c r="C27" s="168" t="s">
        <v>405</v>
      </c>
      <c r="D27" s="168" t="s">
        <v>1602</v>
      </c>
      <c r="E27" s="168" t="s">
        <v>504</v>
      </c>
      <c r="F27" s="168" t="s">
        <v>1603</v>
      </c>
      <c r="G27" s="168" t="s">
        <v>700</v>
      </c>
      <c r="H27" s="168" t="s">
        <v>684</v>
      </c>
      <c r="I27" s="168" t="s">
        <v>701</v>
      </c>
      <c r="J27" s="168">
        <v>0.02</v>
      </c>
      <c r="K27" s="214" t="str">
        <f t="shared" si="0"/>
        <v>JW013023A外窓交換（防火・防風・防犯仕様）</v>
      </c>
      <c r="L27" s="215" t="str">
        <f t="shared" si="1"/>
        <v>JW013023A外窓交換（防火・防風・防犯仕様）A</v>
      </c>
      <c r="M27" t="s">
        <v>1382</v>
      </c>
      <c r="N27" t="s">
        <v>652</v>
      </c>
      <c r="O27" t="s">
        <v>718</v>
      </c>
      <c r="P27" t="s">
        <v>268</v>
      </c>
      <c r="Q27" t="s">
        <v>887</v>
      </c>
      <c r="R27" s="168" t="s">
        <v>565</v>
      </c>
      <c r="S27" s="168" t="s">
        <v>269</v>
      </c>
      <c r="T27" s="168" t="s">
        <v>566</v>
      </c>
      <c r="U27" t="s">
        <v>1341</v>
      </c>
      <c r="V27" t="s">
        <v>613</v>
      </c>
      <c r="W27" t="s">
        <v>1342</v>
      </c>
    </row>
    <row r="28" spans="1:23" ht="13" x14ac:dyDescent="0.2">
      <c r="A28" s="168" t="s">
        <v>292</v>
      </c>
      <c r="B28" s="168" t="s">
        <v>400</v>
      </c>
      <c r="C28" s="168" t="s">
        <v>406</v>
      </c>
      <c r="D28" s="168" t="s">
        <v>1604</v>
      </c>
      <c r="E28" s="168" t="s">
        <v>504</v>
      </c>
      <c r="F28" s="168" t="s">
        <v>1605</v>
      </c>
      <c r="G28" s="168" t="s">
        <v>702</v>
      </c>
      <c r="H28" s="168" t="s">
        <v>684</v>
      </c>
      <c r="I28" s="168" t="s">
        <v>703</v>
      </c>
      <c r="J28" s="168">
        <v>2.1999999999999999E-2</v>
      </c>
      <c r="K28" s="214" t="str">
        <f t="shared" si="0"/>
        <v>JW013031S外窓交換（防火・防風・防犯仕様）</v>
      </c>
      <c r="L28" s="215" t="str">
        <f t="shared" si="1"/>
        <v>JW013031S外窓交換（防火・防風・防犯仕様）S</v>
      </c>
      <c r="M28" t="s">
        <v>1383</v>
      </c>
      <c r="N28" t="s">
        <v>652</v>
      </c>
      <c r="O28" t="s">
        <v>718</v>
      </c>
      <c r="P28" t="s">
        <v>268</v>
      </c>
      <c r="Q28" t="s">
        <v>888</v>
      </c>
      <c r="R28" s="168" t="s">
        <v>567</v>
      </c>
      <c r="S28" s="168" t="s">
        <v>269</v>
      </c>
      <c r="T28" s="168" t="s">
        <v>568</v>
      </c>
      <c r="U28" t="s">
        <v>1606</v>
      </c>
      <c r="V28" t="s">
        <v>1607</v>
      </c>
      <c r="W28" t="s">
        <v>1608</v>
      </c>
    </row>
    <row r="29" spans="1:23" ht="13" x14ac:dyDescent="0.2">
      <c r="A29" s="168" t="s">
        <v>293</v>
      </c>
      <c r="B29" s="168" t="s">
        <v>407</v>
      </c>
      <c r="C29" s="168" t="s">
        <v>408</v>
      </c>
      <c r="G29" s="168" t="s">
        <v>704</v>
      </c>
      <c r="H29" s="168" t="s">
        <v>684</v>
      </c>
      <c r="I29" s="168" t="s">
        <v>705</v>
      </c>
      <c r="J29" s="168">
        <v>0.02</v>
      </c>
      <c r="K29" s="214" t="str">
        <f t="shared" si="0"/>
        <v>JW013032S外窓交換（防火・防風・防犯仕様）</v>
      </c>
      <c r="L29" s="215" t="str">
        <f t="shared" si="1"/>
        <v>JW013032S外窓交換（防火・防風・防犯仕様）S</v>
      </c>
      <c r="M29" t="s">
        <v>1384</v>
      </c>
      <c r="N29" t="s">
        <v>652</v>
      </c>
      <c r="O29" t="s">
        <v>718</v>
      </c>
      <c r="P29" t="s">
        <v>268</v>
      </c>
      <c r="Q29" t="s">
        <v>889</v>
      </c>
      <c r="R29" s="168" t="s">
        <v>569</v>
      </c>
      <c r="S29" s="168" t="s">
        <v>269</v>
      </c>
      <c r="T29" s="168" t="s">
        <v>570</v>
      </c>
      <c r="U29"/>
      <c r="V29"/>
      <c r="W29"/>
    </row>
    <row r="30" spans="1:23" ht="13" x14ac:dyDescent="0.2">
      <c r="A30" s="168" t="s">
        <v>294</v>
      </c>
      <c r="B30" s="168" t="s">
        <v>407</v>
      </c>
      <c r="C30" s="168" t="s">
        <v>409</v>
      </c>
      <c r="G30" s="168" t="s">
        <v>1296</v>
      </c>
      <c r="H30" s="168" t="s">
        <v>1294</v>
      </c>
      <c r="I30" s="168" t="s">
        <v>1295</v>
      </c>
      <c r="J30" s="168">
        <v>0.02</v>
      </c>
      <c r="K30" s="214" t="str">
        <f t="shared" si="0"/>
        <v>JW013033S外窓交換（防火・防風・防犯仕様）</v>
      </c>
      <c r="L30" s="215" t="str">
        <f t="shared" si="1"/>
        <v>JW013033S外窓交換（防火・防風・防犯仕様）S</v>
      </c>
      <c r="M30" t="s">
        <v>1385</v>
      </c>
      <c r="N30" t="s">
        <v>652</v>
      </c>
      <c r="O30" t="s">
        <v>718</v>
      </c>
      <c r="P30" t="s">
        <v>268</v>
      </c>
      <c r="Q30" t="s">
        <v>890</v>
      </c>
      <c r="R30" s="168" t="s">
        <v>571</v>
      </c>
      <c r="S30" s="168" t="s">
        <v>269</v>
      </c>
      <c r="T30" s="168" t="s">
        <v>572</v>
      </c>
      <c r="U30"/>
      <c r="V30"/>
      <c r="W30"/>
    </row>
    <row r="31" spans="1:23" ht="13" x14ac:dyDescent="0.2">
      <c r="A31" s="168" t="s">
        <v>295</v>
      </c>
      <c r="B31" s="168" t="s">
        <v>407</v>
      </c>
      <c r="C31" s="168" t="s">
        <v>410</v>
      </c>
      <c r="G31" s="480" t="s">
        <v>1297</v>
      </c>
      <c r="H31" s="480" t="s">
        <v>1294</v>
      </c>
      <c r="I31" s="480" t="s">
        <v>1298</v>
      </c>
      <c r="J31" s="168">
        <v>0.02</v>
      </c>
      <c r="K31" s="214" t="str">
        <f t="shared" si="0"/>
        <v>JW013041S外窓交換（防火・防風・防犯仕様）</v>
      </c>
      <c r="L31" s="215" t="str">
        <f t="shared" si="1"/>
        <v>JW013041S外窓交換（防火・防風・防犯仕様）S</v>
      </c>
      <c r="M31" t="s">
        <v>1386</v>
      </c>
      <c r="N31" t="s">
        <v>652</v>
      </c>
      <c r="O31" t="s">
        <v>718</v>
      </c>
      <c r="P31" t="s">
        <v>268</v>
      </c>
      <c r="Q31" t="s">
        <v>891</v>
      </c>
      <c r="R31" s="168" t="s">
        <v>573</v>
      </c>
      <c r="S31" s="168" t="s">
        <v>269</v>
      </c>
      <c r="T31" s="168" t="s">
        <v>574</v>
      </c>
      <c r="U31"/>
      <c r="V31"/>
      <c r="W31"/>
    </row>
    <row r="32" spans="1:23" ht="13" x14ac:dyDescent="0.2">
      <c r="A32" s="168" t="s">
        <v>296</v>
      </c>
      <c r="B32" s="168" t="s">
        <v>407</v>
      </c>
      <c r="C32" s="168" t="s">
        <v>411</v>
      </c>
      <c r="G32" s="480" t="s">
        <v>1299</v>
      </c>
      <c r="H32" s="480" t="s">
        <v>1294</v>
      </c>
      <c r="I32" s="480" t="s">
        <v>1300</v>
      </c>
      <c r="J32" s="168">
        <v>0.02</v>
      </c>
      <c r="K32" s="214" t="str">
        <f t="shared" si="0"/>
        <v>JW013042S外窓交換（防火・防風・防犯仕様）</v>
      </c>
      <c r="L32" s="215" t="str">
        <f t="shared" si="1"/>
        <v>JW013042S外窓交換（防火・防風・防犯仕様）S</v>
      </c>
      <c r="M32" t="s">
        <v>1387</v>
      </c>
      <c r="N32" t="s">
        <v>652</v>
      </c>
      <c r="O32" t="s">
        <v>718</v>
      </c>
      <c r="P32" t="s">
        <v>268</v>
      </c>
      <c r="Q32" t="s">
        <v>892</v>
      </c>
      <c r="R32" s="168" t="s">
        <v>575</v>
      </c>
      <c r="S32" s="168" t="s">
        <v>269</v>
      </c>
      <c r="T32" s="168" t="s">
        <v>576</v>
      </c>
      <c r="U32"/>
      <c r="V32"/>
      <c r="W32"/>
    </row>
    <row r="33" spans="1:20" ht="13" x14ac:dyDescent="0.2">
      <c r="A33" s="168" t="s">
        <v>297</v>
      </c>
      <c r="B33" s="168" t="s">
        <v>407</v>
      </c>
      <c r="C33" s="168" t="s">
        <v>412</v>
      </c>
      <c r="G33" s="480" t="s">
        <v>1301</v>
      </c>
      <c r="H33" s="480" t="s">
        <v>1294</v>
      </c>
      <c r="I33" s="480" t="s">
        <v>1302</v>
      </c>
      <c r="J33" s="168">
        <v>0.02</v>
      </c>
      <c r="K33" s="214" t="str">
        <f t="shared" si="0"/>
        <v>JW013043S外窓交換（防火・防風・防犯仕様）</v>
      </c>
      <c r="L33" s="215" t="str">
        <f t="shared" si="1"/>
        <v>JW013043S外窓交換（防火・防風・防犯仕様）S</v>
      </c>
      <c r="M33" t="s">
        <v>1388</v>
      </c>
      <c r="N33" t="s">
        <v>652</v>
      </c>
      <c r="O33" t="s">
        <v>718</v>
      </c>
      <c r="P33" t="s">
        <v>268</v>
      </c>
      <c r="Q33" t="s">
        <v>893</v>
      </c>
      <c r="R33" s="168" t="s">
        <v>577</v>
      </c>
      <c r="S33" s="168" t="s">
        <v>269</v>
      </c>
      <c r="T33" s="168" t="s">
        <v>578</v>
      </c>
    </row>
    <row r="34" spans="1:20" ht="13" x14ac:dyDescent="0.2">
      <c r="A34" s="168" t="s">
        <v>298</v>
      </c>
      <c r="B34" s="168" t="s">
        <v>407</v>
      </c>
      <c r="C34" s="168" t="s">
        <v>413</v>
      </c>
      <c r="G34" s="480" t="s">
        <v>1303</v>
      </c>
      <c r="H34" s="480" t="s">
        <v>1294</v>
      </c>
      <c r="I34" s="480" t="s">
        <v>1304</v>
      </c>
      <c r="J34" s="168">
        <v>0.02</v>
      </c>
      <c r="K34" s="214" t="str">
        <f t="shared" si="0"/>
        <v>JW013051S外窓交換（防火・防風・防犯仕様）</v>
      </c>
      <c r="L34" s="215" t="str">
        <f t="shared" si="1"/>
        <v>JW013051S外窓交換（防火・防風・防犯仕様）S</v>
      </c>
      <c r="M34" t="s">
        <v>1389</v>
      </c>
      <c r="N34" t="s">
        <v>652</v>
      </c>
      <c r="O34" t="s">
        <v>718</v>
      </c>
      <c r="P34" t="s">
        <v>268</v>
      </c>
      <c r="Q34" t="s">
        <v>894</v>
      </c>
      <c r="R34" s="168" t="s">
        <v>579</v>
      </c>
      <c r="S34" s="168" t="s">
        <v>269</v>
      </c>
      <c r="T34" s="168" t="s">
        <v>580</v>
      </c>
    </row>
    <row r="35" spans="1:20" ht="13" x14ac:dyDescent="0.2">
      <c r="A35" s="168" t="s">
        <v>299</v>
      </c>
      <c r="B35" s="168" t="s">
        <v>407</v>
      </c>
      <c r="C35" s="168" t="s">
        <v>414</v>
      </c>
      <c r="G35" s="480" t="s">
        <v>1305</v>
      </c>
      <c r="H35" s="480" t="s">
        <v>1294</v>
      </c>
      <c r="I35" s="480" t="s">
        <v>1306</v>
      </c>
      <c r="J35" s="168">
        <v>0.02</v>
      </c>
      <c r="K35" s="214" t="str">
        <f t="shared" si="0"/>
        <v>JW013052S外窓交換（防火・防風・防犯仕様）</v>
      </c>
      <c r="L35" s="215" t="str">
        <f t="shared" si="1"/>
        <v>JW013052S外窓交換（防火・防風・防犯仕様）S</v>
      </c>
      <c r="M35" t="s">
        <v>1390</v>
      </c>
      <c r="N35" t="s">
        <v>652</v>
      </c>
      <c r="O35" t="s">
        <v>718</v>
      </c>
      <c r="P35" t="s">
        <v>268</v>
      </c>
      <c r="Q35" t="s">
        <v>895</v>
      </c>
      <c r="R35" s="168" t="s">
        <v>581</v>
      </c>
      <c r="S35" s="168" t="s">
        <v>269</v>
      </c>
      <c r="T35" s="168" t="s">
        <v>582</v>
      </c>
    </row>
    <row r="36" spans="1:20" ht="13" x14ac:dyDescent="0.2">
      <c r="A36" s="168" t="s">
        <v>300</v>
      </c>
      <c r="B36" s="168" t="s">
        <v>407</v>
      </c>
      <c r="C36" s="168" t="s">
        <v>415</v>
      </c>
      <c r="K36" s="214" t="str">
        <f t="shared" si="0"/>
        <v>JW013053S外窓交換（防火・防風・防犯仕様）</v>
      </c>
      <c r="L36" s="215" t="str">
        <f t="shared" si="1"/>
        <v>JW013053S外窓交換（防火・防風・防犯仕様）S</v>
      </c>
      <c r="M36" t="s">
        <v>1391</v>
      </c>
      <c r="N36" t="s">
        <v>652</v>
      </c>
      <c r="O36" t="s">
        <v>718</v>
      </c>
      <c r="P36" t="s">
        <v>268</v>
      </c>
      <c r="Q36" t="s">
        <v>896</v>
      </c>
      <c r="R36" s="168" t="s">
        <v>583</v>
      </c>
      <c r="S36" s="168" t="s">
        <v>269</v>
      </c>
      <c r="T36" s="168" t="s">
        <v>584</v>
      </c>
    </row>
    <row r="37" spans="1:20" ht="13" x14ac:dyDescent="0.2">
      <c r="A37" s="168" t="s">
        <v>301</v>
      </c>
      <c r="B37" s="168" t="s">
        <v>407</v>
      </c>
      <c r="C37" s="168" t="s">
        <v>416</v>
      </c>
      <c r="K37" s="214" t="str">
        <f t="shared" si="0"/>
        <v>JW013101A外窓交換（防火・防風・防犯仕様）</v>
      </c>
      <c r="L37" s="215" t="str">
        <f t="shared" si="1"/>
        <v>JW013101A外窓交換（防火・防風・防犯仕様）A</v>
      </c>
      <c r="M37" t="s">
        <v>1392</v>
      </c>
      <c r="N37" t="s">
        <v>652</v>
      </c>
      <c r="O37" t="s">
        <v>718</v>
      </c>
      <c r="P37" t="s">
        <v>268</v>
      </c>
      <c r="Q37" t="s">
        <v>897</v>
      </c>
      <c r="R37" s="168" t="s">
        <v>585</v>
      </c>
      <c r="S37" s="168" t="s">
        <v>269</v>
      </c>
      <c r="T37" s="168" t="s">
        <v>586</v>
      </c>
    </row>
    <row r="38" spans="1:20" ht="13" x14ac:dyDescent="0.2">
      <c r="A38" s="168" t="s">
        <v>302</v>
      </c>
      <c r="B38" s="168" t="s">
        <v>407</v>
      </c>
      <c r="C38" s="168" t="s">
        <v>417</v>
      </c>
      <c r="K38" s="214" t="str">
        <f t="shared" si="0"/>
        <v>JW013102A外窓交換（防火・防風・防犯仕様）</v>
      </c>
      <c r="L38" s="215" t="str">
        <f t="shared" si="1"/>
        <v>JW013102A外窓交換（防火・防風・防犯仕様）A</v>
      </c>
      <c r="M38" t="s">
        <v>1393</v>
      </c>
      <c r="N38" t="s">
        <v>652</v>
      </c>
      <c r="O38" t="s">
        <v>718</v>
      </c>
      <c r="P38" t="s">
        <v>268</v>
      </c>
      <c r="Q38" t="s">
        <v>898</v>
      </c>
      <c r="R38" s="168" t="s">
        <v>587</v>
      </c>
      <c r="S38" s="168" t="s">
        <v>270</v>
      </c>
      <c r="T38" s="168" t="s">
        <v>588</v>
      </c>
    </row>
    <row r="39" spans="1:20" ht="13" x14ac:dyDescent="0.2">
      <c r="A39" s="168" t="s">
        <v>303</v>
      </c>
      <c r="B39" s="168" t="s">
        <v>407</v>
      </c>
      <c r="C39" s="168" t="s">
        <v>418</v>
      </c>
      <c r="K39" s="214" t="str">
        <f t="shared" si="0"/>
        <v>JW013103A外窓交換（防火・防風・防犯仕様）</v>
      </c>
      <c r="L39" s="215" t="str">
        <f t="shared" si="1"/>
        <v>JW013103A外窓交換（防火・防風・防犯仕様）A</v>
      </c>
      <c r="M39" t="s">
        <v>1394</v>
      </c>
      <c r="N39" t="s">
        <v>652</v>
      </c>
      <c r="O39" t="s">
        <v>718</v>
      </c>
      <c r="P39" t="s">
        <v>268</v>
      </c>
      <c r="Q39" t="s">
        <v>899</v>
      </c>
      <c r="R39" s="168" t="s">
        <v>589</v>
      </c>
      <c r="S39" s="168" t="s">
        <v>270</v>
      </c>
      <c r="T39" s="168" t="s">
        <v>590</v>
      </c>
    </row>
    <row r="40" spans="1:20" ht="13" x14ac:dyDescent="0.2">
      <c r="A40" s="168" t="s">
        <v>304</v>
      </c>
      <c r="B40" s="168" t="s">
        <v>407</v>
      </c>
      <c r="C40" s="168" t="s">
        <v>419</v>
      </c>
      <c r="K40" s="214" t="str">
        <f t="shared" si="0"/>
        <v>JW013104A外窓交換（防火・防風・防犯仕様）</v>
      </c>
      <c r="L40" s="215" t="str">
        <f t="shared" si="1"/>
        <v>JW013104A外窓交換（防火・防風・防犯仕様）A</v>
      </c>
      <c r="M40" t="s">
        <v>1395</v>
      </c>
      <c r="N40" t="s">
        <v>652</v>
      </c>
      <c r="O40" t="s">
        <v>718</v>
      </c>
      <c r="P40" t="s">
        <v>268</v>
      </c>
      <c r="Q40" t="s">
        <v>900</v>
      </c>
      <c r="R40" s="168" t="s">
        <v>591</v>
      </c>
      <c r="S40" s="168" t="s">
        <v>270</v>
      </c>
      <c r="T40" s="168" t="s">
        <v>592</v>
      </c>
    </row>
    <row r="41" spans="1:20" ht="13" x14ac:dyDescent="0.2">
      <c r="A41" s="168" t="s">
        <v>305</v>
      </c>
      <c r="B41" s="168" t="s">
        <v>407</v>
      </c>
      <c r="C41" s="168" t="s">
        <v>420</v>
      </c>
      <c r="K41" s="214" t="str">
        <f t="shared" si="0"/>
        <v>JW013105S外窓交換（防火・防風・防犯仕様）</v>
      </c>
      <c r="L41" s="215" t="str">
        <f t="shared" si="1"/>
        <v>JW013105S外窓交換（防火・防風・防犯仕様）S</v>
      </c>
      <c r="M41" t="s">
        <v>1396</v>
      </c>
      <c r="N41" t="s">
        <v>652</v>
      </c>
      <c r="O41" t="s">
        <v>718</v>
      </c>
      <c r="P41" t="s">
        <v>268</v>
      </c>
      <c r="Q41" t="s">
        <v>945</v>
      </c>
      <c r="R41" s="168" t="s">
        <v>593</v>
      </c>
      <c r="S41" s="168" t="s">
        <v>270</v>
      </c>
      <c r="T41" s="168" t="s">
        <v>594</v>
      </c>
    </row>
    <row r="42" spans="1:20" ht="13" x14ac:dyDescent="0.2">
      <c r="A42" s="168" t="s">
        <v>306</v>
      </c>
      <c r="B42" s="168" t="s">
        <v>407</v>
      </c>
      <c r="C42" s="168" t="s">
        <v>421</v>
      </c>
      <c r="K42" s="214" t="str">
        <f t="shared" si="0"/>
        <v>JW013106S外窓交換（防火・防風・防犯仕様）</v>
      </c>
      <c r="L42" s="215" t="str">
        <f t="shared" si="1"/>
        <v>JW013106S外窓交換（防火・防風・防犯仕様）S</v>
      </c>
      <c r="M42" t="s">
        <v>1397</v>
      </c>
      <c r="N42" t="s">
        <v>652</v>
      </c>
      <c r="O42" t="s">
        <v>718</v>
      </c>
      <c r="P42" t="s">
        <v>268</v>
      </c>
      <c r="Q42" t="s">
        <v>946</v>
      </c>
      <c r="R42" s="168" t="s">
        <v>595</v>
      </c>
      <c r="S42" s="168" t="s">
        <v>270</v>
      </c>
      <c r="T42" s="168" t="s">
        <v>596</v>
      </c>
    </row>
    <row r="43" spans="1:20" ht="13" x14ac:dyDescent="0.2">
      <c r="A43" s="168" t="s">
        <v>307</v>
      </c>
      <c r="B43" s="168" t="s">
        <v>407</v>
      </c>
      <c r="C43" s="168" t="s">
        <v>422</v>
      </c>
      <c r="K43" s="214" t="str">
        <f t="shared" si="0"/>
        <v>JW013107S外窓交換（防火・防風・防犯仕様）</v>
      </c>
      <c r="L43" s="215" t="str">
        <f t="shared" si="1"/>
        <v>JW013107S外窓交換（防火・防風・防犯仕様）S</v>
      </c>
      <c r="M43" t="s">
        <v>1398</v>
      </c>
      <c r="N43" t="s">
        <v>652</v>
      </c>
      <c r="O43" t="s">
        <v>718</v>
      </c>
      <c r="P43" t="s">
        <v>268</v>
      </c>
      <c r="Q43" t="s">
        <v>947</v>
      </c>
      <c r="R43" s="168" t="s">
        <v>597</v>
      </c>
      <c r="S43" s="168" t="s">
        <v>270</v>
      </c>
      <c r="T43" s="168" t="s">
        <v>598</v>
      </c>
    </row>
    <row r="44" spans="1:20" ht="13" x14ac:dyDescent="0.2">
      <c r="A44" s="168" t="s">
        <v>308</v>
      </c>
      <c r="B44" s="168" t="s">
        <v>407</v>
      </c>
      <c r="C44" s="168" t="s">
        <v>423</v>
      </c>
      <c r="K44" s="214" t="str">
        <f t="shared" si="0"/>
        <v>JW013108S外窓交換（防火・防風・防犯仕様）</v>
      </c>
      <c r="L44" s="215" t="str">
        <f t="shared" si="1"/>
        <v>JW013108S外窓交換（防火・防風・防犯仕様）S</v>
      </c>
      <c r="M44" t="s">
        <v>1399</v>
      </c>
      <c r="N44" t="s">
        <v>652</v>
      </c>
      <c r="O44" t="s">
        <v>718</v>
      </c>
      <c r="P44" t="s">
        <v>268</v>
      </c>
      <c r="Q44" t="s">
        <v>948</v>
      </c>
      <c r="R44" s="168" t="s">
        <v>960</v>
      </c>
      <c r="S44" s="168" t="s">
        <v>270</v>
      </c>
      <c r="T44" s="168" t="s">
        <v>599</v>
      </c>
    </row>
    <row r="45" spans="1:20" ht="13" x14ac:dyDescent="0.2">
      <c r="A45" s="168" t="s">
        <v>309</v>
      </c>
      <c r="B45" s="168" t="s">
        <v>407</v>
      </c>
      <c r="C45" s="168" t="s">
        <v>424</v>
      </c>
      <c r="K45" s="214" t="str">
        <f t="shared" si="0"/>
        <v>JW013201A外窓交換（防火・防風・防犯仕様）</v>
      </c>
      <c r="L45" s="215" t="str">
        <f t="shared" si="1"/>
        <v>JW013201A外窓交換（防火・防風・防犯仕様）A</v>
      </c>
      <c r="M45" t="s">
        <v>1400</v>
      </c>
      <c r="N45" t="s">
        <v>652</v>
      </c>
      <c r="O45" t="s">
        <v>718</v>
      </c>
      <c r="P45" t="s">
        <v>268</v>
      </c>
      <c r="Q45" t="s">
        <v>901</v>
      </c>
      <c r="R45" s="168" t="s">
        <v>600</v>
      </c>
      <c r="S45" s="168" t="s">
        <v>524</v>
      </c>
      <c r="T45" s="168" t="s">
        <v>601</v>
      </c>
    </row>
    <row r="46" spans="1:20" ht="13" x14ac:dyDescent="0.2">
      <c r="A46" s="168" t="s">
        <v>310</v>
      </c>
      <c r="B46" s="168" t="s">
        <v>407</v>
      </c>
      <c r="C46" s="168" t="s">
        <v>425</v>
      </c>
      <c r="K46" s="214" t="str">
        <f t="shared" si="0"/>
        <v>JW013202A外窓交換（防火・防風・防犯仕様）</v>
      </c>
      <c r="L46" s="215" t="str">
        <f t="shared" si="1"/>
        <v>JW013202A外窓交換（防火・防風・防犯仕様）A</v>
      </c>
      <c r="M46" t="s">
        <v>1401</v>
      </c>
      <c r="N46" t="s">
        <v>652</v>
      </c>
      <c r="O46" t="s">
        <v>718</v>
      </c>
      <c r="P46" t="s">
        <v>268</v>
      </c>
      <c r="Q46" t="s">
        <v>902</v>
      </c>
      <c r="R46" s="168" t="s">
        <v>1065</v>
      </c>
      <c r="S46" s="168" t="s">
        <v>269</v>
      </c>
      <c r="T46" s="168" t="s">
        <v>1066</v>
      </c>
    </row>
    <row r="47" spans="1:20" ht="13" x14ac:dyDescent="0.2">
      <c r="A47" s="168" t="s">
        <v>311</v>
      </c>
      <c r="B47" s="168" t="s">
        <v>407</v>
      </c>
      <c r="C47" s="168" t="s">
        <v>426</v>
      </c>
      <c r="K47" s="214" t="str">
        <f t="shared" si="0"/>
        <v>JW013203A外窓交換（防火・防風・防犯仕様）</v>
      </c>
      <c r="L47" s="215" t="str">
        <f t="shared" si="1"/>
        <v>JW013203A外窓交換（防火・防風・防犯仕様）A</v>
      </c>
      <c r="M47" t="s">
        <v>1402</v>
      </c>
      <c r="N47" t="s">
        <v>652</v>
      </c>
      <c r="O47" t="s">
        <v>718</v>
      </c>
      <c r="P47" t="s">
        <v>268</v>
      </c>
      <c r="Q47" t="s">
        <v>903</v>
      </c>
      <c r="R47" s="168" t="s">
        <v>1067</v>
      </c>
      <c r="S47" s="168" t="s">
        <v>269</v>
      </c>
      <c r="T47" s="168" t="s">
        <v>1068</v>
      </c>
    </row>
    <row r="48" spans="1:20" x14ac:dyDescent="0.2">
      <c r="A48" s="168" t="s">
        <v>312</v>
      </c>
      <c r="B48" s="168" t="s">
        <v>407</v>
      </c>
      <c r="C48" s="168" t="s">
        <v>427</v>
      </c>
      <c r="K48" s="214" t="str">
        <f t="shared" si="0"/>
        <v>JW023101A外窓交換（防火・防風・防犯仕様）</v>
      </c>
      <c r="L48" s="215" t="str">
        <f t="shared" si="1"/>
        <v>JW023101A外窓交換（防火・防風・防犯仕様）A</v>
      </c>
      <c r="M48" s="168" t="s">
        <v>1403</v>
      </c>
      <c r="N48" s="168" t="s">
        <v>652</v>
      </c>
      <c r="O48" s="168" t="s">
        <v>718</v>
      </c>
      <c r="P48" s="168" t="s">
        <v>269</v>
      </c>
      <c r="Q48" s="168" t="s">
        <v>729</v>
      </c>
      <c r="R48" s="168" t="s">
        <v>1069</v>
      </c>
      <c r="S48" s="168" t="s">
        <v>269</v>
      </c>
      <c r="T48" s="168" t="s">
        <v>1070</v>
      </c>
    </row>
    <row r="49" spans="1:20" x14ac:dyDescent="0.2">
      <c r="A49" s="168" t="s">
        <v>313</v>
      </c>
      <c r="B49" s="168" t="s">
        <v>407</v>
      </c>
      <c r="C49" s="168" t="s">
        <v>428</v>
      </c>
      <c r="K49" s="214" t="str">
        <f t="shared" si="0"/>
        <v>JW024101A外窓交換（防火・防風・防犯仕様）</v>
      </c>
      <c r="L49" s="215" t="str">
        <f t="shared" si="1"/>
        <v>JW024101A外窓交換（防火・防風・防犯仕様）A</v>
      </c>
      <c r="M49" s="168" t="s">
        <v>1404</v>
      </c>
      <c r="N49" s="168" t="s">
        <v>652</v>
      </c>
      <c r="O49" s="168" t="s">
        <v>718</v>
      </c>
      <c r="P49" s="168" t="s">
        <v>269</v>
      </c>
      <c r="Q49" s="168" t="s">
        <v>730</v>
      </c>
      <c r="R49" s="168" t="s">
        <v>1071</v>
      </c>
      <c r="S49" s="168" t="s">
        <v>269</v>
      </c>
      <c r="T49" s="168" t="s">
        <v>1072</v>
      </c>
    </row>
    <row r="50" spans="1:20" x14ac:dyDescent="0.2">
      <c r="A50" s="168" t="s">
        <v>314</v>
      </c>
      <c r="B50" s="168" t="s">
        <v>407</v>
      </c>
      <c r="C50" s="168" t="s">
        <v>429</v>
      </c>
      <c r="K50" s="214" t="str">
        <f t="shared" si="0"/>
        <v>JW024102A外窓交換（防火・防風・防犯仕様）</v>
      </c>
      <c r="L50" s="215" t="str">
        <f t="shared" si="1"/>
        <v>JW024102A外窓交換（防火・防風・防犯仕様）A</v>
      </c>
      <c r="M50" s="168" t="s">
        <v>1405</v>
      </c>
      <c r="N50" s="168" t="s">
        <v>652</v>
      </c>
      <c r="O50" s="168" t="s">
        <v>718</v>
      </c>
      <c r="P50" s="168" t="s">
        <v>269</v>
      </c>
      <c r="Q50" s="168" t="s">
        <v>731</v>
      </c>
      <c r="R50" s="168" t="s">
        <v>1073</v>
      </c>
      <c r="S50" s="168" t="s">
        <v>269</v>
      </c>
      <c r="T50" s="168" t="s">
        <v>1074</v>
      </c>
    </row>
    <row r="51" spans="1:20" x14ac:dyDescent="0.2">
      <c r="A51" s="168" t="s">
        <v>315</v>
      </c>
      <c r="B51" s="168" t="s">
        <v>407</v>
      </c>
      <c r="C51" s="168" t="s">
        <v>430</v>
      </c>
      <c r="K51" s="214" t="str">
        <f t="shared" si="0"/>
        <v>JW024201S外窓交換（防火・防風・防犯仕様）</v>
      </c>
      <c r="L51" s="215" t="str">
        <f t="shared" si="1"/>
        <v>JW024201S外窓交換（防火・防風・防犯仕様）S</v>
      </c>
      <c r="M51" s="168" t="s">
        <v>1406</v>
      </c>
      <c r="N51" s="168" t="s">
        <v>652</v>
      </c>
      <c r="O51" s="168" t="s">
        <v>718</v>
      </c>
      <c r="P51" s="168" t="s">
        <v>269</v>
      </c>
      <c r="Q51" s="168" t="s">
        <v>904</v>
      </c>
      <c r="R51" s="168" t="s">
        <v>1075</v>
      </c>
      <c r="S51" s="168" t="s">
        <v>269</v>
      </c>
      <c r="T51" s="168" t="s">
        <v>1076</v>
      </c>
    </row>
    <row r="52" spans="1:20" x14ac:dyDescent="0.2">
      <c r="A52" s="168" t="s">
        <v>316</v>
      </c>
      <c r="B52" s="168" t="s">
        <v>407</v>
      </c>
      <c r="C52" s="168" t="s">
        <v>431</v>
      </c>
      <c r="K52" s="214" t="str">
        <f t="shared" si="0"/>
        <v>JW024202S外窓交換（防火・防風・防犯仕様）</v>
      </c>
      <c r="L52" s="215" t="str">
        <f t="shared" si="1"/>
        <v>JW024202S外窓交換（防火・防風・防犯仕様）S</v>
      </c>
      <c r="M52" s="168" t="s">
        <v>1407</v>
      </c>
      <c r="N52" s="168" t="s">
        <v>652</v>
      </c>
      <c r="O52" s="168" t="s">
        <v>718</v>
      </c>
      <c r="P52" s="168" t="s">
        <v>269</v>
      </c>
      <c r="Q52" s="168" t="s">
        <v>905</v>
      </c>
      <c r="R52" s="168" t="s">
        <v>1077</v>
      </c>
      <c r="S52" s="168" t="s">
        <v>269</v>
      </c>
      <c r="T52" s="168" t="s">
        <v>1078</v>
      </c>
    </row>
    <row r="53" spans="1:20" x14ac:dyDescent="0.2">
      <c r="A53" s="168" t="s">
        <v>317</v>
      </c>
      <c r="B53" s="168" t="s">
        <v>407</v>
      </c>
      <c r="C53" s="168" t="s">
        <v>432</v>
      </c>
      <c r="K53" s="214" t="str">
        <f t="shared" si="0"/>
        <v>JW024203A外窓交換（防火・防風・防犯仕様）</v>
      </c>
      <c r="L53" s="215" t="str">
        <f t="shared" si="1"/>
        <v>JW024203A外窓交換（防火・防風・防犯仕様）A</v>
      </c>
      <c r="M53" s="168" t="s">
        <v>1408</v>
      </c>
      <c r="N53" s="168" t="s">
        <v>652</v>
      </c>
      <c r="O53" s="168" t="s">
        <v>718</v>
      </c>
      <c r="P53" s="168" t="s">
        <v>269</v>
      </c>
      <c r="Q53" s="168" t="s">
        <v>906</v>
      </c>
      <c r="R53" s="168" t="s">
        <v>1611</v>
      </c>
      <c r="S53" s="168" t="s">
        <v>269</v>
      </c>
      <c r="T53" s="168" t="s">
        <v>1079</v>
      </c>
    </row>
    <row r="54" spans="1:20" x14ac:dyDescent="0.2">
      <c r="A54" s="168" t="s">
        <v>318</v>
      </c>
      <c r="B54" s="168" t="s">
        <v>407</v>
      </c>
      <c r="C54" s="168" t="s">
        <v>433</v>
      </c>
      <c r="K54" s="214" t="str">
        <f t="shared" si="0"/>
        <v>JW024204S外窓交換（防火・防風・防犯仕様）</v>
      </c>
      <c r="L54" s="215" t="str">
        <f t="shared" si="1"/>
        <v>JW024204S外窓交換（防火・防風・防犯仕様）S</v>
      </c>
      <c r="M54" s="168" t="s">
        <v>1409</v>
      </c>
      <c r="N54" s="168" t="s">
        <v>652</v>
      </c>
      <c r="O54" s="168" t="s">
        <v>718</v>
      </c>
      <c r="P54" s="168" t="s">
        <v>269</v>
      </c>
      <c r="Q54" s="168" t="s">
        <v>907</v>
      </c>
      <c r="R54" s="168" t="s">
        <v>1205</v>
      </c>
      <c r="S54" s="168" t="s">
        <v>269</v>
      </c>
      <c r="T54" s="168" t="s">
        <v>1206</v>
      </c>
    </row>
    <row r="55" spans="1:20" x14ac:dyDescent="0.2">
      <c r="A55" s="168" t="s">
        <v>319</v>
      </c>
      <c r="B55" s="168" t="s">
        <v>407</v>
      </c>
      <c r="C55" s="168" t="s">
        <v>434</v>
      </c>
      <c r="K55" s="214" t="str">
        <f t="shared" si="0"/>
        <v>JW024205S外窓交換（防火・防風・防犯仕様）</v>
      </c>
      <c r="L55" s="215" t="str">
        <f t="shared" si="1"/>
        <v>JW024205S外窓交換（防火・防風・防犯仕様）S</v>
      </c>
      <c r="M55" s="168" t="s">
        <v>1410</v>
      </c>
      <c r="N55" s="168" t="s">
        <v>652</v>
      </c>
      <c r="O55" s="168" t="s">
        <v>718</v>
      </c>
      <c r="P55" s="168" t="s">
        <v>269</v>
      </c>
      <c r="Q55" s="168" t="s">
        <v>908</v>
      </c>
      <c r="R55" s="168" t="s">
        <v>1207</v>
      </c>
      <c r="S55" s="168" t="s">
        <v>269</v>
      </c>
      <c r="T55" s="168" t="s">
        <v>1208</v>
      </c>
    </row>
    <row r="56" spans="1:20" x14ac:dyDescent="0.2">
      <c r="A56" s="168" t="s">
        <v>320</v>
      </c>
      <c r="B56" s="168" t="s">
        <v>407</v>
      </c>
      <c r="C56" s="168" t="s">
        <v>435</v>
      </c>
      <c r="K56" s="214" t="str">
        <f t="shared" si="0"/>
        <v>JW024206A外窓交換（防火・防風・防犯仕様）</v>
      </c>
      <c r="L56" s="215" t="str">
        <f t="shared" si="1"/>
        <v>JW024206A外窓交換（防火・防風・防犯仕様）A</v>
      </c>
      <c r="M56" s="168" t="s">
        <v>1411</v>
      </c>
      <c r="N56" s="168" t="s">
        <v>652</v>
      </c>
      <c r="O56" s="168" t="s">
        <v>718</v>
      </c>
      <c r="P56" s="168" t="s">
        <v>269</v>
      </c>
      <c r="Q56" s="168" t="s">
        <v>909</v>
      </c>
      <c r="R56" s="168" t="s">
        <v>1209</v>
      </c>
      <c r="S56" s="168" t="s">
        <v>269</v>
      </c>
      <c r="T56" s="168" t="s">
        <v>1210</v>
      </c>
    </row>
    <row r="57" spans="1:20" x14ac:dyDescent="0.2">
      <c r="A57" s="168" t="s">
        <v>321</v>
      </c>
      <c r="B57" s="168" t="s">
        <v>407</v>
      </c>
      <c r="C57" s="168" t="s">
        <v>742</v>
      </c>
      <c r="K57" s="214" t="str">
        <f t="shared" si="0"/>
        <v>JW024207S外窓交換（防火・防風・防犯仕様）</v>
      </c>
      <c r="L57" s="215" t="str">
        <f t="shared" si="1"/>
        <v>JW024207S外窓交換（防火・防風・防犯仕様）S</v>
      </c>
      <c r="M57" s="168" t="s">
        <v>1412</v>
      </c>
      <c r="N57" s="168" t="s">
        <v>652</v>
      </c>
      <c r="O57" s="168" t="s">
        <v>718</v>
      </c>
      <c r="P57" s="168" t="s">
        <v>269</v>
      </c>
      <c r="Q57" s="168" t="s">
        <v>949</v>
      </c>
      <c r="R57" s="168" t="s">
        <v>1211</v>
      </c>
      <c r="S57" s="168" t="s">
        <v>269</v>
      </c>
      <c r="T57" s="168" t="s">
        <v>1212</v>
      </c>
    </row>
    <row r="58" spans="1:20" x14ac:dyDescent="0.2">
      <c r="A58" s="168" t="s">
        <v>322</v>
      </c>
      <c r="B58" s="168" t="s">
        <v>407</v>
      </c>
      <c r="C58" s="168" t="s">
        <v>743</v>
      </c>
      <c r="K58" s="214" t="str">
        <f t="shared" si="0"/>
        <v>JW024208S外窓交換（防火・防風・防犯仕様）</v>
      </c>
      <c r="L58" s="215" t="str">
        <f t="shared" si="1"/>
        <v>JW024208S外窓交換（防火・防風・防犯仕様）S</v>
      </c>
      <c r="M58" s="168" t="s">
        <v>1413</v>
      </c>
      <c r="N58" s="168" t="s">
        <v>652</v>
      </c>
      <c r="O58" s="168" t="s">
        <v>718</v>
      </c>
      <c r="P58" s="168" t="s">
        <v>269</v>
      </c>
      <c r="Q58" s="168" t="s">
        <v>950</v>
      </c>
      <c r="R58" s="168" t="s">
        <v>1213</v>
      </c>
      <c r="S58" s="168" t="s">
        <v>269</v>
      </c>
      <c r="T58" s="168" t="s">
        <v>1214</v>
      </c>
    </row>
    <row r="59" spans="1:20" x14ac:dyDescent="0.2">
      <c r="A59" s="168" t="s">
        <v>323</v>
      </c>
      <c r="B59" s="168" t="s">
        <v>407</v>
      </c>
      <c r="C59" s="168" t="s">
        <v>744</v>
      </c>
      <c r="K59" s="214" t="str">
        <f t="shared" si="0"/>
        <v>JW024209A外窓交換（防火・防風・防犯仕様）</v>
      </c>
      <c r="L59" s="215" t="str">
        <f t="shared" si="1"/>
        <v>JW024209A外窓交換（防火・防風・防犯仕様）A</v>
      </c>
      <c r="M59" s="168" t="s">
        <v>1414</v>
      </c>
      <c r="N59" s="168" t="s">
        <v>652</v>
      </c>
      <c r="O59" s="168" t="s">
        <v>718</v>
      </c>
      <c r="P59" s="168" t="s">
        <v>269</v>
      </c>
      <c r="Q59" s="168" t="s">
        <v>951</v>
      </c>
      <c r="R59" s="168" t="s">
        <v>1215</v>
      </c>
      <c r="S59" s="168" t="s">
        <v>269</v>
      </c>
      <c r="T59" s="168" t="s">
        <v>1216</v>
      </c>
    </row>
    <row r="60" spans="1:20" x14ac:dyDescent="0.2">
      <c r="A60" s="168" t="s">
        <v>324</v>
      </c>
      <c r="B60" s="168" t="s">
        <v>407</v>
      </c>
      <c r="C60" s="168" t="s">
        <v>745</v>
      </c>
      <c r="K60" s="214" t="str">
        <f t="shared" si="0"/>
        <v>JW024210A外窓交換（防火・防風・防犯仕様）</v>
      </c>
      <c r="L60" s="215" t="str">
        <f t="shared" si="1"/>
        <v>JW024210A外窓交換（防火・防風・防犯仕様）A</v>
      </c>
      <c r="M60" s="168" t="s">
        <v>1415</v>
      </c>
      <c r="N60" s="168" t="s">
        <v>652</v>
      </c>
      <c r="O60" s="168" t="s">
        <v>718</v>
      </c>
      <c r="P60" s="168" t="s">
        <v>269</v>
      </c>
      <c r="Q60" s="168" t="s">
        <v>952</v>
      </c>
      <c r="R60" s="168" t="s">
        <v>1217</v>
      </c>
      <c r="S60" s="168" t="s">
        <v>269</v>
      </c>
      <c r="T60" s="168" t="s">
        <v>1218</v>
      </c>
    </row>
    <row r="61" spans="1:20" x14ac:dyDescent="0.2">
      <c r="A61" s="168" t="s">
        <v>325</v>
      </c>
      <c r="B61" s="168" t="s">
        <v>407</v>
      </c>
      <c r="C61" s="168" t="s">
        <v>746</v>
      </c>
      <c r="K61" s="214" t="str">
        <f t="shared" si="0"/>
        <v>JW024211S外窓交換（防火・防風・防犯仕様）</v>
      </c>
      <c r="L61" s="215" t="str">
        <f t="shared" si="1"/>
        <v>JW024211S外窓交換（防火・防風・防犯仕様）S</v>
      </c>
      <c r="M61" s="168" t="s">
        <v>1416</v>
      </c>
      <c r="N61" s="168" t="s">
        <v>652</v>
      </c>
      <c r="O61" s="168" t="s">
        <v>718</v>
      </c>
      <c r="P61" s="168" t="s">
        <v>269</v>
      </c>
      <c r="Q61" s="168" t="s">
        <v>910</v>
      </c>
      <c r="R61" s="168" t="s">
        <v>1219</v>
      </c>
      <c r="S61" s="168" t="s">
        <v>269</v>
      </c>
      <c r="T61" s="168" t="s">
        <v>1220</v>
      </c>
    </row>
    <row r="62" spans="1:20" x14ac:dyDescent="0.2">
      <c r="A62" s="168" t="s">
        <v>326</v>
      </c>
      <c r="B62" s="168" t="s">
        <v>407</v>
      </c>
      <c r="C62" s="168" t="s">
        <v>747</v>
      </c>
      <c r="K62" s="214" t="str">
        <f t="shared" si="0"/>
        <v>JW024212S外窓交換（防火・防風・防犯仕様）</v>
      </c>
      <c r="L62" s="215" t="str">
        <f t="shared" si="1"/>
        <v>JW024212S外窓交換（防火・防風・防犯仕様）S</v>
      </c>
      <c r="M62" s="168" t="s">
        <v>1417</v>
      </c>
      <c r="N62" s="168" t="s">
        <v>652</v>
      </c>
      <c r="O62" s="168" t="s">
        <v>718</v>
      </c>
      <c r="P62" s="168" t="s">
        <v>269</v>
      </c>
      <c r="Q62" s="168" t="s">
        <v>911</v>
      </c>
      <c r="R62" s="168" t="s">
        <v>1221</v>
      </c>
      <c r="S62" s="168" t="s">
        <v>269</v>
      </c>
      <c r="T62" s="168" t="s">
        <v>1222</v>
      </c>
    </row>
    <row r="63" spans="1:20" x14ac:dyDescent="0.2">
      <c r="A63" s="168" t="s">
        <v>327</v>
      </c>
      <c r="B63" s="168" t="s">
        <v>407</v>
      </c>
      <c r="C63" s="168" t="s">
        <v>748</v>
      </c>
      <c r="K63" s="214" t="str">
        <f t="shared" si="0"/>
        <v>JW024213A外窓交換（防火・防風・防犯仕様）</v>
      </c>
      <c r="L63" s="215" t="str">
        <f t="shared" si="1"/>
        <v>JW024213A外窓交換（防火・防風・防犯仕様）A</v>
      </c>
      <c r="M63" s="168" t="s">
        <v>1418</v>
      </c>
      <c r="N63" s="168" t="s">
        <v>652</v>
      </c>
      <c r="O63" s="168" t="s">
        <v>718</v>
      </c>
      <c r="P63" s="168" t="s">
        <v>269</v>
      </c>
      <c r="Q63" s="168" t="s">
        <v>912</v>
      </c>
      <c r="R63" s="168" t="s">
        <v>1223</v>
      </c>
      <c r="S63" s="168" t="s">
        <v>269</v>
      </c>
      <c r="T63" s="168" t="s">
        <v>531</v>
      </c>
    </row>
    <row r="64" spans="1:20" x14ac:dyDescent="0.2">
      <c r="A64" s="168" t="s">
        <v>328</v>
      </c>
      <c r="B64" s="168" t="s">
        <v>407</v>
      </c>
      <c r="C64" s="168" t="s">
        <v>749</v>
      </c>
      <c r="K64" s="214" t="str">
        <f t="shared" si="0"/>
        <v>JW024214S外窓交換（防火・防風・防犯仕様）</v>
      </c>
      <c r="L64" s="215" t="str">
        <f t="shared" si="1"/>
        <v>JW024214S外窓交換（防火・防風・防犯仕様）S</v>
      </c>
      <c r="M64" s="168" t="s">
        <v>1419</v>
      </c>
      <c r="N64" s="168" t="s">
        <v>652</v>
      </c>
      <c r="O64" s="168" t="s">
        <v>718</v>
      </c>
      <c r="P64" s="168" t="s">
        <v>269</v>
      </c>
      <c r="Q64" s="168" t="s">
        <v>913</v>
      </c>
      <c r="R64" s="168" t="s">
        <v>1224</v>
      </c>
      <c r="S64" s="168" t="s">
        <v>269</v>
      </c>
      <c r="T64" s="168" t="s">
        <v>1225</v>
      </c>
    </row>
    <row r="65" spans="1:20" x14ac:dyDescent="0.2">
      <c r="A65" s="168" t="s">
        <v>329</v>
      </c>
      <c r="B65" s="168" t="s">
        <v>407</v>
      </c>
      <c r="C65" s="168" t="s">
        <v>750</v>
      </c>
      <c r="K65" s="214" t="str">
        <f t="shared" si="0"/>
        <v>JW024215S外窓交換（防火・防風・防犯仕様）</v>
      </c>
      <c r="L65" s="215" t="str">
        <f t="shared" si="1"/>
        <v>JW024215S外窓交換（防火・防風・防犯仕様）S</v>
      </c>
      <c r="M65" s="168" t="s">
        <v>1420</v>
      </c>
      <c r="N65" s="168" t="s">
        <v>652</v>
      </c>
      <c r="O65" s="168" t="s">
        <v>718</v>
      </c>
      <c r="P65" s="168" t="s">
        <v>269</v>
      </c>
      <c r="Q65" s="168" t="s">
        <v>914</v>
      </c>
      <c r="R65" s="168" t="s">
        <v>1226</v>
      </c>
      <c r="S65" s="168" t="s">
        <v>269</v>
      </c>
      <c r="T65" s="168" t="s">
        <v>1227</v>
      </c>
    </row>
    <row r="66" spans="1:20" x14ac:dyDescent="0.2">
      <c r="A66" s="168" t="s">
        <v>330</v>
      </c>
      <c r="B66" s="168" t="s">
        <v>407</v>
      </c>
      <c r="C66" s="168" t="s">
        <v>751</v>
      </c>
      <c r="K66" s="214" t="str">
        <f t="shared" si="0"/>
        <v>JW024216A外窓交換（防火・防風・防犯仕様）</v>
      </c>
      <c r="L66" s="215" t="str">
        <f t="shared" si="1"/>
        <v>JW024216A外窓交換（防火・防風・防犯仕様）A</v>
      </c>
      <c r="M66" s="168" t="s">
        <v>1421</v>
      </c>
      <c r="N66" s="168" t="s">
        <v>652</v>
      </c>
      <c r="O66" s="168" t="s">
        <v>718</v>
      </c>
      <c r="P66" s="168" t="s">
        <v>269</v>
      </c>
      <c r="Q66" s="168" t="s">
        <v>915</v>
      </c>
      <c r="R66" s="168" t="s">
        <v>1228</v>
      </c>
      <c r="S66" s="168" t="s">
        <v>269</v>
      </c>
      <c r="T66" s="168" t="s">
        <v>1229</v>
      </c>
    </row>
    <row r="67" spans="1:20" x14ac:dyDescent="0.2">
      <c r="A67" s="168" t="s">
        <v>331</v>
      </c>
      <c r="B67" s="168" t="s">
        <v>407</v>
      </c>
      <c r="C67" s="168" t="s">
        <v>752</v>
      </c>
      <c r="K67" s="214" t="str">
        <f t="shared" si="0"/>
        <v>JW024217S外窓交換（防火・防風・防犯仕様）</v>
      </c>
      <c r="L67" s="215" t="str">
        <f t="shared" si="1"/>
        <v>JW024217S外窓交換（防火・防風・防犯仕様）S</v>
      </c>
      <c r="M67" s="168" t="s">
        <v>1422</v>
      </c>
      <c r="N67" s="168" t="s">
        <v>652</v>
      </c>
      <c r="O67" s="168" t="s">
        <v>718</v>
      </c>
      <c r="P67" s="168" t="s">
        <v>269</v>
      </c>
      <c r="Q67" s="168" t="s">
        <v>953</v>
      </c>
      <c r="R67" s="168" t="s">
        <v>1343</v>
      </c>
      <c r="S67" s="168" t="s">
        <v>268</v>
      </c>
      <c r="T67" s="168" t="s">
        <v>1344</v>
      </c>
    </row>
    <row r="68" spans="1:20" x14ac:dyDescent="0.2">
      <c r="A68" s="168" t="s">
        <v>332</v>
      </c>
      <c r="B68" s="168" t="s">
        <v>407</v>
      </c>
      <c r="C68" s="168" t="s">
        <v>753</v>
      </c>
      <c r="K68" s="214" t="str">
        <f t="shared" si="0"/>
        <v>JW024218S外窓交換（防火・防風・防犯仕様）</v>
      </c>
      <c r="L68" s="215" t="str">
        <f t="shared" si="1"/>
        <v>JW024218S外窓交換（防火・防風・防犯仕様）S</v>
      </c>
      <c r="M68" s="168" t="s">
        <v>1423</v>
      </c>
      <c r="N68" s="168" t="s">
        <v>652</v>
      </c>
      <c r="O68" s="168" t="s">
        <v>718</v>
      </c>
      <c r="P68" s="168" t="s">
        <v>269</v>
      </c>
      <c r="Q68" s="168" t="s">
        <v>954</v>
      </c>
      <c r="R68" s="168" t="s">
        <v>1590</v>
      </c>
      <c r="S68" s="168" t="s">
        <v>270</v>
      </c>
      <c r="T68" s="168" t="s">
        <v>1591</v>
      </c>
    </row>
    <row r="69" spans="1:20" x14ac:dyDescent="0.2">
      <c r="A69" s="168" t="s">
        <v>333</v>
      </c>
      <c r="B69" s="168" t="s">
        <v>436</v>
      </c>
      <c r="C69" s="168" t="s">
        <v>437</v>
      </c>
      <c r="K69" s="214" t="str">
        <f t="shared" ref="K69:K132" si="2">M69&amp;O69</f>
        <v>JW024219A外窓交換（防火・防風・防犯仕様）</v>
      </c>
      <c r="L69" s="215" t="str">
        <f t="shared" ref="L69:L132" si="3">M69&amp;O69&amp;(IF(M69&lt;&gt;"", RIGHT(M69,1),""))</f>
        <v>JW024219A外窓交換（防火・防風・防犯仕様）A</v>
      </c>
      <c r="M69" s="168" t="s">
        <v>1424</v>
      </c>
      <c r="N69" s="168" t="s">
        <v>652</v>
      </c>
      <c r="O69" s="168" t="s">
        <v>718</v>
      </c>
      <c r="P69" s="168" t="s">
        <v>269</v>
      </c>
      <c r="Q69" s="168" t="s">
        <v>955</v>
      </c>
      <c r="R69" s="168" t="s">
        <v>1612</v>
      </c>
      <c r="S69" s="168" t="s">
        <v>270</v>
      </c>
      <c r="T69" s="168" t="s">
        <v>1609</v>
      </c>
    </row>
    <row r="70" spans="1:20" x14ac:dyDescent="0.2">
      <c r="A70" s="168" t="s">
        <v>334</v>
      </c>
      <c r="B70" s="168" t="s">
        <v>436</v>
      </c>
      <c r="C70" s="168" t="s">
        <v>438</v>
      </c>
      <c r="K70" s="214" t="str">
        <f t="shared" si="2"/>
        <v>JW024220A外窓交換（防火・防風・防犯仕様）</v>
      </c>
      <c r="L70" s="215" t="str">
        <f t="shared" si="3"/>
        <v>JW024220A外窓交換（防火・防風・防犯仕様）A</v>
      </c>
      <c r="M70" s="168" t="s">
        <v>1425</v>
      </c>
      <c r="N70" s="168" t="s">
        <v>652</v>
      </c>
      <c r="O70" s="168" t="s">
        <v>718</v>
      </c>
      <c r="P70" s="168" t="s">
        <v>269</v>
      </c>
      <c r="Q70" s="168" t="s">
        <v>956</v>
      </c>
    </row>
    <row r="71" spans="1:20" x14ac:dyDescent="0.2">
      <c r="A71" s="168" t="s">
        <v>335</v>
      </c>
      <c r="B71" s="168" t="s">
        <v>436</v>
      </c>
      <c r="C71" s="168" t="s">
        <v>439</v>
      </c>
      <c r="K71" s="214" t="str">
        <f t="shared" si="2"/>
        <v>JW024221A外窓交換（防火・防風・防犯仕様）</v>
      </c>
      <c r="L71" s="215" t="str">
        <f t="shared" si="3"/>
        <v>JW024221A外窓交換（防火・防風・防犯仕様）A</v>
      </c>
      <c r="M71" s="168" t="s">
        <v>1426</v>
      </c>
      <c r="N71" s="168" t="s">
        <v>652</v>
      </c>
      <c r="O71" s="168" t="s">
        <v>718</v>
      </c>
      <c r="P71" s="168" t="s">
        <v>269</v>
      </c>
      <c r="Q71" s="168" t="s">
        <v>916</v>
      </c>
    </row>
    <row r="72" spans="1:20" x14ac:dyDescent="0.2">
      <c r="A72" s="168" t="s">
        <v>336</v>
      </c>
      <c r="B72" s="168" t="s">
        <v>436</v>
      </c>
      <c r="C72" s="168" t="s">
        <v>440</v>
      </c>
      <c r="K72" s="214" t="str">
        <f t="shared" si="2"/>
        <v>JW024222A外窓交換（防火・防風・防犯仕様）</v>
      </c>
      <c r="L72" s="215" t="str">
        <f t="shared" si="3"/>
        <v>JW024222A外窓交換（防火・防風・防犯仕様）A</v>
      </c>
      <c r="M72" s="168" t="s">
        <v>1427</v>
      </c>
      <c r="N72" s="168" t="s">
        <v>652</v>
      </c>
      <c r="O72" s="168" t="s">
        <v>718</v>
      </c>
      <c r="P72" s="168" t="s">
        <v>269</v>
      </c>
      <c r="Q72" s="168" t="s">
        <v>917</v>
      </c>
    </row>
    <row r="73" spans="1:20" x14ac:dyDescent="0.2">
      <c r="A73" s="168" t="s">
        <v>337</v>
      </c>
      <c r="B73" s="168" t="s">
        <v>436</v>
      </c>
      <c r="C73" s="168" t="s">
        <v>441</v>
      </c>
      <c r="K73" s="214" t="str">
        <f t="shared" si="2"/>
        <v>JW024223S外窓交換（防火・防風・防犯仕様）</v>
      </c>
      <c r="L73" s="215" t="str">
        <f t="shared" si="3"/>
        <v>JW024223S外窓交換（防火・防風・防犯仕様）S</v>
      </c>
      <c r="M73" s="168" t="s">
        <v>1428</v>
      </c>
      <c r="N73" s="168" t="s">
        <v>652</v>
      </c>
      <c r="O73" s="168" t="s">
        <v>718</v>
      </c>
      <c r="P73" s="168" t="s">
        <v>269</v>
      </c>
      <c r="Q73" s="168" t="s">
        <v>918</v>
      </c>
    </row>
    <row r="74" spans="1:20" x14ac:dyDescent="0.2">
      <c r="A74" s="168" t="s">
        <v>338</v>
      </c>
      <c r="B74" s="168" t="s">
        <v>436</v>
      </c>
      <c r="C74" s="168" t="s">
        <v>442</v>
      </c>
      <c r="K74" s="214" t="str">
        <f t="shared" si="2"/>
        <v>JW024224S外窓交換（防火・防風・防犯仕様）</v>
      </c>
      <c r="L74" s="215" t="str">
        <f t="shared" si="3"/>
        <v>JW024224S外窓交換（防火・防風・防犯仕様）S</v>
      </c>
      <c r="M74" s="168" t="s">
        <v>1429</v>
      </c>
      <c r="N74" s="168" t="s">
        <v>652</v>
      </c>
      <c r="O74" s="168" t="s">
        <v>718</v>
      </c>
      <c r="P74" s="168" t="s">
        <v>269</v>
      </c>
      <c r="Q74" s="168" t="s">
        <v>919</v>
      </c>
    </row>
    <row r="75" spans="1:20" x14ac:dyDescent="0.2">
      <c r="A75" s="168" t="s">
        <v>339</v>
      </c>
      <c r="B75" s="168" t="s">
        <v>436</v>
      </c>
      <c r="C75" s="168" t="s">
        <v>443</v>
      </c>
      <c r="K75" s="214" t="str">
        <f t="shared" si="2"/>
        <v>JW024225S外窓交換（防火・防風・防犯仕様）</v>
      </c>
      <c r="L75" s="215" t="str">
        <f t="shared" si="3"/>
        <v>JW024225S外窓交換（防火・防風・防犯仕様）S</v>
      </c>
      <c r="M75" s="168" t="s">
        <v>1430</v>
      </c>
      <c r="N75" s="168" t="s">
        <v>652</v>
      </c>
      <c r="O75" s="168" t="s">
        <v>718</v>
      </c>
      <c r="P75" s="168" t="s">
        <v>269</v>
      </c>
      <c r="Q75" s="168" t="s">
        <v>920</v>
      </c>
    </row>
    <row r="76" spans="1:20" x14ac:dyDescent="0.2">
      <c r="A76" s="168" t="s">
        <v>340</v>
      </c>
      <c r="B76" s="168" t="s">
        <v>436</v>
      </c>
      <c r="C76" s="168" t="s">
        <v>444</v>
      </c>
      <c r="K76" s="214" t="str">
        <f t="shared" si="2"/>
        <v>JW024226S外窓交換（防火・防風・防犯仕様）</v>
      </c>
      <c r="L76" s="215" t="str">
        <f t="shared" si="3"/>
        <v>JW024226S外窓交換（防火・防風・防犯仕様）S</v>
      </c>
      <c r="M76" s="168" t="s">
        <v>1431</v>
      </c>
      <c r="N76" s="168" t="s">
        <v>652</v>
      </c>
      <c r="O76" s="168" t="s">
        <v>718</v>
      </c>
      <c r="P76" s="168" t="s">
        <v>269</v>
      </c>
      <c r="Q76" s="168" t="s">
        <v>957</v>
      </c>
    </row>
    <row r="77" spans="1:20" x14ac:dyDescent="0.2">
      <c r="A77" s="168" t="s">
        <v>341</v>
      </c>
      <c r="B77" s="168" t="s">
        <v>436</v>
      </c>
      <c r="C77" s="168" t="s">
        <v>445</v>
      </c>
      <c r="K77" s="214" t="str">
        <f t="shared" si="2"/>
        <v>JW024227S外窓交換（防火・防風・防犯仕様）</v>
      </c>
      <c r="L77" s="215" t="str">
        <f t="shared" si="3"/>
        <v>JW024227S外窓交換（防火・防風・防犯仕様）S</v>
      </c>
      <c r="M77" s="168" t="s">
        <v>1432</v>
      </c>
      <c r="N77" s="168" t="s">
        <v>652</v>
      </c>
      <c r="O77" s="168" t="s">
        <v>718</v>
      </c>
      <c r="P77" s="168" t="s">
        <v>269</v>
      </c>
      <c r="Q77" s="168" t="s">
        <v>958</v>
      </c>
    </row>
    <row r="78" spans="1:20" x14ac:dyDescent="0.2">
      <c r="A78" s="168" t="s">
        <v>342</v>
      </c>
      <c r="B78" s="168" t="s">
        <v>436</v>
      </c>
      <c r="C78" s="168" t="s">
        <v>446</v>
      </c>
      <c r="K78" s="214" t="str">
        <f t="shared" si="2"/>
        <v>JW024228S外窓交換（防火・防風・防犯仕様）</v>
      </c>
      <c r="L78" s="215" t="str">
        <f t="shared" si="3"/>
        <v>JW024228S外窓交換（防火・防風・防犯仕様）S</v>
      </c>
      <c r="M78" s="168" t="s">
        <v>1433</v>
      </c>
      <c r="N78" s="168" t="s">
        <v>652</v>
      </c>
      <c r="O78" s="168" t="s">
        <v>718</v>
      </c>
      <c r="P78" s="168" t="s">
        <v>269</v>
      </c>
      <c r="Q78" s="168" t="s">
        <v>959</v>
      </c>
    </row>
    <row r="79" spans="1:20" x14ac:dyDescent="0.2">
      <c r="A79" s="168" t="s">
        <v>343</v>
      </c>
      <c r="B79" s="168" t="s">
        <v>436</v>
      </c>
      <c r="C79" s="168" t="s">
        <v>447</v>
      </c>
      <c r="K79" s="214" t="str">
        <f t="shared" si="2"/>
        <v>JW024229S外窓交換（防火・防風・防犯仕様）</v>
      </c>
      <c r="L79" s="215" t="str">
        <f t="shared" si="3"/>
        <v>JW024229S外窓交換（防火・防風・防犯仕様）S</v>
      </c>
      <c r="M79" s="168" t="s">
        <v>1434</v>
      </c>
      <c r="N79" s="168" t="s">
        <v>652</v>
      </c>
      <c r="O79" s="168" t="s">
        <v>718</v>
      </c>
      <c r="P79" s="168" t="s">
        <v>269</v>
      </c>
      <c r="Q79" s="168" t="s">
        <v>921</v>
      </c>
    </row>
    <row r="80" spans="1:20" x14ac:dyDescent="0.2">
      <c r="A80" s="168" t="s">
        <v>344</v>
      </c>
      <c r="B80" s="168" t="s">
        <v>436</v>
      </c>
      <c r="C80" s="168" t="s">
        <v>448</v>
      </c>
      <c r="K80" s="214" t="str">
        <f t="shared" si="2"/>
        <v>JW024230S外窓交換（防火・防風・防犯仕様）</v>
      </c>
      <c r="L80" s="215" t="str">
        <f t="shared" si="3"/>
        <v>JW024230S外窓交換（防火・防風・防犯仕様）S</v>
      </c>
      <c r="M80" s="168" t="s">
        <v>1435</v>
      </c>
      <c r="N80" s="168" t="s">
        <v>652</v>
      </c>
      <c r="O80" s="168" t="s">
        <v>718</v>
      </c>
      <c r="P80" s="168" t="s">
        <v>269</v>
      </c>
      <c r="Q80" s="168" t="s">
        <v>922</v>
      </c>
    </row>
    <row r="81" spans="1:17" x14ac:dyDescent="0.2">
      <c r="A81" s="168" t="s">
        <v>345</v>
      </c>
      <c r="B81" s="168" t="s">
        <v>436</v>
      </c>
      <c r="C81" s="168" t="s">
        <v>449</v>
      </c>
      <c r="K81" s="214" t="str">
        <f t="shared" si="2"/>
        <v>JW024231S外窓交換（防火・防風・防犯仕様）</v>
      </c>
      <c r="L81" s="215" t="str">
        <f t="shared" si="3"/>
        <v>JW024231S外窓交換（防火・防風・防犯仕様）S</v>
      </c>
      <c r="M81" s="168" t="s">
        <v>1436</v>
      </c>
      <c r="N81" s="168" t="s">
        <v>652</v>
      </c>
      <c r="O81" s="168" t="s">
        <v>718</v>
      </c>
      <c r="P81" s="168" t="s">
        <v>269</v>
      </c>
      <c r="Q81" s="168" t="s">
        <v>923</v>
      </c>
    </row>
    <row r="82" spans="1:17" x14ac:dyDescent="0.2">
      <c r="A82" s="168" t="s">
        <v>346</v>
      </c>
      <c r="B82" s="168" t="s">
        <v>436</v>
      </c>
      <c r="C82" s="168" t="s">
        <v>450</v>
      </c>
      <c r="K82" s="214" t="str">
        <f t="shared" si="2"/>
        <v>JW024232S外窓交換（防火・防風・防犯仕様）</v>
      </c>
      <c r="L82" s="215" t="str">
        <f t="shared" si="3"/>
        <v>JW024232S外窓交換（防火・防風・防犯仕様）S</v>
      </c>
      <c r="M82" s="168" t="s">
        <v>1437</v>
      </c>
      <c r="N82" s="168" t="s">
        <v>652</v>
      </c>
      <c r="O82" s="168" t="s">
        <v>718</v>
      </c>
      <c r="P82" s="168" t="s">
        <v>269</v>
      </c>
      <c r="Q82" s="168" t="s">
        <v>924</v>
      </c>
    </row>
    <row r="83" spans="1:17" x14ac:dyDescent="0.2">
      <c r="A83" s="168" t="s">
        <v>347</v>
      </c>
      <c r="B83" s="168" t="s">
        <v>436</v>
      </c>
      <c r="C83" s="168" t="s">
        <v>451</v>
      </c>
      <c r="K83" s="214" t="str">
        <f t="shared" si="2"/>
        <v>JW024233S外窓交換（防火・防風・防犯仕様）</v>
      </c>
      <c r="L83" s="215" t="str">
        <f t="shared" si="3"/>
        <v>JW024233S外窓交換（防火・防風・防犯仕様）S</v>
      </c>
      <c r="M83" s="168" t="s">
        <v>1438</v>
      </c>
      <c r="N83" s="168" t="s">
        <v>652</v>
      </c>
      <c r="O83" s="168" t="s">
        <v>718</v>
      </c>
      <c r="P83" s="168" t="s">
        <v>269</v>
      </c>
      <c r="Q83" s="168" t="s">
        <v>925</v>
      </c>
    </row>
    <row r="84" spans="1:17" x14ac:dyDescent="0.2">
      <c r="A84" s="168" t="s">
        <v>348</v>
      </c>
      <c r="B84" s="168" t="s">
        <v>436</v>
      </c>
      <c r="C84" s="168" t="s">
        <v>452</v>
      </c>
      <c r="K84" s="214" t="str">
        <f t="shared" si="2"/>
        <v>JW024234A外窓交換（防火・防風・防犯仕様）</v>
      </c>
      <c r="L84" s="215" t="str">
        <f t="shared" si="3"/>
        <v>JW024234A外窓交換（防火・防風・防犯仕様）A</v>
      </c>
      <c r="M84" s="168" t="s">
        <v>1439</v>
      </c>
      <c r="N84" s="168" t="s">
        <v>652</v>
      </c>
      <c r="O84" s="168" t="s">
        <v>718</v>
      </c>
      <c r="P84" s="168" t="s">
        <v>269</v>
      </c>
      <c r="Q84" s="168" t="s">
        <v>926</v>
      </c>
    </row>
    <row r="85" spans="1:17" x14ac:dyDescent="0.2">
      <c r="A85" s="168" t="s">
        <v>349</v>
      </c>
      <c r="B85" s="168" t="s">
        <v>436</v>
      </c>
      <c r="C85" s="168" t="s">
        <v>453</v>
      </c>
      <c r="K85" s="214" t="str">
        <f t="shared" si="2"/>
        <v>JW025101A外窓交換（防火・防風・防犯仕様）</v>
      </c>
      <c r="L85" s="215" t="str">
        <f t="shared" si="3"/>
        <v>JW025101A外窓交換（防火・防風・防犯仕様）A</v>
      </c>
      <c r="M85" s="168" t="s">
        <v>1440</v>
      </c>
      <c r="N85" s="168" t="s">
        <v>652</v>
      </c>
      <c r="O85" s="168" t="s">
        <v>718</v>
      </c>
      <c r="P85" s="168" t="s">
        <v>269</v>
      </c>
      <c r="Q85" s="168" t="s">
        <v>732</v>
      </c>
    </row>
    <row r="86" spans="1:17" x14ac:dyDescent="0.2">
      <c r="A86" s="168" t="s">
        <v>350</v>
      </c>
      <c r="B86" s="168" t="s">
        <v>436</v>
      </c>
      <c r="C86" s="168" t="s">
        <v>454</v>
      </c>
      <c r="K86" s="214" t="str">
        <f t="shared" si="2"/>
        <v>JW025102A外窓交換（防火・防風・防犯仕様）</v>
      </c>
      <c r="L86" s="215" t="str">
        <f t="shared" si="3"/>
        <v>JW025102A外窓交換（防火・防風・防犯仕様）A</v>
      </c>
      <c r="M86" s="168" t="s">
        <v>1441</v>
      </c>
      <c r="N86" s="168" t="s">
        <v>652</v>
      </c>
      <c r="O86" s="168" t="s">
        <v>718</v>
      </c>
      <c r="P86" s="168" t="s">
        <v>269</v>
      </c>
      <c r="Q86" s="168" t="s">
        <v>733</v>
      </c>
    </row>
    <row r="87" spans="1:17" x14ac:dyDescent="0.2">
      <c r="A87" s="168" t="s">
        <v>351</v>
      </c>
      <c r="B87" s="168" t="s">
        <v>436</v>
      </c>
      <c r="C87" s="168" t="s">
        <v>455</v>
      </c>
      <c r="K87" s="214" t="str">
        <f t="shared" si="2"/>
        <v>JW026101A外窓交換（防火・防風・防犯仕様）</v>
      </c>
      <c r="L87" s="215" t="str">
        <f t="shared" si="3"/>
        <v>JW026101A外窓交換（防火・防風・防犯仕様）A</v>
      </c>
      <c r="M87" s="168" t="s">
        <v>1442</v>
      </c>
      <c r="N87" s="168" t="s">
        <v>652</v>
      </c>
      <c r="O87" s="168" t="s">
        <v>718</v>
      </c>
      <c r="P87" s="168" t="s">
        <v>269</v>
      </c>
      <c r="Q87" s="168" t="s">
        <v>734</v>
      </c>
    </row>
    <row r="88" spans="1:17" x14ac:dyDescent="0.2">
      <c r="A88" s="168" t="s">
        <v>352</v>
      </c>
      <c r="B88" s="168" t="s">
        <v>436</v>
      </c>
      <c r="C88" s="168" t="s">
        <v>456</v>
      </c>
      <c r="K88" s="214" t="str">
        <f t="shared" si="2"/>
        <v>JW027101A外窓交換（防火・防風・防犯仕様）</v>
      </c>
      <c r="L88" s="215" t="str">
        <f t="shared" si="3"/>
        <v>JW027101A外窓交換（防火・防風・防犯仕様）A</v>
      </c>
      <c r="M88" s="168" t="s">
        <v>1443</v>
      </c>
      <c r="N88" s="168" t="s">
        <v>652</v>
      </c>
      <c r="O88" s="168" t="s">
        <v>718</v>
      </c>
      <c r="P88" s="168" t="s">
        <v>269</v>
      </c>
      <c r="Q88" s="168" t="s">
        <v>735</v>
      </c>
    </row>
    <row r="89" spans="1:17" x14ac:dyDescent="0.2">
      <c r="A89" s="168" t="s">
        <v>353</v>
      </c>
      <c r="B89" s="168" t="s">
        <v>436</v>
      </c>
      <c r="C89" s="168" t="s">
        <v>457</v>
      </c>
      <c r="K89" s="214" t="str">
        <f t="shared" si="2"/>
        <v>JW027102A外窓交換（防火・防風・防犯仕様）</v>
      </c>
      <c r="L89" s="215" t="str">
        <f t="shared" si="3"/>
        <v>JW027102A外窓交換（防火・防風・防犯仕様）A</v>
      </c>
      <c r="M89" s="168" t="s">
        <v>1444</v>
      </c>
      <c r="N89" s="168" t="s">
        <v>652</v>
      </c>
      <c r="O89" s="168" t="s">
        <v>718</v>
      </c>
      <c r="P89" s="168" t="s">
        <v>269</v>
      </c>
      <c r="Q89" s="168" t="s">
        <v>736</v>
      </c>
    </row>
    <row r="90" spans="1:17" x14ac:dyDescent="0.2">
      <c r="A90" s="168" t="s">
        <v>354</v>
      </c>
      <c r="B90" s="168" t="s">
        <v>436</v>
      </c>
      <c r="C90" s="168" t="s">
        <v>458</v>
      </c>
      <c r="K90" s="214" t="str">
        <f t="shared" si="2"/>
        <v>JW027103S外窓交換（防火・防風・防犯仕様）</v>
      </c>
      <c r="L90" s="215" t="str">
        <f t="shared" si="3"/>
        <v>JW027103S外窓交換（防火・防風・防犯仕様）S</v>
      </c>
      <c r="M90" s="168" t="s">
        <v>1445</v>
      </c>
      <c r="N90" s="168" t="s">
        <v>652</v>
      </c>
      <c r="O90" s="168" t="s">
        <v>718</v>
      </c>
      <c r="P90" s="168" t="s">
        <v>269</v>
      </c>
      <c r="Q90" s="168" t="s">
        <v>737</v>
      </c>
    </row>
    <row r="91" spans="1:17" x14ac:dyDescent="0.2">
      <c r="A91" s="168" t="s">
        <v>355</v>
      </c>
      <c r="B91" s="168" t="s">
        <v>436</v>
      </c>
      <c r="C91" s="168" t="s">
        <v>459</v>
      </c>
      <c r="K91" s="214" t="str">
        <f t="shared" si="2"/>
        <v>JW027104S外窓交換（防火・防風・防犯仕様）</v>
      </c>
      <c r="L91" s="215" t="str">
        <f t="shared" si="3"/>
        <v>JW027104S外窓交換（防火・防風・防犯仕様）S</v>
      </c>
      <c r="M91" s="168" t="s">
        <v>1446</v>
      </c>
      <c r="N91" s="168" t="s">
        <v>652</v>
      </c>
      <c r="O91" s="168" t="s">
        <v>718</v>
      </c>
      <c r="P91" s="168" t="s">
        <v>269</v>
      </c>
      <c r="Q91" s="168" t="s">
        <v>738</v>
      </c>
    </row>
    <row r="92" spans="1:17" x14ac:dyDescent="0.2">
      <c r="A92" s="168" t="s">
        <v>356</v>
      </c>
      <c r="B92" s="168" t="s">
        <v>436</v>
      </c>
      <c r="C92" s="168" t="s">
        <v>460</v>
      </c>
      <c r="K92" s="214" t="str">
        <f t="shared" si="2"/>
        <v>JW027105S外窓交換（防火・防風・防犯仕様）</v>
      </c>
      <c r="L92" s="215" t="str">
        <f t="shared" si="3"/>
        <v>JW027105S外窓交換（防火・防風・防犯仕様）S</v>
      </c>
      <c r="M92" s="168" t="s">
        <v>1447</v>
      </c>
      <c r="N92" s="168" t="s">
        <v>652</v>
      </c>
      <c r="O92" s="168" t="s">
        <v>718</v>
      </c>
      <c r="P92" s="168" t="s">
        <v>269</v>
      </c>
      <c r="Q92" s="168" t="s">
        <v>739</v>
      </c>
    </row>
    <row r="93" spans="1:17" x14ac:dyDescent="0.2">
      <c r="A93" s="168" t="s">
        <v>357</v>
      </c>
      <c r="B93" s="168" t="s">
        <v>436</v>
      </c>
      <c r="C93" s="168" t="s">
        <v>461</v>
      </c>
      <c r="K93" s="214" t="str">
        <f t="shared" si="2"/>
        <v>JW027106A外窓交換（防火・防風・防犯仕様）</v>
      </c>
      <c r="L93" s="215" t="str">
        <f t="shared" si="3"/>
        <v>JW027106A外窓交換（防火・防風・防犯仕様）A</v>
      </c>
      <c r="M93" s="168" t="s">
        <v>1448</v>
      </c>
      <c r="N93" s="168" t="s">
        <v>652</v>
      </c>
      <c r="O93" s="168" t="s">
        <v>718</v>
      </c>
      <c r="P93" s="168" t="s">
        <v>269</v>
      </c>
      <c r="Q93" s="168" t="s">
        <v>740</v>
      </c>
    </row>
    <row r="94" spans="1:17" x14ac:dyDescent="0.2">
      <c r="A94" s="168" t="s">
        <v>358</v>
      </c>
      <c r="B94" s="168" t="s">
        <v>436</v>
      </c>
      <c r="C94" s="168" t="s">
        <v>462</v>
      </c>
      <c r="K94" s="214" t="str">
        <f t="shared" si="2"/>
        <v>JW028101A外窓交換（防火・防風・防犯仕様）</v>
      </c>
      <c r="L94" s="215" t="str">
        <f t="shared" si="3"/>
        <v>JW028101A外窓交換（防火・防風・防犯仕様）A</v>
      </c>
      <c r="M94" s="168" t="s">
        <v>1449</v>
      </c>
      <c r="N94" s="168" t="s">
        <v>652</v>
      </c>
      <c r="O94" s="168" t="s">
        <v>718</v>
      </c>
      <c r="P94" s="168" t="s">
        <v>269</v>
      </c>
      <c r="Q94" s="168" t="s">
        <v>741</v>
      </c>
    </row>
    <row r="95" spans="1:17" x14ac:dyDescent="0.2">
      <c r="A95" s="168" t="s">
        <v>359</v>
      </c>
      <c r="B95" s="168" t="s">
        <v>436</v>
      </c>
      <c r="C95" s="168" t="s">
        <v>463</v>
      </c>
      <c r="K95" s="214" t="str">
        <f t="shared" si="2"/>
        <v>JW029031S外窓交換</v>
      </c>
      <c r="L95" s="215" t="str">
        <f t="shared" si="3"/>
        <v>JW029031S外窓交換S</v>
      </c>
      <c r="M95" s="168" t="s">
        <v>1450</v>
      </c>
      <c r="N95" s="168" t="s">
        <v>726</v>
      </c>
      <c r="O95" s="168" t="s">
        <v>727</v>
      </c>
      <c r="P95" s="168" t="s">
        <v>269</v>
      </c>
      <c r="Q95" s="168" t="s">
        <v>804</v>
      </c>
    </row>
    <row r="96" spans="1:17" x14ac:dyDescent="0.2">
      <c r="A96" s="168" t="s">
        <v>360</v>
      </c>
      <c r="B96" s="168" t="s">
        <v>436</v>
      </c>
      <c r="C96" s="168" t="s">
        <v>464</v>
      </c>
      <c r="K96" s="214" t="str">
        <f t="shared" si="2"/>
        <v>JW029032S外窓交換</v>
      </c>
      <c r="L96" s="215" t="str">
        <f t="shared" si="3"/>
        <v>JW029032S外窓交換S</v>
      </c>
      <c r="M96" s="168" t="s">
        <v>1451</v>
      </c>
      <c r="N96" s="168" t="s">
        <v>726</v>
      </c>
      <c r="O96" s="168" t="s">
        <v>727</v>
      </c>
      <c r="P96" s="168" t="s">
        <v>269</v>
      </c>
      <c r="Q96" s="168" t="s">
        <v>805</v>
      </c>
    </row>
    <row r="97" spans="1:17" x14ac:dyDescent="0.2">
      <c r="A97" s="168" t="s">
        <v>361</v>
      </c>
      <c r="B97" s="168" t="s">
        <v>436</v>
      </c>
      <c r="C97" s="168" t="s">
        <v>465</v>
      </c>
      <c r="K97" s="214" t="str">
        <f t="shared" si="2"/>
        <v>JW029033S外窓交換</v>
      </c>
      <c r="L97" s="215" t="str">
        <f t="shared" si="3"/>
        <v>JW029033S外窓交換S</v>
      </c>
      <c r="M97" s="168" t="s">
        <v>1452</v>
      </c>
      <c r="N97" s="168" t="s">
        <v>726</v>
      </c>
      <c r="O97" s="168" t="s">
        <v>727</v>
      </c>
      <c r="P97" s="168" t="s">
        <v>269</v>
      </c>
      <c r="Q97" s="168" t="s">
        <v>806</v>
      </c>
    </row>
    <row r="98" spans="1:17" x14ac:dyDescent="0.2">
      <c r="A98" s="168" t="s">
        <v>775</v>
      </c>
      <c r="B98" s="168" t="s">
        <v>436</v>
      </c>
      <c r="C98" s="168" t="s">
        <v>466</v>
      </c>
      <c r="K98" s="214" t="str">
        <f t="shared" si="2"/>
        <v>JW029034S外窓交換</v>
      </c>
      <c r="L98" s="215" t="str">
        <f t="shared" si="3"/>
        <v>JW029034S外窓交換S</v>
      </c>
      <c r="M98" s="168" t="s">
        <v>1453</v>
      </c>
      <c r="N98" s="168" t="s">
        <v>726</v>
      </c>
      <c r="O98" s="168" t="s">
        <v>727</v>
      </c>
      <c r="P98" s="168" t="s">
        <v>269</v>
      </c>
      <c r="Q98" s="168" t="s">
        <v>807</v>
      </c>
    </row>
    <row r="99" spans="1:17" x14ac:dyDescent="0.2">
      <c r="A99" s="168" t="s">
        <v>362</v>
      </c>
      <c r="B99" s="168" t="s">
        <v>436</v>
      </c>
      <c r="C99" s="168" t="s">
        <v>467</v>
      </c>
      <c r="K99" s="214" t="str">
        <f t="shared" si="2"/>
        <v>JW029041S外窓交換</v>
      </c>
      <c r="L99" s="215" t="str">
        <f t="shared" si="3"/>
        <v>JW029041S外窓交換S</v>
      </c>
      <c r="M99" s="168" t="s">
        <v>1454</v>
      </c>
      <c r="N99" s="168" t="s">
        <v>726</v>
      </c>
      <c r="O99" s="168" t="s">
        <v>727</v>
      </c>
      <c r="P99" s="168" t="s">
        <v>269</v>
      </c>
      <c r="Q99" s="168" t="s">
        <v>808</v>
      </c>
    </row>
    <row r="100" spans="1:17" x14ac:dyDescent="0.2">
      <c r="A100" s="168" t="s">
        <v>363</v>
      </c>
      <c r="B100" s="168" t="s">
        <v>436</v>
      </c>
      <c r="C100" s="168" t="s">
        <v>468</v>
      </c>
      <c r="K100" s="214" t="str">
        <f t="shared" si="2"/>
        <v>JW029051S外窓交換</v>
      </c>
      <c r="L100" s="215" t="str">
        <f t="shared" si="3"/>
        <v>JW029051S外窓交換S</v>
      </c>
      <c r="M100" s="168" t="s">
        <v>1455</v>
      </c>
      <c r="N100" s="168" t="s">
        <v>726</v>
      </c>
      <c r="O100" s="168" t="s">
        <v>727</v>
      </c>
      <c r="P100" s="168" t="s">
        <v>269</v>
      </c>
      <c r="Q100" s="168" t="s">
        <v>809</v>
      </c>
    </row>
    <row r="101" spans="1:17" x14ac:dyDescent="0.2">
      <c r="A101" s="168" t="s">
        <v>364</v>
      </c>
      <c r="B101" s="168" t="s">
        <v>469</v>
      </c>
      <c r="C101" s="168" t="s">
        <v>470</v>
      </c>
      <c r="K101" s="214" t="str">
        <f t="shared" si="2"/>
        <v>JW029071S外窓交換</v>
      </c>
      <c r="L101" s="215" t="str">
        <f t="shared" si="3"/>
        <v>JW029071S外窓交換S</v>
      </c>
      <c r="M101" s="168" t="s">
        <v>1456</v>
      </c>
      <c r="N101" s="168" t="s">
        <v>726</v>
      </c>
      <c r="O101" s="168" t="s">
        <v>727</v>
      </c>
      <c r="P101" s="168" t="s">
        <v>269</v>
      </c>
      <c r="Q101" s="168" t="s">
        <v>927</v>
      </c>
    </row>
    <row r="102" spans="1:17" x14ac:dyDescent="0.2">
      <c r="A102" s="168" t="s">
        <v>365</v>
      </c>
      <c r="B102" s="168" t="s">
        <v>469</v>
      </c>
      <c r="C102" s="168" t="s">
        <v>471</v>
      </c>
      <c r="K102" s="214" t="str">
        <f t="shared" si="2"/>
        <v>JW029081Aカバー工法</v>
      </c>
      <c r="L102" s="215" t="str">
        <f t="shared" si="3"/>
        <v>JW029081Aカバー工法A</v>
      </c>
      <c r="M102" s="168" t="s">
        <v>1457</v>
      </c>
      <c r="N102" s="168" t="s">
        <v>726</v>
      </c>
      <c r="O102" s="168" t="s">
        <v>715</v>
      </c>
      <c r="P102" s="168" t="s">
        <v>269</v>
      </c>
      <c r="Q102" s="168" t="s">
        <v>928</v>
      </c>
    </row>
    <row r="103" spans="1:17" x14ac:dyDescent="0.2">
      <c r="A103" s="168" t="s">
        <v>366</v>
      </c>
      <c r="B103" s="168" t="s">
        <v>469</v>
      </c>
      <c r="C103" s="168" t="s">
        <v>472</v>
      </c>
      <c r="K103" s="214" t="str">
        <f t="shared" si="2"/>
        <v>JW029082Aカバー工法</v>
      </c>
      <c r="L103" s="215" t="str">
        <f t="shared" si="3"/>
        <v>JW029082Aカバー工法A</v>
      </c>
      <c r="M103" s="168" t="s">
        <v>1458</v>
      </c>
      <c r="N103" s="168" t="s">
        <v>726</v>
      </c>
      <c r="O103" s="168" t="s">
        <v>715</v>
      </c>
      <c r="P103" s="168" t="s">
        <v>269</v>
      </c>
      <c r="Q103" s="168" t="s">
        <v>929</v>
      </c>
    </row>
    <row r="104" spans="1:17" x14ac:dyDescent="0.2">
      <c r="A104" s="168" t="s">
        <v>367</v>
      </c>
      <c r="B104" s="168" t="s">
        <v>469</v>
      </c>
      <c r="C104" s="168" t="s">
        <v>473</v>
      </c>
      <c r="K104" s="214" t="str">
        <f t="shared" si="2"/>
        <v>JW029101S外窓交換</v>
      </c>
      <c r="L104" s="215" t="str">
        <f t="shared" si="3"/>
        <v>JW029101S外窓交換S</v>
      </c>
      <c r="M104" s="168" t="s">
        <v>1459</v>
      </c>
      <c r="N104" s="168" t="s">
        <v>726</v>
      </c>
      <c r="O104" s="168" t="s">
        <v>727</v>
      </c>
      <c r="P104" s="168" t="s">
        <v>269</v>
      </c>
      <c r="Q104" s="168" t="s">
        <v>930</v>
      </c>
    </row>
    <row r="105" spans="1:17" x14ac:dyDescent="0.2">
      <c r="A105" s="168" t="s">
        <v>368</v>
      </c>
      <c r="B105" s="168" t="s">
        <v>469</v>
      </c>
      <c r="C105" s="168" t="s">
        <v>474</v>
      </c>
      <c r="K105" s="214" t="str">
        <f t="shared" si="2"/>
        <v>JW029102S外窓交換</v>
      </c>
      <c r="L105" s="215" t="str">
        <f t="shared" si="3"/>
        <v>JW029102S外窓交換S</v>
      </c>
      <c r="M105" s="168" t="s">
        <v>1460</v>
      </c>
      <c r="N105" s="168" t="s">
        <v>726</v>
      </c>
      <c r="O105" s="168" t="s">
        <v>727</v>
      </c>
      <c r="P105" s="168" t="s">
        <v>269</v>
      </c>
      <c r="Q105" s="168" t="s">
        <v>931</v>
      </c>
    </row>
    <row r="106" spans="1:17" x14ac:dyDescent="0.2">
      <c r="A106" s="168" t="s">
        <v>369</v>
      </c>
      <c r="B106" s="168" t="s">
        <v>469</v>
      </c>
      <c r="C106" s="168" t="s">
        <v>475</v>
      </c>
      <c r="K106" s="214" t="str">
        <f t="shared" si="2"/>
        <v>JW029103S外窓交換</v>
      </c>
      <c r="L106" s="215" t="str">
        <f t="shared" si="3"/>
        <v>JW029103S外窓交換S</v>
      </c>
      <c r="M106" s="168" t="s">
        <v>1461</v>
      </c>
      <c r="N106" s="168" t="s">
        <v>726</v>
      </c>
      <c r="O106" s="168" t="s">
        <v>727</v>
      </c>
      <c r="P106" s="168" t="s">
        <v>269</v>
      </c>
      <c r="Q106" s="168" t="s">
        <v>932</v>
      </c>
    </row>
    <row r="107" spans="1:17" x14ac:dyDescent="0.2">
      <c r="A107" s="168" t="s">
        <v>370</v>
      </c>
      <c r="B107" s="168" t="s">
        <v>469</v>
      </c>
      <c r="C107" s="168" t="s">
        <v>476</v>
      </c>
      <c r="K107" s="214" t="str">
        <f t="shared" si="2"/>
        <v>JW029104S外窓交換</v>
      </c>
      <c r="L107" s="215" t="str">
        <f t="shared" si="3"/>
        <v>JW029104S外窓交換S</v>
      </c>
      <c r="M107" s="168" t="s">
        <v>1462</v>
      </c>
      <c r="N107" s="168" t="s">
        <v>726</v>
      </c>
      <c r="O107" s="168" t="s">
        <v>727</v>
      </c>
      <c r="P107" s="168" t="s">
        <v>269</v>
      </c>
      <c r="Q107" s="168" t="s">
        <v>933</v>
      </c>
    </row>
    <row r="108" spans="1:17" x14ac:dyDescent="0.2">
      <c r="A108" s="168" t="s">
        <v>371</v>
      </c>
      <c r="B108" s="168" t="s">
        <v>469</v>
      </c>
      <c r="C108" s="168" t="s">
        <v>477</v>
      </c>
      <c r="K108" s="214" t="str">
        <f t="shared" si="2"/>
        <v>JW029105S外窓交換</v>
      </c>
      <c r="L108" s="215" t="str">
        <f t="shared" si="3"/>
        <v>JW029105S外窓交換S</v>
      </c>
      <c r="M108" s="168" t="s">
        <v>1463</v>
      </c>
      <c r="N108" s="168" t="s">
        <v>726</v>
      </c>
      <c r="O108" s="168" t="s">
        <v>727</v>
      </c>
      <c r="P108" s="168" t="s">
        <v>269</v>
      </c>
      <c r="Q108" s="168" t="s">
        <v>934</v>
      </c>
    </row>
    <row r="109" spans="1:17" x14ac:dyDescent="0.2">
      <c r="A109" s="168" t="s">
        <v>372</v>
      </c>
      <c r="B109" s="168" t="s">
        <v>469</v>
      </c>
      <c r="C109" s="168" t="s">
        <v>478</v>
      </c>
      <c r="K109" s="214" t="str">
        <f t="shared" si="2"/>
        <v>JW029106S外窓交換</v>
      </c>
      <c r="L109" s="215" t="str">
        <f t="shared" si="3"/>
        <v>JW029106S外窓交換S</v>
      </c>
      <c r="M109" s="168" t="s">
        <v>1464</v>
      </c>
      <c r="N109" s="168" t="s">
        <v>726</v>
      </c>
      <c r="O109" s="168" t="s">
        <v>727</v>
      </c>
      <c r="P109" s="168" t="s">
        <v>269</v>
      </c>
      <c r="Q109" s="168" t="s">
        <v>935</v>
      </c>
    </row>
    <row r="110" spans="1:17" x14ac:dyDescent="0.2">
      <c r="A110" s="168" t="s">
        <v>373</v>
      </c>
      <c r="B110" s="168" t="s">
        <v>469</v>
      </c>
      <c r="C110" s="168" t="s">
        <v>479</v>
      </c>
      <c r="K110" s="214" t="str">
        <f t="shared" si="2"/>
        <v>JW029107S外窓交換</v>
      </c>
      <c r="L110" s="215" t="str">
        <f t="shared" si="3"/>
        <v>JW029107S外窓交換S</v>
      </c>
      <c r="M110" s="168" t="s">
        <v>1465</v>
      </c>
      <c r="N110" s="168" t="s">
        <v>726</v>
      </c>
      <c r="O110" s="168" t="s">
        <v>727</v>
      </c>
      <c r="P110" s="168" t="s">
        <v>269</v>
      </c>
      <c r="Q110" s="168" t="s">
        <v>936</v>
      </c>
    </row>
    <row r="111" spans="1:17" x14ac:dyDescent="0.2">
      <c r="A111" s="168" t="s">
        <v>374</v>
      </c>
      <c r="B111" s="168" t="s">
        <v>469</v>
      </c>
      <c r="C111" s="168" t="s">
        <v>480</v>
      </c>
      <c r="K111" s="214" t="str">
        <f t="shared" si="2"/>
        <v>JW029108S外窓交換</v>
      </c>
      <c r="L111" s="215" t="str">
        <f t="shared" si="3"/>
        <v>JW029108S外窓交換S</v>
      </c>
      <c r="M111" s="168" t="s">
        <v>1466</v>
      </c>
      <c r="N111" s="168" t="s">
        <v>726</v>
      </c>
      <c r="O111" s="168" t="s">
        <v>727</v>
      </c>
      <c r="P111" s="168" t="s">
        <v>269</v>
      </c>
      <c r="Q111" s="168" t="s">
        <v>937</v>
      </c>
    </row>
    <row r="112" spans="1:17" x14ac:dyDescent="0.2">
      <c r="A112" s="168" t="s">
        <v>375</v>
      </c>
      <c r="B112" s="168" t="s">
        <v>469</v>
      </c>
      <c r="C112" s="168" t="s">
        <v>481</v>
      </c>
      <c r="K112" s="214" t="str">
        <f t="shared" si="2"/>
        <v>JW029109S外窓交換</v>
      </c>
      <c r="L112" s="215" t="str">
        <f t="shared" si="3"/>
        <v>JW029109S外窓交換S</v>
      </c>
      <c r="M112" s="168" t="s">
        <v>1467</v>
      </c>
      <c r="N112" s="168" t="s">
        <v>726</v>
      </c>
      <c r="O112" s="168" t="s">
        <v>727</v>
      </c>
      <c r="P112" s="168" t="s">
        <v>269</v>
      </c>
      <c r="Q112" s="168" t="s">
        <v>938</v>
      </c>
    </row>
    <row r="113" spans="1:17" x14ac:dyDescent="0.2">
      <c r="A113" s="168" t="s">
        <v>376</v>
      </c>
      <c r="B113" s="168" t="s">
        <v>482</v>
      </c>
      <c r="C113" s="168" t="s">
        <v>483</v>
      </c>
      <c r="K113" s="214" t="str">
        <f t="shared" si="2"/>
        <v>JW029110S外窓交換</v>
      </c>
      <c r="L113" s="215" t="str">
        <f t="shared" si="3"/>
        <v>JW029110S外窓交換S</v>
      </c>
      <c r="M113" s="168" t="s">
        <v>1468</v>
      </c>
      <c r="N113" s="168" t="s">
        <v>726</v>
      </c>
      <c r="O113" s="168" t="s">
        <v>727</v>
      </c>
      <c r="P113" s="168" t="s">
        <v>269</v>
      </c>
      <c r="Q113" s="168" t="s">
        <v>939</v>
      </c>
    </row>
    <row r="114" spans="1:17" x14ac:dyDescent="0.2">
      <c r="A114" s="168" t="s">
        <v>858</v>
      </c>
      <c r="B114" s="168" t="s">
        <v>482</v>
      </c>
      <c r="C114" s="168" t="s">
        <v>484</v>
      </c>
      <c r="K114" s="214" t="str">
        <f t="shared" si="2"/>
        <v>JW029111S外窓交換</v>
      </c>
      <c r="L114" s="215" t="str">
        <f t="shared" si="3"/>
        <v>JW029111S外窓交換S</v>
      </c>
      <c r="M114" s="168" t="s">
        <v>1469</v>
      </c>
      <c r="N114" s="168" t="s">
        <v>726</v>
      </c>
      <c r="O114" s="168" t="s">
        <v>727</v>
      </c>
      <c r="P114" s="168" t="s">
        <v>269</v>
      </c>
      <c r="Q114" s="168" t="s">
        <v>940</v>
      </c>
    </row>
    <row r="115" spans="1:17" x14ac:dyDescent="0.2">
      <c r="A115" s="168" t="s">
        <v>1199</v>
      </c>
      <c r="B115" s="168" t="s">
        <v>1200</v>
      </c>
      <c r="C115" s="168" t="s">
        <v>1201</v>
      </c>
      <c r="K115" s="214" t="str">
        <f t="shared" si="2"/>
        <v>JW029112S外窓交換</v>
      </c>
      <c r="L115" s="215" t="str">
        <f t="shared" si="3"/>
        <v>JW029112S外窓交換S</v>
      </c>
      <c r="M115" s="168" t="s">
        <v>1470</v>
      </c>
      <c r="N115" s="168" t="s">
        <v>726</v>
      </c>
      <c r="O115" s="168" t="s">
        <v>727</v>
      </c>
      <c r="P115" s="168" t="s">
        <v>269</v>
      </c>
      <c r="Q115" s="168" t="s">
        <v>941</v>
      </c>
    </row>
    <row r="116" spans="1:17" x14ac:dyDescent="0.2">
      <c r="A116" s="168" t="s">
        <v>1230</v>
      </c>
      <c r="B116" s="168" t="s">
        <v>482</v>
      </c>
      <c r="C116" s="168" t="s">
        <v>1231</v>
      </c>
      <c r="K116" s="214" t="str">
        <f t="shared" si="2"/>
        <v>JW029113S外窓交換</v>
      </c>
      <c r="L116" s="215" t="str">
        <f t="shared" si="3"/>
        <v>JW029113S外窓交換S</v>
      </c>
      <c r="M116" s="168" t="s">
        <v>1471</v>
      </c>
      <c r="N116" s="168" t="s">
        <v>726</v>
      </c>
      <c r="O116" s="168" t="s">
        <v>727</v>
      </c>
      <c r="P116" s="168" t="s">
        <v>269</v>
      </c>
      <c r="Q116" s="168" t="s">
        <v>942</v>
      </c>
    </row>
    <row r="117" spans="1:17" x14ac:dyDescent="0.2">
      <c r="A117" s="168" t="s">
        <v>1232</v>
      </c>
      <c r="B117" s="168" t="s">
        <v>482</v>
      </c>
      <c r="C117" s="168" t="s">
        <v>1233</v>
      </c>
      <c r="K117" s="214" t="str">
        <f t="shared" si="2"/>
        <v>JW029114S外窓交換</v>
      </c>
      <c r="L117" s="215" t="str">
        <f t="shared" si="3"/>
        <v>JW029114S外窓交換S</v>
      </c>
      <c r="M117" s="168" t="s">
        <v>1472</v>
      </c>
      <c r="N117" s="168" t="s">
        <v>726</v>
      </c>
      <c r="O117" s="168" t="s">
        <v>727</v>
      </c>
      <c r="P117" s="168" t="s">
        <v>269</v>
      </c>
      <c r="Q117" s="168" t="s">
        <v>943</v>
      </c>
    </row>
    <row r="118" spans="1:17" x14ac:dyDescent="0.2">
      <c r="A118" s="168" t="s">
        <v>1234</v>
      </c>
      <c r="B118" s="168" t="s">
        <v>407</v>
      </c>
      <c r="C118" s="168" t="s">
        <v>1235</v>
      </c>
      <c r="K118" s="214" t="str">
        <f t="shared" si="2"/>
        <v>JW032201A外窓交換（防火・防風・防犯仕様）</v>
      </c>
      <c r="L118" s="215" t="str">
        <f t="shared" si="3"/>
        <v>JW032201A外窓交換（防火・防風・防犯仕様）A</v>
      </c>
      <c r="M118" s="168" t="s">
        <v>1473</v>
      </c>
      <c r="N118" s="168" t="s">
        <v>652</v>
      </c>
      <c r="O118" s="168" t="s">
        <v>718</v>
      </c>
      <c r="P118" s="168" t="s">
        <v>270</v>
      </c>
      <c r="Q118" s="168" t="s">
        <v>754</v>
      </c>
    </row>
    <row r="119" spans="1:17" x14ac:dyDescent="0.2">
      <c r="A119" s="168" t="s">
        <v>1236</v>
      </c>
      <c r="B119" s="168" t="s">
        <v>407</v>
      </c>
      <c r="C119" s="168" t="s">
        <v>1237</v>
      </c>
      <c r="K119" s="214" t="str">
        <f t="shared" si="2"/>
        <v>JW032202A外窓交換（防火・防風・防犯仕様）</v>
      </c>
      <c r="L119" s="215" t="str">
        <f t="shared" si="3"/>
        <v>JW032202A外窓交換（防火・防風・防犯仕様）A</v>
      </c>
      <c r="M119" s="168" t="s">
        <v>1474</v>
      </c>
      <c r="N119" s="168" t="s">
        <v>652</v>
      </c>
      <c r="O119" s="168" t="s">
        <v>718</v>
      </c>
      <c r="P119" s="168" t="s">
        <v>270</v>
      </c>
      <c r="Q119" s="168" t="s">
        <v>755</v>
      </c>
    </row>
    <row r="120" spans="1:17" x14ac:dyDescent="0.2">
      <c r="A120" s="168" t="s">
        <v>1238</v>
      </c>
      <c r="B120" s="168" t="s">
        <v>407</v>
      </c>
      <c r="C120" s="168" t="s">
        <v>1239</v>
      </c>
      <c r="K120" s="214" t="str">
        <f t="shared" si="2"/>
        <v>JW032203A外窓交換（防火・防風・防犯仕様）</v>
      </c>
      <c r="L120" s="215" t="str">
        <f t="shared" si="3"/>
        <v>JW032203A外窓交換（防火・防風・防犯仕様）A</v>
      </c>
      <c r="M120" s="168" t="s">
        <v>1475</v>
      </c>
      <c r="N120" s="168" t="s">
        <v>652</v>
      </c>
      <c r="O120" s="168" t="s">
        <v>718</v>
      </c>
      <c r="P120" s="168" t="s">
        <v>270</v>
      </c>
      <c r="Q120" s="168" t="s">
        <v>756</v>
      </c>
    </row>
    <row r="121" spans="1:17" x14ac:dyDescent="0.2">
      <c r="A121" s="168" t="s">
        <v>1240</v>
      </c>
      <c r="B121" s="168" t="s">
        <v>407</v>
      </c>
      <c r="C121" s="168" t="s">
        <v>1241</v>
      </c>
      <c r="K121" s="214" t="str">
        <f t="shared" si="2"/>
        <v>JW032204A外窓交換（防火・防風・防犯仕様）</v>
      </c>
      <c r="L121" s="215" t="str">
        <f t="shared" si="3"/>
        <v>JW032204A外窓交換（防火・防風・防犯仕様）A</v>
      </c>
      <c r="M121" s="168" t="s">
        <v>1476</v>
      </c>
      <c r="N121" s="168" t="s">
        <v>652</v>
      </c>
      <c r="O121" s="168" t="s">
        <v>718</v>
      </c>
      <c r="P121" s="168" t="s">
        <v>270</v>
      </c>
      <c r="Q121" s="168" t="s">
        <v>757</v>
      </c>
    </row>
    <row r="122" spans="1:17" x14ac:dyDescent="0.2">
      <c r="A122" s="168" t="s">
        <v>1242</v>
      </c>
      <c r="B122" s="168" t="s">
        <v>407</v>
      </c>
      <c r="C122" s="168" t="s">
        <v>1243</v>
      </c>
      <c r="K122" s="214" t="str">
        <f t="shared" si="2"/>
        <v>JW032206A外窓交換（防火・防風・防犯仕様）</v>
      </c>
      <c r="L122" s="215" t="str">
        <f t="shared" si="3"/>
        <v>JW032206A外窓交換（防火・防風・防犯仕様）A</v>
      </c>
      <c r="M122" s="168" t="s">
        <v>1477</v>
      </c>
      <c r="N122" s="168" t="s">
        <v>652</v>
      </c>
      <c r="O122" s="168" t="s">
        <v>718</v>
      </c>
      <c r="P122" s="168" t="s">
        <v>270</v>
      </c>
      <c r="Q122" s="168" t="s">
        <v>759</v>
      </c>
    </row>
    <row r="123" spans="1:17" x14ac:dyDescent="0.2">
      <c r="A123" s="168" t="s">
        <v>1244</v>
      </c>
      <c r="B123" s="168" t="s">
        <v>407</v>
      </c>
      <c r="C123" s="168" t="s">
        <v>1245</v>
      </c>
      <c r="K123" s="214" t="str">
        <f t="shared" si="2"/>
        <v>JW032207S外窓交換（防火・防風・防犯仕様）</v>
      </c>
      <c r="L123" s="215" t="str">
        <f t="shared" si="3"/>
        <v>JW032207S外窓交換（防火・防風・防犯仕様）S</v>
      </c>
      <c r="M123" s="168" t="s">
        <v>1478</v>
      </c>
      <c r="N123" s="168" t="s">
        <v>652</v>
      </c>
      <c r="O123" s="168" t="s">
        <v>718</v>
      </c>
      <c r="P123" s="168" t="s">
        <v>270</v>
      </c>
      <c r="Q123" s="168" t="s">
        <v>760</v>
      </c>
    </row>
    <row r="124" spans="1:17" x14ac:dyDescent="0.2">
      <c r="A124" s="168" t="s">
        <v>1246</v>
      </c>
      <c r="B124" s="168" t="s">
        <v>407</v>
      </c>
      <c r="C124" s="168" t="s">
        <v>1247</v>
      </c>
      <c r="K124" s="214" t="str">
        <f t="shared" si="2"/>
        <v>JW032208A外窓交換（防火・防風・防犯仕様）</v>
      </c>
      <c r="L124" s="215" t="str">
        <f t="shared" si="3"/>
        <v>JW032208A外窓交換（防火・防風・防犯仕様）A</v>
      </c>
      <c r="M124" s="168" t="s">
        <v>1479</v>
      </c>
      <c r="N124" s="168" t="s">
        <v>652</v>
      </c>
      <c r="O124" s="168" t="s">
        <v>718</v>
      </c>
      <c r="P124" s="168" t="s">
        <v>270</v>
      </c>
      <c r="Q124" s="168" t="s">
        <v>761</v>
      </c>
    </row>
    <row r="125" spans="1:17" x14ac:dyDescent="0.2">
      <c r="A125" s="168" t="s">
        <v>1248</v>
      </c>
      <c r="B125" s="168" t="s">
        <v>407</v>
      </c>
      <c r="C125" s="168" t="s">
        <v>1249</v>
      </c>
      <c r="K125" s="214" t="str">
        <f t="shared" si="2"/>
        <v>JW032209A外窓交換（防火・防風・防犯仕様）</v>
      </c>
      <c r="L125" s="215" t="str">
        <f t="shared" si="3"/>
        <v>JW032209A外窓交換（防火・防風・防犯仕様）A</v>
      </c>
      <c r="M125" s="168" t="s">
        <v>1480</v>
      </c>
      <c r="N125" s="168" t="s">
        <v>652</v>
      </c>
      <c r="O125" s="168" t="s">
        <v>718</v>
      </c>
      <c r="P125" s="168" t="s">
        <v>270</v>
      </c>
      <c r="Q125" s="168" t="s">
        <v>762</v>
      </c>
    </row>
    <row r="126" spans="1:17" x14ac:dyDescent="0.2">
      <c r="A126" s="168" t="s">
        <v>1250</v>
      </c>
      <c r="B126" s="168" t="s">
        <v>407</v>
      </c>
      <c r="C126" s="168" t="s">
        <v>1251</v>
      </c>
      <c r="K126" s="214" t="str">
        <f t="shared" si="2"/>
        <v>JW032210A外窓交換（防火・防風・防犯仕様）</v>
      </c>
      <c r="L126" s="215" t="str">
        <f t="shared" si="3"/>
        <v>JW032210A外窓交換（防火・防風・防犯仕様）A</v>
      </c>
      <c r="M126" s="168" t="s">
        <v>1481</v>
      </c>
      <c r="N126" s="168" t="s">
        <v>652</v>
      </c>
      <c r="O126" s="168" t="s">
        <v>718</v>
      </c>
      <c r="P126" s="168" t="s">
        <v>270</v>
      </c>
      <c r="Q126" s="168" t="s">
        <v>763</v>
      </c>
    </row>
    <row r="127" spans="1:17" x14ac:dyDescent="0.2">
      <c r="A127" s="168" t="s">
        <v>1252</v>
      </c>
      <c r="B127" s="168" t="s">
        <v>407</v>
      </c>
      <c r="C127" s="168" t="s">
        <v>1253</v>
      </c>
      <c r="K127" s="214" t="str">
        <f t="shared" si="2"/>
        <v>JW032211S外窓交換（防火・防風・防犯仕様）</v>
      </c>
      <c r="L127" s="215" t="str">
        <f t="shared" si="3"/>
        <v>JW032211S外窓交換（防火・防風・防犯仕様）S</v>
      </c>
      <c r="M127" s="168" t="s">
        <v>1482</v>
      </c>
      <c r="N127" s="168" t="s">
        <v>652</v>
      </c>
      <c r="O127" s="168" t="s">
        <v>718</v>
      </c>
      <c r="P127" s="168" t="s">
        <v>270</v>
      </c>
      <c r="Q127" s="168" t="s">
        <v>764</v>
      </c>
    </row>
    <row r="128" spans="1:17" x14ac:dyDescent="0.2">
      <c r="A128" s="168" t="s">
        <v>1254</v>
      </c>
      <c r="B128" s="168" t="s">
        <v>407</v>
      </c>
      <c r="C128" s="168" t="s">
        <v>1255</v>
      </c>
      <c r="K128" s="214" t="str">
        <f t="shared" si="2"/>
        <v>JW032212A外窓交換（防火・防風・防犯仕様）</v>
      </c>
      <c r="L128" s="215" t="str">
        <f t="shared" si="3"/>
        <v>JW032212A外窓交換（防火・防風・防犯仕様）A</v>
      </c>
      <c r="M128" s="168" t="s">
        <v>1483</v>
      </c>
      <c r="N128" s="168" t="s">
        <v>652</v>
      </c>
      <c r="O128" s="168" t="s">
        <v>718</v>
      </c>
      <c r="P128" s="168" t="s">
        <v>270</v>
      </c>
      <c r="Q128" s="168" t="s">
        <v>765</v>
      </c>
    </row>
    <row r="129" spans="1:17" x14ac:dyDescent="0.2">
      <c r="A129" s="168" t="s">
        <v>1256</v>
      </c>
      <c r="B129" s="168" t="s">
        <v>407</v>
      </c>
      <c r="C129" s="168" t="s">
        <v>1257</v>
      </c>
      <c r="K129" s="214" t="str">
        <f t="shared" si="2"/>
        <v>JW032214S外窓交換（防火・防風・防犯仕様）</v>
      </c>
      <c r="L129" s="215" t="str">
        <f t="shared" si="3"/>
        <v>JW032214S外窓交換（防火・防風・防犯仕様）S</v>
      </c>
      <c r="M129" s="168" t="s">
        <v>1484</v>
      </c>
      <c r="N129" s="168" t="s">
        <v>652</v>
      </c>
      <c r="O129" s="168" t="s">
        <v>718</v>
      </c>
      <c r="P129" s="168" t="s">
        <v>270</v>
      </c>
      <c r="Q129" s="168" t="s">
        <v>767</v>
      </c>
    </row>
    <row r="130" spans="1:17" x14ac:dyDescent="0.2">
      <c r="A130" s="168" t="s">
        <v>1258</v>
      </c>
      <c r="B130" s="168" t="s">
        <v>407</v>
      </c>
      <c r="C130" s="168" t="s">
        <v>1259</v>
      </c>
      <c r="K130" s="214" t="str">
        <f t="shared" si="2"/>
        <v>JW032215A外窓交換（防火・防風・防犯仕様）</v>
      </c>
      <c r="L130" s="215" t="str">
        <f t="shared" si="3"/>
        <v>JW032215A外窓交換（防火・防風・防犯仕様）A</v>
      </c>
      <c r="M130" s="168" t="s">
        <v>1485</v>
      </c>
      <c r="N130" s="168" t="s">
        <v>652</v>
      </c>
      <c r="O130" s="168" t="s">
        <v>718</v>
      </c>
      <c r="P130" s="168" t="s">
        <v>270</v>
      </c>
      <c r="Q130" s="168" t="s">
        <v>768</v>
      </c>
    </row>
    <row r="131" spans="1:17" x14ac:dyDescent="0.2">
      <c r="A131" s="168" t="s">
        <v>1260</v>
      </c>
      <c r="B131" s="168" t="s">
        <v>407</v>
      </c>
      <c r="C131" s="168" t="s">
        <v>1261</v>
      </c>
      <c r="K131" s="214" t="str">
        <f t="shared" si="2"/>
        <v>JW032216A外窓交換（防火・防風・防犯仕様）</v>
      </c>
      <c r="L131" s="215" t="str">
        <f t="shared" si="3"/>
        <v>JW032216A外窓交換（防火・防風・防犯仕様）A</v>
      </c>
      <c r="M131" s="168" t="s">
        <v>1486</v>
      </c>
      <c r="N131" s="168" t="s">
        <v>652</v>
      </c>
      <c r="O131" s="168" t="s">
        <v>718</v>
      </c>
      <c r="P131" s="168" t="s">
        <v>270</v>
      </c>
      <c r="Q131" s="168" t="s">
        <v>769</v>
      </c>
    </row>
    <row r="132" spans="1:17" x14ac:dyDescent="0.2">
      <c r="A132" s="168" t="s">
        <v>1262</v>
      </c>
      <c r="B132" s="168" t="s">
        <v>407</v>
      </c>
      <c r="C132" s="168" t="s">
        <v>1263</v>
      </c>
      <c r="K132" s="214" t="str">
        <f t="shared" si="2"/>
        <v>JW032301A外窓交換（防火・防風・防犯仕様）</v>
      </c>
      <c r="L132" s="215" t="str">
        <f t="shared" si="3"/>
        <v>JW032301A外窓交換（防火・防風・防犯仕様）A</v>
      </c>
      <c r="M132" s="168" t="s">
        <v>1487</v>
      </c>
      <c r="N132" s="168" t="s">
        <v>652</v>
      </c>
      <c r="O132" s="168" t="s">
        <v>718</v>
      </c>
      <c r="P132" s="168" t="s">
        <v>270</v>
      </c>
      <c r="Q132" s="168" t="s">
        <v>770</v>
      </c>
    </row>
    <row r="133" spans="1:17" x14ac:dyDescent="0.2">
      <c r="A133" s="168" t="s">
        <v>1264</v>
      </c>
      <c r="B133" s="168" t="s">
        <v>407</v>
      </c>
      <c r="C133" s="168" t="s">
        <v>1265</v>
      </c>
      <c r="K133" s="214" t="str">
        <f t="shared" ref="K133:K196" si="4">M133&amp;O133</f>
        <v>JW032302A外窓交換（防火・防風・防犯仕様）</v>
      </c>
      <c r="L133" s="215" t="str">
        <f t="shared" ref="L133:L196" si="5">M133&amp;O133&amp;(IF(M133&lt;&gt;"", RIGHT(M133,1),""))</f>
        <v>JW032302A外窓交換（防火・防風・防犯仕様）A</v>
      </c>
      <c r="M133" s="168" t="s">
        <v>1488</v>
      </c>
      <c r="N133" s="168" t="s">
        <v>652</v>
      </c>
      <c r="O133" s="168" t="s">
        <v>718</v>
      </c>
      <c r="P133" s="168" t="s">
        <v>270</v>
      </c>
      <c r="Q133" s="168" t="s">
        <v>771</v>
      </c>
    </row>
    <row r="134" spans="1:17" x14ac:dyDescent="0.2">
      <c r="A134" s="168" t="s">
        <v>1266</v>
      </c>
      <c r="B134" s="168" t="s">
        <v>407</v>
      </c>
      <c r="C134" s="168" t="s">
        <v>1267</v>
      </c>
      <c r="K134" s="214" t="str">
        <f t="shared" si="4"/>
        <v>JW032303A外窓交換（防火・防風・防犯仕様）</v>
      </c>
      <c r="L134" s="215" t="str">
        <f t="shared" si="5"/>
        <v>JW032303A外窓交換（防火・防風・防犯仕様）A</v>
      </c>
      <c r="M134" s="168" t="s">
        <v>1489</v>
      </c>
      <c r="N134" s="168" t="s">
        <v>652</v>
      </c>
      <c r="O134" s="168" t="s">
        <v>718</v>
      </c>
      <c r="P134" s="168" t="s">
        <v>270</v>
      </c>
      <c r="Q134" s="168" t="s">
        <v>772</v>
      </c>
    </row>
    <row r="135" spans="1:17" x14ac:dyDescent="0.2">
      <c r="A135" s="168" t="s">
        <v>1268</v>
      </c>
      <c r="B135" s="168" t="s">
        <v>407</v>
      </c>
      <c r="C135" s="168" t="s">
        <v>1269</v>
      </c>
      <c r="K135" s="214" t="str">
        <f t="shared" si="4"/>
        <v>JW032401S外窓交換（防火・防風・防犯仕様）</v>
      </c>
      <c r="L135" s="215" t="str">
        <f t="shared" si="5"/>
        <v>JW032401S外窓交換（防火・防風・防犯仕様）S</v>
      </c>
      <c r="M135" s="168" t="s">
        <v>1490</v>
      </c>
      <c r="N135" s="168" t="s">
        <v>652</v>
      </c>
      <c r="O135" s="168" t="s">
        <v>718</v>
      </c>
      <c r="P135" s="168" t="s">
        <v>270</v>
      </c>
      <c r="Q135" s="168" t="s">
        <v>773</v>
      </c>
    </row>
    <row r="136" spans="1:17" x14ac:dyDescent="0.2">
      <c r="A136" s="168" t="s">
        <v>1270</v>
      </c>
      <c r="B136" s="168" t="s">
        <v>407</v>
      </c>
      <c r="C136" s="168" t="s">
        <v>1271</v>
      </c>
      <c r="K136" s="214" t="str">
        <f t="shared" si="4"/>
        <v>JW032402S外窓交換（防火・防風・防犯仕様）</v>
      </c>
      <c r="L136" s="215" t="str">
        <f t="shared" si="5"/>
        <v>JW032402S外窓交換（防火・防風・防犯仕様）S</v>
      </c>
      <c r="M136" s="168" t="s">
        <v>1491</v>
      </c>
      <c r="N136" s="168" t="s">
        <v>652</v>
      </c>
      <c r="O136" s="168" t="s">
        <v>718</v>
      </c>
      <c r="P136" s="168" t="s">
        <v>270</v>
      </c>
      <c r="Q136" s="168" t="s">
        <v>774</v>
      </c>
    </row>
    <row r="137" spans="1:17" x14ac:dyDescent="0.2">
      <c r="A137" s="168" t="s">
        <v>1272</v>
      </c>
      <c r="B137" s="168" t="s">
        <v>407</v>
      </c>
      <c r="C137" s="168" t="s">
        <v>1273</v>
      </c>
      <c r="K137" s="214" t="str">
        <f t="shared" si="4"/>
        <v>JW033111Sカバー工法</v>
      </c>
      <c r="L137" s="215" t="str">
        <f t="shared" si="5"/>
        <v>JW033111Sカバー工法S</v>
      </c>
      <c r="M137" s="168" t="s">
        <v>1492</v>
      </c>
      <c r="N137" s="168" t="s">
        <v>726</v>
      </c>
      <c r="O137" s="168" t="s">
        <v>715</v>
      </c>
      <c r="P137" s="168" t="s">
        <v>270</v>
      </c>
      <c r="Q137" s="168" t="s">
        <v>810</v>
      </c>
    </row>
    <row r="138" spans="1:17" x14ac:dyDescent="0.2">
      <c r="A138" s="168" t="s">
        <v>1274</v>
      </c>
      <c r="B138" s="168" t="s">
        <v>407</v>
      </c>
      <c r="C138" s="168" t="s">
        <v>1275</v>
      </c>
      <c r="K138" s="214" t="str">
        <f t="shared" si="4"/>
        <v>JW033112Aカバー工法</v>
      </c>
      <c r="L138" s="215" t="str">
        <f t="shared" si="5"/>
        <v>JW033112Aカバー工法A</v>
      </c>
      <c r="M138" s="168" t="s">
        <v>1493</v>
      </c>
      <c r="N138" s="168" t="s">
        <v>726</v>
      </c>
      <c r="O138" s="168" t="s">
        <v>715</v>
      </c>
      <c r="P138" s="168" t="s">
        <v>270</v>
      </c>
      <c r="Q138" s="168" t="s">
        <v>811</v>
      </c>
    </row>
    <row r="139" spans="1:17" x14ac:dyDescent="0.2">
      <c r="A139" s="168" t="s">
        <v>1276</v>
      </c>
      <c r="B139" s="168" t="s">
        <v>407</v>
      </c>
      <c r="C139" s="168" t="s">
        <v>1277</v>
      </c>
      <c r="K139" s="214" t="str">
        <f t="shared" si="4"/>
        <v>JW033114Sカバー工法</v>
      </c>
      <c r="L139" s="215" t="str">
        <f t="shared" si="5"/>
        <v>JW033114Sカバー工法S</v>
      </c>
      <c r="M139" s="168" t="s">
        <v>1494</v>
      </c>
      <c r="N139" s="168" t="s">
        <v>726</v>
      </c>
      <c r="O139" s="168" t="s">
        <v>715</v>
      </c>
      <c r="P139" s="168" t="s">
        <v>270</v>
      </c>
      <c r="Q139" s="168" t="s">
        <v>813</v>
      </c>
    </row>
    <row r="140" spans="1:17" x14ac:dyDescent="0.2">
      <c r="A140" s="168" t="s">
        <v>1278</v>
      </c>
      <c r="B140" s="168" t="s">
        <v>407</v>
      </c>
      <c r="C140" s="168" t="s">
        <v>1279</v>
      </c>
      <c r="K140" s="214" t="str">
        <f t="shared" si="4"/>
        <v>JW033115Aカバー工法</v>
      </c>
      <c r="L140" s="215" t="str">
        <f t="shared" si="5"/>
        <v>JW033115Aカバー工法A</v>
      </c>
      <c r="M140" s="168" t="s">
        <v>1495</v>
      </c>
      <c r="N140" s="168" t="s">
        <v>726</v>
      </c>
      <c r="O140" s="168" t="s">
        <v>715</v>
      </c>
      <c r="P140" s="168" t="s">
        <v>270</v>
      </c>
      <c r="Q140" s="168" t="s">
        <v>814</v>
      </c>
    </row>
    <row r="141" spans="1:17" x14ac:dyDescent="0.2">
      <c r="A141" s="168" t="s">
        <v>1280</v>
      </c>
      <c r="B141" s="168" t="s">
        <v>407</v>
      </c>
      <c r="C141" s="168" t="s">
        <v>1281</v>
      </c>
      <c r="K141" s="214" t="str">
        <f t="shared" si="4"/>
        <v>JW033116Aカバー工法</v>
      </c>
      <c r="L141" s="215" t="str">
        <f t="shared" si="5"/>
        <v>JW033116Aカバー工法A</v>
      </c>
      <c r="M141" s="168" t="s">
        <v>1496</v>
      </c>
      <c r="N141" s="168" t="s">
        <v>726</v>
      </c>
      <c r="O141" s="168" t="s">
        <v>715</v>
      </c>
      <c r="P141" s="168" t="s">
        <v>270</v>
      </c>
      <c r="Q141" s="168" t="s">
        <v>1345</v>
      </c>
    </row>
    <row r="142" spans="1:17" x14ac:dyDescent="0.2">
      <c r="A142" s="168" t="s">
        <v>1282</v>
      </c>
      <c r="B142" s="168" t="s">
        <v>407</v>
      </c>
      <c r="C142" s="168" t="s">
        <v>1283</v>
      </c>
      <c r="K142" s="214" t="str">
        <f t="shared" si="4"/>
        <v>JW033117Aカバー工法</v>
      </c>
      <c r="L142" s="215" t="str">
        <f t="shared" si="5"/>
        <v>JW033117Aカバー工法A</v>
      </c>
      <c r="M142" s="168" t="s">
        <v>1497</v>
      </c>
      <c r="N142" s="168" t="s">
        <v>726</v>
      </c>
      <c r="O142" s="168" t="s">
        <v>715</v>
      </c>
      <c r="P142" s="168" t="s">
        <v>270</v>
      </c>
      <c r="Q142" s="168" t="s">
        <v>815</v>
      </c>
    </row>
    <row r="143" spans="1:17" x14ac:dyDescent="0.2">
      <c r="A143" s="168" t="s">
        <v>1284</v>
      </c>
      <c r="B143" s="168" t="s">
        <v>407</v>
      </c>
      <c r="C143" s="168" t="s">
        <v>1285</v>
      </c>
      <c r="K143" s="214" t="str">
        <f t="shared" si="4"/>
        <v>JW033118Aカバー工法</v>
      </c>
      <c r="L143" s="215" t="str">
        <f t="shared" si="5"/>
        <v>JW033118Aカバー工法A</v>
      </c>
      <c r="M143" s="168" t="s">
        <v>1498</v>
      </c>
      <c r="N143" s="168" t="s">
        <v>726</v>
      </c>
      <c r="O143" s="168" t="s">
        <v>715</v>
      </c>
      <c r="P143" s="168" t="s">
        <v>270</v>
      </c>
      <c r="Q143" s="168" t="s">
        <v>1346</v>
      </c>
    </row>
    <row r="144" spans="1:17" x14ac:dyDescent="0.2">
      <c r="A144" s="168" t="s">
        <v>1286</v>
      </c>
      <c r="B144" s="168" t="s">
        <v>407</v>
      </c>
      <c r="C144" s="168" t="s">
        <v>1287</v>
      </c>
      <c r="K144" s="214" t="str">
        <f t="shared" si="4"/>
        <v>JW033213S外窓交換</v>
      </c>
      <c r="L144" s="215" t="str">
        <f t="shared" si="5"/>
        <v>JW033213S外窓交換S</v>
      </c>
      <c r="M144" s="168" t="s">
        <v>1499</v>
      </c>
      <c r="N144" s="168" t="s">
        <v>726</v>
      </c>
      <c r="O144" s="168" t="s">
        <v>727</v>
      </c>
      <c r="P144" s="168" t="s">
        <v>270</v>
      </c>
      <c r="Q144" s="168" t="s">
        <v>816</v>
      </c>
    </row>
    <row r="145" spans="1:17" x14ac:dyDescent="0.2">
      <c r="A145" s="168" t="s">
        <v>1288</v>
      </c>
      <c r="B145" s="168" t="s">
        <v>407</v>
      </c>
      <c r="C145" s="168" t="s">
        <v>1289</v>
      </c>
      <c r="K145" s="214" t="str">
        <f t="shared" si="4"/>
        <v>JW033214S外窓交換</v>
      </c>
      <c r="L145" s="215" t="str">
        <f t="shared" si="5"/>
        <v>JW033214S外窓交換S</v>
      </c>
      <c r="M145" s="168" t="s">
        <v>1500</v>
      </c>
      <c r="N145" s="168" t="s">
        <v>726</v>
      </c>
      <c r="O145" s="168" t="s">
        <v>727</v>
      </c>
      <c r="P145" s="168" t="s">
        <v>270</v>
      </c>
      <c r="Q145" s="168" t="s">
        <v>817</v>
      </c>
    </row>
    <row r="146" spans="1:17" x14ac:dyDescent="0.2">
      <c r="A146" s="168" t="s">
        <v>1290</v>
      </c>
      <c r="B146" s="168" t="s">
        <v>407</v>
      </c>
      <c r="C146" s="168" t="s">
        <v>1291</v>
      </c>
      <c r="K146" s="214" t="str">
        <f t="shared" si="4"/>
        <v>JW033228S外窓交換</v>
      </c>
      <c r="L146" s="215" t="str">
        <f t="shared" si="5"/>
        <v>JW033228S外窓交換S</v>
      </c>
      <c r="M146" s="168" t="s">
        <v>1501</v>
      </c>
      <c r="N146" s="168" t="s">
        <v>726</v>
      </c>
      <c r="O146" s="168" t="s">
        <v>727</v>
      </c>
      <c r="P146" s="168" t="s">
        <v>270</v>
      </c>
      <c r="Q146" s="168" t="s">
        <v>818</v>
      </c>
    </row>
    <row r="147" spans="1:17" x14ac:dyDescent="0.2">
      <c r="A147" s="168" t="s">
        <v>1292</v>
      </c>
      <c r="B147" s="168" t="s">
        <v>407</v>
      </c>
      <c r="C147" s="168" t="s">
        <v>1293</v>
      </c>
      <c r="K147" s="214" t="str">
        <f t="shared" si="4"/>
        <v>JW033229S外窓交換</v>
      </c>
      <c r="L147" s="215" t="str">
        <f t="shared" si="5"/>
        <v>JW033229S外窓交換S</v>
      </c>
      <c r="M147" s="168" t="s">
        <v>1502</v>
      </c>
      <c r="N147" s="168" t="s">
        <v>726</v>
      </c>
      <c r="O147" s="168" t="s">
        <v>727</v>
      </c>
      <c r="P147" s="168" t="s">
        <v>270</v>
      </c>
      <c r="Q147" s="168" t="s">
        <v>819</v>
      </c>
    </row>
    <row r="148" spans="1:17" x14ac:dyDescent="0.2">
      <c r="A148" s="168" t="s">
        <v>1347</v>
      </c>
      <c r="B148" s="168" t="s">
        <v>1294</v>
      </c>
      <c r="C148" s="168" t="s">
        <v>1348</v>
      </c>
      <c r="K148" s="214" t="str">
        <f t="shared" si="4"/>
        <v>JW033231S外窓交換</v>
      </c>
      <c r="L148" s="215" t="str">
        <f t="shared" si="5"/>
        <v>JW033231S外窓交換S</v>
      </c>
      <c r="M148" s="168" t="s">
        <v>1503</v>
      </c>
      <c r="N148" s="168" t="s">
        <v>726</v>
      </c>
      <c r="O148" s="168" t="s">
        <v>727</v>
      </c>
      <c r="P148" s="168" t="s">
        <v>270</v>
      </c>
      <c r="Q148" s="168" t="s">
        <v>820</v>
      </c>
    </row>
    <row r="149" spans="1:17" x14ac:dyDescent="0.2">
      <c r="A149" s="168" t="s">
        <v>1349</v>
      </c>
      <c r="B149" s="168" t="s">
        <v>1294</v>
      </c>
      <c r="C149" s="168" t="s">
        <v>1350</v>
      </c>
      <c r="K149" s="214" t="str">
        <f t="shared" si="4"/>
        <v>JW033254S外窓交換</v>
      </c>
      <c r="L149" s="215" t="str">
        <f t="shared" si="5"/>
        <v>JW033254S外窓交換S</v>
      </c>
      <c r="M149" s="168" t="s">
        <v>1504</v>
      </c>
      <c r="N149" s="168" t="s">
        <v>726</v>
      </c>
      <c r="O149" s="168" t="s">
        <v>727</v>
      </c>
      <c r="P149" s="168" t="s">
        <v>270</v>
      </c>
      <c r="Q149" s="168" t="s">
        <v>818</v>
      </c>
    </row>
    <row r="150" spans="1:17" x14ac:dyDescent="0.2">
      <c r="A150" s="168" t="s">
        <v>1351</v>
      </c>
      <c r="B150" s="168" t="s">
        <v>1200</v>
      </c>
      <c r="C150" s="168" t="s">
        <v>1201</v>
      </c>
      <c r="K150" s="214" t="str">
        <f t="shared" si="4"/>
        <v>JW033256S外窓交換</v>
      </c>
      <c r="L150" s="215" t="str">
        <f t="shared" si="5"/>
        <v>JW033256S外窓交換S</v>
      </c>
      <c r="M150" s="168" t="s">
        <v>1505</v>
      </c>
      <c r="N150" s="168" t="s">
        <v>726</v>
      </c>
      <c r="O150" s="168" t="s">
        <v>727</v>
      </c>
      <c r="P150" s="168" t="s">
        <v>270</v>
      </c>
      <c r="Q150" s="168" t="s">
        <v>821</v>
      </c>
    </row>
    <row r="151" spans="1:17" x14ac:dyDescent="0.2">
      <c r="A151" s="168" t="s">
        <v>1592</v>
      </c>
      <c r="B151" s="168" t="s">
        <v>393</v>
      </c>
      <c r="C151" s="168" t="s">
        <v>1593</v>
      </c>
      <c r="K151" s="214" t="str">
        <f t="shared" si="4"/>
        <v>JW033257S外窓交換</v>
      </c>
      <c r="L151" s="215" t="str">
        <f t="shared" si="5"/>
        <v>JW033257S外窓交換S</v>
      </c>
      <c r="M151" s="168" t="s">
        <v>1506</v>
      </c>
      <c r="N151" s="168" t="s">
        <v>726</v>
      </c>
      <c r="O151" s="168" t="s">
        <v>727</v>
      </c>
      <c r="P151" s="168" t="s">
        <v>270</v>
      </c>
      <c r="Q151" s="168" t="s">
        <v>822</v>
      </c>
    </row>
    <row r="152" spans="1:17" x14ac:dyDescent="0.2">
      <c r="A152" s="168" t="s">
        <v>1594</v>
      </c>
      <c r="B152" s="168" t="s">
        <v>393</v>
      </c>
      <c r="C152" s="168" t="s">
        <v>1595</v>
      </c>
      <c r="K152" s="214" t="str">
        <f t="shared" si="4"/>
        <v>JW033258S外窓交換</v>
      </c>
      <c r="L152" s="215" t="str">
        <f t="shared" si="5"/>
        <v>JW033258S外窓交換S</v>
      </c>
      <c r="M152" s="168" t="s">
        <v>1507</v>
      </c>
      <c r="N152" s="168" t="s">
        <v>726</v>
      </c>
      <c r="O152" s="168" t="s">
        <v>727</v>
      </c>
      <c r="P152" s="168" t="s">
        <v>270</v>
      </c>
      <c r="Q152" s="168" t="s">
        <v>823</v>
      </c>
    </row>
    <row r="153" spans="1:17" x14ac:dyDescent="0.2">
      <c r="A153" s="168" t="s">
        <v>1596</v>
      </c>
      <c r="B153" s="168" t="s">
        <v>1294</v>
      </c>
      <c r="C153" s="168" t="s">
        <v>1597</v>
      </c>
      <c r="K153" s="214" t="str">
        <f t="shared" si="4"/>
        <v>JW033259S外窓交換</v>
      </c>
      <c r="L153" s="215" t="str">
        <f t="shared" si="5"/>
        <v>JW033259S外窓交換S</v>
      </c>
      <c r="M153" s="168" t="s">
        <v>1508</v>
      </c>
      <c r="N153" s="168" t="s">
        <v>726</v>
      </c>
      <c r="O153" s="168" t="s">
        <v>727</v>
      </c>
      <c r="P153" s="168" t="s">
        <v>270</v>
      </c>
      <c r="Q153" s="168" t="s">
        <v>824</v>
      </c>
    </row>
    <row r="154" spans="1:17" x14ac:dyDescent="0.2">
      <c r="A154" s="168" t="s">
        <v>1598</v>
      </c>
      <c r="B154" s="168" t="s">
        <v>1294</v>
      </c>
      <c r="C154" s="168" t="s">
        <v>1599</v>
      </c>
      <c r="K154" s="214" t="str">
        <f t="shared" si="4"/>
        <v>JW033261S外窓交換</v>
      </c>
      <c r="L154" s="215" t="str">
        <f t="shared" si="5"/>
        <v>JW033261S外窓交換S</v>
      </c>
      <c r="M154" s="168" t="s">
        <v>1509</v>
      </c>
      <c r="N154" s="168" t="s">
        <v>726</v>
      </c>
      <c r="O154" s="168" t="s">
        <v>727</v>
      </c>
      <c r="P154" s="168" t="s">
        <v>270</v>
      </c>
      <c r="Q154" s="168" t="s">
        <v>825</v>
      </c>
    </row>
    <row r="155" spans="1:17" x14ac:dyDescent="0.2">
      <c r="K155" s="214" t="str">
        <f t="shared" si="4"/>
        <v>JW033262S外窓交換</v>
      </c>
      <c r="L155" s="215" t="str">
        <f t="shared" si="5"/>
        <v>JW033262S外窓交換S</v>
      </c>
      <c r="M155" s="168" t="s">
        <v>1510</v>
      </c>
      <c r="N155" s="168" t="s">
        <v>726</v>
      </c>
      <c r="O155" s="168" t="s">
        <v>727</v>
      </c>
      <c r="P155" s="168" t="s">
        <v>270</v>
      </c>
      <c r="Q155" s="168" t="s">
        <v>826</v>
      </c>
    </row>
    <row r="156" spans="1:17" x14ac:dyDescent="0.2">
      <c r="K156" s="214" t="str">
        <f t="shared" si="4"/>
        <v>JW033263S外窓交換</v>
      </c>
      <c r="L156" s="215" t="str">
        <f t="shared" si="5"/>
        <v>JW033263S外窓交換S</v>
      </c>
      <c r="M156" s="168" t="s">
        <v>1511</v>
      </c>
      <c r="N156" s="168" t="s">
        <v>726</v>
      </c>
      <c r="O156" s="168" t="s">
        <v>727</v>
      </c>
      <c r="P156" s="168" t="s">
        <v>270</v>
      </c>
      <c r="Q156" s="168" t="s">
        <v>827</v>
      </c>
    </row>
    <row r="157" spans="1:17" x14ac:dyDescent="0.2">
      <c r="K157" s="214" t="str">
        <f t="shared" si="4"/>
        <v>JW033264S外窓交換</v>
      </c>
      <c r="L157" s="215" t="str">
        <f t="shared" si="5"/>
        <v>JW033264S外窓交換S</v>
      </c>
      <c r="M157" s="168" t="s">
        <v>1512</v>
      </c>
      <c r="N157" s="168" t="s">
        <v>726</v>
      </c>
      <c r="O157" s="168" t="s">
        <v>727</v>
      </c>
      <c r="P157" s="168" t="s">
        <v>270</v>
      </c>
      <c r="Q157" s="168" t="s">
        <v>828</v>
      </c>
    </row>
    <row r="158" spans="1:17" x14ac:dyDescent="0.2">
      <c r="K158" s="214" t="str">
        <f t="shared" si="4"/>
        <v>JW033265S外窓交換</v>
      </c>
      <c r="L158" s="215" t="str">
        <f t="shared" si="5"/>
        <v>JW033265S外窓交換S</v>
      </c>
      <c r="M158" s="168" t="s">
        <v>1513</v>
      </c>
      <c r="N158" s="168" t="s">
        <v>726</v>
      </c>
      <c r="O158" s="168" t="s">
        <v>727</v>
      </c>
      <c r="P158" s="168" t="s">
        <v>270</v>
      </c>
      <c r="Q158" s="168" t="s">
        <v>829</v>
      </c>
    </row>
    <row r="159" spans="1:17" x14ac:dyDescent="0.2">
      <c r="K159" s="214" t="str">
        <f t="shared" si="4"/>
        <v>JW033266S外窓交換</v>
      </c>
      <c r="L159" s="215" t="str">
        <f t="shared" si="5"/>
        <v>JW033266S外窓交換S</v>
      </c>
      <c r="M159" s="168" t="s">
        <v>1514</v>
      </c>
      <c r="N159" s="168" t="s">
        <v>726</v>
      </c>
      <c r="O159" s="168" t="s">
        <v>727</v>
      </c>
      <c r="P159" s="168" t="s">
        <v>270</v>
      </c>
      <c r="Q159" s="168" t="s">
        <v>830</v>
      </c>
    </row>
    <row r="160" spans="1:17" x14ac:dyDescent="0.2">
      <c r="K160" s="214" t="str">
        <f t="shared" si="4"/>
        <v>JW033267S外窓交換</v>
      </c>
      <c r="L160" s="215" t="str">
        <f t="shared" si="5"/>
        <v>JW033267S外窓交換S</v>
      </c>
      <c r="M160" s="168" t="s">
        <v>1515</v>
      </c>
      <c r="N160" s="168" t="s">
        <v>726</v>
      </c>
      <c r="O160" s="168" t="s">
        <v>727</v>
      </c>
      <c r="P160" s="168" t="s">
        <v>270</v>
      </c>
      <c r="Q160" s="168" t="s">
        <v>831</v>
      </c>
    </row>
    <row r="161" spans="11:17" x14ac:dyDescent="0.2">
      <c r="K161" s="214" t="str">
        <f t="shared" si="4"/>
        <v>JW033268S外窓交換</v>
      </c>
      <c r="L161" s="215" t="str">
        <f t="shared" si="5"/>
        <v>JW033268S外窓交換S</v>
      </c>
      <c r="M161" s="168" t="s">
        <v>1516</v>
      </c>
      <c r="N161" s="168" t="s">
        <v>726</v>
      </c>
      <c r="O161" s="168" t="s">
        <v>727</v>
      </c>
      <c r="P161" s="168" t="s">
        <v>270</v>
      </c>
      <c r="Q161" s="168" t="s">
        <v>832</v>
      </c>
    </row>
    <row r="162" spans="11:17" x14ac:dyDescent="0.2">
      <c r="K162" s="214" t="str">
        <f t="shared" si="4"/>
        <v>JW033269S外窓交換</v>
      </c>
      <c r="L162" s="215" t="str">
        <f t="shared" si="5"/>
        <v>JW033269S外窓交換S</v>
      </c>
      <c r="M162" s="168" t="s">
        <v>1517</v>
      </c>
      <c r="N162" s="168" t="s">
        <v>726</v>
      </c>
      <c r="O162" s="168" t="s">
        <v>727</v>
      </c>
      <c r="P162" s="168" t="s">
        <v>270</v>
      </c>
      <c r="Q162" s="168" t="s">
        <v>833</v>
      </c>
    </row>
    <row r="163" spans="11:17" x14ac:dyDescent="0.2">
      <c r="K163" s="214" t="str">
        <f t="shared" si="4"/>
        <v>JW033271S外窓交換</v>
      </c>
      <c r="L163" s="215" t="str">
        <f t="shared" si="5"/>
        <v>JW033271S外窓交換S</v>
      </c>
      <c r="M163" s="168" t="s">
        <v>1518</v>
      </c>
      <c r="N163" s="168" t="s">
        <v>726</v>
      </c>
      <c r="O163" s="168" t="s">
        <v>727</v>
      </c>
      <c r="P163" s="168" t="s">
        <v>270</v>
      </c>
      <c r="Q163" s="168" t="s">
        <v>834</v>
      </c>
    </row>
    <row r="164" spans="11:17" x14ac:dyDescent="0.2">
      <c r="K164" s="214" t="str">
        <f t="shared" si="4"/>
        <v>JW033272S外窓交換</v>
      </c>
      <c r="L164" s="215" t="str">
        <f t="shared" si="5"/>
        <v>JW033272S外窓交換S</v>
      </c>
      <c r="M164" s="168" t="s">
        <v>1519</v>
      </c>
      <c r="N164" s="168" t="s">
        <v>726</v>
      </c>
      <c r="O164" s="168" t="s">
        <v>727</v>
      </c>
      <c r="P164" s="168" t="s">
        <v>270</v>
      </c>
      <c r="Q164" s="168" t="s">
        <v>835</v>
      </c>
    </row>
    <row r="165" spans="11:17" x14ac:dyDescent="0.2">
      <c r="K165" s="214" t="str">
        <f t="shared" si="4"/>
        <v>JW033273S外窓交換</v>
      </c>
      <c r="L165" s="215" t="str">
        <f t="shared" si="5"/>
        <v>JW033273S外窓交換S</v>
      </c>
      <c r="M165" s="168" t="s">
        <v>1520</v>
      </c>
      <c r="N165" s="168" t="s">
        <v>726</v>
      </c>
      <c r="O165" s="168" t="s">
        <v>727</v>
      </c>
      <c r="P165" s="168" t="s">
        <v>270</v>
      </c>
      <c r="Q165" s="168" t="s">
        <v>961</v>
      </c>
    </row>
    <row r="166" spans="11:17" x14ac:dyDescent="0.2">
      <c r="K166" s="214" t="str">
        <f t="shared" si="4"/>
        <v>JW033274S外窓交換</v>
      </c>
      <c r="L166" s="215" t="str">
        <f t="shared" si="5"/>
        <v>JW033274S外窓交換S</v>
      </c>
      <c r="M166" s="168" t="s">
        <v>1521</v>
      </c>
      <c r="N166" s="168" t="s">
        <v>726</v>
      </c>
      <c r="O166" s="168" t="s">
        <v>727</v>
      </c>
      <c r="P166" s="168" t="s">
        <v>270</v>
      </c>
      <c r="Q166" s="168" t="s">
        <v>962</v>
      </c>
    </row>
    <row r="167" spans="11:17" x14ac:dyDescent="0.2">
      <c r="K167" s="214" t="str">
        <f t="shared" si="4"/>
        <v>JW033275S外窓交換</v>
      </c>
      <c r="L167" s="215" t="str">
        <f t="shared" si="5"/>
        <v>JW033275S外窓交換S</v>
      </c>
      <c r="M167" s="168" t="s">
        <v>1522</v>
      </c>
      <c r="N167" s="168" t="s">
        <v>726</v>
      </c>
      <c r="O167" s="168" t="s">
        <v>727</v>
      </c>
      <c r="P167" s="168" t="s">
        <v>270</v>
      </c>
      <c r="Q167" s="168" t="s">
        <v>963</v>
      </c>
    </row>
    <row r="168" spans="11:17" x14ac:dyDescent="0.2">
      <c r="K168" s="214" t="str">
        <f t="shared" si="4"/>
        <v>JW033276S外窓交換</v>
      </c>
      <c r="L168" s="215" t="str">
        <f t="shared" si="5"/>
        <v>JW033276S外窓交換S</v>
      </c>
      <c r="M168" s="168" t="s">
        <v>1523</v>
      </c>
      <c r="N168" s="168" t="s">
        <v>726</v>
      </c>
      <c r="O168" s="168" t="s">
        <v>727</v>
      </c>
      <c r="P168" s="168" t="s">
        <v>270</v>
      </c>
      <c r="Q168" s="168" t="s">
        <v>964</v>
      </c>
    </row>
    <row r="169" spans="11:17" x14ac:dyDescent="0.2">
      <c r="K169" s="214" t="str">
        <f t="shared" si="4"/>
        <v>JW033277S外窓交換</v>
      </c>
      <c r="L169" s="215" t="str">
        <f t="shared" si="5"/>
        <v>JW033277S外窓交換S</v>
      </c>
      <c r="M169" s="168" t="s">
        <v>1524</v>
      </c>
      <c r="N169" s="168" t="s">
        <v>726</v>
      </c>
      <c r="O169" s="168" t="s">
        <v>727</v>
      </c>
      <c r="P169" s="168" t="s">
        <v>270</v>
      </c>
      <c r="Q169" s="168" t="s">
        <v>965</v>
      </c>
    </row>
    <row r="170" spans="11:17" x14ac:dyDescent="0.2">
      <c r="K170" s="214" t="str">
        <f t="shared" si="4"/>
        <v>JW033278S外窓交換</v>
      </c>
      <c r="L170" s="215" t="str">
        <f t="shared" si="5"/>
        <v>JW033278S外窓交換S</v>
      </c>
      <c r="M170" s="168" t="s">
        <v>1525</v>
      </c>
      <c r="N170" s="168" t="s">
        <v>726</v>
      </c>
      <c r="O170" s="168" t="s">
        <v>727</v>
      </c>
      <c r="P170" s="168" t="s">
        <v>270</v>
      </c>
      <c r="Q170" s="168" t="s">
        <v>966</v>
      </c>
    </row>
    <row r="171" spans="11:17" x14ac:dyDescent="0.2">
      <c r="K171" s="214" t="str">
        <f t="shared" si="4"/>
        <v>JW033279S外窓交換</v>
      </c>
      <c r="L171" s="215" t="str">
        <f t="shared" si="5"/>
        <v>JW033279S外窓交換S</v>
      </c>
      <c r="M171" s="168" t="s">
        <v>1526</v>
      </c>
      <c r="N171" s="168" t="s">
        <v>726</v>
      </c>
      <c r="O171" s="168" t="s">
        <v>727</v>
      </c>
      <c r="P171" s="168" t="s">
        <v>270</v>
      </c>
      <c r="Q171" s="168" t="s">
        <v>967</v>
      </c>
    </row>
    <row r="172" spans="11:17" x14ac:dyDescent="0.2">
      <c r="K172" s="214" t="str">
        <f t="shared" si="4"/>
        <v>JW033280S外窓交換</v>
      </c>
      <c r="L172" s="215" t="str">
        <f t="shared" si="5"/>
        <v>JW033280S外窓交換S</v>
      </c>
      <c r="M172" s="168" t="s">
        <v>1527</v>
      </c>
      <c r="N172" s="168" t="s">
        <v>726</v>
      </c>
      <c r="O172" s="168" t="s">
        <v>727</v>
      </c>
      <c r="P172" s="168" t="s">
        <v>270</v>
      </c>
      <c r="Q172" s="168" t="s">
        <v>968</v>
      </c>
    </row>
    <row r="173" spans="11:17" x14ac:dyDescent="0.2">
      <c r="K173" s="214" t="str">
        <f t="shared" si="4"/>
        <v>JW033315S外窓交換</v>
      </c>
      <c r="L173" s="215" t="str">
        <f t="shared" si="5"/>
        <v>JW033315S外窓交換S</v>
      </c>
      <c r="M173" s="168" t="s">
        <v>1528</v>
      </c>
      <c r="N173" s="168" t="s">
        <v>726</v>
      </c>
      <c r="O173" s="168" t="s">
        <v>727</v>
      </c>
      <c r="P173" s="168" t="s">
        <v>270</v>
      </c>
      <c r="Q173" s="168" t="s">
        <v>836</v>
      </c>
    </row>
    <row r="174" spans="11:17" x14ac:dyDescent="0.2">
      <c r="K174" s="214" t="str">
        <f t="shared" si="4"/>
        <v>JW033318S外窓交換</v>
      </c>
      <c r="L174" s="215" t="str">
        <f t="shared" si="5"/>
        <v>JW033318S外窓交換S</v>
      </c>
      <c r="M174" s="168" t="s">
        <v>1529</v>
      </c>
      <c r="N174" s="168" t="s">
        <v>726</v>
      </c>
      <c r="O174" s="168" t="s">
        <v>727</v>
      </c>
      <c r="P174" s="168" t="s">
        <v>270</v>
      </c>
      <c r="Q174" s="168" t="s">
        <v>837</v>
      </c>
    </row>
    <row r="175" spans="11:17" x14ac:dyDescent="0.2">
      <c r="K175" s="214" t="str">
        <f t="shared" si="4"/>
        <v>JW033329S外窓交換</v>
      </c>
      <c r="L175" s="215" t="str">
        <f t="shared" si="5"/>
        <v>JW033329S外窓交換S</v>
      </c>
      <c r="M175" s="168" t="s">
        <v>1530</v>
      </c>
      <c r="N175" s="168" t="s">
        <v>726</v>
      </c>
      <c r="O175" s="168" t="s">
        <v>727</v>
      </c>
      <c r="P175" s="168" t="s">
        <v>270</v>
      </c>
      <c r="Q175" s="168" t="s">
        <v>859</v>
      </c>
    </row>
    <row r="176" spans="11:17" x14ac:dyDescent="0.2">
      <c r="K176" s="214" t="str">
        <f t="shared" si="4"/>
        <v>JW033331S外窓交換</v>
      </c>
      <c r="L176" s="215" t="str">
        <f t="shared" si="5"/>
        <v>JW033331S外窓交換S</v>
      </c>
      <c r="M176" s="168" t="s">
        <v>1531</v>
      </c>
      <c r="N176" s="168" t="s">
        <v>726</v>
      </c>
      <c r="O176" s="168" t="s">
        <v>727</v>
      </c>
      <c r="P176" s="168" t="s">
        <v>270</v>
      </c>
      <c r="Q176" s="168" t="s">
        <v>860</v>
      </c>
    </row>
    <row r="177" spans="11:17" x14ac:dyDescent="0.2">
      <c r="K177" s="214" t="str">
        <f t="shared" si="4"/>
        <v>JW034511S外窓交換（防火・防風・防犯仕様）</v>
      </c>
      <c r="L177" s="215" t="str">
        <f t="shared" si="5"/>
        <v>JW034511S外窓交換（防火・防風・防犯仕様）S</v>
      </c>
      <c r="M177" s="168" t="s">
        <v>1532</v>
      </c>
      <c r="N177" s="168" t="s">
        <v>652</v>
      </c>
      <c r="O177" s="168" t="s">
        <v>718</v>
      </c>
      <c r="P177" s="168" t="s">
        <v>270</v>
      </c>
      <c r="Q177" s="168" t="s">
        <v>1080</v>
      </c>
    </row>
    <row r="178" spans="11:17" x14ac:dyDescent="0.2">
      <c r="K178" s="214" t="str">
        <f t="shared" si="4"/>
        <v>JW034512S外窓交換（防火・防風・防犯仕様）</v>
      </c>
      <c r="L178" s="215" t="str">
        <f t="shared" si="5"/>
        <v>JW034512S外窓交換（防火・防風・防犯仕様）S</v>
      </c>
      <c r="M178" s="168" t="s">
        <v>1533</v>
      </c>
      <c r="N178" s="168" t="s">
        <v>652</v>
      </c>
      <c r="O178" s="168" t="s">
        <v>718</v>
      </c>
      <c r="P178" s="168" t="s">
        <v>270</v>
      </c>
      <c r="Q178" s="168" t="s">
        <v>1081</v>
      </c>
    </row>
    <row r="179" spans="11:17" x14ac:dyDescent="0.2">
      <c r="K179" s="214" t="str">
        <f t="shared" si="4"/>
        <v>JW034513A外窓交換（防火・防風・防犯仕様）</v>
      </c>
      <c r="L179" s="215" t="str">
        <f t="shared" si="5"/>
        <v>JW034513A外窓交換（防火・防風・防犯仕様）A</v>
      </c>
      <c r="M179" s="168" t="s">
        <v>1534</v>
      </c>
      <c r="N179" s="168" t="s">
        <v>652</v>
      </c>
      <c r="O179" s="168" t="s">
        <v>718</v>
      </c>
      <c r="P179" s="168" t="s">
        <v>270</v>
      </c>
      <c r="Q179" s="168" t="s">
        <v>1082</v>
      </c>
    </row>
    <row r="180" spans="11:17" x14ac:dyDescent="0.2">
      <c r="K180" s="214" t="str">
        <f t="shared" si="4"/>
        <v>JW034514S外窓交換（防火・防風・防犯仕様）</v>
      </c>
      <c r="L180" s="215" t="str">
        <f t="shared" si="5"/>
        <v>JW034514S外窓交換（防火・防風・防犯仕様）S</v>
      </c>
      <c r="M180" s="168" t="s">
        <v>1535</v>
      </c>
      <c r="N180" s="168" t="s">
        <v>652</v>
      </c>
      <c r="O180" s="168" t="s">
        <v>718</v>
      </c>
      <c r="P180" s="168" t="s">
        <v>270</v>
      </c>
      <c r="Q180" s="168" t="s">
        <v>861</v>
      </c>
    </row>
    <row r="181" spans="11:17" x14ac:dyDescent="0.2">
      <c r="K181" s="214" t="str">
        <f t="shared" si="4"/>
        <v>JW034515S外窓交換（防火・防風・防犯仕様）</v>
      </c>
      <c r="L181" s="215" t="str">
        <f t="shared" si="5"/>
        <v>JW034515S外窓交換（防火・防風・防犯仕様）S</v>
      </c>
      <c r="M181" s="168" t="s">
        <v>1536</v>
      </c>
      <c r="N181" s="168" t="s">
        <v>652</v>
      </c>
      <c r="O181" s="168" t="s">
        <v>718</v>
      </c>
      <c r="P181" s="168" t="s">
        <v>270</v>
      </c>
      <c r="Q181" s="168" t="s">
        <v>862</v>
      </c>
    </row>
    <row r="182" spans="11:17" x14ac:dyDescent="0.2">
      <c r="K182" s="214" t="str">
        <f t="shared" si="4"/>
        <v>JW034516A外窓交換（防火・防風・防犯仕様）</v>
      </c>
      <c r="L182" s="215" t="str">
        <f t="shared" si="5"/>
        <v>JW034516A外窓交換（防火・防風・防犯仕様）A</v>
      </c>
      <c r="M182" s="168" t="s">
        <v>1537</v>
      </c>
      <c r="N182" s="168" t="s">
        <v>652</v>
      </c>
      <c r="O182" s="168" t="s">
        <v>718</v>
      </c>
      <c r="P182" s="168" t="s">
        <v>270</v>
      </c>
      <c r="Q182" s="168" t="s">
        <v>863</v>
      </c>
    </row>
    <row r="183" spans="11:17" x14ac:dyDescent="0.2">
      <c r="K183" s="214" t="str">
        <f t="shared" si="4"/>
        <v>JW034517A外窓交換（防火・防風・防犯仕様）</v>
      </c>
      <c r="L183" s="215" t="str">
        <f t="shared" si="5"/>
        <v>JW034517A外窓交換（防火・防風・防犯仕様）A</v>
      </c>
      <c r="M183" s="168" t="s">
        <v>1538</v>
      </c>
      <c r="N183" s="168" t="s">
        <v>652</v>
      </c>
      <c r="O183" s="168" t="s">
        <v>718</v>
      </c>
      <c r="P183" s="168" t="s">
        <v>270</v>
      </c>
      <c r="Q183" s="168" t="s">
        <v>864</v>
      </c>
    </row>
    <row r="184" spans="11:17" x14ac:dyDescent="0.2">
      <c r="K184" s="214" t="str">
        <f t="shared" si="4"/>
        <v>JW034518A外窓交換（防火・防風・防犯仕様）</v>
      </c>
      <c r="L184" s="215" t="str">
        <f t="shared" si="5"/>
        <v>JW034518A外窓交換（防火・防風・防犯仕様）A</v>
      </c>
      <c r="M184" s="168" t="s">
        <v>1539</v>
      </c>
      <c r="N184" s="168" t="s">
        <v>652</v>
      </c>
      <c r="O184" s="168" t="s">
        <v>718</v>
      </c>
      <c r="P184" s="168" t="s">
        <v>270</v>
      </c>
      <c r="Q184" s="168" t="s">
        <v>865</v>
      </c>
    </row>
    <row r="185" spans="11:17" x14ac:dyDescent="0.2">
      <c r="K185" s="214" t="str">
        <f t="shared" si="4"/>
        <v>JW034519A外窓交換（防火・防風・防犯仕様）</v>
      </c>
      <c r="L185" s="215" t="str">
        <f t="shared" si="5"/>
        <v>JW034519A外窓交換（防火・防風・防犯仕様）A</v>
      </c>
      <c r="M185" s="168" t="s">
        <v>1540</v>
      </c>
      <c r="N185" s="168" t="s">
        <v>652</v>
      </c>
      <c r="O185" s="168" t="s">
        <v>718</v>
      </c>
      <c r="P185" s="168" t="s">
        <v>270</v>
      </c>
      <c r="Q185" s="168" t="s">
        <v>866</v>
      </c>
    </row>
    <row r="186" spans="11:17" x14ac:dyDescent="0.2">
      <c r="K186" s="214" t="str">
        <f t="shared" si="4"/>
        <v>JW034521S外窓交換（防火・防風・防犯仕様）</v>
      </c>
      <c r="L186" s="215" t="str">
        <f t="shared" si="5"/>
        <v>JW034521S外窓交換（防火・防風・防犯仕様）S</v>
      </c>
      <c r="M186" s="168" t="s">
        <v>1541</v>
      </c>
      <c r="N186" s="168" t="s">
        <v>652</v>
      </c>
      <c r="O186" s="168" t="s">
        <v>718</v>
      </c>
      <c r="P186" s="168" t="s">
        <v>270</v>
      </c>
      <c r="Q186" s="168" t="s">
        <v>867</v>
      </c>
    </row>
    <row r="187" spans="11:17" x14ac:dyDescent="0.2">
      <c r="K187" s="214" t="str">
        <f t="shared" si="4"/>
        <v>JW034522S外窓交換（防火・防風・防犯仕様）</v>
      </c>
      <c r="L187" s="215" t="str">
        <f t="shared" si="5"/>
        <v>JW034522S外窓交換（防火・防風・防犯仕様）S</v>
      </c>
      <c r="M187" s="168" t="s">
        <v>1542</v>
      </c>
      <c r="N187" s="168" t="s">
        <v>652</v>
      </c>
      <c r="O187" s="168" t="s">
        <v>718</v>
      </c>
      <c r="P187" s="168" t="s">
        <v>270</v>
      </c>
      <c r="Q187" s="168" t="s">
        <v>868</v>
      </c>
    </row>
    <row r="188" spans="11:17" x14ac:dyDescent="0.2">
      <c r="K188" s="214" t="str">
        <f t="shared" si="4"/>
        <v>JW034523A外窓交換（防火・防風・防犯仕様）</v>
      </c>
      <c r="L188" s="215" t="str">
        <f t="shared" si="5"/>
        <v>JW034523A外窓交換（防火・防風・防犯仕様）A</v>
      </c>
      <c r="M188" s="168" t="s">
        <v>1543</v>
      </c>
      <c r="N188" s="168" t="s">
        <v>652</v>
      </c>
      <c r="O188" s="168" t="s">
        <v>718</v>
      </c>
      <c r="P188" s="168" t="s">
        <v>270</v>
      </c>
      <c r="Q188" s="168" t="s">
        <v>869</v>
      </c>
    </row>
    <row r="189" spans="11:17" x14ac:dyDescent="0.2">
      <c r="K189" s="214" t="str">
        <f t="shared" si="4"/>
        <v>JW034524S外窓交換（防火・防風・防犯仕様）</v>
      </c>
      <c r="L189" s="215" t="str">
        <f t="shared" si="5"/>
        <v>JW034524S外窓交換（防火・防風・防犯仕様）S</v>
      </c>
      <c r="M189" s="168" t="s">
        <v>1544</v>
      </c>
      <c r="N189" s="168" t="s">
        <v>652</v>
      </c>
      <c r="O189" s="168" t="s">
        <v>718</v>
      </c>
      <c r="P189" s="168" t="s">
        <v>270</v>
      </c>
      <c r="Q189" s="168" t="s">
        <v>870</v>
      </c>
    </row>
    <row r="190" spans="11:17" x14ac:dyDescent="0.2">
      <c r="K190" s="214" t="str">
        <f t="shared" si="4"/>
        <v>JW034525S外窓交換（防火・防風・防犯仕様）</v>
      </c>
      <c r="L190" s="215" t="str">
        <f t="shared" si="5"/>
        <v>JW034525S外窓交換（防火・防風・防犯仕様）S</v>
      </c>
      <c r="M190" s="168" t="s">
        <v>1545</v>
      </c>
      <c r="N190" s="168" t="s">
        <v>652</v>
      </c>
      <c r="O190" s="168" t="s">
        <v>718</v>
      </c>
      <c r="P190" s="168" t="s">
        <v>270</v>
      </c>
      <c r="Q190" s="168" t="s">
        <v>871</v>
      </c>
    </row>
    <row r="191" spans="11:17" x14ac:dyDescent="0.2">
      <c r="K191" s="214" t="str">
        <f t="shared" si="4"/>
        <v>JW034526A外窓交換（防火・防風・防犯仕様）</v>
      </c>
      <c r="L191" s="215" t="str">
        <f t="shared" si="5"/>
        <v>JW034526A外窓交換（防火・防風・防犯仕様）A</v>
      </c>
      <c r="M191" s="168" t="s">
        <v>1546</v>
      </c>
      <c r="N191" s="168" t="s">
        <v>652</v>
      </c>
      <c r="O191" s="168" t="s">
        <v>718</v>
      </c>
      <c r="P191" s="168" t="s">
        <v>270</v>
      </c>
      <c r="Q191" s="168" t="s">
        <v>872</v>
      </c>
    </row>
    <row r="192" spans="11:17" x14ac:dyDescent="0.2">
      <c r="K192" s="214" t="str">
        <f t="shared" si="4"/>
        <v>JW034527A外窓交換（防火・防風・防犯仕様）</v>
      </c>
      <c r="L192" s="215" t="str">
        <f t="shared" si="5"/>
        <v>JW034527A外窓交換（防火・防風・防犯仕様）A</v>
      </c>
      <c r="M192" s="168" t="s">
        <v>1547</v>
      </c>
      <c r="N192" s="168" t="s">
        <v>652</v>
      </c>
      <c r="O192" s="168" t="s">
        <v>718</v>
      </c>
      <c r="P192" s="168" t="s">
        <v>270</v>
      </c>
      <c r="Q192" s="168" t="s">
        <v>873</v>
      </c>
    </row>
    <row r="193" spans="11:17" x14ac:dyDescent="0.2">
      <c r="K193" s="214" t="str">
        <f t="shared" si="4"/>
        <v>JW034528A外窓交換（防火・防風・防犯仕様）</v>
      </c>
      <c r="L193" s="215" t="str">
        <f t="shared" si="5"/>
        <v>JW034528A外窓交換（防火・防風・防犯仕様）A</v>
      </c>
      <c r="M193" s="168" t="s">
        <v>1548</v>
      </c>
      <c r="N193" s="168" t="s">
        <v>652</v>
      </c>
      <c r="O193" s="168" t="s">
        <v>718</v>
      </c>
      <c r="P193" s="168" t="s">
        <v>270</v>
      </c>
      <c r="Q193" s="168" t="s">
        <v>874</v>
      </c>
    </row>
    <row r="194" spans="11:17" x14ac:dyDescent="0.2">
      <c r="K194" s="214" t="str">
        <f t="shared" si="4"/>
        <v>JW034529A外窓交換（防火・防風・防犯仕様）</v>
      </c>
      <c r="L194" s="215" t="str">
        <f t="shared" si="5"/>
        <v>JW034529A外窓交換（防火・防風・防犯仕様）A</v>
      </c>
      <c r="M194" s="168" t="s">
        <v>1549</v>
      </c>
      <c r="N194" s="168" t="s">
        <v>652</v>
      </c>
      <c r="O194" s="168" t="s">
        <v>718</v>
      </c>
      <c r="P194" s="168" t="s">
        <v>270</v>
      </c>
      <c r="Q194" s="168" t="s">
        <v>875</v>
      </c>
    </row>
    <row r="195" spans="11:17" x14ac:dyDescent="0.2">
      <c r="K195" s="214" t="str">
        <f t="shared" si="4"/>
        <v>JW034531A外窓交換（防火・防風・防犯仕様）</v>
      </c>
      <c r="L195" s="215" t="str">
        <f t="shared" si="5"/>
        <v>JW034531A外窓交換（防火・防風・防犯仕様）A</v>
      </c>
      <c r="M195" s="168" t="s">
        <v>1550</v>
      </c>
      <c r="N195" s="168" t="s">
        <v>652</v>
      </c>
      <c r="O195" s="168" t="s">
        <v>718</v>
      </c>
      <c r="P195" s="168" t="s">
        <v>270</v>
      </c>
      <c r="Q195" s="168" t="s">
        <v>876</v>
      </c>
    </row>
    <row r="196" spans="11:17" x14ac:dyDescent="0.2">
      <c r="K196" s="214" t="str">
        <f t="shared" si="4"/>
        <v>JW034532S外窓交換（防火・防風・防犯仕様）</v>
      </c>
      <c r="L196" s="215" t="str">
        <f t="shared" si="5"/>
        <v>JW034532S外窓交換（防火・防風・防犯仕様）S</v>
      </c>
      <c r="M196" s="168" t="s">
        <v>1551</v>
      </c>
      <c r="N196" s="168" t="s">
        <v>652</v>
      </c>
      <c r="O196" s="168" t="s">
        <v>718</v>
      </c>
      <c r="P196" s="168" t="s">
        <v>270</v>
      </c>
      <c r="Q196" s="168" t="s">
        <v>877</v>
      </c>
    </row>
    <row r="197" spans="11:17" x14ac:dyDescent="0.2">
      <c r="K197" s="214" t="str">
        <f t="shared" ref="K197:K260" si="6">M197&amp;O197</f>
        <v>JW034533S外窓交換（防火・防風・防犯仕様）</v>
      </c>
      <c r="L197" s="215" t="str">
        <f t="shared" ref="L197:L260" si="7">M197&amp;O197&amp;(IF(M197&lt;&gt;"", RIGHT(M197,1),""))</f>
        <v>JW034533S外窓交換（防火・防風・防犯仕様）S</v>
      </c>
      <c r="M197" s="168" t="s">
        <v>1552</v>
      </c>
      <c r="N197" s="168" t="s">
        <v>652</v>
      </c>
      <c r="O197" s="168" t="s">
        <v>718</v>
      </c>
      <c r="P197" s="168" t="s">
        <v>270</v>
      </c>
      <c r="Q197" s="168" t="s">
        <v>878</v>
      </c>
    </row>
    <row r="198" spans="11:17" x14ac:dyDescent="0.2">
      <c r="K198" s="214" t="str">
        <f t="shared" si="6"/>
        <v>JW034536A外窓交換（防火・防風・防犯仕様）</v>
      </c>
      <c r="L198" s="215" t="str">
        <f t="shared" si="7"/>
        <v>JW034536A外窓交換（防火・防風・防犯仕様）A</v>
      </c>
      <c r="M198" s="168" t="s">
        <v>1553</v>
      </c>
      <c r="N198" s="168" t="s">
        <v>652</v>
      </c>
      <c r="O198" s="168" t="s">
        <v>718</v>
      </c>
      <c r="P198" s="168" t="s">
        <v>270</v>
      </c>
      <c r="Q198" s="168" t="s">
        <v>876</v>
      </c>
    </row>
    <row r="199" spans="11:17" x14ac:dyDescent="0.2">
      <c r="K199" s="214" t="str">
        <f t="shared" si="6"/>
        <v>JW034537A外窓交換（防火・防風・防犯仕様）</v>
      </c>
      <c r="L199" s="215" t="str">
        <f t="shared" si="7"/>
        <v>JW034537A外窓交換（防火・防風・防犯仕様）A</v>
      </c>
      <c r="M199" s="168" t="s">
        <v>1554</v>
      </c>
      <c r="N199" s="168" t="s">
        <v>652</v>
      </c>
      <c r="O199" s="168" t="s">
        <v>718</v>
      </c>
      <c r="P199" s="168" t="s">
        <v>270</v>
      </c>
      <c r="Q199" s="168" t="s">
        <v>969</v>
      </c>
    </row>
    <row r="200" spans="11:17" x14ac:dyDescent="0.2">
      <c r="K200" s="214" t="str">
        <f t="shared" si="6"/>
        <v>JW040602S外窓交換（防火・防風・防犯仕様）</v>
      </c>
      <c r="L200" s="215" t="str">
        <f t="shared" si="7"/>
        <v>JW040602S外窓交換（防火・防風・防犯仕様）S</v>
      </c>
      <c r="M200" s="168" t="s">
        <v>1555</v>
      </c>
      <c r="N200" s="168" t="s">
        <v>652</v>
      </c>
      <c r="O200" s="168" t="s">
        <v>718</v>
      </c>
      <c r="P200" s="168" t="s">
        <v>776</v>
      </c>
      <c r="Q200" s="168" t="s">
        <v>777</v>
      </c>
    </row>
    <row r="201" spans="11:17" x14ac:dyDescent="0.2">
      <c r="K201" s="214" t="str">
        <f t="shared" si="6"/>
        <v>JW040701S外窓交換（防火・防風・防犯仕様）</v>
      </c>
      <c r="L201" s="215" t="str">
        <f t="shared" si="7"/>
        <v>JW040701S外窓交換（防火・防風・防犯仕様）S</v>
      </c>
      <c r="M201" s="168" t="s">
        <v>1556</v>
      </c>
      <c r="N201" s="168" t="s">
        <v>652</v>
      </c>
      <c r="O201" s="168" t="s">
        <v>718</v>
      </c>
      <c r="P201" s="168" t="s">
        <v>776</v>
      </c>
      <c r="Q201" s="168" t="s">
        <v>778</v>
      </c>
    </row>
    <row r="202" spans="11:17" x14ac:dyDescent="0.2">
      <c r="K202" s="214" t="str">
        <f t="shared" si="6"/>
        <v>JW040802S外窓交換（防火・防風・防犯仕様）</v>
      </c>
      <c r="L202" s="215" t="str">
        <f t="shared" si="7"/>
        <v>JW040802S外窓交換（防火・防風・防犯仕様）S</v>
      </c>
      <c r="M202" s="168" t="s">
        <v>1557</v>
      </c>
      <c r="N202" s="168" t="s">
        <v>652</v>
      </c>
      <c r="O202" s="168" t="s">
        <v>718</v>
      </c>
      <c r="P202" s="168" t="s">
        <v>776</v>
      </c>
      <c r="Q202" s="168" t="s">
        <v>779</v>
      </c>
    </row>
    <row r="203" spans="11:17" x14ac:dyDescent="0.2">
      <c r="K203" s="214" t="str">
        <f t="shared" si="6"/>
        <v>JW091014S外窓交換</v>
      </c>
      <c r="L203" s="215" t="str">
        <f t="shared" si="7"/>
        <v>JW091014S外窓交換S</v>
      </c>
      <c r="M203" s="168" t="s">
        <v>1558</v>
      </c>
      <c r="N203" s="168" t="s">
        <v>726</v>
      </c>
      <c r="O203" s="168" t="s">
        <v>727</v>
      </c>
      <c r="P203" s="168" t="s">
        <v>780</v>
      </c>
      <c r="Q203" s="168" t="s">
        <v>781</v>
      </c>
    </row>
    <row r="204" spans="11:17" x14ac:dyDescent="0.2">
      <c r="K204" s="214" t="str">
        <f t="shared" si="6"/>
        <v>JW091015S外窓交換</v>
      </c>
      <c r="L204" s="215" t="str">
        <f t="shared" si="7"/>
        <v>JW091015S外窓交換S</v>
      </c>
      <c r="M204" s="168" t="s">
        <v>1559</v>
      </c>
      <c r="N204" s="168" t="s">
        <v>726</v>
      </c>
      <c r="O204" s="168" t="s">
        <v>727</v>
      </c>
      <c r="P204" s="168" t="s">
        <v>780</v>
      </c>
      <c r="Q204" s="168" t="s">
        <v>782</v>
      </c>
    </row>
    <row r="205" spans="11:17" x14ac:dyDescent="0.2">
      <c r="K205" s="214" t="str">
        <f t="shared" si="6"/>
        <v>JW091016S外窓交換</v>
      </c>
      <c r="L205" s="215" t="str">
        <f t="shared" si="7"/>
        <v>JW091016S外窓交換S</v>
      </c>
      <c r="M205" s="168" t="s">
        <v>1560</v>
      </c>
      <c r="N205" s="168" t="s">
        <v>726</v>
      </c>
      <c r="O205" s="168" t="s">
        <v>727</v>
      </c>
      <c r="P205" s="168" t="s">
        <v>780</v>
      </c>
      <c r="Q205" s="168" t="s">
        <v>783</v>
      </c>
    </row>
    <row r="206" spans="11:17" x14ac:dyDescent="0.2">
      <c r="K206" s="214" t="str">
        <f t="shared" si="6"/>
        <v>JW098400S外窓交換（防火・防風・防犯仕様）</v>
      </c>
      <c r="L206" s="215" t="str">
        <f t="shared" si="7"/>
        <v>JW098400S外窓交換（防火・防風・防犯仕様）S</v>
      </c>
      <c r="M206" s="168" t="s">
        <v>1561</v>
      </c>
      <c r="N206" s="168" t="s">
        <v>652</v>
      </c>
      <c r="O206" s="168" t="s">
        <v>718</v>
      </c>
      <c r="P206" s="168" t="s">
        <v>780</v>
      </c>
      <c r="Q206" s="168" t="s">
        <v>784</v>
      </c>
    </row>
    <row r="207" spans="11:17" x14ac:dyDescent="0.2">
      <c r="K207" s="214" t="str">
        <f t="shared" si="6"/>
        <v>JW111101S外窓交換（防火・防風・防犯仕様）</v>
      </c>
      <c r="L207" s="215" t="str">
        <f t="shared" si="7"/>
        <v>JW111101S外窓交換（防火・防風・防犯仕様）S</v>
      </c>
      <c r="M207" s="168" t="s">
        <v>1562</v>
      </c>
      <c r="N207" s="168" t="s">
        <v>652</v>
      </c>
      <c r="O207" s="168" t="s">
        <v>718</v>
      </c>
      <c r="P207" s="168" t="s">
        <v>271</v>
      </c>
      <c r="Q207" s="168" t="s">
        <v>785</v>
      </c>
    </row>
    <row r="208" spans="11:17" x14ac:dyDescent="0.2">
      <c r="K208" s="214" t="str">
        <f t="shared" si="6"/>
        <v>JW111102S外窓交換（防火・防風・防犯仕様）</v>
      </c>
      <c r="L208" s="215" t="str">
        <f t="shared" si="7"/>
        <v>JW111102S外窓交換（防火・防風・防犯仕様）S</v>
      </c>
      <c r="M208" s="168" t="s">
        <v>1563</v>
      </c>
      <c r="N208" s="168" t="s">
        <v>652</v>
      </c>
      <c r="O208" s="168" t="s">
        <v>718</v>
      </c>
      <c r="P208" s="168" t="s">
        <v>271</v>
      </c>
      <c r="Q208" s="168" t="s">
        <v>786</v>
      </c>
    </row>
    <row r="209" spans="11:17" x14ac:dyDescent="0.2">
      <c r="K209" s="214" t="str">
        <f t="shared" si="6"/>
        <v>JW114051S外窓交換</v>
      </c>
      <c r="L209" s="215" t="str">
        <f t="shared" si="7"/>
        <v>JW114051S外窓交換S</v>
      </c>
      <c r="M209" s="168" t="s">
        <v>1564</v>
      </c>
      <c r="N209" s="168" t="s">
        <v>726</v>
      </c>
      <c r="O209" s="168" t="s">
        <v>727</v>
      </c>
      <c r="P209" s="168" t="s">
        <v>271</v>
      </c>
      <c r="Q209" s="168" t="s">
        <v>787</v>
      </c>
    </row>
    <row r="210" spans="11:17" x14ac:dyDescent="0.2">
      <c r="K210" s="214" t="str">
        <f t="shared" si="6"/>
        <v>JW114052S外窓交換</v>
      </c>
      <c r="L210" s="215" t="str">
        <f t="shared" si="7"/>
        <v>JW114052S外窓交換S</v>
      </c>
      <c r="M210" s="168" t="s">
        <v>1565</v>
      </c>
      <c r="N210" s="168" t="s">
        <v>726</v>
      </c>
      <c r="O210" s="168" t="s">
        <v>727</v>
      </c>
      <c r="P210" s="168" t="s">
        <v>271</v>
      </c>
      <c r="Q210" s="168" t="s">
        <v>788</v>
      </c>
    </row>
    <row r="211" spans="11:17" x14ac:dyDescent="0.2">
      <c r="K211" s="214" t="str">
        <f t="shared" si="6"/>
        <v>JW131001S外窓交換（防火・防風・防犯仕様）</v>
      </c>
      <c r="L211" s="215" t="str">
        <f t="shared" si="7"/>
        <v>JW131001S外窓交換（防火・防風・防犯仕様）S</v>
      </c>
      <c r="M211" s="168" t="s">
        <v>1566</v>
      </c>
      <c r="N211" s="168" t="s">
        <v>652</v>
      </c>
      <c r="O211" s="168" t="s">
        <v>718</v>
      </c>
      <c r="P211" s="168" t="s">
        <v>789</v>
      </c>
      <c r="Q211" s="168" t="s">
        <v>790</v>
      </c>
    </row>
    <row r="212" spans="11:17" x14ac:dyDescent="0.2">
      <c r="K212" s="214" t="str">
        <f t="shared" si="6"/>
        <v>JW131002S外窓交換（防火・防風・防犯仕様）</v>
      </c>
      <c r="L212" s="215" t="str">
        <f t="shared" si="7"/>
        <v>JW131002S外窓交換（防火・防風・防犯仕様）S</v>
      </c>
      <c r="M212" s="168" t="s">
        <v>1567</v>
      </c>
      <c r="N212" s="168" t="s">
        <v>652</v>
      </c>
      <c r="O212" s="168" t="s">
        <v>718</v>
      </c>
      <c r="P212" s="168" t="s">
        <v>789</v>
      </c>
      <c r="Q212" s="168" t="s">
        <v>791</v>
      </c>
    </row>
    <row r="213" spans="11:17" x14ac:dyDescent="0.2">
      <c r="K213" s="214" t="str">
        <f t="shared" si="6"/>
        <v>JW133001S外窓交換</v>
      </c>
      <c r="L213" s="215" t="str">
        <f t="shared" si="7"/>
        <v>JW133001S外窓交換S</v>
      </c>
      <c r="M213" s="168" t="s">
        <v>1568</v>
      </c>
      <c r="N213" s="168" t="s">
        <v>726</v>
      </c>
      <c r="O213" s="168" t="s">
        <v>727</v>
      </c>
      <c r="P213" s="168" t="s">
        <v>789</v>
      </c>
      <c r="Q213" s="168" t="s">
        <v>792</v>
      </c>
    </row>
    <row r="214" spans="11:17" x14ac:dyDescent="0.2">
      <c r="K214" s="214" t="str">
        <f t="shared" si="6"/>
        <v>JW133002S外窓交換</v>
      </c>
      <c r="L214" s="215" t="str">
        <f t="shared" si="7"/>
        <v>JW133002S外窓交換S</v>
      </c>
      <c r="M214" s="168" t="s">
        <v>1569</v>
      </c>
      <c r="N214" s="168" t="s">
        <v>726</v>
      </c>
      <c r="O214" s="168" t="s">
        <v>727</v>
      </c>
      <c r="P214" s="168" t="s">
        <v>789</v>
      </c>
      <c r="Q214" s="168" t="s">
        <v>792</v>
      </c>
    </row>
    <row r="215" spans="11:17" x14ac:dyDescent="0.2">
      <c r="K215" s="214" t="str">
        <f t="shared" si="6"/>
        <v>JW133003S外窓交換</v>
      </c>
      <c r="L215" s="215" t="str">
        <f t="shared" si="7"/>
        <v>JW133003S外窓交換S</v>
      </c>
      <c r="M215" s="168" t="s">
        <v>1570</v>
      </c>
      <c r="N215" s="168" t="s">
        <v>726</v>
      </c>
      <c r="O215" s="168" t="s">
        <v>727</v>
      </c>
      <c r="P215" s="168" t="s">
        <v>789</v>
      </c>
      <c r="Q215" s="168" t="s">
        <v>792</v>
      </c>
    </row>
    <row r="216" spans="11:17" x14ac:dyDescent="0.2">
      <c r="K216" s="214" t="str">
        <f t="shared" si="6"/>
        <v>JW133004S外窓交換</v>
      </c>
      <c r="L216" s="215" t="str">
        <f t="shared" si="7"/>
        <v>JW133004S外窓交換S</v>
      </c>
      <c r="M216" s="168" t="s">
        <v>1571</v>
      </c>
      <c r="N216" s="168" t="s">
        <v>726</v>
      </c>
      <c r="O216" s="168" t="s">
        <v>727</v>
      </c>
      <c r="P216" s="168" t="s">
        <v>789</v>
      </c>
      <c r="Q216" s="168" t="s">
        <v>792</v>
      </c>
    </row>
    <row r="217" spans="11:17" x14ac:dyDescent="0.2">
      <c r="K217" s="214" t="str">
        <f t="shared" si="6"/>
        <v>JW133005S外窓交換</v>
      </c>
      <c r="L217" s="215" t="str">
        <f t="shared" si="7"/>
        <v>JW133005S外窓交換S</v>
      </c>
      <c r="M217" s="168" t="s">
        <v>1572</v>
      </c>
      <c r="N217" s="168" t="s">
        <v>726</v>
      </c>
      <c r="O217" s="168" t="s">
        <v>727</v>
      </c>
      <c r="P217" s="168" t="s">
        <v>789</v>
      </c>
      <c r="Q217" s="168" t="s">
        <v>793</v>
      </c>
    </row>
    <row r="218" spans="11:17" x14ac:dyDescent="0.2">
      <c r="K218" s="214" t="str">
        <f t="shared" si="6"/>
        <v>JW133006S外窓交換</v>
      </c>
      <c r="L218" s="215" t="str">
        <f t="shared" si="7"/>
        <v>JW133006S外窓交換S</v>
      </c>
      <c r="M218" s="168" t="s">
        <v>1573</v>
      </c>
      <c r="N218" s="168" t="s">
        <v>726</v>
      </c>
      <c r="O218" s="168" t="s">
        <v>727</v>
      </c>
      <c r="P218" s="168" t="s">
        <v>789</v>
      </c>
      <c r="Q218" s="168" t="s">
        <v>793</v>
      </c>
    </row>
    <row r="219" spans="11:17" x14ac:dyDescent="0.2">
      <c r="K219" s="214" t="str">
        <f t="shared" si="6"/>
        <v>JW133007S外窓交換</v>
      </c>
      <c r="L219" s="215" t="str">
        <f t="shared" si="7"/>
        <v>JW133007S外窓交換S</v>
      </c>
      <c r="M219" s="168" t="s">
        <v>1574</v>
      </c>
      <c r="N219" s="168" t="s">
        <v>726</v>
      </c>
      <c r="O219" s="168" t="s">
        <v>727</v>
      </c>
      <c r="P219" s="168" t="s">
        <v>789</v>
      </c>
      <c r="Q219" s="168" t="s">
        <v>793</v>
      </c>
    </row>
    <row r="220" spans="11:17" x14ac:dyDescent="0.2">
      <c r="K220" s="214" t="str">
        <f t="shared" si="6"/>
        <v>JW133008S外窓交換</v>
      </c>
      <c r="L220" s="215" t="str">
        <f t="shared" si="7"/>
        <v>JW133008S外窓交換S</v>
      </c>
      <c r="M220" s="168" t="s">
        <v>1575</v>
      </c>
      <c r="N220" s="168" t="s">
        <v>726</v>
      </c>
      <c r="O220" s="168" t="s">
        <v>727</v>
      </c>
      <c r="P220" s="168" t="s">
        <v>789</v>
      </c>
      <c r="Q220" s="168" t="s">
        <v>793</v>
      </c>
    </row>
    <row r="221" spans="11:17" x14ac:dyDescent="0.2">
      <c r="K221" s="214" t="str">
        <f t="shared" si="6"/>
        <v>JW034539A外窓交換（防火・防風・防犯仕様）</v>
      </c>
      <c r="L221" s="215" t="str">
        <f t="shared" si="7"/>
        <v>JW034539A外窓交換（防火・防風・防犯仕様）A</v>
      </c>
      <c r="M221" s="168" t="s">
        <v>1576</v>
      </c>
      <c r="N221" s="168" t="s">
        <v>652</v>
      </c>
      <c r="O221" s="168" t="s">
        <v>718</v>
      </c>
      <c r="P221" s="168" t="s">
        <v>270</v>
      </c>
      <c r="Q221" s="168" t="s">
        <v>985</v>
      </c>
    </row>
    <row r="222" spans="11:17" x14ac:dyDescent="0.2">
      <c r="K222" s="214" t="str">
        <f t="shared" si="6"/>
        <v>JW033332S外窓交換</v>
      </c>
      <c r="L222" s="215" t="str">
        <f t="shared" si="7"/>
        <v>JW033332S外窓交換S</v>
      </c>
      <c r="M222" s="168" t="s">
        <v>1577</v>
      </c>
      <c r="N222" s="168" t="s">
        <v>726</v>
      </c>
      <c r="O222" s="168" t="s">
        <v>727</v>
      </c>
      <c r="P222" s="168" t="s">
        <v>270</v>
      </c>
      <c r="Q222" s="168" t="s">
        <v>988</v>
      </c>
    </row>
    <row r="223" spans="11:17" x14ac:dyDescent="0.2">
      <c r="K223" s="214" t="str">
        <f t="shared" si="6"/>
        <v>JW034538S外窓交換（防火・防風・防犯仕様）</v>
      </c>
      <c r="L223" s="215" t="str">
        <f t="shared" si="7"/>
        <v>JW034538S外窓交換（防火・防風・防犯仕様）S</v>
      </c>
      <c r="M223" s="168" t="s">
        <v>1578</v>
      </c>
      <c r="N223" s="168" t="s">
        <v>652</v>
      </c>
      <c r="O223" s="168" t="s">
        <v>718</v>
      </c>
      <c r="P223" s="168" t="s">
        <v>270</v>
      </c>
      <c r="Q223" s="168" t="s">
        <v>986</v>
      </c>
    </row>
    <row r="224" spans="11:17" x14ac:dyDescent="0.2">
      <c r="K224" s="214" t="str">
        <f t="shared" si="6"/>
        <v>JW034540S外窓交換（防火・防風・防犯仕様）</v>
      </c>
      <c r="L224" s="215" t="str">
        <f t="shared" si="7"/>
        <v>JW034540S外窓交換（防火・防風・防犯仕様）S</v>
      </c>
      <c r="M224" s="168" t="s">
        <v>1579</v>
      </c>
      <c r="N224" s="168" t="s">
        <v>652</v>
      </c>
      <c r="O224" s="168" t="s">
        <v>718</v>
      </c>
      <c r="P224" s="168" t="s">
        <v>270</v>
      </c>
      <c r="Q224" s="168" t="s">
        <v>987</v>
      </c>
    </row>
    <row r="225" spans="11:17" x14ac:dyDescent="0.2">
      <c r="K225" s="214" t="str">
        <f t="shared" si="6"/>
        <v>JW032213S外窓交換（防火・防風・防犯仕様）</v>
      </c>
      <c r="L225" s="215" t="str">
        <f t="shared" si="7"/>
        <v>JW032213S外窓交換（防火・防風・防犯仕様）S</v>
      </c>
      <c r="M225" s="168" t="s">
        <v>1580</v>
      </c>
      <c r="N225" s="168" t="s">
        <v>652</v>
      </c>
      <c r="O225" s="168" t="s">
        <v>718</v>
      </c>
      <c r="P225" s="168" t="s">
        <v>270</v>
      </c>
      <c r="Q225" s="168" t="s">
        <v>766</v>
      </c>
    </row>
    <row r="226" spans="11:17" x14ac:dyDescent="0.2">
      <c r="K226" s="214" t="str">
        <f t="shared" si="6"/>
        <v>JW033113Sカバー工法</v>
      </c>
      <c r="L226" s="215" t="str">
        <f t="shared" si="7"/>
        <v>JW033113Sカバー工法S</v>
      </c>
      <c r="M226" s="168" t="s">
        <v>1581</v>
      </c>
      <c r="N226" s="168" t="s">
        <v>726</v>
      </c>
      <c r="O226" s="168" t="s">
        <v>715</v>
      </c>
      <c r="P226" s="168" t="s">
        <v>270</v>
      </c>
      <c r="Q226" s="168" t="s">
        <v>812</v>
      </c>
    </row>
    <row r="227" spans="11:17" x14ac:dyDescent="0.2">
      <c r="K227" s="214" t="str">
        <f t="shared" si="6"/>
        <v>JW032205S外窓交換（防火・防風・防犯仕様）</v>
      </c>
      <c r="L227" s="215" t="str">
        <f t="shared" si="7"/>
        <v>JW032205S外窓交換（防火・防風・防犯仕様）S</v>
      </c>
      <c r="M227" s="168" t="s">
        <v>1582</v>
      </c>
      <c r="N227" s="168" t="s">
        <v>652</v>
      </c>
      <c r="O227" s="168" t="s">
        <v>718</v>
      </c>
      <c r="P227" s="168" t="s">
        <v>270</v>
      </c>
      <c r="Q227" s="168" t="s">
        <v>758</v>
      </c>
    </row>
    <row r="228" spans="11:17" x14ac:dyDescent="0.2">
      <c r="K228" s="214" t="str">
        <f t="shared" si="6"/>
        <v>JW029210Aカバー工法</v>
      </c>
      <c r="L228" s="215" t="str">
        <f t="shared" si="7"/>
        <v>JW029210Aカバー工法A</v>
      </c>
      <c r="M228" s="168" t="s">
        <v>1583</v>
      </c>
      <c r="N228" s="168" t="s">
        <v>726</v>
      </c>
      <c r="O228" s="168" t="s">
        <v>715</v>
      </c>
      <c r="P228" s="168" t="s">
        <v>269</v>
      </c>
      <c r="Q228" s="168" t="s">
        <v>1352</v>
      </c>
    </row>
    <row r="229" spans="11:17" x14ac:dyDescent="0.2">
      <c r="K229" s="214" t="str">
        <f t="shared" si="6"/>
        <v>JW029205Sカバー工法</v>
      </c>
      <c r="L229" s="215" t="str">
        <f t="shared" si="7"/>
        <v>JW029205Sカバー工法S</v>
      </c>
      <c r="M229" s="168" t="s">
        <v>1584</v>
      </c>
      <c r="N229" s="168" t="s">
        <v>726</v>
      </c>
      <c r="O229" s="168" t="s">
        <v>715</v>
      </c>
      <c r="P229" s="168" t="s">
        <v>269</v>
      </c>
      <c r="Q229" s="168" t="s">
        <v>1353</v>
      </c>
    </row>
    <row r="230" spans="11:17" x14ac:dyDescent="0.2">
      <c r="K230" s="214" t="str">
        <f t="shared" si="6"/>
        <v>JW029207Sカバー工法</v>
      </c>
      <c r="L230" s="215" t="str">
        <f t="shared" si="7"/>
        <v>JW029207Sカバー工法S</v>
      </c>
      <c r="M230" s="168" t="s">
        <v>1585</v>
      </c>
      <c r="N230" s="168" t="s">
        <v>726</v>
      </c>
      <c r="O230" s="168" t="s">
        <v>715</v>
      </c>
      <c r="P230" s="168" t="s">
        <v>269</v>
      </c>
      <c r="Q230" s="168" t="s">
        <v>1354</v>
      </c>
    </row>
    <row r="231" spans="11:17" x14ac:dyDescent="0.2">
      <c r="K231" s="214" t="str">
        <f t="shared" si="6"/>
        <v>JW029211Aカバー工法</v>
      </c>
      <c r="L231" s="215" t="str">
        <f t="shared" si="7"/>
        <v>JW029211Aカバー工法A</v>
      </c>
      <c r="M231" s="168" t="s">
        <v>1586</v>
      </c>
      <c r="N231" s="168" t="s">
        <v>726</v>
      </c>
      <c r="O231" s="168" t="s">
        <v>715</v>
      </c>
      <c r="P231" s="168" t="s">
        <v>269</v>
      </c>
      <c r="Q231" s="168" t="s">
        <v>1355</v>
      </c>
    </row>
    <row r="232" spans="11:17" x14ac:dyDescent="0.2">
      <c r="K232" s="214" t="str">
        <f t="shared" si="6"/>
        <v>JW029214Sカバー工法</v>
      </c>
      <c r="L232" s="215" t="str">
        <f t="shared" si="7"/>
        <v>JW029214Sカバー工法S</v>
      </c>
      <c r="M232" s="168" t="s">
        <v>1587</v>
      </c>
      <c r="N232" s="168" t="s">
        <v>726</v>
      </c>
      <c r="O232" s="168" t="s">
        <v>715</v>
      </c>
      <c r="P232" s="168" t="s">
        <v>269</v>
      </c>
      <c r="Q232" s="168" t="s">
        <v>1356</v>
      </c>
    </row>
    <row r="233" spans="11:17" x14ac:dyDescent="0.2">
      <c r="K233" s="214" t="str">
        <f t="shared" si="6"/>
        <v>JW029216Sカバー工法</v>
      </c>
      <c r="L233" s="215" t="str">
        <f t="shared" si="7"/>
        <v>JW029216Sカバー工法S</v>
      </c>
      <c r="M233" s="168" t="s">
        <v>1588</v>
      </c>
      <c r="N233" s="168" t="s">
        <v>726</v>
      </c>
      <c r="O233" s="168" t="s">
        <v>715</v>
      </c>
      <c r="P233" s="168" t="s">
        <v>269</v>
      </c>
      <c r="Q233" s="168" t="s">
        <v>1357</v>
      </c>
    </row>
    <row r="234" spans="11:17" x14ac:dyDescent="0.2">
      <c r="K234" s="214" t="str">
        <f t="shared" si="6"/>
        <v>JW029212Sカバー工法</v>
      </c>
      <c r="L234" s="215" t="str">
        <f t="shared" si="7"/>
        <v>JW029212Sカバー工法S</v>
      </c>
      <c r="M234" s="168" t="s">
        <v>1589</v>
      </c>
      <c r="N234" s="168" t="s">
        <v>726</v>
      </c>
      <c r="O234" s="168" t="s">
        <v>715</v>
      </c>
      <c r="P234" s="168" t="s">
        <v>269</v>
      </c>
      <c r="Q234" s="168" t="s">
        <v>1358</v>
      </c>
    </row>
    <row r="235" spans="11:17" x14ac:dyDescent="0.2">
      <c r="K235" s="214" t="str">
        <f t="shared" si="6"/>
        <v/>
      </c>
      <c r="L235" s="215" t="str">
        <f t="shared" si="7"/>
        <v/>
      </c>
    </row>
    <row r="236" spans="11:17" x14ac:dyDescent="0.2">
      <c r="K236" s="214" t="str">
        <f t="shared" si="6"/>
        <v/>
      </c>
      <c r="L236" s="215" t="str">
        <f t="shared" si="7"/>
        <v/>
      </c>
    </row>
    <row r="237" spans="11:17" x14ac:dyDescent="0.2">
      <c r="K237" s="214" t="str">
        <f t="shared" si="6"/>
        <v/>
      </c>
      <c r="L237" s="215" t="str">
        <f t="shared" si="7"/>
        <v/>
      </c>
    </row>
    <row r="238" spans="11:17" x14ac:dyDescent="0.2">
      <c r="K238" s="214" t="str">
        <f t="shared" si="6"/>
        <v/>
      </c>
      <c r="L238" s="215" t="str">
        <f t="shared" si="7"/>
        <v/>
      </c>
    </row>
    <row r="239" spans="11:17" x14ac:dyDescent="0.2">
      <c r="K239" s="214" t="str">
        <f t="shared" si="6"/>
        <v/>
      </c>
      <c r="L239" s="215" t="str">
        <f t="shared" si="7"/>
        <v/>
      </c>
    </row>
    <row r="240" spans="11:17" x14ac:dyDescent="0.2">
      <c r="K240" s="214" t="str">
        <f t="shared" si="6"/>
        <v/>
      </c>
      <c r="L240" s="215" t="str">
        <f t="shared" si="7"/>
        <v/>
      </c>
    </row>
    <row r="241" spans="11:12" x14ac:dyDescent="0.2">
      <c r="K241" s="214" t="str">
        <f t="shared" si="6"/>
        <v/>
      </c>
      <c r="L241" s="215" t="str">
        <f t="shared" si="7"/>
        <v/>
      </c>
    </row>
    <row r="242" spans="11:12" x14ac:dyDescent="0.2">
      <c r="K242" s="214" t="str">
        <f t="shared" si="6"/>
        <v/>
      </c>
      <c r="L242" s="215" t="str">
        <f t="shared" si="7"/>
        <v/>
      </c>
    </row>
    <row r="243" spans="11:12" x14ac:dyDescent="0.2">
      <c r="K243" s="214" t="str">
        <f t="shared" si="6"/>
        <v/>
      </c>
      <c r="L243" s="215" t="str">
        <f t="shared" si="7"/>
        <v/>
      </c>
    </row>
    <row r="244" spans="11:12" x14ac:dyDescent="0.2">
      <c r="K244" s="214" t="str">
        <f t="shared" si="6"/>
        <v/>
      </c>
      <c r="L244" s="215" t="str">
        <f t="shared" si="7"/>
        <v/>
      </c>
    </row>
    <row r="245" spans="11:12" x14ac:dyDescent="0.2">
      <c r="K245" s="214" t="str">
        <f t="shared" si="6"/>
        <v/>
      </c>
      <c r="L245" s="215" t="str">
        <f t="shared" si="7"/>
        <v/>
      </c>
    </row>
    <row r="246" spans="11:12" x14ac:dyDescent="0.2">
      <c r="K246" s="214" t="str">
        <f t="shared" si="6"/>
        <v/>
      </c>
      <c r="L246" s="215" t="str">
        <f t="shared" si="7"/>
        <v/>
      </c>
    </row>
    <row r="247" spans="11:12" x14ac:dyDescent="0.2">
      <c r="K247" s="214" t="str">
        <f t="shared" si="6"/>
        <v/>
      </c>
      <c r="L247" s="215" t="str">
        <f t="shared" si="7"/>
        <v/>
      </c>
    </row>
    <row r="248" spans="11:12" x14ac:dyDescent="0.2">
      <c r="K248" s="214" t="str">
        <f t="shared" si="6"/>
        <v/>
      </c>
      <c r="L248" s="215" t="str">
        <f t="shared" si="7"/>
        <v/>
      </c>
    </row>
    <row r="249" spans="11:12" x14ac:dyDescent="0.2">
      <c r="K249" s="214" t="str">
        <f t="shared" si="6"/>
        <v/>
      </c>
      <c r="L249" s="215" t="str">
        <f t="shared" si="7"/>
        <v/>
      </c>
    </row>
    <row r="250" spans="11:12" x14ac:dyDescent="0.2">
      <c r="K250" s="214" t="str">
        <f t="shared" si="6"/>
        <v/>
      </c>
      <c r="L250" s="215" t="str">
        <f t="shared" si="7"/>
        <v/>
      </c>
    </row>
    <row r="251" spans="11:12" x14ac:dyDescent="0.2">
      <c r="K251" s="214" t="str">
        <f t="shared" si="6"/>
        <v/>
      </c>
      <c r="L251" s="215" t="str">
        <f t="shared" si="7"/>
        <v/>
      </c>
    </row>
    <row r="252" spans="11:12" x14ac:dyDescent="0.2">
      <c r="K252" s="214" t="str">
        <f t="shared" si="6"/>
        <v/>
      </c>
      <c r="L252" s="215" t="str">
        <f t="shared" si="7"/>
        <v/>
      </c>
    </row>
    <row r="253" spans="11:12" x14ac:dyDescent="0.2">
      <c r="K253" s="214" t="str">
        <f t="shared" si="6"/>
        <v/>
      </c>
      <c r="L253" s="215" t="str">
        <f t="shared" si="7"/>
        <v/>
      </c>
    </row>
    <row r="254" spans="11:12" x14ac:dyDescent="0.2">
      <c r="K254" s="214" t="str">
        <f t="shared" si="6"/>
        <v/>
      </c>
      <c r="L254" s="215" t="str">
        <f t="shared" si="7"/>
        <v/>
      </c>
    </row>
    <row r="255" spans="11:12" x14ac:dyDescent="0.2">
      <c r="K255" s="214" t="str">
        <f t="shared" si="6"/>
        <v/>
      </c>
      <c r="L255" s="215" t="str">
        <f t="shared" si="7"/>
        <v/>
      </c>
    </row>
    <row r="256" spans="11:12" x14ac:dyDescent="0.2">
      <c r="K256" s="214" t="str">
        <f t="shared" si="6"/>
        <v/>
      </c>
      <c r="L256" s="215" t="str">
        <f t="shared" si="7"/>
        <v/>
      </c>
    </row>
    <row r="257" spans="11:12" x14ac:dyDescent="0.2">
      <c r="K257" s="214" t="str">
        <f t="shared" si="6"/>
        <v/>
      </c>
      <c r="L257" s="215" t="str">
        <f t="shared" si="7"/>
        <v/>
      </c>
    </row>
    <row r="258" spans="11:12" x14ac:dyDescent="0.2">
      <c r="K258" s="214" t="str">
        <f t="shared" si="6"/>
        <v/>
      </c>
      <c r="L258" s="215" t="str">
        <f t="shared" si="7"/>
        <v/>
      </c>
    </row>
    <row r="259" spans="11:12" x14ac:dyDescent="0.2">
      <c r="K259" s="214" t="str">
        <f t="shared" si="6"/>
        <v/>
      </c>
      <c r="L259" s="215" t="str">
        <f t="shared" si="7"/>
        <v/>
      </c>
    </row>
    <row r="260" spans="11:12" x14ac:dyDescent="0.2">
      <c r="K260" s="214" t="str">
        <f t="shared" si="6"/>
        <v/>
      </c>
      <c r="L260" s="215" t="str">
        <f t="shared" si="7"/>
        <v/>
      </c>
    </row>
    <row r="261" spans="11:12" x14ac:dyDescent="0.2">
      <c r="K261" s="214" t="str">
        <f t="shared" ref="K261:K324" si="8">M261&amp;O261</f>
        <v/>
      </c>
      <c r="L261" s="215" t="str">
        <f t="shared" ref="L261:L324" si="9">M261&amp;O261&amp;(IF(M261&lt;&gt;"", RIGHT(M261,1),""))</f>
        <v/>
      </c>
    </row>
    <row r="262" spans="11:12" x14ac:dyDescent="0.2">
      <c r="K262" s="214" t="str">
        <f t="shared" si="8"/>
        <v/>
      </c>
      <c r="L262" s="215" t="str">
        <f t="shared" si="9"/>
        <v/>
      </c>
    </row>
    <row r="263" spans="11:12" x14ac:dyDescent="0.2">
      <c r="K263" s="214" t="str">
        <f t="shared" si="8"/>
        <v/>
      </c>
      <c r="L263" s="215" t="str">
        <f t="shared" si="9"/>
        <v/>
      </c>
    </row>
    <row r="264" spans="11:12" x14ac:dyDescent="0.2">
      <c r="K264" s="214" t="str">
        <f t="shared" si="8"/>
        <v/>
      </c>
      <c r="L264" s="215" t="str">
        <f t="shared" si="9"/>
        <v/>
      </c>
    </row>
    <row r="265" spans="11:12" x14ac:dyDescent="0.2">
      <c r="K265" s="214" t="str">
        <f t="shared" si="8"/>
        <v/>
      </c>
      <c r="L265" s="215" t="str">
        <f t="shared" si="9"/>
        <v/>
      </c>
    </row>
    <row r="266" spans="11:12" x14ac:dyDescent="0.2">
      <c r="K266" s="214" t="str">
        <f t="shared" si="8"/>
        <v/>
      </c>
      <c r="L266" s="215" t="str">
        <f t="shared" si="9"/>
        <v/>
      </c>
    </row>
    <row r="267" spans="11:12" x14ac:dyDescent="0.2">
      <c r="K267" s="214" t="str">
        <f t="shared" si="8"/>
        <v/>
      </c>
      <c r="L267" s="215" t="str">
        <f t="shared" si="9"/>
        <v/>
      </c>
    </row>
    <row r="268" spans="11:12" x14ac:dyDescent="0.2">
      <c r="K268" s="214" t="str">
        <f t="shared" si="8"/>
        <v/>
      </c>
      <c r="L268" s="215" t="str">
        <f t="shared" si="9"/>
        <v/>
      </c>
    </row>
    <row r="269" spans="11:12" x14ac:dyDescent="0.2">
      <c r="K269" s="214" t="str">
        <f t="shared" si="8"/>
        <v/>
      </c>
      <c r="L269" s="215" t="str">
        <f t="shared" si="9"/>
        <v/>
      </c>
    </row>
    <row r="270" spans="11:12" x14ac:dyDescent="0.2">
      <c r="K270" s="214" t="str">
        <f t="shared" si="8"/>
        <v/>
      </c>
      <c r="L270" s="215" t="str">
        <f t="shared" si="9"/>
        <v/>
      </c>
    </row>
    <row r="271" spans="11:12" x14ac:dyDescent="0.2">
      <c r="K271" s="214" t="str">
        <f t="shared" si="8"/>
        <v/>
      </c>
      <c r="L271" s="215" t="str">
        <f t="shared" si="9"/>
        <v/>
      </c>
    </row>
    <row r="272" spans="11:12" x14ac:dyDescent="0.2">
      <c r="K272" s="214" t="str">
        <f t="shared" si="8"/>
        <v/>
      </c>
      <c r="L272" s="215" t="str">
        <f t="shared" si="9"/>
        <v/>
      </c>
    </row>
    <row r="273" spans="11:12" x14ac:dyDescent="0.2">
      <c r="K273" s="214" t="str">
        <f t="shared" si="8"/>
        <v/>
      </c>
      <c r="L273" s="215" t="str">
        <f t="shared" si="9"/>
        <v/>
      </c>
    </row>
    <row r="274" spans="11:12" x14ac:dyDescent="0.2">
      <c r="K274" s="214" t="str">
        <f t="shared" si="8"/>
        <v/>
      </c>
      <c r="L274" s="215" t="str">
        <f t="shared" si="9"/>
        <v/>
      </c>
    </row>
    <row r="275" spans="11:12" x14ac:dyDescent="0.2">
      <c r="K275" s="214" t="str">
        <f t="shared" si="8"/>
        <v/>
      </c>
      <c r="L275" s="215" t="str">
        <f t="shared" si="9"/>
        <v/>
      </c>
    </row>
    <row r="276" spans="11:12" x14ac:dyDescent="0.2">
      <c r="K276" s="214" t="str">
        <f t="shared" si="8"/>
        <v/>
      </c>
      <c r="L276" s="215" t="str">
        <f t="shared" si="9"/>
        <v/>
      </c>
    </row>
    <row r="277" spans="11:12" x14ac:dyDescent="0.2">
      <c r="K277" s="214" t="str">
        <f t="shared" si="8"/>
        <v/>
      </c>
      <c r="L277" s="215" t="str">
        <f t="shared" si="9"/>
        <v/>
      </c>
    </row>
    <row r="278" spans="11:12" x14ac:dyDescent="0.2">
      <c r="K278" s="214" t="str">
        <f t="shared" si="8"/>
        <v/>
      </c>
      <c r="L278" s="215" t="str">
        <f t="shared" si="9"/>
        <v/>
      </c>
    </row>
    <row r="279" spans="11:12" x14ac:dyDescent="0.2">
      <c r="K279" s="214" t="str">
        <f t="shared" si="8"/>
        <v/>
      </c>
      <c r="L279" s="215" t="str">
        <f t="shared" si="9"/>
        <v/>
      </c>
    </row>
    <row r="280" spans="11:12" x14ac:dyDescent="0.2">
      <c r="K280" s="214" t="str">
        <f t="shared" si="8"/>
        <v/>
      </c>
      <c r="L280" s="215" t="str">
        <f t="shared" si="9"/>
        <v/>
      </c>
    </row>
    <row r="281" spans="11:12" x14ac:dyDescent="0.2">
      <c r="K281" s="214" t="str">
        <f t="shared" si="8"/>
        <v/>
      </c>
      <c r="L281" s="215" t="str">
        <f t="shared" si="9"/>
        <v/>
      </c>
    </row>
    <row r="282" spans="11:12" x14ac:dyDescent="0.2">
      <c r="K282" s="214" t="str">
        <f t="shared" si="8"/>
        <v/>
      </c>
      <c r="L282" s="215" t="str">
        <f t="shared" si="9"/>
        <v/>
      </c>
    </row>
    <row r="283" spans="11:12" x14ac:dyDescent="0.2">
      <c r="K283" s="214" t="str">
        <f t="shared" si="8"/>
        <v/>
      </c>
      <c r="L283" s="215" t="str">
        <f t="shared" si="9"/>
        <v/>
      </c>
    </row>
    <row r="284" spans="11:12" x14ac:dyDescent="0.2">
      <c r="K284" s="214" t="str">
        <f t="shared" si="8"/>
        <v/>
      </c>
      <c r="L284" s="215" t="str">
        <f t="shared" si="9"/>
        <v/>
      </c>
    </row>
    <row r="285" spans="11:12" x14ac:dyDescent="0.2">
      <c r="K285" s="214" t="str">
        <f t="shared" si="8"/>
        <v/>
      </c>
      <c r="L285" s="215" t="str">
        <f t="shared" si="9"/>
        <v/>
      </c>
    </row>
    <row r="286" spans="11:12" x14ac:dyDescent="0.2">
      <c r="K286" s="214" t="str">
        <f t="shared" si="8"/>
        <v/>
      </c>
      <c r="L286" s="215" t="str">
        <f t="shared" si="9"/>
        <v/>
      </c>
    </row>
    <row r="287" spans="11:12" x14ac:dyDescent="0.2">
      <c r="K287" s="214" t="str">
        <f t="shared" si="8"/>
        <v/>
      </c>
      <c r="L287" s="215" t="str">
        <f t="shared" si="9"/>
        <v/>
      </c>
    </row>
    <row r="288" spans="11:12" x14ac:dyDescent="0.2">
      <c r="K288" s="214" t="str">
        <f t="shared" si="8"/>
        <v/>
      </c>
      <c r="L288" s="215" t="str">
        <f t="shared" si="9"/>
        <v/>
      </c>
    </row>
    <row r="289" spans="11:12" x14ac:dyDescent="0.2">
      <c r="K289" s="214" t="str">
        <f t="shared" si="8"/>
        <v/>
      </c>
      <c r="L289" s="215" t="str">
        <f t="shared" si="9"/>
        <v/>
      </c>
    </row>
    <row r="290" spans="11:12" x14ac:dyDescent="0.2">
      <c r="K290" s="214" t="str">
        <f t="shared" si="8"/>
        <v/>
      </c>
      <c r="L290" s="215" t="str">
        <f t="shared" si="9"/>
        <v/>
      </c>
    </row>
    <row r="291" spans="11:12" x14ac:dyDescent="0.2">
      <c r="K291" s="214" t="str">
        <f t="shared" si="8"/>
        <v/>
      </c>
      <c r="L291" s="215" t="str">
        <f t="shared" si="9"/>
        <v/>
      </c>
    </row>
    <row r="292" spans="11:12" x14ac:dyDescent="0.2">
      <c r="K292" s="214" t="str">
        <f t="shared" si="8"/>
        <v/>
      </c>
      <c r="L292" s="215" t="str">
        <f t="shared" si="9"/>
        <v/>
      </c>
    </row>
    <row r="293" spans="11:12" x14ac:dyDescent="0.2">
      <c r="K293" s="214" t="str">
        <f t="shared" si="8"/>
        <v/>
      </c>
      <c r="L293" s="215" t="str">
        <f t="shared" si="9"/>
        <v/>
      </c>
    </row>
    <row r="294" spans="11:12" x14ac:dyDescent="0.2">
      <c r="K294" s="214" t="str">
        <f t="shared" si="8"/>
        <v/>
      </c>
      <c r="L294" s="215" t="str">
        <f t="shared" si="9"/>
        <v/>
      </c>
    </row>
    <row r="295" spans="11:12" x14ac:dyDescent="0.2">
      <c r="K295" s="214" t="str">
        <f t="shared" si="8"/>
        <v/>
      </c>
      <c r="L295" s="215" t="str">
        <f t="shared" si="9"/>
        <v/>
      </c>
    </row>
    <row r="296" spans="11:12" x14ac:dyDescent="0.2">
      <c r="K296" s="214" t="str">
        <f t="shared" si="8"/>
        <v/>
      </c>
      <c r="L296" s="215" t="str">
        <f t="shared" si="9"/>
        <v/>
      </c>
    </row>
    <row r="297" spans="11:12" x14ac:dyDescent="0.2">
      <c r="K297" s="214" t="str">
        <f t="shared" si="8"/>
        <v/>
      </c>
      <c r="L297" s="215" t="str">
        <f t="shared" si="9"/>
        <v/>
      </c>
    </row>
    <row r="298" spans="11:12" x14ac:dyDescent="0.2">
      <c r="K298" s="214" t="str">
        <f t="shared" si="8"/>
        <v/>
      </c>
      <c r="L298" s="215" t="str">
        <f t="shared" si="9"/>
        <v/>
      </c>
    </row>
    <row r="299" spans="11:12" x14ac:dyDescent="0.2">
      <c r="K299" s="214" t="str">
        <f t="shared" si="8"/>
        <v/>
      </c>
      <c r="L299" s="215" t="str">
        <f t="shared" si="9"/>
        <v/>
      </c>
    </row>
    <row r="300" spans="11:12" x14ac:dyDescent="0.2">
      <c r="K300" s="214" t="str">
        <f t="shared" si="8"/>
        <v/>
      </c>
      <c r="L300" s="215" t="str">
        <f t="shared" si="9"/>
        <v/>
      </c>
    </row>
    <row r="301" spans="11:12" x14ac:dyDescent="0.2">
      <c r="K301" s="214" t="str">
        <f t="shared" si="8"/>
        <v/>
      </c>
      <c r="L301" s="215" t="str">
        <f t="shared" si="9"/>
        <v/>
      </c>
    </row>
    <row r="302" spans="11:12" x14ac:dyDescent="0.2">
      <c r="K302" s="214" t="str">
        <f t="shared" si="8"/>
        <v/>
      </c>
      <c r="L302" s="215" t="str">
        <f t="shared" si="9"/>
        <v/>
      </c>
    </row>
    <row r="303" spans="11:12" x14ac:dyDescent="0.2">
      <c r="K303" s="214" t="str">
        <f t="shared" si="8"/>
        <v/>
      </c>
      <c r="L303" s="215" t="str">
        <f t="shared" si="9"/>
        <v/>
      </c>
    </row>
    <row r="304" spans="11:12" x14ac:dyDescent="0.2">
      <c r="K304" s="214" t="str">
        <f t="shared" si="8"/>
        <v/>
      </c>
      <c r="L304" s="215" t="str">
        <f t="shared" si="9"/>
        <v/>
      </c>
    </row>
    <row r="305" spans="11:12" x14ac:dyDescent="0.2">
      <c r="K305" s="214" t="str">
        <f t="shared" si="8"/>
        <v/>
      </c>
      <c r="L305" s="215" t="str">
        <f t="shared" si="9"/>
        <v/>
      </c>
    </row>
    <row r="306" spans="11:12" x14ac:dyDescent="0.2">
      <c r="K306" s="214" t="str">
        <f t="shared" si="8"/>
        <v/>
      </c>
      <c r="L306" s="215" t="str">
        <f t="shared" si="9"/>
        <v/>
      </c>
    </row>
    <row r="307" spans="11:12" x14ac:dyDescent="0.2">
      <c r="K307" s="214" t="str">
        <f t="shared" si="8"/>
        <v/>
      </c>
      <c r="L307" s="215" t="str">
        <f t="shared" si="9"/>
        <v/>
      </c>
    </row>
    <row r="308" spans="11:12" x14ac:dyDescent="0.2">
      <c r="K308" s="214" t="str">
        <f t="shared" si="8"/>
        <v/>
      </c>
      <c r="L308" s="215" t="str">
        <f t="shared" si="9"/>
        <v/>
      </c>
    </row>
    <row r="309" spans="11:12" x14ac:dyDescent="0.2">
      <c r="K309" s="214" t="str">
        <f t="shared" si="8"/>
        <v/>
      </c>
      <c r="L309" s="215" t="str">
        <f t="shared" si="9"/>
        <v/>
      </c>
    </row>
    <row r="310" spans="11:12" x14ac:dyDescent="0.2">
      <c r="K310" s="214" t="str">
        <f t="shared" si="8"/>
        <v/>
      </c>
      <c r="L310" s="215" t="str">
        <f t="shared" si="9"/>
        <v/>
      </c>
    </row>
    <row r="311" spans="11:12" x14ac:dyDescent="0.2">
      <c r="K311" s="214" t="str">
        <f t="shared" si="8"/>
        <v/>
      </c>
      <c r="L311" s="215" t="str">
        <f t="shared" si="9"/>
        <v/>
      </c>
    </row>
    <row r="312" spans="11:12" x14ac:dyDescent="0.2">
      <c r="K312" s="214" t="str">
        <f t="shared" si="8"/>
        <v/>
      </c>
      <c r="L312" s="215" t="str">
        <f t="shared" si="9"/>
        <v/>
      </c>
    </row>
    <row r="313" spans="11:12" x14ac:dyDescent="0.2">
      <c r="K313" s="214" t="str">
        <f t="shared" si="8"/>
        <v/>
      </c>
      <c r="L313" s="215" t="str">
        <f t="shared" si="9"/>
        <v/>
      </c>
    </row>
    <row r="314" spans="11:12" x14ac:dyDescent="0.2">
      <c r="K314" s="214" t="str">
        <f t="shared" si="8"/>
        <v/>
      </c>
      <c r="L314" s="215" t="str">
        <f t="shared" si="9"/>
        <v/>
      </c>
    </row>
    <row r="315" spans="11:12" x14ac:dyDescent="0.2">
      <c r="K315" s="214" t="str">
        <f t="shared" si="8"/>
        <v/>
      </c>
      <c r="L315" s="215" t="str">
        <f t="shared" si="9"/>
        <v/>
      </c>
    </row>
    <row r="316" spans="11:12" x14ac:dyDescent="0.2">
      <c r="K316" s="214" t="str">
        <f t="shared" si="8"/>
        <v/>
      </c>
      <c r="L316" s="215" t="str">
        <f t="shared" si="9"/>
        <v/>
      </c>
    </row>
    <row r="317" spans="11:12" x14ac:dyDescent="0.2">
      <c r="K317" s="214" t="str">
        <f t="shared" si="8"/>
        <v/>
      </c>
      <c r="L317" s="215" t="str">
        <f t="shared" si="9"/>
        <v/>
      </c>
    </row>
    <row r="318" spans="11:12" x14ac:dyDescent="0.2">
      <c r="K318" s="214" t="str">
        <f t="shared" si="8"/>
        <v/>
      </c>
      <c r="L318" s="215" t="str">
        <f t="shared" si="9"/>
        <v/>
      </c>
    </row>
    <row r="319" spans="11:12" x14ac:dyDescent="0.2">
      <c r="K319" s="214" t="str">
        <f t="shared" si="8"/>
        <v/>
      </c>
      <c r="L319" s="215" t="str">
        <f t="shared" si="9"/>
        <v/>
      </c>
    </row>
    <row r="320" spans="11:12" x14ac:dyDescent="0.2">
      <c r="K320" s="214" t="str">
        <f t="shared" si="8"/>
        <v/>
      </c>
      <c r="L320" s="215" t="str">
        <f t="shared" si="9"/>
        <v/>
      </c>
    </row>
    <row r="321" spans="11:12" x14ac:dyDescent="0.2">
      <c r="K321" s="214" t="str">
        <f t="shared" si="8"/>
        <v/>
      </c>
      <c r="L321" s="215" t="str">
        <f t="shared" si="9"/>
        <v/>
      </c>
    </row>
    <row r="322" spans="11:12" x14ac:dyDescent="0.2">
      <c r="K322" s="214" t="str">
        <f t="shared" si="8"/>
        <v/>
      </c>
      <c r="L322" s="215" t="str">
        <f t="shared" si="9"/>
        <v/>
      </c>
    </row>
    <row r="323" spans="11:12" x14ac:dyDescent="0.2">
      <c r="K323" s="214" t="str">
        <f t="shared" si="8"/>
        <v/>
      </c>
      <c r="L323" s="215" t="str">
        <f t="shared" si="9"/>
        <v/>
      </c>
    </row>
    <row r="324" spans="11:12" x14ac:dyDescent="0.2">
      <c r="K324" s="214" t="str">
        <f t="shared" si="8"/>
        <v/>
      </c>
      <c r="L324" s="215" t="str">
        <f t="shared" si="9"/>
        <v/>
      </c>
    </row>
    <row r="325" spans="11:12" x14ac:dyDescent="0.2">
      <c r="K325" s="214" t="str">
        <f t="shared" ref="K325:K388" si="10">M325&amp;O325</f>
        <v/>
      </c>
      <c r="L325" s="215" t="str">
        <f t="shared" ref="L325:L388" si="11">M325&amp;O325&amp;(IF(M325&lt;&gt;"", RIGHT(M325,1),""))</f>
        <v/>
      </c>
    </row>
    <row r="326" spans="11:12" x14ac:dyDescent="0.2">
      <c r="K326" s="214" t="str">
        <f t="shared" si="10"/>
        <v/>
      </c>
      <c r="L326" s="215" t="str">
        <f t="shared" si="11"/>
        <v/>
      </c>
    </row>
    <row r="327" spans="11:12" x14ac:dyDescent="0.2">
      <c r="K327" s="214" t="str">
        <f t="shared" si="10"/>
        <v/>
      </c>
      <c r="L327" s="215" t="str">
        <f t="shared" si="11"/>
        <v/>
      </c>
    </row>
    <row r="328" spans="11:12" x14ac:dyDescent="0.2">
      <c r="K328" s="214" t="str">
        <f t="shared" si="10"/>
        <v/>
      </c>
      <c r="L328" s="215" t="str">
        <f t="shared" si="11"/>
        <v/>
      </c>
    </row>
    <row r="329" spans="11:12" x14ac:dyDescent="0.2">
      <c r="K329" s="214" t="str">
        <f t="shared" si="10"/>
        <v/>
      </c>
      <c r="L329" s="215" t="str">
        <f t="shared" si="11"/>
        <v/>
      </c>
    </row>
    <row r="330" spans="11:12" x14ac:dyDescent="0.2">
      <c r="K330" s="214" t="str">
        <f t="shared" si="10"/>
        <v/>
      </c>
      <c r="L330" s="215" t="str">
        <f t="shared" si="11"/>
        <v/>
      </c>
    </row>
    <row r="331" spans="11:12" x14ac:dyDescent="0.2">
      <c r="K331" s="214" t="str">
        <f t="shared" si="10"/>
        <v/>
      </c>
      <c r="L331" s="215" t="str">
        <f t="shared" si="11"/>
        <v/>
      </c>
    </row>
    <row r="332" spans="11:12" x14ac:dyDescent="0.2">
      <c r="K332" s="214" t="str">
        <f t="shared" si="10"/>
        <v/>
      </c>
      <c r="L332" s="215" t="str">
        <f t="shared" si="11"/>
        <v/>
      </c>
    </row>
    <row r="333" spans="11:12" x14ac:dyDescent="0.2">
      <c r="K333" s="214" t="str">
        <f t="shared" si="10"/>
        <v/>
      </c>
      <c r="L333" s="215" t="str">
        <f t="shared" si="11"/>
        <v/>
      </c>
    </row>
    <row r="334" spans="11:12" x14ac:dyDescent="0.2">
      <c r="K334" s="214" t="str">
        <f t="shared" si="10"/>
        <v/>
      </c>
      <c r="L334" s="215" t="str">
        <f t="shared" si="11"/>
        <v/>
      </c>
    </row>
    <row r="335" spans="11:12" x14ac:dyDescent="0.2">
      <c r="K335" s="214" t="str">
        <f t="shared" si="10"/>
        <v/>
      </c>
      <c r="L335" s="215" t="str">
        <f t="shared" si="11"/>
        <v/>
      </c>
    </row>
    <row r="336" spans="11:12" x14ac:dyDescent="0.2">
      <c r="K336" s="214" t="str">
        <f t="shared" si="10"/>
        <v/>
      </c>
      <c r="L336" s="215" t="str">
        <f t="shared" si="11"/>
        <v/>
      </c>
    </row>
    <row r="337" spans="11:12" x14ac:dyDescent="0.2">
      <c r="K337" s="214" t="str">
        <f t="shared" si="10"/>
        <v/>
      </c>
      <c r="L337" s="215" t="str">
        <f t="shared" si="11"/>
        <v/>
      </c>
    </row>
    <row r="338" spans="11:12" x14ac:dyDescent="0.2">
      <c r="K338" s="214" t="str">
        <f t="shared" si="10"/>
        <v/>
      </c>
      <c r="L338" s="215" t="str">
        <f t="shared" si="11"/>
        <v/>
      </c>
    </row>
    <row r="339" spans="11:12" x14ac:dyDescent="0.2">
      <c r="K339" s="214" t="str">
        <f t="shared" si="10"/>
        <v/>
      </c>
      <c r="L339" s="215" t="str">
        <f t="shared" si="11"/>
        <v/>
      </c>
    </row>
    <row r="340" spans="11:12" x14ac:dyDescent="0.2">
      <c r="K340" s="214" t="str">
        <f t="shared" si="10"/>
        <v/>
      </c>
      <c r="L340" s="215" t="str">
        <f t="shared" si="11"/>
        <v/>
      </c>
    </row>
    <row r="341" spans="11:12" x14ac:dyDescent="0.2">
      <c r="K341" s="214" t="str">
        <f t="shared" si="10"/>
        <v/>
      </c>
      <c r="L341" s="215" t="str">
        <f t="shared" si="11"/>
        <v/>
      </c>
    </row>
    <row r="342" spans="11:12" x14ac:dyDescent="0.2">
      <c r="K342" s="214" t="str">
        <f t="shared" si="10"/>
        <v/>
      </c>
      <c r="L342" s="215" t="str">
        <f t="shared" si="11"/>
        <v/>
      </c>
    </row>
    <row r="343" spans="11:12" x14ac:dyDescent="0.2">
      <c r="K343" s="214" t="str">
        <f t="shared" si="10"/>
        <v/>
      </c>
      <c r="L343" s="215" t="str">
        <f t="shared" si="11"/>
        <v/>
      </c>
    </row>
    <row r="344" spans="11:12" x14ac:dyDescent="0.2">
      <c r="K344" s="214" t="str">
        <f t="shared" si="10"/>
        <v/>
      </c>
      <c r="L344" s="215" t="str">
        <f t="shared" si="11"/>
        <v/>
      </c>
    </row>
    <row r="345" spans="11:12" x14ac:dyDescent="0.2">
      <c r="K345" s="214" t="str">
        <f t="shared" si="10"/>
        <v/>
      </c>
      <c r="L345" s="215" t="str">
        <f t="shared" si="11"/>
        <v/>
      </c>
    </row>
    <row r="346" spans="11:12" x14ac:dyDescent="0.2">
      <c r="K346" s="214" t="str">
        <f t="shared" si="10"/>
        <v/>
      </c>
      <c r="L346" s="215" t="str">
        <f t="shared" si="11"/>
        <v/>
      </c>
    </row>
    <row r="347" spans="11:12" x14ac:dyDescent="0.2">
      <c r="K347" s="214" t="str">
        <f t="shared" si="10"/>
        <v/>
      </c>
      <c r="L347" s="215" t="str">
        <f t="shared" si="11"/>
        <v/>
      </c>
    </row>
    <row r="348" spans="11:12" x14ac:dyDescent="0.2">
      <c r="K348" s="214" t="str">
        <f t="shared" si="10"/>
        <v/>
      </c>
      <c r="L348" s="215" t="str">
        <f t="shared" si="11"/>
        <v/>
      </c>
    </row>
    <row r="349" spans="11:12" x14ac:dyDescent="0.2">
      <c r="K349" s="214" t="str">
        <f t="shared" si="10"/>
        <v/>
      </c>
      <c r="L349" s="215" t="str">
        <f t="shared" si="11"/>
        <v/>
      </c>
    </row>
    <row r="350" spans="11:12" x14ac:dyDescent="0.2">
      <c r="K350" s="214" t="str">
        <f t="shared" si="10"/>
        <v/>
      </c>
      <c r="L350" s="215" t="str">
        <f t="shared" si="11"/>
        <v/>
      </c>
    </row>
    <row r="351" spans="11:12" x14ac:dyDescent="0.2">
      <c r="K351" s="214" t="str">
        <f t="shared" si="10"/>
        <v/>
      </c>
      <c r="L351" s="215" t="str">
        <f t="shared" si="11"/>
        <v/>
      </c>
    </row>
    <row r="352" spans="11:12" x14ac:dyDescent="0.2">
      <c r="K352" s="214" t="str">
        <f t="shared" si="10"/>
        <v/>
      </c>
      <c r="L352" s="215" t="str">
        <f t="shared" si="11"/>
        <v/>
      </c>
    </row>
    <row r="353" spans="11:12" x14ac:dyDescent="0.2">
      <c r="K353" s="214" t="str">
        <f t="shared" si="10"/>
        <v/>
      </c>
      <c r="L353" s="215" t="str">
        <f t="shared" si="11"/>
        <v/>
      </c>
    </row>
    <row r="354" spans="11:12" x14ac:dyDescent="0.2">
      <c r="K354" s="214" t="str">
        <f t="shared" si="10"/>
        <v/>
      </c>
      <c r="L354" s="215" t="str">
        <f t="shared" si="11"/>
        <v/>
      </c>
    </row>
    <row r="355" spans="11:12" x14ac:dyDescent="0.2">
      <c r="K355" s="214" t="str">
        <f t="shared" si="10"/>
        <v/>
      </c>
      <c r="L355" s="215" t="str">
        <f t="shared" si="11"/>
        <v/>
      </c>
    </row>
    <row r="356" spans="11:12" x14ac:dyDescent="0.2">
      <c r="K356" s="214" t="str">
        <f t="shared" si="10"/>
        <v/>
      </c>
      <c r="L356" s="215" t="str">
        <f t="shared" si="11"/>
        <v/>
      </c>
    </row>
    <row r="357" spans="11:12" x14ac:dyDescent="0.2">
      <c r="K357" s="214" t="str">
        <f t="shared" si="10"/>
        <v/>
      </c>
      <c r="L357" s="215" t="str">
        <f t="shared" si="11"/>
        <v/>
      </c>
    </row>
    <row r="358" spans="11:12" x14ac:dyDescent="0.2">
      <c r="K358" s="214" t="str">
        <f t="shared" si="10"/>
        <v/>
      </c>
      <c r="L358" s="215" t="str">
        <f t="shared" si="11"/>
        <v/>
      </c>
    </row>
    <row r="359" spans="11:12" x14ac:dyDescent="0.2">
      <c r="K359" s="214" t="str">
        <f t="shared" si="10"/>
        <v/>
      </c>
      <c r="L359" s="215" t="str">
        <f t="shared" si="11"/>
        <v/>
      </c>
    </row>
    <row r="360" spans="11:12" x14ac:dyDescent="0.2">
      <c r="K360" s="214" t="str">
        <f t="shared" si="10"/>
        <v/>
      </c>
      <c r="L360" s="215" t="str">
        <f t="shared" si="11"/>
        <v/>
      </c>
    </row>
    <row r="361" spans="11:12" x14ac:dyDescent="0.2">
      <c r="K361" s="214" t="str">
        <f t="shared" si="10"/>
        <v/>
      </c>
      <c r="L361" s="215" t="str">
        <f t="shared" si="11"/>
        <v/>
      </c>
    </row>
    <row r="362" spans="11:12" x14ac:dyDescent="0.2">
      <c r="K362" s="214" t="str">
        <f t="shared" si="10"/>
        <v/>
      </c>
      <c r="L362" s="215" t="str">
        <f t="shared" si="11"/>
        <v/>
      </c>
    </row>
    <row r="363" spans="11:12" x14ac:dyDescent="0.2">
      <c r="K363" s="214" t="str">
        <f t="shared" si="10"/>
        <v/>
      </c>
      <c r="L363" s="215" t="str">
        <f t="shared" si="11"/>
        <v/>
      </c>
    </row>
    <row r="364" spans="11:12" x14ac:dyDescent="0.2">
      <c r="K364" s="214" t="str">
        <f t="shared" si="10"/>
        <v/>
      </c>
      <c r="L364" s="215" t="str">
        <f t="shared" si="11"/>
        <v/>
      </c>
    </row>
    <row r="365" spans="11:12" x14ac:dyDescent="0.2">
      <c r="K365" s="214" t="str">
        <f t="shared" si="10"/>
        <v/>
      </c>
      <c r="L365" s="215" t="str">
        <f t="shared" si="11"/>
        <v/>
      </c>
    </row>
    <row r="366" spans="11:12" x14ac:dyDescent="0.2">
      <c r="K366" s="214" t="str">
        <f t="shared" si="10"/>
        <v/>
      </c>
      <c r="L366" s="215" t="str">
        <f t="shared" si="11"/>
        <v/>
      </c>
    </row>
    <row r="367" spans="11:12" x14ac:dyDescent="0.2">
      <c r="K367" s="214" t="str">
        <f t="shared" si="10"/>
        <v/>
      </c>
      <c r="L367" s="215" t="str">
        <f t="shared" si="11"/>
        <v/>
      </c>
    </row>
    <row r="368" spans="11:12" x14ac:dyDescent="0.2">
      <c r="K368" s="214" t="str">
        <f t="shared" si="10"/>
        <v/>
      </c>
      <c r="L368" s="215" t="str">
        <f t="shared" si="11"/>
        <v/>
      </c>
    </row>
    <row r="369" spans="11:12" x14ac:dyDescent="0.2">
      <c r="K369" s="214" t="str">
        <f t="shared" si="10"/>
        <v/>
      </c>
      <c r="L369" s="215" t="str">
        <f t="shared" si="11"/>
        <v/>
      </c>
    </row>
    <row r="370" spans="11:12" x14ac:dyDescent="0.2">
      <c r="K370" s="214" t="str">
        <f t="shared" si="10"/>
        <v/>
      </c>
      <c r="L370" s="215" t="str">
        <f t="shared" si="11"/>
        <v/>
      </c>
    </row>
    <row r="371" spans="11:12" x14ac:dyDescent="0.2">
      <c r="K371" s="214" t="str">
        <f t="shared" si="10"/>
        <v/>
      </c>
      <c r="L371" s="215" t="str">
        <f t="shared" si="11"/>
        <v/>
      </c>
    </row>
    <row r="372" spans="11:12" x14ac:dyDescent="0.2">
      <c r="K372" s="214" t="str">
        <f t="shared" si="10"/>
        <v/>
      </c>
      <c r="L372" s="215" t="str">
        <f t="shared" si="11"/>
        <v/>
      </c>
    </row>
    <row r="373" spans="11:12" x14ac:dyDescent="0.2">
      <c r="K373" s="214" t="str">
        <f t="shared" si="10"/>
        <v/>
      </c>
      <c r="L373" s="215" t="str">
        <f t="shared" si="11"/>
        <v/>
      </c>
    </row>
    <row r="374" spans="11:12" x14ac:dyDescent="0.2">
      <c r="K374" s="214" t="str">
        <f t="shared" si="10"/>
        <v/>
      </c>
      <c r="L374" s="215" t="str">
        <f t="shared" si="11"/>
        <v/>
      </c>
    </row>
    <row r="375" spans="11:12" x14ac:dyDescent="0.2">
      <c r="K375" s="214" t="str">
        <f t="shared" si="10"/>
        <v/>
      </c>
      <c r="L375" s="215" t="str">
        <f t="shared" si="11"/>
        <v/>
      </c>
    </row>
    <row r="376" spans="11:12" x14ac:dyDescent="0.2">
      <c r="K376" s="214" t="str">
        <f t="shared" si="10"/>
        <v/>
      </c>
      <c r="L376" s="215" t="str">
        <f t="shared" si="11"/>
        <v/>
      </c>
    </row>
    <row r="377" spans="11:12" x14ac:dyDescent="0.2">
      <c r="K377" s="214" t="str">
        <f t="shared" si="10"/>
        <v/>
      </c>
      <c r="L377" s="215" t="str">
        <f t="shared" si="11"/>
        <v/>
      </c>
    </row>
    <row r="378" spans="11:12" x14ac:dyDescent="0.2">
      <c r="K378" s="214" t="str">
        <f t="shared" si="10"/>
        <v/>
      </c>
      <c r="L378" s="215" t="str">
        <f t="shared" si="11"/>
        <v/>
      </c>
    </row>
    <row r="379" spans="11:12" x14ac:dyDescent="0.2">
      <c r="K379" s="214" t="str">
        <f t="shared" si="10"/>
        <v/>
      </c>
      <c r="L379" s="215" t="str">
        <f t="shared" si="11"/>
        <v/>
      </c>
    </row>
    <row r="380" spans="11:12" x14ac:dyDescent="0.2">
      <c r="K380" s="214" t="str">
        <f t="shared" si="10"/>
        <v/>
      </c>
      <c r="L380" s="215" t="str">
        <f t="shared" si="11"/>
        <v/>
      </c>
    </row>
    <row r="381" spans="11:12" x14ac:dyDescent="0.2">
      <c r="K381" s="214" t="str">
        <f t="shared" si="10"/>
        <v/>
      </c>
      <c r="L381" s="215" t="str">
        <f t="shared" si="11"/>
        <v/>
      </c>
    </row>
    <row r="382" spans="11:12" x14ac:dyDescent="0.2">
      <c r="K382" s="214" t="str">
        <f t="shared" si="10"/>
        <v/>
      </c>
      <c r="L382" s="215" t="str">
        <f t="shared" si="11"/>
        <v/>
      </c>
    </row>
    <row r="383" spans="11:12" x14ac:dyDescent="0.2">
      <c r="K383" s="214" t="str">
        <f t="shared" si="10"/>
        <v/>
      </c>
      <c r="L383" s="215" t="str">
        <f t="shared" si="11"/>
        <v/>
      </c>
    </row>
    <row r="384" spans="11:12" x14ac:dyDescent="0.2">
      <c r="K384" s="214" t="str">
        <f t="shared" si="10"/>
        <v/>
      </c>
      <c r="L384" s="215" t="str">
        <f t="shared" si="11"/>
        <v/>
      </c>
    </row>
    <row r="385" spans="11:12" x14ac:dyDescent="0.2">
      <c r="K385" s="214" t="str">
        <f t="shared" si="10"/>
        <v/>
      </c>
      <c r="L385" s="215" t="str">
        <f t="shared" si="11"/>
        <v/>
      </c>
    </row>
    <row r="386" spans="11:12" x14ac:dyDescent="0.2">
      <c r="K386" s="214" t="str">
        <f t="shared" si="10"/>
        <v/>
      </c>
      <c r="L386" s="215" t="str">
        <f t="shared" si="11"/>
        <v/>
      </c>
    </row>
    <row r="387" spans="11:12" x14ac:dyDescent="0.2">
      <c r="K387" s="214" t="str">
        <f t="shared" si="10"/>
        <v/>
      </c>
      <c r="L387" s="215" t="str">
        <f t="shared" si="11"/>
        <v/>
      </c>
    </row>
    <row r="388" spans="11:12" x14ac:dyDescent="0.2">
      <c r="K388" s="214" t="str">
        <f t="shared" si="10"/>
        <v/>
      </c>
      <c r="L388" s="215" t="str">
        <f t="shared" si="11"/>
        <v/>
      </c>
    </row>
    <row r="389" spans="11:12" x14ac:dyDescent="0.2">
      <c r="K389" s="214" t="str">
        <f t="shared" ref="K389:K452" si="12">M389&amp;O389</f>
        <v/>
      </c>
      <c r="L389" s="215" t="str">
        <f t="shared" ref="L389:L452" si="13">M389&amp;O389&amp;(IF(M389&lt;&gt;"", RIGHT(M389,1),""))</f>
        <v/>
      </c>
    </row>
    <row r="390" spans="11:12" x14ac:dyDescent="0.2">
      <c r="K390" s="214" t="str">
        <f t="shared" si="12"/>
        <v/>
      </c>
      <c r="L390" s="215" t="str">
        <f t="shared" si="13"/>
        <v/>
      </c>
    </row>
    <row r="391" spans="11:12" x14ac:dyDescent="0.2">
      <c r="K391" s="214" t="str">
        <f t="shared" si="12"/>
        <v/>
      </c>
      <c r="L391" s="215" t="str">
        <f t="shared" si="13"/>
        <v/>
      </c>
    </row>
    <row r="392" spans="11:12" x14ac:dyDescent="0.2">
      <c r="K392" s="214" t="str">
        <f t="shared" si="12"/>
        <v/>
      </c>
      <c r="L392" s="215" t="str">
        <f t="shared" si="13"/>
        <v/>
      </c>
    </row>
    <row r="393" spans="11:12" x14ac:dyDescent="0.2">
      <c r="K393" s="214" t="str">
        <f t="shared" si="12"/>
        <v/>
      </c>
      <c r="L393" s="215" t="str">
        <f t="shared" si="13"/>
        <v/>
      </c>
    </row>
    <row r="394" spans="11:12" x14ac:dyDescent="0.2">
      <c r="K394" s="214" t="str">
        <f t="shared" si="12"/>
        <v/>
      </c>
      <c r="L394" s="215" t="str">
        <f t="shared" si="13"/>
        <v/>
      </c>
    </row>
    <row r="395" spans="11:12" x14ac:dyDescent="0.2">
      <c r="K395" s="214" t="str">
        <f t="shared" si="12"/>
        <v/>
      </c>
      <c r="L395" s="215" t="str">
        <f t="shared" si="13"/>
        <v/>
      </c>
    </row>
    <row r="396" spans="11:12" x14ac:dyDescent="0.2">
      <c r="K396" s="214" t="str">
        <f t="shared" si="12"/>
        <v/>
      </c>
      <c r="L396" s="215" t="str">
        <f t="shared" si="13"/>
        <v/>
      </c>
    </row>
    <row r="397" spans="11:12" x14ac:dyDescent="0.2">
      <c r="K397" s="214" t="str">
        <f t="shared" si="12"/>
        <v/>
      </c>
      <c r="L397" s="215" t="str">
        <f t="shared" si="13"/>
        <v/>
      </c>
    </row>
    <row r="398" spans="11:12" x14ac:dyDescent="0.2">
      <c r="K398" s="214" t="str">
        <f t="shared" si="12"/>
        <v/>
      </c>
      <c r="L398" s="215" t="str">
        <f t="shared" si="13"/>
        <v/>
      </c>
    </row>
    <row r="399" spans="11:12" x14ac:dyDescent="0.2">
      <c r="K399" s="214" t="str">
        <f t="shared" si="12"/>
        <v/>
      </c>
      <c r="L399" s="215" t="str">
        <f t="shared" si="13"/>
        <v/>
      </c>
    </row>
    <row r="400" spans="11:12" x14ac:dyDescent="0.2">
      <c r="K400" s="214" t="str">
        <f t="shared" si="12"/>
        <v/>
      </c>
      <c r="L400" s="215" t="str">
        <f t="shared" si="13"/>
        <v/>
      </c>
    </row>
    <row r="401" spans="11:12" x14ac:dyDescent="0.2">
      <c r="K401" s="214" t="str">
        <f t="shared" si="12"/>
        <v/>
      </c>
      <c r="L401" s="215" t="str">
        <f t="shared" si="13"/>
        <v/>
      </c>
    </row>
    <row r="402" spans="11:12" x14ac:dyDescent="0.2">
      <c r="K402" s="214" t="str">
        <f t="shared" si="12"/>
        <v/>
      </c>
      <c r="L402" s="215" t="str">
        <f t="shared" si="13"/>
        <v/>
      </c>
    </row>
    <row r="403" spans="11:12" x14ac:dyDescent="0.2">
      <c r="K403" s="214" t="str">
        <f t="shared" si="12"/>
        <v/>
      </c>
      <c r="L403" s="215" t="str">
        <f t="shared" si="13"/>
        <v/>
      </c>
    </row>
    <row r="404" spans="11:12" x14ac:dyDescent="0.2">
      <c r="K404" s="214" t="str">
        <f t="shared" si="12"/>
        <v/>
      </c>
      <c r="L404" s="215" t="str">
        <f t="shared" si="13"/>
        <v/>
      </c>
    </row>
    <row r="405" spans="11:12" x14ac:dyDescent="0.2">
      <c r="K405" s="214" t="str">
        <f t="shared" si="12"/>
        <v/>
      </c>
      <c r="L405" s="215" t="str">
        <f t="shared" si="13"/>
        <v/>
      </c>
    </row>
    <row r="406" spans="11:12" x14ac:dyDescent="0.2">
      <c r="K406" s="214" t="str">
        <f t="shared" si="12"/>
        <v/>
      </c>
      <c r="L406" s="215" t="str">
        <f t="shared" si="13"/>
        <v/>
      </c>
    </row>
    <row r="407" spans="11:12" x14ac:dyDescent="0.2">
      <c r="K407" s="214" t="str">
        <f t="shared" si="12"/>
        <v/>
      </c>
      <c r="L407" s="215" t="str">
        <f t="shared" si="13"/>
        <v/>
      </c>
    </row>
    <row r="408" spans="11:12" x14ac:dyDescent="0.2">
      <c r="K408" s="214" t="str">
        <f t="shared" si="12"/>
        <v/>
      </c>
      <c r="L408" s="215" t="str">
        <f t="shared" si="13"/>
        <v/>
      </c>
    </row>
    <row r="409" spans="11:12" x14ac:dyDescent="0.2">
      <c r="K409" s="214" t="str">
        <f t="shared" si="12"/>
        <v/>
      </c>
      <c r="L409" s="215" t="str">
        <f t="shared" si="13"/>
        <v/>
      </c>
    </row>
    <row r="410" spans="11:12" x14ac:dyDescent="0.2">
      <c r="K410" s="214" t="str">
        <f t="shared" si="12"/>
        <v/>
      </c>
      <c r="L410" s="215" t="str">
        <f t="shared" si="13"/>
        <v/>
      </c>
    </row>
    <row r="411" spans="11:12" x14ac:dyDescent="0.2">
      <c r="K411" s="214" t="str">
        <f t="shared" si="12"/>
        <v/>
      </c>
      <c r="L411" s="215" t="str">
        <f t="shared" si="13"/>
        <v/>
      </c>
    </row>
    <row r="412" spans="11:12" x14ac:dyDescent="0.2">
      <c r="K412" s="214" t="str">
        <f t="shared" si="12"/>
        <v/>
      </c>
      <c r="L412" s="215" t="str">
        <f t="shared" si="13"/>
        <v/>
      </c>
    </row>
    <row r="413" spans="11:12" x14ac:dyDescent="0.2">
      <c r="K413" s="214" t="str">
        <f t="shared" si="12"/>
        <v/>
      </c>
      <c r="L413" s="215" t="str">
        <f t="shared" si="13"/>
        <v/>
      </c>
    </row>
    <row r="414" spans="11:12" x14ac:dyDescent="0.2">
      <c r="K414" s="214" t="str">
        <f t="shared" si="12"/>
        <v/>
      </c>
      <c r="L414" s="215" t="str">
        <f t="shared" si="13"/>
        <v/>
      </c>
    </row>
    <row r="415" spans="11:12" x14ac:dyDescent="0.2">
      <c r="K415" s="214" t="str">
        <f t="shared" si="12"/>
        <v/>
      </c>
      <c r="L415" s="215" t="str">
        <f t="shared" si="13"/>
        <v/>
      </c>
    </row>
    <row r="416" spans="11:12" x14ac:dyDescent="0.2">
      <c r="K416" s="214" t="str">
        <f t="shared" si="12"/>
        <v/>
      </c>
      <c r="L416" s="215" t="str">
        <f t="shared" si="13"/>
        <v/>
      </c>
    </row>
    <row r="417" spans="11:12" x14ac:dyDescent="0.2">
      <c r="K417" s="214" t="str">
        <f t="shared" si="12"/>
        <v/>
      </c>
      <c r="L417" s="215" t="str">
        <f t="shared" si="13"/>
        <v/>
      </c>
    </row>
    <row r="418" spans="11:12" x14ac:dyDescent="0.2">
      <c r="K418" s="214" t="str">
        <f t="shared" si="12"/>
        <v/>
      </c>
      <c r="L418" s="215" t="str">
        <f t="shared" si="13"/>
        <v/>
      </c>
    </row>
    <row r="419" spans="11:12" x14ac:dyDescent="0.2">
      <c r="K419" s="214" t="str">
        <f t="shared" si="12"/>
        <v/>
      </c>
      <c r="L419" s="215" t="str">
        <f t="shared" si="13"/>
        <v/>
      </c>
    </row>
    <row r="420" spans="11:12" x14ac:dyDescent="0.2">
      <c r="K420" s="214" t="str">
        <f t="shared" si="12"/>
        <v/>
      </c>
      <c r="L420" s="215" t="str">
        <f t="shared" si="13"/>
        <v/>
      </c>
    </row>
    <row r="421" spans="11:12" x14ac:dyDescent="0.2">
      <c r="K421" s="214" t="str">
        <f t="shared" si="12"/>
        <v/>
      </c>
      <c r="L421" s="215" t="str">
        <f t="shared" si="13"/>
        <v/>
      </c>
    </row>
    <row r="422" spans="11:12" x14ac:dyDescent="0.2">
      <c r="K422" s="214" t="str">
        <f t="shared" si="12"/>
        <v/>
      </c>
      <c r="L422" s="215" t="str">
        <f t="shared" si="13"/>
        <v/>
      </c>
    </row>
    <row r="423" spans="11:12" x14ac:dyDescent="0.2">
      <c r="K423" s="214" t="str">
        <f t="shared" si="12"/>
        <v/>
      </c>
      <c r="L423" s="215" t="str">
        <f t="shared" si="13"/>
        <v/>
      </c>
    </row>
    <row r="424" spans="11:12" x14ac:dyDescent="0.2">
      <c r="K424" s="214" t="str">
        <f t="shared" si="12"/>
        <v/>
      </c>
      <c r="L424" s="215" t="str">
        <f t="shared" si="13"/>
        <v/>
      </c>
    </row>
    <row r="425" spans="11:12" x14ac:dyDescent="0.2">
      <c r="K425" s="214" t="str">
        <f t="shared" si="12"/>
        <v/>
      </c>
      <c r="L425" s="215" t="str">
        <f t="shared" si="13"/>
        <v/>
      </c>
    </row>
    <row r="426" spans="11:12" x14ac:dyDescent="0.2">
      <c r="K426" s="214" t="str">
        <f t="shared" si="12"/>
        <v/>
      </c>
      <c r="L426" s="215" t="str">
        <f t="shared" si="13"/>
        <v/>
      </c>
    </row>
    <row r="427" spans="11:12" x14ac:dyDescent="0.2">
      <c r="K427" s="214" t="str">
        <f t="shared" si="12"/>
        <v/>
      </c>
      <c r="L427" s="215" t="str">
        <f t="shared" si="13"/>
        <v/>
      </c>
    </row>
    <row r="428" spans="11:12" x14ac:dyDescent="0.2">
      <c r="K428" s="214" t="str">
        <f t="shared" si="12"/>
        <v/>
      </c>
      <c r="L428" s="215" t="str">
        <f t="shared" si="13"/>
        <v/>
      </c>
    </row>
    <row r="429" spans="11:12" x14ac:dyDescent="0.2">
      <c r="K429" s="214" t="str">
        <f t="shared" si="12"/>
        <v/>
      </c>
      <c r="L429" s="215" t="str">
        <f t="shared" si="13"/>
        <v/>
      </c>
    </row>
    <row r="430" spans="11:12" x14ac:dyDescent="0.2">
      <c r="K430" s="214" t="str">
        <f t="shared" si="12"/>
        <v/>
      </c>
      <c r="L430" s="215" t="str">
        <f t="shared" si="13"/>
        <v/>
      </c>
    </row>
    <row r="431" spans="11:12" x14ac:dyDescent="0.2">
      <c r="K431" s="214" t="str">
        <f t="shared" si="12"/>
        <v/>
      </c>
      <c r="L431" s="215" t="str">
        <f t="shared" si="13"/>
        <v/>
      </c>
    </row>
    <row r="432" spans="11:12" x14ac:dyDescent="0.2">
      <c r="K432" s="214" t="str">
        <f t="shared" si="12"/>
        <v/>
      </c>
      <c r="L432" s="215" t="str">
        <f t="shared" si="13"/>
        <v/>
      </c>
    </row>
    <row r="433" spans="11:12" x14ac:dyDescent="0.2">
      <c r="K433" s="214" t="str">
        <f t="shared" si="12"/>
        <v/>
      </c>
      <c r="L433" s="215" t="str">
        <f t="shared" si="13"/>
        <v/>
      </c>
    </row>
    <row r="434" spans="11:12" x14ac:dyDescent="0.2">
      <c r="K434" s="214" t="str">
        <f t="shared" si="12"/>
        <v/>
      </c>
      <c r="L434" s="215" t="str">
        <f t="shared" si="13"/>
        <v/>
      </c>
    </row>
    <row r="435" spans="11:12" x14ac:dyDescent="0.2">
      <c r="K435" s="214" t="str">
        <f t="shared" si="12"/>
        <v/>
      </c>
      <c r="L435" s="215" t="str">
        <f t="shared" si="13"/>
        <v/>
      </c>
    </row>
    <row r="436" spans="11:12" x14ac:dyDescent="0.2">
      <c r="K436" s="214" t="str">
        <f t="shared" si="12"/>
        <v/>
      </c>
      <c r="L436" s="215" t="str">
        <f t="shared" si="13"/>
        <v/>
      </c>
    </row>
    <row r="437" spans="11:12" x14ac:dyDescent="0.2">
      <c r="K437" s="214" t="str">
        <f t="shared" si="12"/>
        <v/>
      </c>
      <c r="L437" s="215" t="str">
        <f t="shared" si="13"/>
        <v/>
      </c>
    </row>
    <row r="438" spans="11:12" x14ac:dyDescent="0.2">
      <c r="K438" s="214" t="str">
        <f t="shared" si="12"/>
        <v/>
      </c>
      <c r="L438" s="215" t="str">
        <f t="shared" si="13"/>
        <v/>
      </c>
    </row>
    <row r="439" spans="11:12" x14ac:dyDescent="0.2">
      <c r="K439" s="214" t="str">
        <f t="shared" si="12"/>
        <v/>
      </c>
      <c r="L439" s="215" t="str">
        <f t="shared" si="13"/>
        <v/>
      </c>
    </row>
    <row r="440" spans="11:12" x14ac:dyDescent="0.2">
      <c r="K440" s="214" t="str">
        <f t="shared" si="12"/>
        <v/>
      </c>
      <c r="L440" s="215" t="str">
        <f t="shared" si="13"/>
        <v/>
      </c>
    </row>
    <row r="441" spans="11:12" x14ac:dyDescent="0.2">
      <c r="K441" s="214" t="str">
        <f t="shared" si="12"/>
        <v/>
      </c>
      <c r="L441" s="215" t="str">
        <f t="shared" si="13"/>
        <v/>
      </c>
    </row>
    <row r="442" spans="11:12" x14ac:dyDescent="0.2">
      <c r="K442" s="214" t="str">
        <f t="shared" si="12"/>
        <v/>
      </c>
      <c r="L442" s="215" t="str">
        <f t="shared" si="13"/>
        <v/>
      </c>
    </row>
    <row r="443" spans="11:12" x14ac:dyDescent="0.2">
      <c r="K443" s="214" t="str">
        <f t="shared" si="12"/>
        <v/>
      </c>
      <c r="L443" s="215" t="str">
        <f t="shared" si="13"/>
        <v/>
      </c>
    </row>
    <row r="444" spans="11:12" x14ac:dyDescent="0.2">
      <c r="K444" s="214" t="str">
        <f t="shared" si="12"/>
        <v/>
      </c>
      <c r="L444" s="215" t="str">
        <f t="shared" si="13"/>
        <v/>
      </c>
    </row>
    <row r="445" spans="11:12" x14ac:dyDescent="0.2">
      <c r="K445" s="214" t="str">
        <f t="shared" si="12"/>
        <v/>
      </c>
      <c r="L445" s="215" t="str">
        <f t="shared" si="13"/>
        <v/>
      </c>
    </row>
    <row r="446" spans="11:12" x14ac:dyDescent="0.2">
      <c r="K446" s="214" t="str">
        <f t="shared" si="12"/>
        <v/>
      </c>
      <c r="L446" s="215" t="str">
        <f t="shared" si="13"/>
        <v/>
      </c>
    </row>
    <row r="447" spans="11:12" x14ac:dyDescent="0.2">
      <c r="K447" s="214" t="str">
        <f t="shared" si="12"/>
        <v/>
      </c>
      <c r="L447" s="215" t="str">
        <f t="shared" si="13"/>
        <v/>
      </c>
    </row>
    <row r="448" spans="11:12" x14ac:dyDescent="0.2">
      <c r="K448" s="214" t="str">
        <f t="shared" si="12"/>
        <v/>
      </c>
      <c r="L448" s="215" t="str">
        <f t="shared" si="13"/>
        <v/>
      </c>
    </row>
    <row r="449" spans="11:12" x14ac:dyDescent="0.2">
      <c r="K449" s="214" t="str">
        <f t="shared" si="12"/>
        <v/>
      </c>
      <c r="L449" s="215" t="str">
        <f t="shared" si="13"/>
        <v/>
      </c>
    </row>
    <row r="450" spans="11:12" x14ac:dyDescent="0.2">
      <c r="K450" s="214" t="str">
        <f t="shared" si="12"/>
        <v/>
      </c>
      <c r="L450" s="215" t="str">
        <f t="shared" si="13"/>
        <v/>
      </c>
    </row>
    <row r="451" spans="11:12" x14ac:dyDescent="0.2">
      <c r="K451" s="214" t="str">
        <f t="shared" si="12"/>
        <v/>
      </c>
      <c r="L451" s="215" t="str">
        <f t="shared" si="13"/>
        <v/>
      </c>
    </row>
    <row r="452" spans="11:12" x14ac:dyDescent="0.2">
      <c r="K452" s="214" t="str">
        <f t="shared" si="12"/>
        <v/>
      </c>
      <c r="L452" s="215" t="str">
        <f t="shared" si="13"/>
        <v/>
      </c>
    </row>
    <row r="453" spans="11:12" x14ac:dyDescent="0.2">
      <c r="K453" s="214" t="str">
        <f t="shared" ref="K453:K516" si="14">M453&amp;O453</f>
        <v/>
      </c>
      <c r="L453" s="215" t="str">
        <f t="shared" ref="L453:L516" si="15">M453&amp;O453&amp;(IF(M453&lt;&gt;"", RIGHT(M453,1),""))</f>
        <v/>
      </c>
    </row>
    <row r="454" spans="11:12" x14ac:dyDescent="0.2">
      <c r="K454" s="214" t="str">
        <f t="shared" si="14"/>
        <v/>
      </c>
      <c r="L454" s="215" t="str">
        <f t="shared" si="15"/>
        <v/>
      </c>
    </row>
    <row r="455" spans="11:12" x14ac:dyDescent="0.2">
      <c r="K455" s="214" t="str">
        <f t="shared" si="14"/>
        <v/>
      </c>
      <c r="L455" s="215" t="str">
        <f t="shared" si="15"/>
        <v/>
      </c>
    </row>
    <row r="456" spans="11:12" x14ac:dyDescent="0.2">
      <c r="K456" s="214" t="str">
        <f t="shared" si="14"/>
        <v/>
      </c>
      <c r="L456" s="215" t="str">
        <f t="shared" si="15"/>
        <v/>
      </c>
    </row>
    <row r="457" spans="11:12" x14ac:dyDescent="0.2">
      <c r="K457" s="214" t="str">
        <f t="shared" si="14"/>
        <v/>
      </c>
      <c r="L457" s="215" t="str">
        <f t="shared" si="15"/>
        <v/>
      </c>
    </row>
    <row r="458" spans="11:12" x14ac:dyDescent="0.2">
      <c r="K458" s="214" t="str">
        <f t="shared" si="14"/>
        <v/>
      </c>
      <c r="L458" s="215" t="str">
        <f t="shared" si="15"/>
        <v/>
      </c>
    </row>
    <row r="459" spans="11:12" x14ac:dyDescent="0.2">
      <c r="K459" s="214" t="str">
        <f t="shared" si="14"/>
        <v/>
      </c>
      <c r="L459" s="215" t="str">
        <f t="shared" si="15"/>
        <v/>
      </c>
    </row>
    <row r="460" spans="11:12" x14ac:dyDescent="0.2">
      <c r="K460" s="214" t="str">
        <f t="shared" si="14"/>
        <v/>
      </c>
      <c r="L460" s="215" t="str">
        <f t="shared" si="15"/>
        <v/>
      </c>
    </row>
    <row r="461" spans="11:12" x14ac:dyDescent="0.2">
      <c r="K461" s="214" t="str">
        <f t="shared" si="14"/>
        <v/>
      </c>
      <c r="L461" s="215" t="str">
        <f t="shared" si="15"/>
        <v/>
      </c>
    </row>
    <row r="462" spans="11:12" x14ac:dyDescent="0.2">
      <c r="K462" s="214" t="str">
        <f t="shared" si="14"/>
        <v/>
      </c>
      <c r="L462" s="215" t="str">
        <f t="shared" si="15"/>
        <v/>
      </c>
    </row>
    <row r="463" spans="11:12" x14ac:dyDescent="0.2">
      <c r="K463" s="214" t="str">
        <f t="shared" si="14"/>
        <v/>
      </c>
      <c r="L463" s="215" t="str">
        <f t="shared" si="15"/>
        <v/>
      </c>
    </row>
    <row r="464" spans="11:12" x14ac:dyDescent="0.2">
      <c r="K464" s="214" t="str">
        <f t="shared" si="14"/>
        <v/>
      </c>
      <c r="L464" s="215" t="str">
        <f t="shared" si="15"/>
        <v/>
      </c>
    </row>
    <row r="465" spans="11:12" x14ac:dyDescent="0.2">
      <c r="K465" s="214" t="str">
        <f t="shared" si="14"/>
        <v/>
      </c>
      <c r="L465" s="215" t="str">
        <f t="shared" si="15"/>
        <v/>
      </c>
    </row>
    <row r="466" spans="11:12" x14ac:dyDescent="0.2">
      <c r="K466" s="214" t="str">
        <f t="shared" si="14"/>
        <v/>
      </c>
      <c r="L466" s="215" t="str">
        <f t="shared" si="15"/>
        <v/>
      </c>
    </row>
    <row r="467" spans="11:12" x14ac:dyDescent="0.2">
      <c r="K467" s="214" t="str">
        <f t="shared" si="14"/>
        <v/>
      </c>
      <c r="L467" s="215" t="str">
        <f t="shared" si="15"/>
        <v/>
      </c>
    </row>
    <row r="468" spans="11:12" x14ac:dyDescent="0.2">
      <c r="K468" s="214" t="str">
        <f t="shared" si="14"/>
        <v/>
      </c>
      <c r="L468" s="215" t="str">
        <f t="shared" si="15"/>
        <v/>
      </c>
    </row>
    <row r="469" spans="11:12" x14ac:dyDescent="0.2">
      <c r="K469" s="214" t="str">
        <f t="shared" si="14"/>
        <v/>
      </c>
      <c r="L469" s="215" t="str">
        <f t="shared" si="15"/>
        <v/>
      </c>
    </row>
    <row r="470" spans="11:12" x14ac:dyDescent="0.2">
      <c r="K470" s="214" t="str">
        <f t="shared" si="14"/>
        <v/>
      </c>
      <c r="L470" s="215" t="str">
        <f t="shared" si="15"/>
        <v/>
      </c>
    </row>
    <row r="471" spans="11:12" x14ac:dyDescent="0.2">
      <c r="K471" s="214" t="str">
        <f t="shared" si="14"/>
        <v/>
      </c>
      <c r="L471" s="215" t="str">
        <f t="shared" si="15"/>
        <v/>
      </c>
    </row>
    <row r="472" spans="11:12" x14ac:dyDescent="0.2">
      <c r="K472" s="214" t="str">
        <f t="shared" si="14"/>
        <v/>
      </c>
      <c r="L472" s="215" t="str">
        <f t="shared" si="15"/>
        <v/>
      </c>
    </row>
    <row r="473" spans="11:12" x14ac:dyDescent="0.2">
      <c r="K473" s="214" t="str">
        <f t="shared" si="14"/>
        <v/>
      </c>
      <c r="L473" s="215" t="str">
        <f t="shared" si="15"/>
        <v/>
      </c>
    </row>
    <row r="474" spans="11:12" x14ac:dyDescent="0.2">
      <c r="K474" s="214" t="str">
        <f t="shared" si="14"/>
        <v/>
      </c>
      <c r="L474" s="215" t="str">
        <f t="shared" si="15"/>
        <v/>
      </c>
    </row>
    <row r="475" spans="11:12" x14ac:dyDescent="0.2">
      <c r="K475" s="214" t="str">
        <f t="shared" si="14"/>
        <v/>
      </c>
      <c r="L475" s="215" t="str">
        <f t="shared" si="15"/>
        <v/>
      </c>
    </row>
    <row r="476" spans="11:12" x14ac:dyDescent="0.2">
      <c r="K476" s="214" t="str">
        <f t="shared" si="14"/>
        <v/>
      </c>
      <c r="L476" s="215" t="str">
        <f t="shared" si="15"/>
        <v/>
      </c>
    </row>
    <row r="477" spans="11:12" x14ac:dyDescent="0.2">
      <c r="K477" s="214" t="str">
        <f t="shared" si="14"/>
        <v/>
      </c>
      <c r="L477" s="215" t="str">
        <f t="shared" si="15"/>
        <v/>
      </c>
    </row>
    <row r="478" spans="11:12" x14ac:dyDescent="0.2">
      <c r="K478" s="214" t="str">
        <f t="shared" si="14"/>
        <v/>
      </c>
      <c r="L478" s="215" t="str">
        <f t="shared" si="15"/>
        <v/>
      </c>
    </row>
    <row r="479" spans="11:12" x14ac:dyDescent="0.2">
      <c r="K479" s="214" t="str">
        <f t="shared" si="14"/>
        <v/>
      </c>
      <c r="L479" s="215" t="str">
        <f t="shared" si="15"/>
        <v/>
      </c>
    </row>
    <row r="480" spans="11:12" x14ac:dyDescent="0.2">
      <c r="K480" s="214" t="str">
        <f t="shared" si="14"/>
        <v/>
      </c>
      <c r="L480" s="215" t="str">
        <f t="shared" si="15"/>
        <v/>
      </c>
    </row>
    <row r="481" spans="11:12" x14ac:dyDescent="0.2">
      <c r="K481" s="214" t="str">
        <f t="shared" si="14"/>
        <v/>
      </c>
      <c r="L481" s="215" t="str">
        <f t="shared" si="15"/>
        <v/>
      </c>
    </row>
    <row r="482" spans="11:12" x14ac:dyDescent="0.2">
      <c r="K482" s="214" t="str">
        <f t="shared" si="14"/>
        <v/>
      </c>
      <c r="L482" s="215" t="str">
        <f t="shared" si="15"/>
        <v/>
      </c>
    </row>
    <row r="483" spans="11:12" x14ac:dyDescent="0.2">
      <c r="K483" s="214" t="str">
        <f t="shared" si="14"/>
        <v/>
      </c>
      <c r="L483" s="215" t="str">
        <f t="shared" si="15"/>
        <v/>
      </c>
    </row>
    <row r="484" spans="11:12" x14ac:dyDescent="0.2">
      <c r="K484" s="214" t="str">
        <f t="shared" si="14"/>
        <v/>
      </c>
      <c r="L484" s="215" t="str">
        <f t="shared" si="15"/>
        <v/>
      </c>
    </row>
    <row r="485" spans="11:12" x14ac:dyDescent="0.2">
      <c r="K485" s="214" t="str">
        <f t="shared" si="14"/>
        <v/>
      </c>
      <c r="L485" s="215" t="str">
        <f t="shared" si="15"/>
        <v/>
      </c>
    </row>
    <row r="486" spans="11:12" x14ac:dyDescent="0.2">
      <c r="K486" s="214" t="str">
        <f t="shared" si="14"/>
        <v/>
      </c>
      <c r="L486" s="215" t="str">
        <f t="shared" si="15"/>
        <v/>
      </c>
    </row>
    <row r="487" spans="11:12" x14ac:dyDescent="0.2">
      <c r="K487" s="214" t="str">
        <f t="shared" si="14"/>
        <v/>
      </c>
      <c r="L487" s="215" t="str">
        <f t="shared" si="15"/>
        <v/>
      </c>
    </row>
    <row r="488" spans="11:12" x14ac:dyDescent="0.2">
      <c r="K488" s="214" t="str">
        <f t="shared" si="14"/>
        <v/>
      </c>
      <c r="L488" s="215" t="str">
        <f t="shared" si="15"/>
        <v/>
      </c>
    </row>
    <row r="489" spans="11:12" x14ac:dyDescent="0.2">
      <c r="K489" s="214" t="str">
        <f t="shared" si="14"/>
        <v/>
      </c>
      <c r="L489" s="215" t="str">
        <f t="shared" si="15"/>
        <v/>
      </c>
    </row>
    <row r="490" spans="11:12" x14ac:dyDescent="0.2">
      <c r="K490" s="214" t="str">
        <f t="shared" si="14"/>
        <v/>
      </c>
      <c r="L490" s="215" t="str">
        <f t="shared" si="15"/>
        <v/>
      </c>
    </row>
    <row r="491" spans="11:12" x14ac:dyDescent="0.2">
      <c r="K491" s="214" t="str">
        <f t="shared" si="14"/>
        <v/>
      </c>
      <c r="L491" s="215" t="str">
        <f t="shared" si="15"/>
        <v/>
      </c>
    </row>
    <row r="492" spans="11:12" x14ac:dyDescent="0.2">
      <c r="K492" s="214" t="str">
        <f t="shared" si="14"/>
        <v/>
      </c>
      <c r="L492" s="215" t="str">
        <f t="shared" si="15"/>
        <v/>
      </c>
    </row>
    <row r="493" spans="11:12" x14ac:dyDescent="0.2">
      <c r="K493" s="214" t="str">
        <f t="shared" si="14"/>
        <v/>
      </c>
      <c r="L493" s="215" t="str">
        <f t="shared" si="15"/>
        <v/>
      </c>
    </row>
    <row r="494" spans="11:12" x14ac:dyDescent="0.2">
      <c r="K494" s="214" t="str">
        <f t="shared" si="14"/>
        <v/>
      </c>
      <c r="L494" s="215" t="str">
        <f t="shared" si="15"/>
        <v/>
      </c>
    </row>
    <row r="495" spans="11:12" x14ac:dyDescent="0.2">
      <c r="K495" s="214" t="str">
        <f t="shared" si="14"/>
        <v/>
      </c>
      <c r="L495" s="215" t="str">
        <f t="shared" si="15"/>
        <v/>
      </c>
    </row>
    <row r="496" spans="11:12" x14ac:dyDescent="0.2">
      <c r="K496" s="214" t="str">
        <f t="shared" si="14"/>
        <v/>
      </c>
      <c r="L496" s="215" t="str">
        <f t="shared" si="15"/>
        <v/>
      </c>
    </row>
    <row r="497" spans="11:12" x14ac:dyDescent="0.2">
      <c r="K497" s="214" t="str">
        <f t="shared" si="14"/>
        <v/>
      </c>
      <c r="L497" s="215" t="str">
        <f t="shared" si="15"/>
        <v/>
      </c>
    </row>
    <row r="498" spans="11:12" x14ac:dyDescent="0.2">
      <c r="K498" s="214" t="str">
        <f t="shared" si="14"/>
        <v/>
      </c>
      <c r="L498" s="215" t="str">
        <f t="shared" si="15"/>
        <v/>
      </c>
    </row>
    <row r="499" spans="11:12" x14ac:dyDescent="0.2">
      <c r="K499" s="214" t="str">
        <f t="shared" si="14"/>
        <v/>
      </c>
      <c r="L499" s="215" t="str">
        <f t="shared" si="15"/>
        <v/>
      </c>
    </row>
    <row r="500" spans="11:12" x14ac:dyDescent="0.2">
      <c r="K500" s="214" t="str">
        <f t="shared" si="14"/>
        <v/>
      </c>
      <c r="L500" s="215" t="str">
        <f t="shared" si="15"/>
        <v/>
      </c>
    </row>
    <row r="501" spans="11:12" x14ac:dyDescent="0.2">
      <c r="K501" s="214" t="str">
        <f t="shared" si="14"/>
        <v/>
      </c>
      <c r="L501" s="215" t="str">
        <f t="shared" si="15"/>
        <v/>
      </c>
    </row>
    <row r="502" spans="11:12" x14ac:dyDescent="0.2">
      <c r="K502" s="214" t="str">
        <f t="shared" si="14"/>
        <v/>
      </c>
      <c r="L502" s="215" t="str">
        <f t="shared" si="15"/>
        <v/>
      </c>
    </row>
    <row r="503" spans="11:12" x14ac:dyDescent="0.2">
      <c r="K503" s="214" t="str">
        <f t="shared" si="14"/>
        <v/>
      </c>
      <c r="L503" s="215" t="str">
        <f t="shared" si="15"/>
        <v/>
      </c>
    </row>
    <row r="504" spans="11:12" x14ac:dyDescent="0.2">
      <c r="K504" s="214" t="str">
        <f t="shared" si="14"/>
        <v/>
      </c>
      <c r="L504" s="215" t="str">
        <f t="shared" si="15"/>
        <v/>
      </c>
    </row>
    <row r="505" spans="11:12" x14ac:dyDescent="0.2">
      <c r="K505" s="214" t="str">
        <f t="shared" si="14"/>
        <v/>
      </c>
      <c r="L505" s="215" t="str">
        <f t="shared" si="15"/>
        <v/>
      </c>
    </row>
    <row r="506" spans="11:12" x14ac:dyDescent="0.2">
      <c r="K506" s="214" t="str">
        <f t="shared" si="14"/>
        <v/>
      </c>
      <c r="L506" s="215" t="str">
        <f t="shared" si="15"/>
        <v/>
      </c>
    </row>
    <row r="507" spans="11:12" x14ac:dyDescent="0.2">
      <c r="K507" s="214" t="str">
        <f t="shared" si="14"/>
        <v/>
      </c>
      <c r="L507" s="215" t="str">
        <f t="shared" si="15"/>
        <v/>
      </c>
    </row>
    <row r="508" spans="11:12" x14ac:dyDescent="0.2">
      <c r="K508" s="214" t="str">
        <f t="shared" si="14"/>
        <v/>
      </c>
      <c r="L508" s="215" t="str">
        <f t="shared" si="15"/>
        <v/>
      </c>
    </row>
    <row r="509" spans="11:12" x14ac:dyDescent="0.2">
      <c r="K509" s="214" t="str">
        <f t="shared" si="14"/>
        <v/>
      </c>
      <c r="L509" s="215" t="str">
        <f t="shared" si="15"/>
        <v/>
      </c>
    </row>
    <row r="510" spans="11:12" x14ac:dyDescent="0.2">
      <c r="K510" s="214" t="str">
        <f t="shared" si="14"/>
        <v/>
      </c>
      <c r="L510" s="215" t="str">
        <f t="shared" si="15"/>
        <v/>
      </c>
    </row>
    <row r="511" spans="11:12" x14ac:dyDescent="0.2">
      <c r="K511" s="214" t="str">
        <f t="shared" si="14"/>
        <v/>
      </c>
      <c r="L511" s="215" t="str">
        <f t="shared" si="15"/>
        <v/>
      </c>
    </row>
    <row r="512" spans="11:12" x14ac:dyDescent="0.2">
      <c r="K512" s="214" t="str">
        <f t="shared" si="14"/>
        <v/>
      </c>
      <c r="L512" s="215" t="str">
        <f t="shared" si="15"/>
        <v/>
      </c>
    </row>
    <row r="513" spans="11:12" x14ac:dyDescent="0.2">
      <c r="K513" s="214" t="str">
        <f t="shared" si="14"/>
        <v/>
      </c>
      <c r="L513" s="215" t="str">
        <f t="shared" si="15"/>
        <v/>
      </c>
    </row>
    <row r="514" spans="11:12" x14ac:dyDescent="0.2">
      <c r="K514" s="214" t="str">
        <f t="shared" si="14"/>
        <v/>
      </c>
      <c r="L514" s="215" t="str">
        <f t="shared" si="15"/>
        <v/>
      </c>
    </row>
    <row r="515" spans="11:12" x14ac:dyDescent="0.2">
      <c r="K515" s="214" t="str">
        <f t="shared" si="14"/>
        <v/>
      </c>
      <c r="L515" s="215" t="str">
        <f t="shared" si="15"/>
        <v/>
      </c>
    </row>
    <row r="516" spans="11:12" x14ac:dyDescent="0.2">
      <c r="K516" s="214" t="str">
        <f t="shared" si="14"/>
        <v/>
      </c>
      <c r="L516" s="215" t="str">
        <f t="shared" si="15"/>
        <v/>
      </c>
    </row>
    <row r="517" spans="11:12" x14ac:dyDescent="0.2">
      <c r="K517" s="214" t="str">
        <f t="shared" ref="K517:K580" si="16">M517&amp;O517</f>
        <v/>
      </c>
      <c r="L517" s="215" t="str">
        <f t="shared" ref="L517:L580" si="17">M517&amp;O517&amp;(IF(M517&lt;&gt;"", RIGHT(M517,1),""))</f>
        <v/>
      </c>
    </row>
    <row r="518" spans="11:12" x14ac:dyDescent="0.2">
      <c r="K518" s="214" t="str">
        <f t="shared" si="16"/>
        <v/>
      </c>
      <c r="L518" s="215" t="str">
        <f t="shared" si="17"/>
        <v/>
      </c>
    </row>
    <row r="519" spans="11:12" x14ac:dyDescent="0.2">
      <c r="K519" s="214" t="str">
        <f t="shared" si="16"/>
        <v/>
      </c>
      <c r="L519" s="215" t="str">
        <f t="shared" si="17"/>
        <v/>
      </c>
    </row>
    <row r="520" spans="11:12" x14ac:dyDescent="0.2">
      <c r="K520" s="214" t="str">
        <f t="shared" si="16"/>
        <v/>
      </c>
      <c r="L520" s="215" t="str">
        <f t="shared" si="17"/>
        <v/>
      </c>
    </row>
    <row r="521" spans="11:12" x14ac:dyDescent="0.2">
      <c r="K521" s="214" t="str">
        <f t="shared" si="16"/>
        <v/>
      </c>
      <c r="L521" s="215" t="str">
        <f t="shared" si="17"/>
        <v/>
      </c>
    </row>
    <row r="522" spans="11:12" x14ac:dyDescent="0.2">
      <c r="K522" s="214" t="str">
        <f t="shared" si="16"/>
        <v/>
      </c>
      <c r="L522" s="215" t="str">
        <f t="shared" si="17"/>
        <v/>
      </c>
    </row>
    <row r="523" spans="11:12" x14ac:dyDescent="0.2">
      <c r="K523" s="214" t="str">
        <f t="shared" si="16"/>
        <v/>
      </c>
      <c r="L523" s="215" t="str">
        <f t="shared" si="17"/>
        <v/>
      </c>
    </row>
    <row r="524" spans="11:12" x14ac:dyDescent="0.2">
      <c r="K524" s="214" t="str">
        <f t="shared" si="16"/>
        <v/>
      </c>
      <c r="L524" s="215" t="str">
        <f t="shared" si="17"/>
        <v/>
      </c>
    </row>
    <row r="525" spans="11:12" x14ac:dyDescent="0.2">
      <c r="K525" s="214" t="str">
        <f t="shared" si="16"/>
        <v/>
      </c>
      <c r="L525" s="215" t="str">
        <f t="shared" si="17"/>
        <v/>
      </c>
    </row>
    <row r="526" spans="11:12" x14ac:dyDescent="0.2">
      <c r="K526" s="214" t="str">
        <f t="shared" si="16"/>
        <v/>
      </c>
      <c r="L526" s="215" t="str">
        <f t="shared" si="17"/>
        <v/>
      </c>
    </row>
    <row r="527" spans="11:12" x14ac:dyDescent="0.2">
      <c r="K527" s="214" t="str">
        <f t="shared" si="16"/>
        <v/>
      </c>
      <c r="L527" s="215" t="str">
        <f t="shared" si="17"/>
        <v/>
      </c>
    </row>
    <row r="528" spans="11:12" x14ac:dyDescent="0.2">
      <c r="K528" s="214" t="str">
        <f t="shared" si="16"/>
        <v/>
      </c>
      <c r="L528" s="215" t="str">
        <f t="shared" si="17"/>
        <v/>
      </c>
    </row>
    <row r="529" spans="11:12" x14ac:dyDescent="0.2">
      <c r="K529" s="214" t="str">
        <f t="shared" si="16"/>
        <v/>
      </c>
      <c r="L529" s="215" t="str">
        <f t="shared" si="17"/>
        <v/>
      </c>
    </row>
    <row r="530" spans="11:12" x14ac:dyDescent="0.2">
      <c r="K530" s="214" t="str">
        <f t="shared" si="16"/>
        <v/>
      </c>
      <c r="L530" s="215" t="str">
        <f t="shared" si="17"/>
        <v/>
      </c>
    </row>
    <row r="531" spans="11:12" x14ac:dyDescent="0.2">
      <c r="K531" s="214" t="str">
        <f t="shared" si="16"/>
        <v/>
      </c>
      <c r="L531" s="215" t="str">
        <f t="shared" si="17"/>
        <v/>
      </c>
    </row>
    <row r="532" spans="11:12" x14ac:dyDescent="0.2">
      <c r="K532" s="214" t="str">
        <f t="shared" si="16"/>
        <v/>
      </c>
      <c r="L532" s="215" t="str">
        <f t="shared" si="17"/>
        <v/>
      </c>
    </row>
    <row r="533" spans="11:12" x14ac:dyDescent="0.2">
      <c r="K533" s="214" t="str">
        <f t="shared" si="16"/>
        <v/>
      </c>
      <c r="L533" s="215" t="str">
        <f t="shared" si="17"/>
        <v/>
      </c>
    </row>
    <row r="534" spans="11:12" x14ac:dyDescent="0.2">
      <c r="K534" s="214" t="str">
        <f t="shared" si="16"/>
        <v/>
      </c>
      <c r="L534" s="215" t="str">
        <f t="shared" si="17"/>
        <v/>
      </c>
    </row>
    <row r="535" spans="11:12" x14ac:dyDescent="0.2">
      <c r="K535" s="214" t="str">
        <f t="shared" si="16"/>
        <v/>
      </c>
      <c r="L535" s="215" t="str">
        <f t="shared" si="17"/>
        <v/>
      </c>
    </row>
    <row r="536" spans="11:12" x14ac:dyDescent="0.2">
      <c r="K536" s="214" t="str">
        <f t="shared" si="16"/>
        <v/>
      </c>
      <c r="L536" s="215" t="str">
        <f t="shared" si="17"/>
        <v/>
      </c>
    </row>
    <row r="537" spans="11:12" x14ac:dyDescent="0.2">
      <c r="K537" s="214" t="str">
        <f t="shared" si="16"/>
        <v/>
      </c>
      <c r="L537" s="215" t="str">
        <f t="shared" si="17"/>
        <v/>
      </c>
    </row>
    <row r="538" spans="11:12" x14ac:dyDescent="0.2">
      <c r="K538" s="214" t="str">
        <f t="shared" si="16"/>
        <v/>
      </c>
      <c r="L538" s="215" t="str">
        <f t="shared" si="17"/>
        <v/>
      </c>
    </row>
    <row r="539" spans="11:12" x14ac:dyDescent="0.2">
      <c r="K539" s="214" t="str">
        <f t="shared" si="16"/>
        <v/>
      </c>
      <c r="L539" s="215" t="str">
        <f t="shared" si="17"/>
        <v/>
      </c>
    </row>
    <row r="540" spans="11:12" x14ac:dyDescent="0.2">
      <c r="K540" s="214" t="str">
        <f t="shared" si="16"/>
        <v/>
      </c>
      <c r="L540" s="215" t="str">
        <f t="shared" si="17"/>
        <v/>
      </c>
    </row>
    <row r="541" spans="11:12" x14ac:dyDescent="0.2">
      <c r="K541" s="214" t="str">
        <f t="shared" si="16"/>
        <v/>
      </c>
      <c r="L541" s="215" t="str">
        <f t="shared" si="17"/>
        <v/>
      </c>
    </row>
    <row r="542" spans="11:12" x14ac:dyDescent="0.2">
      <c r="K542" s="214" t="str">
        <f t="shared" si="16"/>
        <v/>
      </c>
      <c r="L542" s="215" t="str">
        <f t="shared" si="17"/>
        <v/>
      </c>
    </row>
    <row r="543" spans="11:12" x14ac:dyDescent="0.2">
      <c r="K543" s="214" t="str">
        <f t="shared" si="16"/>
        <v/>
      </c>
      <c r="L543" s="215" t="str">
        <f t="shared" si="17"/>
        <v/>
      </c>
    </row>
    <row r="544" spans="11:12" x14ac:dyDescent="0.2">
      <c r="K544" s="214" t="str">
        <f t="shared" si="16"/>
        <v/>
      </c>
      <c r="L544" s="215" t="str">
        <f t="shared" si="17"/>
        <v/>
      </c>
    </row>
    <row r="545" spans="11:12" x14ac:dyDescent="0.2">
      <c r="K545" s="214" t="str">
        <f t="shared" si="16"/>
        <v/>
      </c>
      <c r="L545" s="215" t="str">
        <f t="shared" si="17"/>
        <v/>
      </c>
    </row>
    <row r="546" spans="11:12" x14ac:dyDescent="0.2">
      <c r="K546" s="214" t="str">
        <f t="shared" si="16"/>
        <v/>
      </c>
      <c r="L546" s="215" t="str">
        <f t="shared" si="17"/>
        <v/>
      </c>
    </row>
    <row r="547" spans="11:12" x14ac:dyDescent="0.2">
      <c r="K547" s="214" t="str">
        <f t="shared" si="16"/>
        <v/>
      </c>
      <c r="L547" s="215" t="str">
        <f t="shared" si="17"/>
        <v/>
      </c>
    </row>
    <row r="548" spans="11:12" x14ac:dyDescent="0.2">
      <c r="K548" s="214" t="str">
        <f t="shared" si="16"/>
        <v/>
      </c>
      <c r="L548" s="215" t="str">
        <f t="shared" si="17"/>
        <v/>
      </c>
    </row>
    <row r="549" spans="11:12" x14ac:dyDescent="0.2">
      <c r="K549" s="214" t="str">
        <f t="shared" si="16"/>
        <v/>
      </c>
      <c r="L549" s="215" t="str">
        <f t="shared" si="17"/>
        <v/>
      </c>
    </row>
    <row r="550" spans="11:12" x14ac:dyDescent="0.2">
      <c r="K550" s="214" t="str">
        <f t="shared" si="16"/>
        <v/>
      </c>
      <c r="L550" s="215" t="str">
        <f t="shared" si="17"/>
        <v/>
      </c>
    </row>
    <row r="551" spans="11:12" x14ac:dyDescent="0.2">
      <c r="K551" s="214" t="str">
        <f t="shared" si="16"/>
        <v/>
      </c>
      <c r="L551" s="215" t="str">
        <f t="shared" si="17"/>
        <v/>
      </c>
    </row>
    <row r="552" spans="11:12" x14ac:dyDescent="0.2">
      <c r="K552" s="214" t="str">
        <f t="shared" si="16"/>
        <v/>
      </c>
      <c r="L552" s="215" t="str">
        <f t="shared" si="17"/>
        <v/>
      </c>
    </row>
    <row r="553" spans="11:12" x14ac:dyDescent="0.2">
      <c r="K553" s="214" t="str">
        <f t="shared" si="16"/>
        <v/>
      </c>
      <c r="L553" s="215" t="str">
        <f t="shared" si="17"/>
        <v/>
      </c>
    </row>
    <row r="554" spans="11:12" x14ac:dyDescent="0.2">
      <c r="K554" s="214" t="str">
        <f t="shared" si="16"/>
        <v/>
      </c>
      <c r="L554" s="215" t="str">
        <f t="shared" si="17"/>
        <v/>
      </c>
    </row>
    <row r="555" spans="11:12" x14ac:dyDescent="0.2">
      <c r="K555" s="214" t="str">
        <f t="shared" si="16"/>
        <v/>
      </c>
      <c r="L555" s="215" t="str">
        <f t="shared" si="17"/>
        <v/>
      </c>
    </row>
    <row r="556" spans="11:12" x14ac:dyDescent="0.2">
      <c r="K556" s="214" t="str">
        <f t="shared" si="16"/>
        <v/>
      </c>
      <c r="L556" s="215" t="str">
        <f t="shared" si="17"/>
        <v/>
      </c>
    </row>
    <row r="557" spans="11:12" x14ac:dyDescent="0.2">
      <c r="K557" s="214" t="str">
        <f t="shared" si="16"/>
        <v/>
      </c>
      <c r="L557" s="215" t="str">
        <f t="shared" si="17"/>
        <v/>
      </c>
    </row>
    <row r="558" spans="11:12" x14ac:dyDescent="0.2">
      <c r="K558" s="214" t="str">
        <f t="shared" si="16"/>
        <v/>
      </c>
      <c r="L558" s="215" t="str">
        <f t="shared" si="17"/>
        <v/>
      </c>
    </row>
    <row r="559" spans="11:12" x14ac:dyDescent="0.2">
      <c r="K559" s="214" t="str">
        <f t="shared" si="16"/>
        <v/>
      </c>
      <c r="L559" s="215" t="str">
        <f t="shared" si="17"/>
        <v/>
      </c>
    </row>
    <row r="560" spans="11:12" x14ac:dyDescent="0.2">
      <c r="K560" s="214" t="str">
        <f t="shared" si="16"/>
        <v/>
      </c>
      <c r="L560" s="215" t="str">
        <f t="shared" si="17"/>
        <v/>
      </c>
    </row>
    <row r="561" spans="11:12" x14ac:dyDescent="0.2">
      <c r="K561" s="214" t="str">
        <f t="shared" si="16"/>
        <v/>
      </c>
      <c r="L561" s="215" t="str">
        <f t="shared" si="17"/>
        <v/>
      </c>
    </row>
    <row r="562" spans="11:12" x14ac:dyDescent="0.2">
      <c r="K562" s="214" t="str">
        <f t="shared" si="16"/>
        <v/>
      </c>
      <c r="L562" s="215" t="str">
        <f t="shared" si="17"/>
        <v/>
      </c>
    </row>
    <row r="563" spans="11:12" x14ac:dyDescent="0.2">
      <c r="K563" s="214" t="str">
        <f t="shared" si="16"/>
        <v/>
      </c>
      <c r="L563" s="215" t="str">
        <f t="shared" si="17"/>
        <v/>
      </c>
    </row>
    <row r="564" spans="11:12" x14ac:dyDescent="0.2">
      <c r="K564" s="214" t="str">
        <f t="shared" si="16"/>
        <v/>
      </c>
      <c r="L564" s="215" t="str">
        <f t="shared" si="17"/>
        <v/>
      </c>
    </row>
    <row r="565" spans="11:12" x14ac:dyDescent="0.2">
      <c r="K565" s="214" t="str">
        <f t="shared" si="16"/>
        <v/>
      </c>
      <c r="L565" s="215" t="str">
        <f t="shared" si="17"/>
        <v/>
      </c>
    </row>
    <row r="566" spans="11:12" x14ac:dyDescent="0.2">
      <c r="K566" s="214" t="str">
        <f t="shared" si="16"/>
        <v/>
      </c>
      <c r="L566" s="215" t="str">
        <f t="shared" si="17"/>
        <v/>
      </c>
    </row>
    <row r="567" spans="11:12" x14ac:dyDescent="0.2">
      <c r="K567" s="214" t="str">
        <f t="shared" si="16"/>
        <v/>
      </c>
      <c r="L567" s="215" t="str">
        <f t="shared" si="17"/>
        <v/>
      </c>
    </row>
    <row r="568" spans="11:12" x14ac:dyDescent="0.2">
      <c r="K568" s="214" t="str">
        <f t="shared" si="16"/>
        <v/>
      </c>
      <c r="L568" s="215" t="str">
        <f t="shared" si="17"/>
        <v/>
      </c>
    </row>
    <row r="569" spans="11:12" x14ac:dyDescent="0.2">
      <c r="K569" s="214" t="str">
        <f t="shared" si="16"/>
        <v/>
      </c>
      <c r="L569" s="215" t="str">
        <f t="shared" si="17"/>
        <v/>
      </c>
    </row>
    <row r="570" spans="11:12" x14ac:dyDescent="0.2">
      <c r="K570" s="214" t="str">
        <f t="shared" si="16"/>
        <v/>
      </c>
      <c r="L570" s="215" t="str">
        <f t="shared" si="17"/>
        <v/>
      </c>
    </row>
    <row r="571" spans="11:12" x14ac:dyDescent="0.2">
      <c r="K571" s="214" t="str">
        <f t="shared" si="16"/>
        <v/>
      </c>
      <c r="L571" s="215" t="str">
        <f t="shared" si="17"/>
        <v/>
      </c>
    </row>
    <row r="572" spans="11:12" x14ac:dyDescent="0.2">
      <c r="K572" s="214" t="str">
        <f t="shared" si="16"/>
        <v/>
      </c>
      <c r="L572" s="215" t="str">
        <f t="shared" si="17"/>
        <v/>
      </c>
    </row>
    <row r="573" spans="11:12" x14ac:dyDescent="0.2">
      <c r="K573" s="214" t="str">
        <f t="shared" si="16"/>
        <v/>
      </c>
      <c r="L573" s="215" t="str">
        <f t="shared" si="17"/>
        <v/>
      </c>
    </row>
    <row r="574" spans="11:12" x14ac:dyDescent="0.2">
      <c r="K574" s="214" t="str">
        <f t="shared" si="16"/>
        <v/>
      </c>
      <c r="L574" s="215" t="str">
        <f t="shared" si="17"/>
        <v/>
      </c>
    </row>
    <row r="575" spans="11:12" x14ac:dyDescent="0.2">
      <c r="K575" s="214" t="str">
        <f t="shared" si="16"/>
        <v/>
      </c>
      <c r="L575" s="215" t="str">
        <f t="shared" si="17"/>
        <v/>
      </c>
    </row>
    <row r="576" spans="11:12" x14ac:dyDescent="0.2">
      <c r="K576" s="214" t="str">
        <f t="shared" si="16"/>
        <v/>
      </c>
      <c r="L576" s="215" t="str">
        <f t="shared" si="17"/>
        <v/>
      </c>
    </row>
    <row r="577" spans="11:12" x14ac:dyDescent="0.2">
      <c r="K577" s="214" t="str">
        <f t="shared" si="16"/>
        <v/>
      </c>
      <c r="L577" s="215" t="str">
        <f t="shared" si="17"/>
        <v/>
      </c>
    </row>
    <row r="578" spans="11:12" x14ac:dyDescent="0.2">
      <c r="K578" s="214" t="str">
        <f t="shared" si="16"/>
        <v/>
      </c>
      <c r="L578" s="215" t="str">
        <f t="shared" si="17"/>
        <v/>
      </c>
    </row>
    <row r="579" spans="11:12" x14ac:dyDescent="0.2">
      <c r="K579" s="214" t="str">
        <f t="shared" si="16"/>
        <v/>
      </c>
      <c r="L579" s="215" t="str">
        <f t="shared" si="17"/>
        <v/>
      </c>
    </row>
    <row r="580" spans="11:12" x14ac:dyDescent="0.2">
      <c r="K580" s="214" t="str">
        <f t="shared" si="16"/>
        <v/>
      </c>
      <c r="L580" s="215" t="str">
        <f t="shared" si="17"/>
        <v/>
      </c>
    </row>
    <row r="581" spans="11:12" x14ac:dyDescent="0.2">
      <c r="K581" s="214" t="str">
        <f t="shared" ref="K581:K644" si="18">M581&amp;O581</f>
        <v/>
      </c>
      <c r="L581" s="215" t="str">
        <f t="shared" ref="L581:L644" si="19">M581&amp;O581&amp;(IF(M581&lt;&gt;"", RIGHT(M581,1),""))</f>
        <v/>
      </c>
    </row>
    <row r="582" spans="11:12" x14ac:dyDescent="0.2">
      <c r="K582" s="214" t="str">
        <f t="shared" si="18"/>
        <v/>
      </c>
      <c r="L582" s="215" t="str">
        <f t="shared" si="19"/>
        <v/>
      </c>
    </row>
    <row r="583" spans="11:12" x14ac:dyDescent="0.2">
      <c r="K583" s="214" t="str">
        <f t="shared" si="18"/>
        <v/>
      </c>
      <c r="L583" s="215" t="str">
        <f t="shared" si="19"/>
        <v/>
      </c>
    </row>
    <row r="584" spans="11:12" x14ac:dyDescent="0.2">
      <c r="K584" s="214" t="str">
        <f t="shared" si="18"/>
        <v/>
      </c>
      <c r="L584" s="215" t="str">
        <f t="shared" si="19"/>
        <v/>
      </c>
    </row>
    <row r="585" spans="11:12" x14ac:dyDescent="0.2">
      <c r="K585" s="214" t="str">
        <f t="shared" si="18"/>
        <v/>
      </c>
      <c r="L585" s="215" t="str">
        <f t="shared" si="19"/>
        <v/>
      </c>
    </row>
    <row r="586" spans="11:12" x14ac:dyDescent="0.2">
      <c r="K586" s="214" t="str">
        <f t="shared" si="18"/>
        <v/>
      </c>
      <c r="L586" s="215" t="str">
        <f t="shared" si="19"/>
        <v/>
      </c>
    </row>
    <row r="587" spans="11:12" x14ac:dyDescent="0.2">
      <c r="K587" s="214" t="str">
        <f t="shared" si="18"/>
        <v/>
      </c>
      <c r="L587" s="215" t="str">
        <f t="shared" si="19"/>
        <v/>
      </c>
    </row>
    <row r="588" spans="11:12" x14ac:dyDescent="0.2">
      <c r="K588" s="214" t="str">
        <f t="shared" si="18"/>
        <v/>
      </c>
      <c r="L588" s="215" t="str">
        <f t="shared" si="19"/>
        <v/>
      </c>
    </row>
    <row r="589" spans="11:12" x14ac:dyDescent="0.2">
      <c r="K589" s="214" t="str">
        <f t="shared" si="18"/>
        <v/>
      </c>
      <c r="L589" s="215" t="str">
        <f t="shared" si="19"/>
        <v/>
      </c>
    </row>
    <row r="590" spans="11:12" x14ac:dyDescent="0.2">
      <c r="K590" s="214" t="str">
        <f t="shared" si="18"/>
        <v/>
      </c>
      <c r="L590" s="215" t="str">
        <f t="shared" si="19"/>
        <v/>
      </c>
    </row>
    <row r="591" spans="11:12" x14ac:dyDescent="0.2">
      <c r="K591" s="214" t="str">
        <f t="shared" si="18"/>
        <v/>
      </c>
      <c r="L591" s="215" t="str">
        <f t="shared" si="19"/>
        <v/>
      </c>
    </row>
    <row r="592" spans="11:12" x14ac:dyDescent="0.2">
      <c r="K592" s="214" t="str">
        <f t="shared" si="18"/>
        <v/>
      </c>
      <c r="L592" s="215" t="str">
        <f t="shared" si="19"/>
        <v/>
      </c>
    </row>
    <row r="593" spans="11:12" x14ac:dyDescent="0.2">
      <c r="K593" s="214" t="str">
        <f t="shared" si="18"/>
        <v/>
      </c>
      <c r="L593" s="215" t="str">
        <f t="shared" si="19"/>
        <v/>
      </c>
    </row>
    <row r="594" spans="11:12" x14ac:dyDescent="0.2">
      <c r="K594" s="214" t="str">
        <f t="shared" si="18"/>
        <v/>
      </c>
      <c r="L594" s="215" t="str">
        <f t="shared" si="19"/>
        <v/>
      </c>
    </row>
    <row r="595" spans="11:12" x14ac:dyDescent="0.2">
      <c r="K595" s="214" t="str">
        <f t="shared" si="18"/>
        <v/>
      </c>
      <c r="L595" s="215" t="str">
        <f t="shared" si="19"/>
        <v/>
      </c>
    </row>
    <row r="596" spans="11:12" x14ac:dyDescent="0.2">
      <c r="K596" s="214" t="str">
        <f t="shared" si="18"/>
        <v/>
      </c>
      <c r="L596" s="215" t="str">
        <f t="shared" si="19"/>
        <v/>
      </c>
    </row>
    <row r="597" spans="11:12" x14ac:dyDescent="0.2">
      <c r="K597" s="214" t="str">
        <f t="shared" si="18"/>
        <v/>
      </c>
      <c r="L597" s="215" t="str">
        <f t="shared" si="19"/>
        <v/>
      </c>
    </row>
    <row r="598" spans="11:12" x14ac:dyDescent="0.2">
      <c r="K598" s="214" t="str">
        <f t="shared" si="18"/>
        <v/>
      </c>
      <c r="L598" s="215" t="str">
        <f t="shared" si="19"/>
        <v/>
      </c>
    </row>
    <row r="599" spans="11:12" x14ac:dyDescent="0.2">
      <c r="K599" s="214" t="str">
        <f t="shared" si="18"/>
        <v/>
      </c>
      <c r="L599" s="215" t="str">
        <f t="shared" si="19"/>
        <v/>
      </c>
    </row>
    <row r="600" spans="11:12" x14ac:dyDescent="0.2">
      <c r="K600" s="214" t="str">
        <f t="shared" si="18"/>
        <v/>
      </c>
      <c r="L600" s="215" t="str">
        <f t="shared" si="19"/>
        <v/>
      </c>
    </row>
    <row r="601" spans="11:12" x14ac:dyDescent="0.2">
      <c r="K601" s="214" t="str">
        <f t="shared" si="18"/>
        <v/>
      </c>
      <c r="L601" s="215" t="str">
        <f t="shared" si="19"/>
        <v/>
      </c>
    </row>
    <row r="602" spans="11:12" x14ac:dyDescent="0.2">
      <c r="K602" s="214" t="str">
        <f t="shared" si="18"/>
        <v/>
      </c>
      <c r="L602" s="215" t="str">
        <f t="shared" si="19"/>
        <v/>
      </c>
    </row>
    <row r="603" spans="11:12" x14ac:dyDescent="0.2">
      <c r="K603" s="214" t="str">
        <f t="shared" si="18"/>
        <v/>
      </c>
      <c r="L603" s="215" t="str">
        <f t="shared" si="19"/>
        <v/>
      </c>
    </row>
    <row r="604" spans="11:12" x14ac:dyDescent="0.2">
      <c r="K604" s="214" t="str">
        <f t="shared" si="18"/>
        <v/>
      </c>
      <c r="L604" s="215" t="str">
        <f t="shared" si="19"/>
        <v/>
      </c>
    </row>
    <row r="605" spans="11:12" x14ac:dyDescent="0.2">
      <c r="K605" s="214" t="str">
        <f t="shared" si="18"/>
        <v/>
      </c>
      <c r="L605" s="215" t="str">
        <f t="shared" si="19"/>
        <v/>
      </c>
    </row>
    <row r="606" spans="11:12" x14ac:dyDescent="0.2">
      <c r="K606" s="214" t="str">
        <f t="shared" si="18"/>
        <v/>
      </c>
      <c r="L606" s="215" t="str">
        <f t="shared" si="19"/>
        <v/>
      </c>
    </row>
    <row r="607" spans="11:12" x14ac:dyDescent="0.2">
      <c r="K607" s="214" t="str">
        <f t="shared" si="18"/>
        <v/>
      </c>
      <c r="L607" s="215" t="str">
        <f t="shared" si="19"/>
        <v/>
      </c>
    </row>
    <row r="608" spans="11:12" x14ac:dyDescent="0.2">
      <c r="K608" s="214" t="str">
        <f t="shared" si="18"/>
        <v/>
      </c>
      <c r="L608" s="215" t="str">
        <f t="shared" si="19"/>
        <v/>
      </c>
    </row>
    <row r="609" spans="11:12" x14ac:dyDescent="0.2">
      <c r="K609" s="214" t="str">
        <f t="shared" si="18"/>
        <v/>
      </c>
      <c r="L609" s="215" t="str">
        <f t="shared" si="19"/>
        <v/>
      </c>
    </row>
    <row r="610" spans="11:12" x14ac:dyDescent="0.2">
      <c r="K610" s="214" t="str">
        <f t="shared" si="18"/>
        <v/>
      </c>
      <c r="L610" s="215" t="str">
        <f t="shared" si="19"/>
        <v/>
      </c>
    </row>
    <row r="611" spans="11:12" x14ac:dyDescent="0.2">
      <c r="K611" s="214" t="str">
        <f t="shared" si="18"/>
        <v/>
      </c>
      <c r="L611" s="215" t="str">
        <f t="shared" si="19"/>
        <v/>
      </c>
    </row>
    <row r="612" spans="11:12" x14ac:dyDescent="0.2">
      <c r="K612" s="214" t="str">
        <f t="shared" si="18"/>
        <v/>
      </c>
      <c r="L612" s="215" t="str">
        <f t="shared" si="19"/>
        <v/>
      </c>
    </row>
    <row r="613" spans="11:12" x14ac:dyDescent="0.2">
      <c r="K613" s="214" t="str">
        <f t="shared" si="18"/>
        <v/>
      </c>
      <c r="L613" s="215" t="str">
        <f t="shared" si="19"/>
        <v/>
      </c>
    </row>
    <row r="614" spans="11:12" x14ac:dyDescent="0.2">
      <c r="K614" s="214" t="str">
        <f t="shared" si="18"/>
        <v/>
      </c>
      <c r="L614" s="215" t="str">
        <f t="shared" si="19"/>
        <v/>
      </c>
    </row>
    <row r="615" spans="11:12" x14ac:dyDescent="0.2">
      <c r="K615" s="214" t="str">
        <f t="shared" si="18"/>
        <v/>
      </c>
      <c r="L615" s="215" t="str">
        <f t="shared" si="19"/>
        <v/>
      </c>
    </row>
    <row r="616" spans="11:12" x14ac:dyDescent="0.2">
      <c r="K616" s="214" t="str">
        <f t="shared" si="18"/>
        <v/>
      </c>
      <c r="L616" s="215" t="str">
        <f t="shared" si="19"/>
        <v/>
      </c>
    </row>
    <row r="617" spans="11:12" x14ac:dyDescent="0.2">
      <c r="K617" s="214" t="str">
        <f t="shared" si="18"/>
        <v/>
      </c>
      <c r="L617" s="215" t="str">
        <f t="shared" si="19"/>
        <v/>
      </c>
    </row>
    <row r="618" spans="11:12" x14ac:dyDescent="0.2">
      <c r="K618" s="214" t="str">
        <f t="shared" si="18"/>
        <v/>
      </c>
      <c r="L618" s="215" t="str">
        <f t="shared" si="19"/>
        <v/>
      </c>
    </row>
    <row r="619" spans="11:12" x14ac:dyDescent="0.2">
      <c r="K619" s="214" t="str">
        <f t="shared" si="18"/>
        <v/>
      </c>
      <c r="L619" s="215" t="str">
        <f t="shared" si="19"/>
        <v/>
      </c>
    </row>
    <row r="620" spans="11:12" x14ac:dyDescent="0.2">
      <c r="K620" s="214" t="str">
        <f t="shared" si="18"/>
        <v/>
      </c>
      <c r="L620" s="215" t="str">
        <f t="shared" si="19"/>
        <v/>
      </c>
    </row>
    <row r="621" spans="11:12" x14ac:dyDescent="0.2">
      <c r="K621" s="214" t="str">
        <f t="shared" si="18"/>
        <v/>
      </c>
      <c r="L621" s="215" t="str">
        <f t="shared" si="19"/>
        <v/>
      </c>
    </row>
    <row r="622" spans="11:12" x14ac:dyDescent="0.2">
      <c r="K622" s="214" t="str">
        <f t="shared" si="18"/>
        <v/>
      </c>
      <c r="L622" s="215" t="str">
        <f t="shared" si="19"/>
        <v/>
      </c>
    </row>
    <row r="623" spans="11:12" x14ac:dyDescent="0.2">
      <c r="K623" s="214" t="str">
        <f t="shared" si="18"/>
        <v/>
      </c>
      <c r="L623" s="215" t="str">
        <f t="shared" si="19"/>
        <v/>
      </c>
    </row>
    <row r="624" spans="11:12" x14ac:dyDescent="0.2">
      <c r="K624" s="214" t="str">
        <f t="shared" si="18"/>
        <v/>
      </c>
      <c r="L624" s="215" t="str">
        <f t="shared" si="19"/>
        <v/>
      </c>
    </row>
    <row r="625" spans="11:12" x14ac:dyDescent="0.2">
      <c r="K625" s="214" t="str">
        <f t="shared" si="18"/>
        <v/>
      </c>
      <c r="L625" s="215" t="str">
        <f t="shared" si="19"/>
        <v/>
      </c>
    </row>
    <row r="626" spans="11:12" x14ac:dyDescent="0.2">
      <c r="K626" s="214" t="str">
        <f t="shared" si="18"/>
        <v/>
      </c>
      <c r="L626" s="215" t="str">
        <f t="shared" si="19"/>
        <v/>
      </c>
    </row>
    <row r="627" spans="11:12" x14ac:dyDescent="0.2">
      <c r="K627" s="214" t="str">
        <f t="shared" si="18"/>
        <v/>
      </c>
      <c r="L627" s="215" t="str">
        <f t="shared" si="19"/>
        <v/>
      </c>
    </row>
    <row r="628" spans="11:12" x14ac:dyDescent="0.2">
      <c r="K628" s="214" t="str">
        <f t="shared" si="18"/>
        <v/>
      </c>
      <c r="L628" s="215" t="str">
        <f t="shared" si="19"/>
        <v/>
      </c>
    </row>
    <row r="629" spans="11:12" x14ac:dyDescent="0.2">
      <c r="K629" s="214" t="str">
        <f t="shared" si="18"/>
        <v/>
      </c>
      <c r="L629" s="215" t="str">
        <f t="shared" si="19"/>
        <v/>
      </c>
    </row>
    <row r="630" spans="11:12" x14ac:dyDescent="0.2">
      <c r="K630" s="214" t="str">
        <f t="shared" si="18"/>
        <v/>
      </c>
      <c r="L630" s="215" t="str">
        <f t="shared" si="19"/>
        <v/>
      </c>
    </row>
    <row r="631" spans="11:12" x14ac:dyDescent="0.2">
      <c r="K631" s="214" t="str">
        <f t="shared" si="18"/>
        <v/>
      </c>
      <c r="L631" s="215" t="str">
        <f t="shared" si="19"/>
        <v/>
      </c>
    </row>
    <row r="632" spans="11:12" x14ac:dyDescent="0.2">
      <c r="K632" s="214" t="str">
        <f t="shared" si="18"/>
        <v/>
      </c>
      <c r="L632" s="215" t="str">
        <f t="shared" si="19"/>
        <v/>
      </c>
    </row>
    <row r="633" spans="11:12" x14ac:dyDescent="0.2">
      <c r="K633" s="214" t="str">
        <f t="shared" si="18"/>
        <v/>
      </c>
      <c r="L633" s="215" t="str">
        <f t="shared" si="19"/>
        <v/>
      </c>
    </row>
    <row r="634" spans="11:12" x14ac:dyDescent="0.2">
      <c r="K634" s="214" t="str">
        <f t="shared" si="18"/>
        <v/>
      </c>
      <c r="L634" s="215" t="str">
        <f t="shared" si="19"/>
        <v/>
      </c>
    </row>
    <row r="635" spans="11:12" x14ac:dyDescent="0.2">
      <c r="K635" s="214" t="str">
        <f t="shared" si="18"/>
        <v/>
      </c>
      <c r="L635" s="215" t="str">
        <f t="shared" si="19"/>
        <v/>
      </c>
    </row>
    <row r="636" spans="11:12" x14ac:dyDescent="0.2">
      <c r="K636" s="214" t="str">
        <f t="shared" si="18"/>
        <v/>
      </c>
      <c r="L636" s="215" t="str">
        <f t="shared" si="19"/>
        <v/>
      </c>
    </row>
    <row r="637" spans="11:12" x14ac:dyDescent="0.2">
      <c r="K637" s="214" t="str">
        <f t="shared" si="18"/>
        <v/>
      </c>
      <c r="L637" s="215" t="str">
        <f t="shared" si="19"/>
        <v/>
      </c>
    </row>
    <row r="638" spans="11:12" x14ac:dyDescent="0.2">
      <c r="K638" s="214" t="str">
        <f t="shared" si="18"/>
        <v/>
      </c>
      <c r="L638" s="215" t="str">
        <f t="shared" si="19"/>
        <v/>
      </c>
    </row>
    <row r="639" spans="11:12" x14ac:dyDescent="0.2">
      <c r="K639" s="214" t="str">
        <f t="shared" si="18"/>
        <v/>
      </c>
      <c r="L639" s="215" t="str">
        <f t="shared" si="19"/>
        <v/>
      </c>
    </row>
    <row r="640" spans="11:12" x14ac:dyDescent="0.2">
      <c r="K640" s="214" t="str">
        <f t="shared" si="18"/>
        <v/>
      </c>
      <c r="L640" s="215" t="str">
        <f t="shared" si="19"/>
        <v/>
      </c>
    </row>
    <row r="641" spans="11:12" x14ac:dyDescent="0.2">
      <c r="K641" s="214" t="str">
        <f t="shared" si="18"/>
        <v/>
      </c>
      <c r="L641" s="215" t="str">
        <f t="shared" si="19"/>
        <v/>
      </c>
    </row>
    <row r="642" spans="11:12" x14ac:dyDescent="0.2">
      <c r="K642" s="214" t="str">
        <f t="shared" si="18"/>
        <v/>
      </c>
      <c r="L642" s="215" t="str">
        <f t="shared" si="19"/>
        <v/>
      </c>
    </row>
    <row r="643" spans="11:12" x14ac:dyDescent="0.2">
      <c r="K643" s="214" t="str">
        <f t="shared" si="18"/>
        <v/>
      </c>
      <c r="L643" s="215" t="str">
        <f t="shared" si="19"/>
        <v/>
      </c>
    </row>
    <row r="644" spans="11:12" x14ac:dyDescent="0.2">
      <c r="K644" s="214" t="str">
        <f t="shared" si="18"/>
        <v/>
      </c>
      <c r="L644" s="215" t="str">
        <f t="shared" si="19"/>
        <v/>
      </c>
    </row>
    <row r="645" spans="11:12" x14ac:dyDescent="0.2">
      <c r="K645" s="214" t="str">
        <f t="shared" ref="K645:K708" si="20">M645&amp;O645</f>
        <v/>
      </c>
      <c r="L645" s="215" t="str">
        <f t="shared" ref="L645:L708" si="21">M645&amp;O645&amp;(IF(M645&lt;&gt;"", RIGHT(M645,1),""))</f>
        <v/>
      </c>
    </row>
    <row r="646" spans="11:12" x14ac:dyDescent="0.2">
      <c r="K646" s="214" t="str">
        <f t="shared" si="20"/>
        <v/>
      </c>
      <c r="L646" s="215" t="str">
        <f t="shared" si="21"/>
        <v/>
      </c>
    </row>
    <row r="647" spans="11:12" x14ac:dyDescent="0.2">
      <c r="K647" s="214" t="str">
        <f t="shared" si="20"/>
        <v/>
      </c>
      <c r="L647" s="215" t="str">
        <f t="shared" si="21"/>
        <v/>
      </c>
    </row>
    <row r="648" spans="11:12" x14ac:dyDescent="0.2">
      <c r="K648" s="214" t="str">
        <f t="shared" si="20"/>
        <v/>
      </c>
      <c r="L648" s="215" t="str">
        <f t="shared" si="21"/>
        <v/>
      </c>
    </row>
    <row r="649" spans="11:12" x14ac:dyDescent="0.2">
      <c r="K649" s="214" t="str">
        <f t="shared" si="20"/>
        <v/>
      </c>
      <c r="L649" s="215" t="str">
        <f t="shared" si="21"/>
        <v/>
      </c>
    </row>
    <row r="650" spans="11:12" x14ac:dyDescent="0.2">
      <c r="K650" s="214" t="str">
        <f t="shared" si="20"/>
        <v/>
      </c>
      <c r="L650" s="215" t="str">
        <f t="shared" si="21"/>
        <v/>
      </c>
    </row>
    <row r="651" spans="11:12" x14ac:dyDescent="0.2">
      <c r="K651" s="214" t="str">
        <f t="shared" si="20"/>
        <v/>
      </c>
      <c r="L651" s="215" t="str">
        <f t="shared" si="21"/>
        <v/>
      </c>
    </row>
    <row r="652" spans="11:12" x14ac:dyDescent="0.2">
      <c r="K652" s="214" t="str">
        <f t="shared" si="20"/>
        <v/>
      </c>
      <c r="L652" s="215" t="str">
        <f t="shared" si="21"/>
        <v/>
      </c>
    </row>
    <row r="653" spans="11:12" x14ac:dyDescent="0.2">
      <c r="K653" s="214" t="str">
        <f t="shared" si="20"/>
        <v/>
      </c>
      <c r="L653" s="215" t="str">
        <f t="shared" si="21"/>
        <v/>
      </c>
    </row>
    <row r="654" spans="11:12" x14ac:dyDescent="0.2">
      <c r="K654" s="214" t="str">
        <f t="shared" si="20"/>
        <v/>
      </c>
      <c r="L654" s="215" t="str">
        <f t="shared" si="21"/>
        <v/>
      </c>
    </row>
    <row r="655" spans="11:12" x14ac:dyDescent="0.2">
      <c r="K655" s="214" t="str">
        <f t="shared" si="20"/>
        <v/>
      </c>
      <c r="L655" s="215" t="str">
        <f t="shared" si="21"/>
        <v/>
      </c>
    </row>
    <row r="656" spans="11:12" x14ac:dyDescent="0.2">
      <c r="K656" s="214" t="str">
        <f t="shared" si="20"/>
        <v/>
      </c>
      <c r="L656" s="215" t="str">
        <f t="shared" si="21"/>
        <v/>
      </c>
    </row>
    <row r="657" spans="11:12" x14ac:dyDescent="0.2">
      <c r="K657" s="214" t="str">
        <f t="shared" si="20"/>
        <v/>
      </c>
      <c r="L657" s="215" t="str">
        <f t="shared" si="21"/>
        <v/>
      </c>
    </row>
    <row r="658" spans="11:12" x14ac:dyDescent="0.2">
      <c r="K658" s="214" t="str">
        <f t="shared" si="20"/>
        <v/>
      </c>
      <c r="L658" s="215" t="str">
        <f t="shared" si="21"/>
        <v/>
      </c>
    </row>
    <row r="659" spans="11:12" x14ac:dyDescent="0.2">
      <c r="K659" s="214" t="str">
        <f t="shared" si="20"/>
        <v/>
      </c>
      <c r="L659" s="215" t="str">
        <f t="shared" si="21"/>
        <v/>
      </c>
    </row>
    <row r="660" spans="11:12" x14ac:dyDescent="0.2">
      <c r="K660" s="214" t="str">
        <f t="shared" si="20"/>
        <v/>
      </c>
      <c r="L660" s="215" t="str">
        <f t="shared" si="21"/>
        <v/>
      </c>
    </row>
    <row r="661" spans="11:12" x14ac:dyDescent="0.2">
      <c r="K661" s="214" t="str">
        <f t="shared" si="20"/>
        <v/>
      </c>
      <c r="L661" s="215" t="str">
        <f t="shared" si="21"/>
        <v/>
      </c>
    </row>
    <row r="662" spans="11:12" x14ac:dyDescent="0.2">
      <c r="K662" s="214" t="str">
        <f t="shared" si="20"/>
        <v/>
      </c>
      <c r="L662" s="215" t="str">
        <f t="shared" si="21"/>
        <v/>
      </c>
    </row>
    <row r="663" spans="11:12" x14ac:dyDescent="0.2">
      <c r="K663" s="214" t="str">
        <f t="shared" si="20"/>
        <v/>
      </c>
      <c r="L663" s="215" t="str">
        <f t="shared" si="21"/>
        <v/>
      </c>
    </row>
    <row r="664" spans="11:12" x14ac:dyDescent="0.2">
      <c r="K664" s="214" t="str">
        <f t="shared" si="20"/>
        <v/>
      </c>
      <c r="L664" s="215" t="str">
        <f t="shared" si="21"/>
        <v/>
      </c>
    </row>
    <row r="665" spans="11:12" x14ac:dyDescent="0.2">
      <c r="K665" s="214" t="str">
        <f t="shared" si="20"/>
        <v/>
      </c>
      <c r="L665" s="215" t="str">
        <f t="shared" si="21"/>
        <v/>
      </c>
    </row>
    <row r="666" spans="11:12" x14ac:dyDescent="0.2">
      <c r="K666" s="214" t="str">
        <f t="shared" si="20"/>
        <v/>
      </c>
      <c r="L666" s="215" t="str">
        <f t="shared" si="21"/>
        <v/>
      </c>
    </row>
    <row r="667" spans="11:12" x14ac:dyDescent="0.2">
      <c r="K667" s="214" t="str">
        <f t="shared" si="20"/>
        <v/>
      </c>
      <c r="L667" s="215" t="str">
        <f t="shared" si="21"/>
        <v/>
      </c>
    </row>
    <row r="668" spans="11:12" x14ac:dyDescent="0.2">
      <c r="K668" s="214" t="str">
        <f t="shared" si="20"/>
        <v/>
      </c>
      <c r="L668" s="215" t="str">
        <f t="shared" si="21"/>
        <v/>
      </c>
    </row>
    <row r="669" spans="11:12" x14ac:dyDescent="0.2">
      <c r="K669" s="214" t="str">
        <f t="shared" si="20"/>
        <v/>
      </c>
      <c r="L669" s="215" t="str">
        <f t="shared" si="21"/>
        <v/>
      </c>
    </row>
    <row r="670" spans="11:12" x14ac:dyDescent="0.2">
      <c r="K670" s="214" t="str">
        <f t="shared" si="20"/>
        <v/>
      </c>
      <c r="L670" s="215" t="str">
        <f t="shared" si="21"/>
        <v/>
      </c>
    </row>
    <row r="671" spans="11:12" x14ac:dyDescent="0.2">
      <c r="K671" s="214" t="str">
        <f t="shared" si="20"/>
        <v/>
      </c>
      <c r="L671" s="215" t="str">
        <f t="shared" si="21"/>
        <v/>
      </c>
    </row>
    <row r="672" spans="11:12" x14ac:dyDescent="0.2">
      <c r="K672" s="214" t="str">
        <f t="shared" si="20"/>
        <v/>
      </c>
      <c r="L672" s="215" t="str">
        <f t="shared" si="21"/>
        <v/>
      </c>
    </row>
    <row r="673" spans="11:12" x14ac:dyDescent="0.2">
      <c r="K673" s="214" t="str">
        <f t="shared" si="20"/>
        <v/>
      </c>
      <c r="L673" s="215" t="str">
        <f t="shared" si="21"/>
        <v/>
      </c>
    </row>
    <row r="674" spans="11:12" x14ac:dyDescent="0.2">
      <c r="K674" s="214" t="str">
        <f t="shared" si="20"/>
        <v/>
      </c>
      <c r="L674" s="215" t="str">
        <f t="shared" si="21"/>
        <v/>
      </c>
    </row>
    <row r="675" spans="11:12" x14ac:dyDescent="0.2">
      <c r="K675" s="214" t="str">
        <f t="shared" si="20"/>
        <v/>
      </c>
      <c r="L675" s="215" t="str">
        <f t="shared" si="21"/>
        <v/>
      </c>
    </row>
    <row r="676" spans="11:12" x14ac:dyDescent="0.2">
      <c r="K676" s="214" t="str">
        <f t="shared" si="20"/>
        <v/>
      </c>
      <c r="L676" s="215" t="str">
        <f t="shared" si="21"/>
        <v/>
      </c>
    </row>
    <row r="677" spans="11:12" x14ac:dyDescent="0.2">
      <c r="K677" s="214" t="str">
        <f t="shared" si="20"/>
        <v/>
      </c>
      <c r="L677" s="215" t="str">
        <f t="shared" si="21"/>
        <v/>
      </c>
    </row>
    <row r="678" spans="11:12" x14ac:dyDescent="0.2">
      <c r="K678" s="214" t="str">
        <f t="shared" si="20"/>
        <v/>
      </c>
      <c r="L678" s="215" t="str">
        <f t="shared" si="21"/>
        <v/>
      </c>
    </row>
    <row r="679" spans="11:12" x14ac:dyDescent="0.2">
      <c r="K679" s="214" t="str">
        <f t="shared" si="20"/>
        <v/>
      </c>
      <c r="L679" s="215" t="str">
        <f t="shared" si="21"/>
        <v/>
      </c>
    </row>
    <row r="680" spans="11:12" x14ac:dyDescent="0.2">
      <c r="K680" s="214" t="str">
        <f t="shared" si="20"/>
        <v/>
      </c>
      <c r="L680" s="215" t="str">
        <f t="shared" si="21"/>
        <v/>
      </c>
    </row>
    <row r="681" spans="11:12" x14ac:dyDescent="0.2">
      <c r="K681" s="214" t="str">
        <f t="shared" si="20"/>
        <v/>
      </c>
      <c r="L681" s="215" t="str">
        <f t="shared" si="21"/>
        <v/>
      </c>
    </row>
    <row r="682" spans="11:12" x14ac:dyDescent="0.2">
      <c r="K682" s="214" t="str">
        <f t="shared" si="20"/>
        <v/>
      </c>
      <c r="L682" s="215" t="str">
        <f t="shared" si="21"/>
        <v/>
      </c>
    </row>
    <row r="683" spans="11:12" x14ac:dyDescent="0.2">
      <c r="K683" s="214" t="str">
        <f t="shared" si="20"/>
        <v/>
      </c>
      <c r="L683" s="215" t="str">
        <f t="shared" si="21"/>
        <v/>
      </c>
    </row>
    <row r="684" spans="11:12" x14ac:dyDescent="0.2">
      <c r="K684" s="214" t="str">
        <f t="shared" si="20"/>
        <v/>
      </c>
      <c r="L684" s="215" t="str">
        <f t="shared" si="21"/>
        <v/>
      </c>
    </row>
    <row r="685" spans="11:12" x14ac:dyDescent="0.2">
      <c r="K685" s="214" t="str">
        <f t="shared" si="20"/>
        <v/>
      </c>
      <c r="L685" s="215" t="str">
        <f t="shared" si="21"/>
        <v/>
      </c>
    </row>
    <row r="686" spans="11:12" x14ac:dyDescent="0.2">
      <c r="K686" s="214" t="str">
        <f t="shared" si="20"/>
        <v/>
      </c>
      <c r="L686" s="215" t="str">
        <f t="shared" si="21"/>
        <v/>
      </c>
    </row>
    <row r="687" spans="11:12" x14ac:dyDescent="0.2">
      <c r="K687" s="214" t="str">
        <f t="shared" si="20"/>
        <v/>
      </c>
      <c r="L687" s="215" t="str">
        <f t="shared" si="21"/>
        <v/>
      </c>
    </row>
    <row r="688" spans="11:12" x14ac:dyDescent="0.2">
      <c r="K688" s="214" t="str">
        <f t="shared" si="20"/>
        <v/>
      </c>
      <c r="L688" s="215" t="str">
        <f t="shared" si="21"/>
        <v/>
      </c>
    </row>
    <row r="689" spans="11:12" x14ac:dyDescent="0.2">
      <c r="K689" s="214" t="str">
        <f t="shared" si="20"/>
        <v/>
      </c>
      <c r="L689" s="215" t="str">
        <f t="shared" si="21"/>
        <v/>
      </c>
    </row>
    <row r="690" spans="11:12" x14ac:dyDescent="0.2">
      <c r="K690" s="214" t="str">
        <f t="shared" si="20"/>
        <v/>
      </c>
      <c r="L690" s="215" t="str">
        <f t="shared" si="21"/>
        <v/>
      </c>
    </row>
    <row r="691" spans="11:12" x14ac:dyDescent="0.2">
      <c r="K691" s="214" t="str">
        <f t="shared" si="20"/>
        <v/>
      </c>
      <c r="L691" s="215" t="str">
        <f t="shared" si="21"/>
        <v/>
      </c>
    </row>
    <row r="692" spans="11:12" x14ac:dyDescent="0.2">
      <c r="K692" s="214" t="str">
        <f t="shared" si="20"/>
        <v/>
      </c>
      <c r="L692" s="215" t="str">
        <f t="shared" si="21"/>
        <v/>
      </c>
    </row>
    <row r="693" spans="11:12" x14ac:dyDescent="0.2">
      <c r="K693" s="214" t="str">
        <f t="shared" si="20"/>
        <v/>
      </c>
      <c r="L693" s="215" t="str">
        <f t="shared" si="21"/>
        <v/>
      </c>
    </row>
    <row r="694" spans="11:12" x14ac:dyDescent="0.2">
      <c r="K694" s="214" t="str">
        <f t="shared" si="20"/>
        <v/>
      </c>
      <c r="L694" s="215" t="str">
        <f t="shared" si="21"/>
        <v/>
      </c>
    </row>
    <row r="695" spans="11:12" x14ac:dyDescent="0.2">
      <c r="K695" s="214" t="str">
        <f t="shared" si="20"/>
        <v/>
      </c>
      <c r="L695" s="215" t="str">
        <f t="shared" si="21"/>
        <v/>
      </c>
    </row>
    <row r="696" spans="11:12" x14ac:dyDescent="0.2">
      <c r="K696" s="214" t="str">
        <f t="shared" si="20"/>
        <v/>
      </c>
      <c r="L696" s="215" t="str">
        <f t="shared" si="21"/>
        <v/>
      </c>
    </row>
    <row r="697" spans="11:12" x14ac:dyDescent="0.2">
      <c r="K697" s="214" t="str">
        <f t="shared" si="20"/>
        <v/>
      </c>
      <c r="L697" s="215" t="str">
        <f t="shared" si="21"/>
        <v/>
      </c>
    </row>
    <row r="698" spans="11:12" x14ac:dyDescent="0.2">
      <c r="K698" s="214" t="str">
        <f t="shared" si="20"/>
        <v/>
      </c>
      <c r="L698" s="215" t="str">
        <f t="shared" si="21"/>
        <v/>
      </c>
    </row>
    <row r="699" spans="11:12" x14ac:dyDescent="0.2">
      <c r="K699" s="214" t="str">
        <f t="shared" si="20"/>
        <v/>
      </c>
      <c r="L699" s="215" t="str">
        <f t="shared" si="21"/>
        <v/>
      </c>
    </row>
    <row r="700" spans="11:12" x14ac:dyDescent="0.2">
      <c r="K700" s="214" t="str">
        <f t="shared" si="20"/>
        <v/>
      </c>
      <c r="L700" s="215" t="str">
        <f t="shared" si="21"/>
        <v/>
      </c>
    </row>
    <row r="701" spans="11:12" x14ac:dyDescent="0.2">
      <c r="K701" s="214" t="str">
        <f t="shared" si="20"/>
        <v/>
      </c>
      <c r="L701" s="215" t="str">
        <f t="shared" si="21"/>
        <v/>
      </c>
    </row>
    <row r="702" spans="11:12" x14ac:dyDescent="0.2">
      <c r="K702" s="214" t="str">
        <f t="shared" si="20"/>
        <v/>
      </c>
      <c r="L702" s="215" t="str">
        <f t="shared" si="21"/>
        <v/>
      </c>
    </row>
    <row r="703" spans="11:12" x14ac:dyDescent="0.2">
      <c r="K703" s="214" t="str">
        <f t="shared" si="20"/>
        <v/>
      </c>
      <c r="L703" s="215" t="str">
        <f t="shared" si="21"/>
        <v/>
      </c>
    </row>
    <row r="704" spans="11:12" x14ac:dyDescent="0.2">
      <c r="K704" s="214" t="str">
        <f t="shared" si="20"/>
        <v/>
      </c>
      <c r="L704" s="215" t="str">
        <f t="shared" si="21"/>
        <v/>
      </c>
    </row>
    <row r="705" spans="11:12" x14ac:dyDescent="0.2">
      <c r="K705" s="214" t="str">
        <f t="shared" si="20"/>
        <v/>
      </c>
      <c r="L705" s="215" t="str">
        <f t="shared" si="21"/>
        <v/>
      </c>
    </row>
    <row r="706" spans="11:12" x14ac:dyDescent="0.2">
      <c r="K706" s="214" t="str">
        <f t="shared" si="20"/>
        <v/>
      </c>
      <c r="L706" s="215" t="str">
        <f t="shared" si="21"/>
        <v/>
      </c>
    </row>
    <row r="707" spans="11:12" x14ac:dyDescent="0.2">
      <c r="K707" s="214" t="str">
        <f t="shared" si="20"/>
        <v/>
      </c>
      <c r="L707" s="215" t="str">
        <f t="shared" si="21"/>
        <v/>
      </c>
    </row>
    <row r="708" spans="11:12" x14ac:dyDescent="0.2">
      <c r="K708" s="214" t="str">
        <f t="shared" si="20"/>
        <v/>
      </c>
      <c r="L708" s="215" t="str">
        <f t="shared" si="21"/>
        <v/>
      </c>
    </row>
    <row r="709" spans="11:12" x14ac:dyDescent="0.2">
      <c r="K709" s="214" t="str">
        <f t="shared" ref="K709:K772" si="22">M709&amp;O709</f>
        <v/>
      </c>
      <c r="L709" s="215" t="str">
        <f t="shared" ref="L709:L772" si="23">M709&amp;O709&amp;(IF(M709&lt;&gt;"", RIGHT(M709,1),""))</f>
        <v/>
      </c>
    </row>
    <row r="710" spans="11:12" x14ac:dyDescent="0.2">
      <c r="K710" s="214" t="str">
        <f t="shared" si="22"/>
        <v/>
      </c>
      <c r="L710" s="215" t="str">
        <f t="shared" si="23"/>
        <v/>
      </c>
    </row>
    <row r="711" spans="11:12" x14ac:dyDescent="0.2">
      <c r="K711" s="214" t="str">
        <f t="shared" si="22"/>
        <v/>
      </c>
      <c r="L711" s="215" t="str">
        <f t="shared" si="23"/>
        <v/>
      </c>
    </row>
    <row r="712" spans="11:12" x14ac:dyDescent="0.2">
      <c r="K712" s="214" t="str">
        <f t="shared" si="22"/>
        <v/>
      </c>
      <c r="L712" s="215" t="str">
        <f t="shared" si="23"/>
        <v/>
      </c>
    </row>
    <row r="713" spans="11:12" x14ac:dyDescent="0.2">
      <c r="K713" s="214" t="str">
        <f t="shared" si="22"/>
        <v/>
      </c>
      <c r="L713" s="215" t="str">
        <f t="shared" si="23"/>
        <v/>
      </c>
    </row>
    <row r="714" spans="11:12" x14ac:dyDescent="0.2">
      <c r="K714" s="214" t="str">
        <f t="shared" si="22"/>
        <v/>
      </c>
      <c r="L714" s="215" t="str">
        <f t="shared" si="23"/>
        <v/>
      </c>
    </row>
    <row r="715" spans="11:12" x14ac:dyDescent="0.2">
      <c r="K715" s="214" t="str">
        <f t="shared" si="22"/>
        <v/>
      </c>
      <c r="L715" s="215" t="str">
        <f t="shared" si="23"/>
        <v/>
      </c>
    </row>
    <row r="716" spans="11:12" x14ac:dyDescent="0.2">
      <c r="K716" s="214" t="str">
        <f t="shared" si="22"/>
        <v/>
      </c>
      <c r="L716" s="215" t="str">
        <f t="shared" si="23"/>
        <v/>
      </c>
    </row>
    <row r="717" spans="11:12" x14ac:dyDescent="0.2">
      <c r="K717" s="214" t="str">
        <f t="shared" si="22"/>
        <v/>
      </c>
      <c r="L717" s="215" t="str">
        <f t="shared" si="23"/>
        <v/>
      </c>
    </row>
    <row r="718" spans="11:12" x14ac:dyDescent="0.2">
      <c r="K718" s="214" t="str">
        <f t="shared" si="22"/>
        <v/>
      </c>
      <c r="L718" s="215" t="str">
        <f t="shared" si="23"/>
        <v/>
      </c>
    </row>
    <row r="719" spans="11:12" x14ac:dyDescent="0.2">
      <c r="K719" s="214" t="str">
        <f t="shared" si="22"/>
        <v/>
      </c>
      <c r="L719" s="215" t="str">
        <f t="shared" si="23"/>
        <v/>
      </c>
    </row>
    <row r="720" spans="11:12" x14ac:dyDescent="0.2">
      <c r="K720" s="214" t="str">
        <f t="shared" si="22"/>
        <v/>
      </c>
      <c r="L720" s="215" t="str">
        <f t="shared" si="23"/>
        <v/>
      </c>
    </row>
    <row r="721" spans="11:12" x14ac:dyDescent="0.2">
      <c r="K721" s="214" t="str">
        <f t="shared" si="22"/>
        <v/>
      </c>
      <c r="L721" s="215" t="str">
        <f t="shared" si="23"/>
        <v/>
      </c>
    </row>
    <row r="722" spans="11:12" x14ac:dyDescent="0.2">
      <c r="K722" s="214" t="str">
        <f t="shared" si="22"/>
        <v/>
      </c>
      <c r="L722" s="215" t="str">
        <f t="shared" si="23"/>
        <v/>
      </c>
    </row>
    <row r="723" spans="11:12" x14ac:dyDescent="0.2">
      <c r="K723" s="214" t="str">
        <f t="shared" si="22"/>
        <v/>
      </c>
      <c r="L723" s="215" t="str">
        <f t="shared" si="23"/>
        <v/>
      </c>
    </row>
    <row r="724" spans="11:12" x14ac:dyDescent="0.2">
      <c r="K724" s="214" t="str">
        <f t="shared" si="22"/>
        <v/>
      </c>
      <c r="L724" s="215" t="str">
        <f t="shared" si="23"/>
        <v/>
      </c>
    </row>
    <row r="725" spans="11:12" x14ac:dyDescent="0.2">
      <c r="K725" s="214" t="str">
        <f t="shared" si="22"/>
        <v/>
      </c>
      <c r="L725" s="215" t="str">
        <f t="shared" si="23"/>
        <v/>
      </c>
    </row>
    <row r="726" spans="11:12" x14ac:dyDescent="0.2">
      <c r="K726" s="214" t="str">
        <f t="shared" si="22"/>
        <v/>
      </c>
      <c r="L726" s="215" t="str">
        <f t="shared" si="23"/>
        <v/>
      </c>
    </row>
    <row r="727" spans="11:12" x14ac:dyDescent="0.2">
      <c r="K727" s="214" t="str">
        <f t="shared" si="22"/>
        <v/>
      </c>
      <c r="L727" s="215" t="str">
        <f t="shared" si="23"/>
        <v/>
      </c>
    </row>
    <row r="728" spans="11:12" x14ac:dyDescent="0.2">
      <c r="K728" s="214" t="str">
        <f t="shared" si="22"/>
        <v/>
      </c>
      <c r="L728" s="215" t="str">
        <f t="shared" si="23"/>
        <v/>
      </c>
    </row>
    <row r="729" spans="11:12" x14ac:dyDescent="0.2">
      <c r="K729" s="214" t="str">
        <f t="shared" si="22"/>
        <v/>
      </c>
      <c r="L729" s="215" t="str">
        <f t="shared" si="23"/>
        <v/>
      </c>
    </row>
    <row r="730" spans="11:12" x14ac:dyDescent="0.2">
      <c r="K730" s="214" t="str">
        <f t="shared" si="22"/>
        <v/>
      </c>
      <c r="L730" s="215" t="str">
        <f t="shared" si="23"/>
        <v/>
      </c>
    </row>
    <row r="731" spans="11:12" x14ac:dyDescent="0.2">
      <c r="K731" s="214" t="str">
        <f t="shared" si="22"/>
        <v/>
      </c>
      <c r="L731" s="215" t="str">
        <f t="shared" si="23"/>
        <v/>
      </c>
    </row>
    <row r="732" spans="11:12" x14ac:dyDescent="0.2">
      <c r="K732" s="214" t="str">
        <f t="shared" si="22"/>
        <v/>
      </c>
      <c r="L732" s="215" t="str">
        <f t="shared" si="23"/>
        <v/>
      </c>
    </row>
    <row r="733" spans="11:12" x14ac:dyDescent="0.2">
      <c r="K733" s="214" t="str">
        <f t="shared" si="22"/>
        <v/>
      </c>
      <c r="L733" s="215" t="str">
        <f t="shared" si="23"/>
        <v/>
      </c>
    </row>
    <row r="734" spans="11:12" x14ac:dyDescent="0.2">
      <c r="K734" s="214" t="str">
        <f t="shared" si="22"/>
        <v/>
      </c>
      <c r="L734" s="215" t="str">
        <f t="shared" si="23"/>
        <v/>
      </c>
    </row>
    <row r="735" spans="11:12" x14ac:dyDescent="0.2">
      <c r="K735" s="214" t="str">
        <f t="shared" si="22"/>
        <v/>
      </c>
      <c r="L735" s="215" t="str">
        <f t="shared" si="23"/>
        <v/>
      </c>
    </row>
    <row r="736" spans="11:12" x14ac:dyDescent="0.2">
      <c r="K736" s="214" t="str">
        <f t="shared" si="22"/>
        <v/>
      </c>
      <c r="L736" s="215" t="str">
        <f t="shared" si="23"/>
        <v/>
      </c>
    </row>
    <row r="737" spans="11:12" x14ac:dyDescent="0.2">
      <c r="K737" s="214" t="str">
        <f t="shared" si="22"/>
        <v/>
      </c>
      <c r="L737" s="215" t="str">
        <f t="shared" si="23"/>
        <v/>
      </c>
    </row>
    <row r="738" spans="11:12" x14ac:dyDescent="0.2">
      <c r="K738" s="214" t="str">
        <f t="shared" si="22"/>
        <v/>
      </c>
      <c r="L738" s="215" t="str">
        <f t="shared" si="23"/>
        <v/>
      </c>
    </row>
    <row r="739" spans="11:12" x14ac:dyDescent="0.2">
      <c r="K739" s="214" t="str">
        <f t="shared" si="22"/>
        <v/>
      </c>
      <c r="L739" s="215" t="str">
        <f t="shared" si="23"/>
        <v/>
      </c>
    </row>
    <row r="740" spans="11:12" x14ac:dyDescent="0.2">
      <c r="K740" s="214" t="str">
        <f t="shared" si="22"/>
        <v/>
      </c>
      <c r="L740" s="215" t="str">
        <f t="shared" si="23"/>
        <v/>
      </c>
    </row>
    <row r="741" spans="11:12" x14ac:dyDescent="0.2">
      <c r="K741" s="214" t="str">
        <f t="shared" si="22"/>
        <v/>
      </c>
      <c r="L741" s="215" t="str">
        <f t="shared" si="23"/>
        <v/>
      </c>
    </row>
    <row r="742" spans="11:12" x14ac:dyDescent="0.2">
      <c r="K742" s="214" t="str">
        <f t="shared" si="22"/>
        <v/>
      </c>
      <c r="L742" s="215" t="str">
        <f t="shared" si="23"/>
        <v/>
      </c>
    </row>
    <row r="743" spans="11:12" x14ac:dyDescent="0.2">
      <c r="K743" s="214" t="str">
        <f t="shared" si="22"/>
        <v/>
      </c>
      <c r="L743" s="215" t="str">
        <f t="shared" si="23"/>
        <v/>
      </c>
    </row>
    <row r="744" spans="11:12" x14ac:dyDescent="0.2">
      <c r="K744" s="214" t="str">
        <f t="shared" si="22"/>
        <v/>
      </c>
      <c r="L744" s="215" t="str">
        <f t="shared" si="23"/>
        <v/>
      </c>
    </row>
    <row r="745" spans="11:12" x14ac:dyDescent="0.2">
      <c r="K745" s="214" t="str">
        <f t="shared" si="22"/>
        <v/>
      </c>
      <c r="L745" s="215" t="str">
        <f t="shared" si="23"/>
        <v/>
      </c>
    </row>
    <row r="746" spans="11:12" x14ac:dyDescent="0.2">
      <c r="K746" s="214" t="str">
        <f t="shared" si="22"/>
        <v/>
      </c>
      <c r="L746" s="215" t="str">
        <f t="shared" si="23"/>
        <v/>
      </c>
    </row>
    <row r="747" spans="11:12" x14ac:dyDescent="0.2">
      <c r="K747" s="214" t="str">
        <f t="shared" si="22"/>
        <v/>
      </c>
      <c r="L747" s="215" t="str">
        <f t="shared" si="23"/>
        <v/>
      </c>
    </row>
    <row r="748" spans="11:12" x14ac:dyDescent="0.2">
      <c r="K748" s="214" t="str">
        <f t="shared" si="22"/>
        <v/>
      </c>
      <c r="L748" s="215" t="str">
        <f t="shared" si="23"/>
        <v/>
      </c>
    </row>
    <row r="749" spans="11:12" x14ac:dyDescent="0.2">
      <c r="K749" s="214" t="str">
        <f t="shared" si="22"/>
        <v/>
      </c>
      <c r="L749" s="215" t="str">
        <f t="shared" si="23"/>
        <v/>
      </c>
    </row>
    <row r="750" spans="11:12" x14ac:dyDescent="0.2">
      <c r="K750" s="214" t="str">
        <f t="shared" si="22"/>
        <v/>
      </c>
      <c r="L750" s="215" t="str">
        <f t="shared" si="23"/>
        <v/>
      </c>
    </row>
    <row r="751" spans="11:12" x14ac:dyDescent="0.2">
      <c r="K751" s="214" t="str">
        <f t="shared" si="22"/>
        <v/>
      </c>
      <c r="L751" s="215" t="str">
        <f t="shared" si="23"/>
        <v/>
      </c>
    </row>
    <row r="752" spans="11:12" x14ac:dyDescent="0.2">
      <c r="K752" s="214" t="str">
        <f t="shared" si="22"/>
        <v/>
      </c>
      <c r="L752" s="215" t="str">
        <f t="shared" si="23"/>
        <v/>
      </c>
    </row>
    <row r="753" spans="11:12" x14ac:dyDescent="0.2">
      <c r="K753" s="214" t="str">
        <f t="shared" si="22"/>
        <v/>
      </c>
      <c r="L753" s="215" t="str">
        <f t="shared" si="23"/>
        <v/>
      </c>
    </row>
    <row r="754" spans="11:12" x14ac:dyDescent="0.2">
      <c r="K754" s="214" t="str">
        <f t="shared" si="22"/>
        <v/>
      </c>
      <c r="L754" s="215" t="str">
        <f t="shared" si="23"/>
        <v/>
      </c>
    </row>
    <row r="755" spans="11:12" x14ac:dyDescent="0.2">
      <c r="K755" s="214" t="str">
        <f t="shared" si="22"/>
        <v/>
      </c>
      <c r="L755" s="215" t="str">
        <f t="shared" si="23"/>
        <v/>
      </c>
    </row>
    <row r="756" spans="11:12" x14ac:dyDescent="0.2">
      <c r="K756" s="214" t="str">
        <f t="shared" si="22"/>
        <v/>
      </c>
      <c r="L756" s="215" t="str">
        <f t="shared" si="23"/>
        <v/>
      </c>
    </row>
    <row r="757" spans="11:12" x14ac:dyDescent="0.2">
      <c r="K757" s="214" t="str">
        <f t="shared" si="22"/>
        <v/>
      </c>
      <c r="L757" s="215" t="str">
        <f t="shared" si="23"/>
        <v/>
      </c>
    </row>
    <row r="758" spans="11:12" x14ac:dyDescent="0.2">
      <c r="K758" s="214" t="str">
        <f t="shared" si="22"/>
        <v/>
      </c>
      <c r="L758" s="215" t="str">
        <f t="shared" si="23"/>
        <v/>
      </c>
    </row>
    <row r="759" spans="11:12" x14ac:dyDescent="0.2">
      <c r="K759" s="214" t="str">
        <f t="shared" si="22"/>
        <v/>
      </c>
      <c r="L759" s="215" t="str">
        <f t="shared" si="23"/>
        <v/>
      </c>
    </row>
    <row r="760" spans="11:12" x14ac:dyDescent="0.2">
      <c r="K760" s="214" t="str">
        <f t="shared" si="22"/>
        <v/>
      </c>
      <c r="L760" s="215" t="str">
        <f t="shared" si="23"/>
        <v/>
      </c>
    </row>
    <row r="761" spans="11:12" x14ac:dyDescent="0.2">
      <c r="K761" s="214" t="str">
        <f t="shared" si="22"/>
        <v/>
      </c>
      <c r="L761" s="215" t="str">
        <f t="shared" si="23"/>
        <v/>
      </c>
    </row>
    <row r="762" spans="11:12" x14ac:dyDescent="0.2">
      <c r="K762" s="214" t="str">
        <f t="shared" si="22"/>
        <v/>
      </c>
      <c r="L762" s="215" t="str">
        <f t="shared" si="23"/>
        <v/>
      </c>
    </row>
    <row r="763" spans="11:12" x14ac:dyDescent="0.2">
      <c r="K763" s="214" t="str">
        <f t="shared" si="22"/>
        <v/>
      </c>
      <c r="L763" s="215" t="str">
        <f t="shared" si="23"/>
        <v/>
      </c>
    </row>
    <row r="764" spans="11:12" x14ac:dyDescent="0.2">
      <c r="K764" s="214" t="str">
        <f t="shared" si="22"/>
        <v/>
      </c>
      <c r="L764" s="215" t="str">
        <f t="shared" si="23"/>
        <v/>
      </c>
    </row>
    <row r="765" spans="11:12" x14ac:dyDescent="0.2">
      <c r="K765" s="214" t="str">
        <f t="shared" si="22"/>
        <v/>
      </c>
      <c r="L765" s="215" t="str">
        <f t="shared" si="23"/>
        <v/>
      </c>
    </row>
    <row r="766" spans="11:12" x14ac:dyDescent="0.2">
      <c r="K766" s="214" t="str">
        <f t="shared" si="22"/>
        <v/>
      </c>
      <c r="L766" s="215" t="str">
        <f t="shared" si="23"/>
        <v/>
      </c>
    </row>
    <row r="767" spans="11:12" x14ac:dyDescent="0.2">
      <c r="K767" s="214" t="str">
        <f t="shared" si="22"/>
        <v/>
      </c>
      <c r="L767" s="215" t="str">
        <f t="shared" si="23"/>
        <v/>
      </c>
    </row>
    <row r="768" spans="11:12" x14ac:dyDescent="0.2">
      <c r="K768" s="214" t="str">
        <f t="shared" si="22"/>
        <v/>
      </c>
      <c r="L768" s="215" t="str">
        <f t="shared" si="23"/>
        <v/>
      </c>
    </row>
    <row r="769" spans="11:12" x14ac:dyDescent="0.2">
      <c r="K769" s="214" t="str">
        <f t="shared" si="22"/>
        <v/>
      </c>
      <c r="L769" s="215" t="str">
        <f t="shared" si="23"/>
        <v/>
      </c>
    </row>
    <row r="770" spans="11:12" x14ac:dyDescent="0.2">
      <c r="K770" s="214" t="str">
        <f t="shared" si="22"/>
        <v/>
      </c>
      <c r="L770" s="215" t="str">
        <f t="shared" si="23"/>
        <v/>
      </c>
    </row>
    <row r="771" spans="11:12" x14ac:dyDescent="0.2">
      <c r="K771" s="214" t="str">
        <f t="shared" si="22"/>
        <v/>
      </c>
      <c r="L771" s="215" t="str">
        <f t="shared" si="23"/>
        <v/>
      </c>
    </row>
    <row r="772" spans="11:12" x14ac:dyDescent="0.2">
      <c r="K772" s="214" t="str">
        <f t="shared" si="22"/>
        <v/>
      </c>
      <c r="L772" s="215" t="str">
        <f t="shared" si="23"/>
        <v/>
      </c>
    </row>
    <row r="773" spans="11:12" x14ac:dyDescent="0.2">
      <c r="K773" s="214" t="str">
        <f t="shared" ref="K773:K836" si="24">M773&amp;O773</f>
        <v/>
      </c>
      <c r="L773" s="215" t="str">
        <f t="shared" ref="L773:L836" si="25">M773&amp;O773&amp;(IF(M773&lt;&gt;"", RIGHT(M773,1),""))</f>
        <v/>
      </c>
    </row>
    <row r="774" spans="11:12" x14ac:dyDescent="0.2">
      <c r="K774" s="214" t="str">
        <f t="shared" si="24"/>
        <v/>
      </c>
      <c r="L774" s="215" t="str">
        <f t="shared" si="25"/>
        <v/>
      </c>
    </row>
    <row r="775" spans="11:12" x14ac:dyDescent="0.2">
      <c r="K775" s="214" t="str">
        <f t="shared" si="24"/>
        <v/>
      </c>
      <c r="L775" s="215" t="str">
        <f t="shared" si="25"/>
        <v/>
      </c>
    </row>
    <row r="776" spans="11:12" x14ac:dyDescent="0.2">
      <c r="K776" s="214" t="str">
        <f t="shared" si="24"/>
        <v/>
      </c>
      <c r="L776" s="215" t="str">
        <f t="shared" si="25"/>
        <v/>
      </c>
    </row>
    <row r="777" spans="11:12" x14ac:dyDescent="0.2">
      <c r="K777" s="214" t="str">
        <f t="shared" si="24"/>
        <v/>
      </c>
      <c r="L777" s="215" t="str">
        <f t="shared" si="25"/>
        <v/>
      </c>
    </row>
    <row r="778" spans="11:12" x14ac:dyDescent="0.2">
      <c r="K778" s="214" t="str">
        <f t="shared" si="24"/>
        <v/>
      </c>
      <c r="L778" s="215" t="str">
        <f t="shared" si="25"/>
        <v/>
      </c>
    </row>
    <row r="779" spans="11:12" x14ac:dyDescent="0.2">
      <c r="K779" s="214" t="str">
        <f t="shared" si="24"/>
        <v/>
      </c>
      <c r="L779" s="215" t="str">
        <f t="shared" si="25"/>
        <v/>
      </c>
    </row>
    <row r="780" spans="11:12" x14ac:dyDescent="0.2">
      <c r="K780" s="214" t="str">
        <f t="shared" si="24"/>
        <v/>
      </c>
      <c r="L780" s="215" t="str">
        <f t="shared" si="25"/>
        <v/>
      </c>
    </row>
    <row r="781" spans="11:12" x14ac:dyDescent="0.2">
      <c r="K781" s="214" t="str">
        <f t="shared" si="24"/>
        <v/>
      </c>
      <c r="L781" s="215" t="str">
        <f t="shared" si="25"/>
        <v/>
      </c>
    </row>
    <row r="782" spans="11:12" x14ac:dyDescent="0.2">
      <c r="K782" s="214" t="str">
        <f t="shared" si="24"/>
        <v/>
      </c>
      <c r="L782" s="215" t="str">
        <f t="shared" si="25"/>
        <v/>
      </c>
    </row>
    <row r="783" spans="11:12" x14ac:dyDescent="0.2">
      <c r="K783" s="214" t="str">
        <f t="shared" si="24"/>
        <v/>
      </c>
      <c r="L783" s="215" t="str">
        <f t="shared" si="25"/>
        <v/>
      </c>
    </row>
    <row r="784" spans="11:12" x14ac:dyDescent="0.2">
      <c r="K784" s="214" t="str">
        <f t="shared" si="24"/>
        <v/>
      </c>
      <c r="L784" s="215" t="str">
        <f t="shared" si="25"/>
        <v/>
      </c>
    </row>
    <row r="785" spans="11:12" x14ac:dyDescent="0.2">
      <c r="K785" s="214" t="str">
        <f t="shared" si="24"/>
        <v/>
      </c>
      <c r="L785" s="215" t="str">
        <f t="shared" si="25"/>
        <v/>
      </c>
    </row>
    <row r="786" spans="11:12" x14ac:dyDescent="0.2">
      <c r="K786" s="214" t="str">
        <f t="shared" si="24"/>
        <v/>
      </c>
      <c r="L786" s="215" t="str">
        <f t="shared" si="25"/>
        <v/>
      </c>
    </row>
    <row r="787" spans="11:12" x14ac:dyDescent="0.2">
      <c r="K787" s="214" t="str">
        <f t="shared" si="24"/>
        <v/>
      </c>
      <c r="L787" s="215" t="str">
        <f t="shared" si="25"/>
        <v/>
      </c>
    </row>
    <row r="788" spans="11:12" x14ac:dyDescent="0.2">
      <c r="K788" s="214" t="str">
        <f t="shared" si="24"/>
        <v/>
      </c>
      <c r="L788" s="215" t="str">
        <f t="shared" si="25"/>
        <v/>
      </c>
    </row>
    <row r="789" spans="11:12" x14ac:dyDescent="0.2">
      <c r="K789" s="214" t="str">
        <f t="shared" si="24"/>
        <v/>
      </c>
      <c r="L789" s="215" t="str">
        <f t="shared" si="25"/>
        <v/>
      </c>
    </row>
    <row r="790" spans="11:12" x14ac:dyDescent="0.2">
      <c r="K790" s="214" t="str">
        <f t="shared" si="24"/>
        <v/>
      </c>
      <c r="L790" s="215" t="str">
        <f t="shared" si="25"/>
        <v/>
      </c>
    </row>
    <row r="791" spans="11:12" x14ac:dyDescent="0.2">
      <c r="K791" s="214" t="str">
        <f t="shared" si="24"/>
        <v/>
      </c>
      <c r="L791" s="215" t="str">
        <f t="shared" si="25"/>
        <v/>
      </c>
    </row>
    <row r="792" spans="11:12" x14ac:dyDescent="0.2">
      <c r="K792" s="214" t="str">
        <f t="shared" si="24"/>
        <v/>
      </c>
      <c r="L792" s="215" t="str">
        <f t="shared" si="25"/>
        <v/>
      </c>
    </row>
    <row r="793" spans="11:12" x14ac:dyDescent="0.2">
      <c r="K793" s="214" t="str">
        <f t="shared" si="24"/>
        <v/>
      </c>
      <c r="L793" s="215" t="str">
        <f t="shared" si="25"/>
        <v/>
      </c>
    </row>
    <row r="794" spans="11:12" x14ac:dyDescent="0.2">
      <c r="K794" s="214" t="str">
        <f t="shared" si="24"/>
        <v/>
      </c>
      <c r="L794" s="215" t="str">
        <f t="shared" si="25"/>
        <v/>
      </c>
    </row>
    <row r="795" spans="11:12" x14ac:dyDescent="0.2">
      <c r="K795" s="214" t="str">
        <f t="shared" si="24"/>
        <v/>
      </c>
      <c r="L795" s="215" t="str">
        <f t="shared" si="25"/>
        <v/>
      </c>
    </row>
    <row r="796" spans="11:12" x14ac:dyDescent="0.2">
      <c r="K796" s="214" t="str">
        <f t="shared" si="24"/>
        <v/>
      </c>
      <c r="L796" s="215" t="str">
        <f t="shared" si="25"/>
        <v/>
      </c>
    </row>
    <row r="797" spans="11:12" x14ac:dyDescent="0.2">
      <c r="K797" s="214" t="str">
        <f t="shared" si="24"/>
        <v/>
      </c>
      <c r="L797" s="215" t="str">
        <f t="shared" si="25"/>
        <v/>
      </c>
    </row>
    <row r="798" spans="11:12" x14ac:dyDescent="0.2">
      <c r="K798" s="214" t="str">
        <f t="shared" si="24"/>
        <v/>
      </c>
      <c r="L798" s="215" t="str">
        <f t="shared" si="25"/>
        <v/>
      </c>
    </row>
    <row r="799" spans="11:12" x14ac:dyDescent="0.2">
      <c r="K799" s="214" t="str">
        <f t="shared" si="24"/>
        <v/>
      </c>
      <c r="L799" s="215" t="str">
        <f t="shared" si="25"/>
        <v/>
      </c>
    </row>
    <row r="800" spans="11:12" x14ac:dyDescent="0.2">
      <c r="K800" s="214" t="str">
        <f t="shared" si="24"/>
        <v/>
      </c>
      <c r="L800" s="215" t="str">
        <f t="shared" si="25"/>
        <v/>
      </c>
    </row>
    <row r="801" spans="11:12" x14ac:dyDescent="0.2">
      <c r="K801" s="214" t="str">
        <f t="shared" si="24"/>
        <v/>
      </c>
      <c r="L801" s="215" t="str">
        <f t="shared" si="25"/>
        <v/>
      </c>
    </row>
    <row r="802" spans="11:12" x14ac:dyDescent="0.2">
      <c r="K802" s="214" t="str">
        <f t="shared" si="24"/>
        <v/>
      </c>
      <c r="L802" s="215" t="str">
        <f t="shared" si="25"/>
        <v/>
      </c>
    </row>
    <row r="803" spans="11:12" x14ac:dyDescent="0.2">
      <c r="K803" s="214" t="str">
        <f t="shared" si="24"/>
        <v/>
      </c>
      <c r="L803" s="215" t="str">
        <f t="shared" si="25"/>
        <v/>
      </c>
    </row>
    <row r="804" spans="11:12" x14ac:dyDescent="0.2">
      <c r="K804" s="214" t="str">
        <f t="shared" si="24"/>
        <v/>
      </c>
      <c r="L804" s="215" t="str">
        <f t="shared" si="25"/>
        <v/>
      </c>
    </row>
    <row r="805" spans="11:12" x14ac:dyDescent="0.2">
      <c r="K805" s="214" t="str">
        <f t="shared" si="24"/>
        <v/>
      </c>
      <c r="L805" s="215" t="str">
        <f t="shared" si="25"/>
        <v/>
      </c>
    </row>
    <row r="806" spans="11:12" x14ac:dyDescent="0.2">
      <c r="K806" s="214" t="str">
        <f t="shared" si="24"/>
        <v/>
      </c>
      <c r="L806" s="215" t="str">
        <f t="shared" si="25"/>
        <v/>
      </c>
    </row>
    <row r="807" spans="11:12" x14ac:dyDescent="0.2">
      <c r="K807" s="214" t="str">
        <f t="shared" si="24"/>
        <v/>
      </c>
      <c r="L807" s="215" t="str">
        <f t="shared" si="25"/>
        <v/>
      </c>
    </row>
    <row r="808" spans="11:12" x14ac:dyDescent="0.2">
      <c r="K808" s="214" t="str">
        <f t="shared" si="24"/>
        <v/>
      </c>
      <c r="L808" s="215" t="str">
        <f t="shared" si="25"/>
        <v/>
      </c>
    </row>
    <row r="809" spans="11:12" x14ac:dyDescent="0.2">
      <c r="K809" s="214" t="str">
        <f t="shared" si="24"/>
        <v/>
      </c>
      <c r="L809" s="215" t="str">
        <f t="shared" si="25"/>
        <v/>
      </c>
    </row>
    <row r="810" spans="11:12" x14ac:dyDescent="0.2">
      <c r="K810" s="214" t="str">
        <f t="shared" si="24"/>
        <v/>
      </c>
      <c r="L810" s="215" t="str">
        <f t="shared" si="25"/>
        <v/>
      </c>
    </row>
    <row r="811" spans="11:12" x14ac:dyDescent="0.2">
      <c r="K811" s="214" t="str">
        <f t="shared" si="24"/>
        <v/>
      </c>
      <c r="L811" s="215" t="str">
        <f t="shared" si="25"/>
        <v/>
      </c>
    </row>
    <row r="812" spans="11:12" x14ac:dyDescent="0.2">
      <c r="K812" s="214" t="str">
        <f t="shared" si="24"/>
        <v/>
      </c>
      <c r="L812" s="215" t="str">
        <f t="shared" si="25"/>
        <v/>
      </c>
    </row>
    <row r="813" spans="11:12" x14ac:dyDescent="0.2">
      <c r="K813" s="214" t="str">
        <f t="shared" si="24"/>
        <v/>
      </c>
      <c r="L813" s="215" t="str">
        <f t="shared" si="25"/>
        <v/>
      </c>
    </row>
    <row r="814" spans="11:12" x14ac:dyDescent="0.2">
      <c r="K814" s="214" t="str">
        <f t="shared" si="24"/>
        <v/>
      </c>
      <c r="L814" s="215" t="str">
        <f t="shared" si="25"/>
        <v/>
      </c>
    </row>
    <row r="815" spans="11:12" x14ac:dyDescent="0.2">
      <c r="K815" s="214" t="str">
        <f t="shared" si="24"/>
        <v/>
      </c>
      <c r="L815" s="215" t="str">
        <f t="shared" si="25"/>
        <v/>
      </c>
    </row>
    <row r="816" spans="11:12" x14ac:dyDescent="0.2">
      <c r="K816" s="214" t="str">
        <f t="shared" si="24"/>
        <v/>
      </c>
      <c r="L816" s="215" t="str">
        <f t="shared" si="25"/>
        <v/>
      </c>
    </row>
    <row r="817" spans="11:12" x14ac:dyDescent="0.2">
      <c r="K817" s="214" t="str">
        <f t="shared" si="24"/>
        <v/>
      </c>
      <c r="L817" s="215" t="str">
        <f t="shared" si="25"/>
        <v/>
      </c>
    </row>
    <row r="818" spans="11:12" x14ac:dyDescent="0.2">
      <c r="K818" s="214" t="str">
        <f t="shared" si="24"/>
        <v/>
      </c>
      <c r="L818" s="215" t="str">
        <f t="shared" si="25"/>
        <v/>
      </c>
    </row>
    <row r="819" spans="11:12" x14ac:dyDescent="0.2">
      <c r="K819" s="214" t="str">
        <f t="shared" si="24"/>
        <v/>
      </c>
      <c r="L819" s="215" t="str">
        <f t="shared" si="25"/>
        <v/>
      </c>
    </row>
    <row r="820" spans="11:12" x14ac:dyDescent="0.2">
      <c r="K820" s="214" t="str">
        <f t="shared" si="24"/>
        <v/>
      </c>
      <c r="L820" s="215" t="str">
        <f t="shared" si="25"/>
        <v/>
      </c>
    </row>
    <row r="821" spans="11:12" x14ac:dyDescent="0.2">
      <c r="K821" s="214" t="str">
        <f t="shared" si="24"/>
        <v/>
      </c>
      <c r="L821" s="215" t="str">
        <f t="shared" si="25"/>
        <v/>
      </c>
    </row>
    <row r="822" spans="11:12" x14ac:dyDescent="0.2">
      <c r="K822" s="214" t="str">
        <f t="shared" si="24"/>
        <v/>
      </c>
      <c r="L822" s="215" t="str">
        <f t="shared" si="25"/>
        <v/>
      </c>
    </row>
    <row r="823" spans="11:12" x14ac:dyDescent="0.2">
      <c r="K823" s="214" t="str">
        <f t="shared" si="24"/>
        <v/>
      </c>
      <c r="L823" s="215" t="str">
        <f t="shared" si="25"/>
        <v/>
      </c>
    </row>
    <row r="824" spans="11:12" x14ac:dyDescent="0.2">
      <c r="K824" s="214" t="str">
        <f t="shared" si="24"/>
        <v/>
      </c>
      <c r="L824" s="215" t="str">
        <f t="shared" si="25"/>
        <v/>
      </c>
    </row>
    <row r="825" spans="11:12" x14ac:dyDescent="0.2">
      <c r="K825" s="214" t="str">
        <f t="shared" si="24"/>
        <v/>
      </c>
      <c r="L825" s="215" t="str">
        <f t="shared" si="25"/>
        <v/>
      </c>
    </row>
    <row r="826" spans="11:12" x14ac:dyDescent="0.2">
      <c r="K826" s="214" t="str">
        <f t="shared" si="24"/>
        <v/>
      </c>
      <c r="L826" s="215" t="str">
        <f t="shared" si="25"/>
        <v/>
      </c>
    </row>
    <row r="827" spans="11:12" x14ac:dyDescent="0.2">
      <c r="K827" s="214" t="str">
        <f t="shared" si="24"/>
        <v/>
      </c>
      <c r="L827" s="215" t="str">
        <f t="shared" si="25"/>
        <v/>
      </c>
    </row>
    <row r="828" spans="11:12" x14ac:dyDescent="0.2">
      <c r="K828" s="214" t="str">
        <f t="shared" si="24"/>
        <v/>
      </c>
      <c r="L828" s="215" t="str">
        <f t="shared" si="25"/>
        <v/>
      </c>
    </row>
    <row r="829" spans="11:12" x14ac:dyDescent="0.2">
      <c r="K829" s="214" t="str">
        <f t="shared" si="24"/>
        <v/>
      </c>
      <c r="L829" s="215" t="str">
        <f t="shared" si="25"/>
        <v/>
      </c>
    </row>
    <row r="830" spans="11:12" x14ac:dyDescent="0.2">
      <c r="K830" s="214" t="str">
        <f t="shared" si="24"/>
        <v/>
      </c>
      <c r="L830" s="215" t="str">
        <f t="shared" si="25"/>
        <v/>
      </c>
    </row>
    <row r="831" spans="11:12" x14ac:dyDescent="0.2">
      <c r="K831" s="214" t="str">
        <f t="shared" si="24"/>
        <v/>
      </c>
      <c r="L831" s="215" t="str">
        <f t="shared" si="25"/>
        <v/>
      </c>
    </row>
    <row r="832" spans="11:12" x14ac:dyDescent="0.2">
      <c r="K832" s="214" t="str">
        <f t="shared" si="24"/>
        <v/>
      </c>
      <c r="L832" s="215" t="str">
        <f t="shared" si="25"/>
        <v/>
      </c>
    </row>
    <row r="833" spans="11:12" x14ac:dyDescent="0.2">
      <c r="K833" s="214" t="str">
        <f t="shared" si="24"/>
        <v/>
      </c>
      <c r="L833" s="215" t="str">
        <f t="shared" si="25"/>
        <v/>
      </c>
    </row>
    <row r="834" spans="11:12" x14ac:dyDescent="0.2">
      <c r="K834" s="214" t="str">
        <f t="shared" si="24"/>
        <v/>
      </c>
      <c r="L834" s="215" t="str">
        <f t="shared" si="25"/>
        <v/>
      </c>
    </row>
    <row r="835" spans="11:12" x14ac:dyDescent="0.2">
      <c r="K835" s="214" t="str">
        <f t="shared" si="24"/>
        <v/>
      </c>
      <c r="L835" s="215" t="str">
        <f t="shared" si="25"/>
        <v/>
      </c>
    </row>
    <row r="836" spans="11:12" x14ac:dyDescent="0.2">
      <c r="K836" s="214" t="str">
        <f t="shared" si="24"/>
        <v/>
      </c>
      <c r="L836" s="215" t="str">
        <f t="shared" si="25"/>
        <v/>
      </c>
    </row>
    <row r="837" spans="11:12" x14ac:dyDescent="0.2">
      <c r="K837" s="214" t="str">
        <f t="shared" ref="K837:K900" si="26">M837&amp;O837</f>
        <v/>
      </c>
      <c r="L837" s="215" t="str">
        <f t="shared" ref="L837:L900" si="27">M837&amp;O837&amp;(IF(M837&lt;&gt;"", RIGHT(M837,1),""))</f>
        <v/>
      </c>
    </row>
    <row r="838" spans="11:12" x14ac:dyDescent="0.2">
      <c r="K838" s="214" t="str">
        <f t="shared" si="26"/>
        <v/>
      </c>
      <c r="L838" s="215" t="str">
        <f t="shared" si="27"/>
        <v/>
      </c>
    </row>
    <row r="839" spans="11:12" x14ac:dyDescent="0.2">
      <c r="K839" s="214" t="str">
        <f t="shared" si="26"/>
        <v/>
      </c>
      <c r="L839" s="215" t="str">
        <f t="shared" si="27"/>
        <v/>
      </c>
    </row>
    <row r="840" spans="11:12" x14ac:dyDescent="0.2">
      <c r="K840" s="214" t="str">
        <f t="shared" si="26"/>
        <v/>
      </c>
      <c r="L840" s="215" t="str">
        <f t="shared" si="27"/>
        <v/>
      </c>
    </row>
    <row r="841" spans="11:12" x14ac:dyDescent="0.2">
      <c r="K841" s="214" t="str">
        <f t="shared" si="26"/>
        <v/>
      </c>
      <c r="L841" s="215" t="str">
        <f t="shared" si="27"/>
        <v/>
      </c>
    </row>
    <row r="842" spans="11:12" x14ac:dyDescent="0.2">
      <c r="K842" s="214" t="str">
        <f t="shared" si="26"/>
        <v/>
      </c>
      <c r="L842" s="215" t="str">
        <f t="shared" si="27"/>
        <v/>
      </c>
    </row>
    <row r="843" spans="11:12" x14ac:dyDescent="0.2">
      <c r="K843" s="214" t="str">
        <f t="shared" si="26"/>
        <v/>
      </c>
      <c r="L843" s="215" t="str">
        <f t="shared" si="27"/>
        <v/>
      </c>
    </row>
    <row r="844" spans="11:12" x14ac:dyDescent="0.2">
      <c r="K844" s="214" t="str">
        <f t="shared" si="26"/>
        <v/>
      </c>
      <c r="L844" s="215" t="str">
        <f t="shared" si="27"/>
        <v/>
      </c>
    </row>
    <row r="845" spans="11:12" x14ac:dyDescent="0.2">
      <c r="K845" s="214" t="str">
        <f t="shared" si="26"/>
        <v/>
      </c>
      <c r="L845" s="215" t="str">
        <f t="shared" si="27"/>
        <v/>
      </c>
    </row>
    <row r="846" spans="11:12" x14ac:dyDescent="0.2">
      <c r="K846" s="214" t="str">
        <f t="shared" si="26"/>
        <v/>
      </c>
      <c r="L846" s="215" t="str">
        <f t="shared" si="27"/>
        <v/>
      </c>
    </row>
    <row r="847" spans="11:12" x14ac:dyDescent="0.2">
      <c r="K847" s="214" t="str">
        <f t="shared" si="26"/>
        <v/>
      </c>
      <c r="L847" s="215" t="str">
        <f t="shared" si="27"/>
        <v/>
      </c>
    </row>
    <row r="848" spans="11:12" x14ac:dyDescent="0.2">
      <c r="K848" s="214" t="str">
        <f t="shared" si="26"/>
        <v/>
      </c>
      <c r="L848" s="215" t="str">
        <f t="shared" si="27"/>
        <v/>
      </c>
    </row>
    <row r="849" spans="11:12" x14ac:dyDescent="0.2">
      <c r="K849" s="214" t="str">
        <f t="shared" si="26"/>
        <v/>
      </c>
      <c r="L849" s="215" t="str">
        <f t="shared" si="27"/>
        <v/>
      </c>
    </row>
    <row r="850" spans="11:12" x14ac:dyDescent="0.2">
      <c r="K850" s="214" t="str">
        <f t="shared" si="26"/>
        <v/>
      </c>
      <c r="L850" s="215" t="str">
        <f t="shared" si="27"/>
        <v/>
      </c>
    </row>
    <row r="851" spans="11:12" x14ac:dyDescent="0.2">
      <c r="K851" s="214" t="str">
        <f t="shared" si="26"/>
        <v/>
      </c>
      <c r="L851" s="215" t="str">
        <f t="shared" si="27"/>
        <v/>
      </c>
    </row>
    <row r="852" spans="11:12" x14ac:dyDescent="0.2">
      <c r="K852" s="214" t="str">
        <f t="shared" si="26"/>
        <v/>
      </c>
      <c r="L852" s="215" t="str">
        <f t="shared" si="27"/>
        <v/>
      </c>
    </row>
    <row r="853" spans="11:12" x14ac:dyDescent="0.2">
      <c r="K853" s="214" t="str">
        <f t="shared" si="26"/>
        <v/>
      </c>
      <c r="L853" s="215" t="str">
        <f t="shared" si="27"/>
        <v/>
      </c>
    </row>
    <row r="854" spans="11:12" x14ac:dyDescent="0.2">
      <c r="K854" s="214" t="str">
        <f t="shared" si="26"/>
        <v/>
      </c>
      <c r="L854" s="215" t="str">
        <f t="shared" si="27"/>
        <v/>
      </c>
    </row>
    <row r="855" spans="11:12" x14ac:dyDescent="0.2">
      <c r="K855" s="214" t="str">
        <f t="shared" si="26"/>
        <v/>
      </c>
      <c r="L855" s="215" t="str">
        <f t="shared" si="27"/>
        <v/>
      </c>
    </row>
    <row r="856" spans="11:12" x14ac:dyDescent="0.2">
      <c r="K856" s="214" t="str">
        <f t="shared" si="26"/>
        <v/>
      </c>
      <c r="L856" s="215" t="str">
        <f t="shared" si="27"/>
        <v/>
      </c>
    </row>
    <row r="857" spans="11:12" x14ac:dyDescent="0.2">
      <c r="K857" s="214" t="str">
        <f t="shared" si="26"/>
        <v/>
      </c>
      <c r="L857" s="215" t="str">
        <f t="shared" si="27"/>
        <v/>
      </c>
    </row>
    <row r="858" spans="11:12" x14ac:dyDescent="0.2">
      <c r="K858" s="214" t="str">
        <f t="shared" si="26"/>
        <v/>
      </c>
      <c r="L858" s="215" t="str">
        <f t="shared" si="27"/>
        <v/>
      </c>
    </row>
    <row r="859" spans="11:12" x14ac:dyDescent="0.2">
      <c r="K859" s="214" t="str">
        <f t="shared" si="26"/>
        <v/>
      </c>
      <c r="L859" s="215" t="str">
        <f t="shared" si="27"/>
        <v/>
      </c>
    </row>
    <row r="860" spans="11:12" x14ac:dyDescent="0.2">
      <c r="K860" s="214" t="str">
        <f t="shared" si="26"/>
        <v/>
      </c>
      <c r="L860" s="215" t="str">
        <f t="shared" si="27"/>
        <v/>
      </c>
    </row>
    <row r="861" spans="11:12" x14ac:dyDescent="0.2">
      <c r="K861" s="214" t="str">
        <f t="shared" si="26"/>
        <v/>
      </c>
      <c r="L861" s="215" t="str">
        <f t="shared" si="27"/>
        <v/>
      </c>
    </row>
    <row r="862" spans="11:12" x14ac:dyDescent="0.2">
      <c r="K862" s="214" t="str">
        <f t="shared" si="26"/>
        <v/>
      </c>
      <c r="L862" s="215" t="str">
        <f t="shared" si="27"/>
        <v/>
      </c>
    </row>
    <row r="863" spans="11:12" x14ac:dyDescent="0.2">
      <c r="K863" s="214" t="str">
        <f t="shared" si="26"/>
        <v/>
      </c>
      <c r="L863" s="215" t="str">
        <f t="shared" si="27"/>
        <v/>
      </c>
    </row>
    <row r="864" spans="11:12" x14ac:dyDescent="0.2">
      <c r="K864" s="214" t="str">
        <f t="shared" si="26"/>
        <v/>
      </c>
      <c r="L864" s="215" t="str">
        <f t="shared" si="27"/>
        <v/>
      </c>
    </row>
    <row r="865" spans="11:12" x14ac:dyDescent="0.2">
      <c r="K865" s="214" t="str">
        <f t="shared" si="26"/>
        <v/>
      </c>
      <c r="L865" s="215" t="str">
        <f t="shared" si="27"/>
        <v/>
      </c>
    </row>
    <row r="866" spans="11:12" x14ac:dyDescent="0.2">
      <c r="K866" s="214" t="str">
        <f t="shared" si="26"/>
        <v/>
      </c>
      <c r="L866" s="215" t="str">
        <f t="shared" si="27"/>
        <v/>
      </c>
    </row>
    <row r="867" spans="11:12" x14ac:dyDescent="0.2">
      <c r="K867" s="214" t="str">
        <f t="shared" si="26"/>
        <v/>
      </c>
      <c r="L867" s="215" t="str">
        <f t="shared" si="27"/>
        <v/>
      </c>
    </row>
    <row r="868" spans="11:12" x14ac:dyDescent="0.2">
      <c r="K868" s="214" t="str">
        <f t="shared" si="26"/>
        <v/>
      </c>
      <c r="L868" s="215" t="str">
        <f t="shared" si="27"/>
        <v/>
      </c>
    </row>
    <row r="869" spans="11:12" x14ac:dyDescent="0.2">
      <c r="K869" s="214" t="str">
        <f t="shared" si="26"/>
        <v/>
      </c>
      <c r="L869" s="215" t="str">
        <f t="shared" si="27"/>
        <v/>
      </c>
    </row>
    <row r="870" spans="11:12" x14ac:dyDescent="0.2">
      <c r="K870" s="214" t="str">
        <f t="shared" si="26"/>
        <v/>
      </c>
      <c r="L870" s="215" t="str">
        <f t="shared" si="27"/>
        <v/>
      </c>
    </row>
    <row r="871" spans="11:12" x14ac:dyDescent="0.2">
      <c r="K871" s="214" t="str">
        <f t="shared" si="26"/>
        <v/>
      </c>
      <c r="L871" s="215" t="str">
        <f t="shared" si="27"/>
        <v/>
      </c>
    </row>
    <row r="872" spans="11:12" x14ac:dyDescent="0.2">
      <c r="K872" s="214" t="str">
        <f t="shared" si="26"/>
        <v/>
      </c>
      <c r="L872" s="215" t="str">
        <f t="shared" si="27"/>
        <v/>
      </c>
    </row>
    <row r="873" spans="11:12" x14ac:dyDescent="0.2">
      <c r="K873" s="214" t="str">
        <f t="shared" si="26"/>
        <v/>
      </c>
      <c r="L873" s="215" t="str">
        <f t="shared" si="27"/>
        <v/>
      </c>
    </row>
    <row r="874" spans="11:12" x14ac:dyDescent="0.2">
      <c r="K874" s="214" t="str">
        <f t="shared" si="26"/>
        <v/>
      </c>
      <c r="L874" s="215" t="str">
        <f t="shared" si="27"/>
        <v/>
      </c>
    </row>
    <row r="875" spans="11:12" x14ac:dyDescent="0.2">
      <c r="K875" s="214" t="str">
        <f t="shared" si="26"/>
        <v/>
      </c>
      <c r="L875" s="215" t="str">
        <f t="shared" si="27"/>
        <v/>
      </c>
    </row>
    <row r="876" spans="11:12" x14ac:dyDescent="0.2">
      <c r="K876" s="214" t="str">
        <f t="shared" si="26"/>
        <v/>
      </c>
      <c r="L876" s="215" t="str">
        <f t="shared" si="27"/>
        <v/>
      </c>
    </row>
    <row r="877" spans="11:12" x14ac:dyDescent="0.2">
      <c r="K877" s="214" t="str">
        <f t="shared" si="26"/>
        <v/>
      </c>
      <c r="L877" s="215" t="str">
        <f t="shared" si="27"/>
        <v/>
      </c>
    </row>
    <row r="878" spans="11:12" x14ac:dyDescent="0.2">
      <c r="K878" s="214" t="str">
        <f t="shared" si="26"/>
        <v/>
      </c>
      <c r="L878" s="215" t="str">
        <f t="shared" si="27"/>
        <v/>
      </c>
    </row>
    <row r="879" spans="11:12" x14ac:dyDescent="0.2">
      <c r="K879" s="214" t="str">
        <f t="shared" si="26"/>
        <v/>
      </c>
      <c r="L879" s="215" t="str">
        <f t="shared" si="27"/>
        <v/>
      </c>
    </row>
    <row r="880" spans="11:12" x14ac:dyDescent="0.2">
      <c r="K880" s="214" t="str">
        <f t="shared" si="26"/>
        <v/>
      </c>
      <c r="L880" s="215" t="str">
        <f t="shared" si="27"/>
        <v/>
      </c>
    </row>
    <row r="881" spans="11:12" x14ac:dyDescent="0.2">
      <c r="K881" s="214" t="str">
        <f t="shared" si="26"/>
        <v/>
      </c>
      <c r="L881" s="215" t="str">
        <f t="shared" si="27"/>
        <v/>
      </c>
    </row>
    <row r="882" spans="11:12" x14ac:dyDescent="0.2">
      <c r="K882" s="214" t="str">
        <f t="shared" si="26"/>
        <v/>
      </c>
      <c r="L882" s="215" t="str">
        <f t="shared" si="27"/>
        <v/>
      </c>
    </row>
    <row r="883" spans="11:12" x14ac:dyDescent="0.2">
      <c r="K883" s="214" t="str">
        <f t="shared" si="26"/>
        <v/>
      </c>
      <c r="L883" s="215" t="str">
        <f t="shared" si="27"/>
        <v/>
      </c>
    </row>
    <row r="884" spans="11:12" x14ac:dyDescent="0.2">
      <c r="K884" s="214" t="str">
        <f t="shared" si="26"/>
        <v/>
      </c>
      <c r="L884" s="215" t="str">
        <f t="shared" si="27"/>
        <v/>
      </c>
    </row>
    <row r="885" spans="11:12" x14ac:dyDescent="0.2">
      <c r="K885" s="214" t="str">
        <f t="shared" si="26"/>
        <v/>
      </c>
      <c r="L885" s="215" t="str">
        <f t="shared" si="27"/>
        <v/>
      </c>
    </row>
    <row r="886" spans="11:12" x14ac:dyDescent="0.2">
      <c r="K886" s="214" t="str">
        <f t="shared" si="26"/>
        <v/>
      </c>
      <c r="L886" s="215" t="str">
        <f t="shared" si="27"/>
        <v/>
      </c>
    </row>
    <row r="887" spans="11:12" x14ac:dyDescent="0.2">
      <c r="K887" s="214" t="str">
        <f t="shared" si="26"/>
        <v/>
      </c>
      <c r="L887" s="215" t="str">
        <f t="shared" si="27"/>
        <v/>
      </c>
    </row>
    <row r="888" spans="11:12" x14ac:dyDescent="0.2">
      <c r="K888" s="214" t="str">
        <f t="shared" si="26"/>
        <v/>
      </c>
      <c r="L888" s="215" t="str">
        <f t="shared" si="27"/>
        <v/>
      </c>
    </row>
    <row r="889" spans="11:12" x14ac:dyDescent="0.2">
      <c r="K889" s="214" t="str">
        <f t="shared" si="26"/>
        <v/>
      </c>
      <c r="L889" s="215" t="str">
        <f t="shared" si="27"/>
        <v/>
      </c>
    </row>
    <row r="890" spans="11:12" x14ac:dyDescent="0.2">
      <c r="K890" s="214" t="str">
        <f t="shared" si="26"/>
        <v/>
      </c>
      <c r="L890" s="215" t="str">
        <f t="shared" si="27"/>
        <v/>
      </c>
    </row>
    <row r="891" spans="11:12" x14ac:dyDescent="0.2">
      <c r="K891" s="214" t="str">
        <f t="shared" si="26"/>
        <v/>
      </c>
      <c r="L891" s="215" t="str">
        <f t="shared" si="27"/>
        <v/>
      </c>
    </row>
    <row r="892" spans="11:12" x14ac:dyDescent="0.2">
      <c r="K892" s="214" t="str">
        <f t="shared" si="26"/>
        <v/>
      </c>
      <c r="L892" s="215" t="str">
        <f t="shared" si="27"/>
        <v/>
      </c>
    </row>
    <row r="893" spans="11:12" x14ac:dyDescent="0.2">
      <c r="K893" s="214" t="str">
        <f t="shared" si="26"/>
        <v/>
      </c>
      <c r="L893" s="215" t="str">
        <f t="shared" si="27"/>
        <v/>
      </c>
    </row>
    <row r="894" spans="11:12" x14ac:dyDescent="0.2">
      <c r="K894" s="214" t="str">
        <f t="shared" si="26"/>
        <v/>
      </c>
      <c r="L894" s="215" t="str">
        <f t="shared" si="27"/>
        <v/>
      </c>
    </row>
    <row r="895" spans="11:12" x14ac:dyDescent="0.2">
      <c r="K895" s="214" t="str">
        <f t="shared" si="26"/>
        <v/>
      </c>
      <c r="L895" s="215" t="str">
        <f t="shared" si="27"/>
        <v/>
      </c>
    </row>
    <row r="896" spans="11:12" x14ac:dyDescent="0.2">
      <c r="K896" s="214" t="str">
        <f t="shared" si="26"/>
        <v/>
      </c>
      <c r="L896" s="215" t="str">
        <f t="shared" si="27"/>
        <v/>
      </c>
    </row>
    <row r="897" spans="11:12" x14ac:dyDescent="0.2">
      <c r="K897" s="214" t="str">
        <f t="shared" si="26"/>
        <v/>
      </c>
      <c r="L897" s="215" t="str">
        <f t="shared" si="27"/>
        <v/>
      </c>
    </row>
    <row r="898" spans="11:12" x14ac:dyDescent="0.2">
      <c r="K898" s="214" t="str">
        <f t="shared" si="26"/>
        <v/>
      </c>
      <c r="L898" s="215" t="str">
        <f t="shared" si="27"/>
        <v/>
      </c>
    </row>
    <row r="899" spans="11:12" x14ac:dyDescent="0.2">
      <c r="K899" s="214" t="str">
        <f t="shared" si="26"/>
        <v/>
      </c>
      <c r="L899" s="215" t="str">
        <f t="shared" si="27"/>
        <v/>
      </c>
    </row>
    <row r="900" spans="11:12" x14ac:dyDescent="0.2">
      <c r="K900" s="214" t="str">
        <f t="shared" si="26"/>
        <v/>
      </c>
      <c r="L900" s="215" t="str">
        <f t="shared" si="27"/>
        <v/>
      </c>
    </row>
    <row r="901" spans="11:12" x14ac:dyDescent="0.2">
      <c r="K901" s="214" t="str">
        <f t="shared" ref="K901:K964" si="28">M901&amp;O901</f>
        <v/>
      </c>
      <c r="L901" s="215" t="str">
        <f t="shared" ref="L901:L964" si="29">M901&amp;O901&amp;(IF(M901&lt;&gt;"", RIGHT(M901,1),""))</f>
        <v/>
      </c>
    </row>
    <row r="902" spans="11:12" x14ac:dyDescent="0.2">
      <c r="K902" s="214" t="str">
        <f t="shared" si="28"/>
        <v/>
      </c>
      <c r="L902" s="215" t="str">
        <f t="shared" si="29"/>
        <v/>
      </c>
    </row>
    <row r="903" spans="11:12" x14ac:dyDescent="0.2">
      <c r="K903" s="214" t="str">
        <f t="shared" si="28"/>
        <v/>
      </c>
      <c r="L903" s="215" t="str">
        <f t="shared" si="29"/>
        <v/>
      </c>
    </row>
    <row r="904" spans="11:12" x14ac:dyDescent="0.2">
      <c r="K904" s="214" t="str">
        <f t="shared" si="28"/>
        <v/>
      </c>
      <c r="L904" s="215" t="str">
        <f t="shared" si="29"/>
        <v/>
      </c>
    </row>
    <row r="905" spans="11:12" x14ac:dyDescent="0.2">
      <c r="K905" s="214" t="str">
        <f t="shared" si="28"/>
        <v/>
      </c>
      <c r="L905" s="215" t="str">
        <f t="shared" si="29"/>
        <v/>
      </c>
    </row>
    <row r="906" spans="11:12" x14ac:dyDescent="0.2">
      <c r="K906" s="214" t="str">
        <f t="shared" si="28"/>
        <v/>
      </c>
      <c r="L906" s="215" t="str">
        <f t="shared" si="29"/>
        <v/>
      </c>
    </row>
    <row r="907" spans="11:12" x14ac:dyDescent="0.2">
      <c r="K907" s="214" t="str">
        <f t="shared" si="28"/>
        <v/>
      </c>
      <c r="L907" s="215" t="str">
        <f t="shared" si="29"/>
        <v/>
      </c>
    </row>
    <row r="908" spans="11:12" x14ac:dyDescent="0.2">
      <c r="K908" s="214" t="str">
        <f t="shared" si="28"/>
        <v/>
      </c>
      <c r="L908" s="215" t="str">
        <f t="shared" si="29"/>
        <v/>
      </c>
    </row>
    <row r="909" spans="11:12" x14ac:dyDescent="0.2">
      <c r="K909" s="214" t="str">
        <f t="shared" si="28"/>
        <v/>
      </c>
      <c r="L909" s="215" t="str">
        <f t="shared" si="29"/>
        <v/>
      </c>
    </row>
    <row r="910" spans="11:12" x14ac:dyDescent="0.2">
      <c r="K910" s="214" t="str">
        <f t="shared" si="28"/>
        <v/>
      </c>
      <c r="L910" s="215" t="str">
        <f t="shared" si="29"/>
        <v/>
      </c>
    </row>
    <row r="911" spans="11:12" x14ac:dyDescent="0.2">
      <c r="K911" s="214" t="str">
        <f t="shared" si="28"/>
        <v/>
      </c>
      <c r="L911" s="215" t="str">
        <f t="shared" si="29"/>
        <v/>
      </c>
    </row>
    <row r="912" spans="11:12" x14ac:dyDescent="0.2">
      <c r="K912" s="214" t="str">
        <f t="shared" si="28"/>
        <v/>
      </c>
      <c r="L912" s="215" t="str">
        <f t="shared" si="29"/>
        <v/>
      </c>
    </row>
    <row r="913" spans="11:12" x14ac:dyDescent="0.2">
      <c r="K913" s="214" t="str">
        <f t="shared" si="28"/>
        <v/>
      </c>
      <c r="L913" s="215" t="str">
        <f t="shared" si="29"/>
        <v/>
      </c>
    </row>
    <row r="914" spans="11:12" x14ac:dyDescent="0.2">
      <c r="K914" s="214" t="str">
        <f t="shared" si="28"/>
        <v/>
      </c>
      <c r="L914" s="215" t="str">
        <f t="shared" si="29"/>
        <v/>
      </c>
    </row>
    <row r="915" spans="11:12" x14ac:dyDescent="0.2">
      <c r="K915" s="214" t="str">
        <f t="shared" si="28"/>
        <v/>
      </c>
      <c r="L915" s="215" t="str">
        <f t="shared" si="29"/>
        <v/>
      </c>
    </row>
    <row r="916" spans="11:12" x14ac:dyDescent="0.2">
      <c r="K916" s="214" t="str">
        <f t="shared" si="28"/>
        <v/>
      </c>
      <c r="L916" s="215" t="str">
        <f t="shared" si="29"/>
        <v/>
      </c>
    </row>
    <row r="917" spans="11:12" x14ac:dyDescent="0.2">
      <c r="K917" s="214" t="str">
        <f t="shared" si="28"/>
        <v/>
      </c>
      <c r="L917" s="215" t="str">
        <f t="shared" si="29"/>
        <v/>
      </c>
    </row>
    <row r="918" spans="11:12" x14ac:dyDescent="0.2">
      <c r="K918" s="214" t="str">
        <f t="shared" si="28"/>
        <v/>
      </c>
      <c r="L918" s="215" t="str">
        <f t="shared" si="29"/>
        <v/>
      </c>
    </row>
    <row r="919" spans="11:12" x14ac:dyDescent="0.2">
      <c r="K919" s="214" t="str">
        <f t="shared" si="28"/>
        <v/>
      </c>
      <c r="L919" s="215" t="str">
        <f t="shared" si="29"/>
        <v/>
      </c>
    </row>
    <row r="920" spans="11:12" x14ac:dyDescent="0.2">
      <c r="K920" s="214" t="str">
        <f t="shared" si="28"/>
        <v/>
      </c>
      <c r="L920" s="215" t="str">
        <f t="shared" si="29"/>
        <v/>
      </c>
    </row>
    <row r="921" spans="11:12" x14ac:dyDescent="0.2">
      <c r="K921" s="214" t="str">
        <f t="shared" si="28"/>
        <v/>
      </c>
      <c r="L921" s="215" t="str">
        <f t="shared" si="29"/>
        <v/>
      </c>
    </row>
    <row r="922" spans="11:12" x14ac:dyDescent="0.2">
      <c r="K922" s="214" t="str">
        <f t="shared" si="28"/>
        <v/>
      </c>
      <c r="L922" s="215" t="str">
        <f t="shared" si="29"/>
        <v/>
      </c>
    </row>
    <row r="923" spans="11:12" x14ac:dyDescent="0.2">
      <c r="K923" s="214" t="str">
        <f t="shared" si="28"/>
        <v/>
      </c>
      <c r="L923" s="215" t="str">
        <f t="shared" si="29"/>
        <v/>
      </c>
    </row>
    <row r="924" spans="11:12" x14ac:dyDescent="0.2">
      <c r="K924" s="214" t="str">
        <f t="shared" si="28"/>
        <v/>
      </c>
      <c r="L924" s="215" t="str">
        <f t="shared" si="29"/>
        <v/>
      </c>
    </row>
    <row r="925" spans="11:12" x14ac:dyDescent="0.2">
      <c r="K925" s="214" t="str">
        <f t="shared" si="28"/>
        <v/>
      </c>
      <c r="L925" s="215" t="str">
        <f t="shared" si="29"/>
        <v/>
      </c>
    </row>
    <row r="926" spans="11:12" x14ac:dyDescent="0.2">
      <c r="K926" s="214" t="str">
        <f t="shared" si="28"/>
        <v/>
      </c>
      <c r="L926" s="215" t="str">
        <f t="shared" si="29"/>
        <v/>
      </c>
    </row>
    <row r="927" spans="11:12" x14ac:dyDescent="0.2">
      <c r="K927" s="214" t="str">
        <f t="shared" si="28"/>
        <v/>
      </c>
      <c r="L927" s="215" t="str">
        <f t="shared" si="29"/>
        <v/>
      </c>
    </row>
    <row r="928" spans="11:12" x14ac:dyDescent="0.2">
      <c r="K928" s="214" t="str">
        <f t="shared" si="28"/>
        <v/>
      </c>
      <c r="L928" s="215" t="str">
        <f t="shared" si="29"/>
        <v/>
      </c>
    </row>
    <row r="929" spans="11:12" x14ac:dyDescent="0.2">
      <c r="K929" s="214" t="str">
        <f t="shared" si="28"/>
        <v/>
      </c>
      <c r="L929" s="215" t="str">
        <f t="shared" si="29"/>
        <v/>
      </c>
    </row>
    <row r="930" spans="11:12" x14ac:dyDescent="0.2">
      <c r="K930" s="214" t="str">
        <f t="shared" si="28"/>
        <v/>
      </c>
      <c r="L930" s="215" t="str">
        <f t="shared" si="29"/>
        <v/>
      </c>
    </row>
    <row r="931" spans="11:12" x14ac:dyDescent="0.2">
      <c r="K931" s="214" t="str">
        <f t="shared" si="28"/>
        <v/>
      </c>
      <c r="L931" s="215" t="str">
        <f t="shared" si="29"/>
        <v/>
      </c>
    </row>
    <row r="932" spans="11:12" x14ac:dyDescent="0.2">
      <c r="K932" s="214" t="str">
        <f t="shared" si="28"/>
        <v/>
      </c>
      <c r="L932" s="215" t="str">
        <f t="shared" si="29"/>
        <v/>
      </c>
    </row>
    <row r="933" spans="11:12" x14ac:dyDescent="0.2">
      <c r="K933" s="214" t="str">
        <f t="shared" si="28"/>
        <v/>
      </c>
      <c r="L933" s="215" t="str">
        <f t="shared" si="29"/>
        <v/>
      </c>
    </row>
    <row r="934" spans="11:12" x14ac:dyDescent="0.2">
      <c r="K934" s="214" t="str">
        <f t="shared" si="28"/>
        <v/>
      </c>
      <c r="L934" s="215" t="str">
        <f t="shared" si="29"/>
        <v/>
      </c>
    </row>
    <row r="935" spans="11:12" x14ac:dyDescent="0.2">
      <c r="K935" s="214" t="str">
        <f t="shared" si="28"/>
        <v/>
      </c>
      <c r="L935" s="215" t="str">
        <f t="shared" si="29"/>
        <v/>
      </c>
    </row>
    <row r="936" spans="11:12" x14ac:dyDescent="0.2">
      <c r="K936" s="214" t="str">
        <f t="shared" si="28"/>
        <v/>
      </c>
      <c r="L936" s="215" t="str">
        <f t="shared" si="29"/>
        <v/>
      </c>
    </row>
    <row r="937" spans="11:12" x14ac:dyDescent="0.2">
      <c r="K937" s="214" t="str">
        <f t="shared" si="28"/>
        <v/>
      </c>
      <c r="L937" s="215" t="str">
        <f t="shared" si="29"/>
        <v/>
      </c>
    </row>
    <row r="938" spans="11:12" x14ac:dyDescent="0.2">
      <c r="K938" s="214" t="str">
        <f t="shared" si="28"/>
        <v/>
      </c>
      <c r="L938" s="215" t="str">
        <f t="shared" si="29"/>
        <v/>
      </c>
    </row>
    <row r="939" spans="11:12" x14ac:dyDescent="0.2">
      <c r="K939" s="214" t="str">
        <f t="shared" si="28"/>
        <v/>
      </c>
      <c r="L939" s="215" t="str">
        <f t="shared" si="29"/>
        <v/>
      </c>
    </row>
    <row r="940" spans="11:12" x14ac:dyDescent="0.2">
      <c r="K940" s="214" t="str">
        <f t="shared" si="28"/>
        <v/>
      </c>
      <c r="L940" s="215" t="str">
        <f t="shared" si="29"/>
        <v/>
      </c>
    </row>
    <row r="941" spans="11:12" x14ac:dyDescent="0.2">
      <c r="K941" s="214" t="str">
        <f t="shared" si="28"/>
        <v/>
      </c>
      <c r="L941" s="215" t="str">
        <f t="shared" si="29"/>
        <v/>
      </c>
    </row>
    <row r="942" spans="11:12" x14ac:dyDescent="0.2">
      <c r="K942" s="214" t="str">
        <f t="shared" si="28"/>
        <v/>
      </c>
      <c r="L942" s="215" t="str">
        <f t="shared" si="29"/>
        <v/>
      </c>
    </row>
    <row r="943" spans="11:12" x14ac:dyDescent="0.2">
      <c r="K943" s="214" t="str">
        <f t="shared" si="28"/>
        <v/>
      </c>
      <c r="L943" s="215" t="str">
        <f t="shared" si="29"/>
        <v/>
      </c>
    </row>
    <row r="944" spans="11:12" x14ac:dyDescent="0.2">
      <c r="K944" s="214" t="str">
        <f t="shared" si="28"/>
        <v/>
      </c>
      <c r="L944" s="215" t="str">
        <f t="shared" si="29"/>
        <v/>
      </c>
    </row>
    <row r="945" spans="11:12" x14ac:dyDescent="0.2">
      <c r="K945" s="214" t="str">
        <f t="shared" si="28"/>
        <v/>
      </c>
      <c r="L945" s="215" t="str">
        <f t="shared" si="29"/>
        <v/>
      </c>
    </row>
    <row r="946" spans="11:12" x14ac:dyDescent="0.2">
      <c r="K946" s="214" t="str">
        <f t="shared" si="28"/>
        <v/>
      </c>
      <c r="L946" s="215" t="str">
        <f t="shared" si="29"/>
        <v/>
      </c>
    </row>
    <row r="947" spans="11:12" x14ac:dyDescent="0.2">
      <c r="K947" s="214" t="str">
        <f t="shared" si="28"/>
        <v/>
      </c>
      <c r="L947" s="215" t="str">
        <f t="shared" si="29"/>
        <v/>
      </c>
    </row>
    <row r="948" spans="11:12" x14ac:dyDescent="0.2">
      <c r="K948" s="214" t="str">
        <f t="shared" si="28"/>
        <v/>
      </c>
      <c r="L948" s="215" t="str">
        <f t="shared" si="29"/>
        <v/>
      </c>
    </row>
    <row r="949" spans="11:12" x14ac:dyDescent="0.2">
      <c r="K949" s="214" t="str">
        <f t="shared" si="28"/>
        <v/>
      </c>
      <c r="L949" s="215" t="str">
        <f t="shared" si="29"/>
        <v/>
      </c>
    </row>
    <row r="950" spans="11:12" x14ac:dyDescent="0.2">
      <c r="K950" s="214" t="str">
        <f t="shared" si="28"/>
        <v/>
      </c>
      <c r="L950" s="215" t="str">
        <f t="shared" si="29"/>
        <v/>
      </c>
    </row>
    <row r="951" spans="11:12" x14ac:dyDescent="0.2">
      <c r="K951" s="214" t="str">
        <f t="shared" si="28"/>
        <v/>
      </c>
      <c r="L951" s="215" t="str">
        <f t="shared" si="29"/>
        <v/>
      </c>
    </row>
    <row r="952" spans="11:12" x14ac:dyDescent="0.2">
      <c r="K952" s="214" t="str">
        <f t="shared" si="28"/>
        <v/>
      </c>
      <c r="L952" s="215" t="str">
        <f t="shared" si="29"/>
        <v/>
      </c>
    </row>
    <row r="953" spans="11:12" x14ac:dyDescent="0.2">
      <c r="K953" s="214" t="str">
        <f t="shared" si="28"/>
        <v/>
      </c>
      <c r="L953" s="215" t="str">
        <f t="shared" si="29"/>
        <v/>
      </c>
    </row>
    <row r="954" spans="11:12" x14ac:dyDescent="0.2">
      <c r="K954" s="214" t="str">
        <f t="shared" si="28"/>
        <v/>
      </c>
      <c r="L954" s="215" t="str">
        <f t="shared" si="29"/>
        <v/>
      </c>
    </row>
    <row r="955" spans="11:12" x14ac:dyDescent="0.2">
      <c r="K955" s="214" t="str">
        <f t="shared" si="28"/>
        <v/>
      </c>
      <c r="L955" s="215" t="str">
        <f t="shared" si="29"/>
        <v/>
      </c>
    </row>
    <row r="956" spans="11:12" x14ac:dyDescent="0.2">
      <c r="K956" s="214" t="str">
        <f t="shared" si="28"/>
        <v/>
      </c>
      <c r="L956" s="215" t="str">
        <f t="shared" si="29"/>
        <v/>
      </c>
    </row>
    <row r="957" spans="11:12" x14ac:dyDescent="0.2">
      <c r="K957" s="214" t="str">
        <f t="shared" si="28"/>
        <v/>
      </c>
      <c r="L957" s="215" t="str">
        <f t="shared" si="29"/>
        <v/>
      </c>
    </row>
    <row r="958" spans="11:12" x14ac:dyDescent="0.2">
      <c r="K958" s="214" t="str">
        <f t="shared" si="28"/>
        <v/>
      </c>
      <c r="L958" s="215" t="str">
        <f t="shared" si="29"/>
        <v/>
      </c>
    </row>
    <row r="959" spans="11:12" x14ac:dyDescent="0.2">
      <c r="K959" s="214" t="str">
        <f t="shared" si="28"/>
        <v/>
      </c>
      <c r="L959" s="215" t="str">
        <f t="shared" si="29"/>
        <v/>
      </c>
    </row>
    <row r="960" spans="11:12" x14ac:dyDescent="0.2">
      <c r="K960" s="214" t="str">
        <f t="shared" si="28"/>
        <v/>
      </c>
      <c r="L960" s="215" t="str">
        <f t="shared" si="29"/>
        <v/>
      </c>
    </row>
    <row r="961" spans="11:12" x14ac:dyDescent="0.2">
      <c r="K961" s="214" t="str">
        <f t="shared" si="28"/>
        <v/>
      </c>
      <c r="L961" s="215" t="str">
        <f t="shared" si="29"/>
        <v/>
      </c>
    </row>
    <row r="962" spans="11:12" x14ac:dyDescent="0.2">
      <c r="K962" s="214" t="str">
        <f t="shared" si="28"/>
        <v/>
      </c>
      <c r="L962" s="215" t="str">
        <f t="shared" si="29"/>
        <v/>
      </c>
    </row>
    <row r="963" spans="11:12" x14ac:dyDescent="0.2">
      <c r="K963" s="214" t="str">
        <f t="shared" si="28"/>
        <v/>
      </c>
      <c r="L963" s="215" t="str">
        <f t="shared" si="29"/>
        <v/>
      </c>
    </row>
    <row r="964" spans="11:12" x14ac:dyDescent="0.2">
      <c r="K964" s="214" t="str">
        <f t="shared" si="28"/>
        <v/>
      </c>
      <c r="L964" s="215" t="str">
        <f t="shared" si="29"/>
        <v/>
      </c>
    </row>
    <row r="965" spans="11:12" x14ac:dyDescent="0.2">
      <c r="K965" s="214" t="str">
        <f t="shared" ref="K965:K1000" si="30">M965&amp;O965</f>
        <v/>
      </c>
      <c r="L965" s="215" t="str">
        <f t="shared" ref="L965:L1000" si="31">M965&amp;O965&amp;(IF(M965&lt;&gt;"", RIGHT(M965,1),""))</f>
        <v/>
      </c>
    </row>
    <row r="966" spans="11:12" x14ac:dyDescent="0.2">
      <c r="K966" s="214" t="str">
        <f t="shared" si="30"/>
        <v/>
      </c>
      <c r="L966" s="215" t="str">
        <f t="shared" si="31"/>
        <v/>
      </c>
    </row>
    <row r="967" spans="11:12" x14ac:dyDescent="0.2">
      <c r="K967" s="214" t="str">
        <f t="shared" si="30"/>
        <v/>
      </c>
      <c r="L967" s="215" t="str">
        <f t="shared" si="31"/>
        <v/>
      </c>
    </row>
    <row r="968" spans="11:12" x14ac:dyDescent="0.2">
      <c r="K968" s="214" t="str">
        <f t="shared" si="30"/>
        <v/>
      </c>
      <c r="L968" s="215" t="str">
        <f t="shared" si="31"/>
        <v/>
      </c>
    </row>
    <row r="969" spans="11:12" x14ac:dyDescent="0.2">
      <c r="K969" s="214" t="str">
        <f t="shared" si="30"/>
        <v/>
      </c>
      <c r="L969" s="215" t="str">
        <f t="shared" si="31"/>
        <v/>
      </c>
    </row>
    <row r="970" spans="11:12" x14ac:dyDescent="0.2">
      <c r="K970" s="214" t="str">
        <f t="shared" si="30"/>
        <v/>
      </c>
      <c r="L970" s="215" t="str">
        <f t="shared" si="31"/>
        <v/>
      </c>
    </row>
    <row r="971" spans="11:12" x14ac:dyDescent="0.2">
      <c r="K971" s="214" t="str">
        <f t="shared" si="30"/>
        <v/>
      </c>
      <c r="L971" s="215" t="str">
        <f t="shared" si="31"/>
        <v/>
      </c>
    </row>
    <row r="972" spans="11:12" x14ac:dyDescent="0.2">
      <c r="K972" s="214" t="str">
        <f t="shared" si="30"/>
        <v/>
      </c>
      <c r="L972" s="215" t="str">
        <f t="shared" si="31"/>
        <v/>
      </c>
    </row>
    <row r="973" spans="11:12" x14ac:dyDescent="0.2">
      <c r="K973" s="214" t="str">
        <f t="shared" si="30"/>
        <v/>
      </c>
      <c r="L973" s="215" t="str">
        <f t="shared" si="31"/>
        <v/>
      </c>
    </row>
    <row r="974" spans="11:12" x14ac:dyDescent="0.2">
      <c r="K974" s="214" t="str">
        <f t="shared" si="30"/>
        <v/>
      </c>
      <c r="L974" s="215" t="str">
        <f t="shared" si="31"/>
        <v/>
      </c>
    </row>
    <row r="975" spans="11:12" x14ac:dyDescent="0.2">
      <c r="K975" s="214" t="str">
        <f t="shared" si="30"/>
        <v/>
      </c>
      <c r="L975" s="215" t="str">
        <f t="shared" si="31"/>
        <v/>
      </c>
    </row>
    <row r="976" spans="11:12" x14ac:dyDescent="0.2">
      <c r="K976" s="214" t="str">
        <f t="shared" si="30"/>
        <v/>
      </c>
      <c r="L976" s="215" t="str">
        <f t="shared" si="31"/>
        <v/>
      </c>
    </row>
    <row r="977" spans="11:12" x14ac:dyDescent="0.2">
      <c r="K977" s="214" t="str">
        <f t="shared" si="30"/>
        <v/>
      </c>
      <c r="L977" s="215" t="str">
        <f t="shared" si="31"/>
        <v/>
      </c>
    </row>
    <row r="978" spans="11:12" x14ac:dyDescent="0.2">
      <c r="K978" s="214" t="str">
        <f t="shared" si="30"/>
        <v/>
      </c>
      <c r="L978" s="215" t="str">
        <f t="shared" si="31"/>
        <v/>
      </c>
    </row>
    <row r="979" spans="11:12" x14ac:dyDescent="0.2">
      <c r="K979" s="214" t="str">
        <f t="shared" si="30"/>
        <v/>
      </c>
      <c r="L979" s="215" t="str">
        <f t="shared" si="31"/>
        <v/>
      </c>
    </row>
    <row r="980" spans="11:12" x14ac:dyDescent="0.2">
      <c r="K980" s="214" t="str">
        <f t="shared" si="30"/>
        <v/>
      </c>
      <c r="L980" s="215" t="str">
        <f t="shared" si="31"/>
        <v/>
      </c>
    </row>
    <row r="981" spans="11:12" x14ac:dyDescent="0.2">
      <c r="K981" s="214" t="str">
        <f t="shared" si="30"/>
        <v/>
      </c>
      <c r="L981" s="215" t="str">
        <f t="shared" si="31"/>
        <v/>
      </c>
    </row>
    <row r="982" spans="11:12" x14ac:dyDescent="0.2">
      <c r="K982" s="214" t="str">
        <f t="shared" si="30"/>
        <v/>
      </c>
      <c r="L982" s="215" t="str">
        <f t="shared" si="31"/>
        <v/>
      </c>
    </row>
    <row r="983" spans="11:12" x14ac:dyDescent="0.2">
      <c r="K983" s="214" t="str">
        <f t="shared" si="30"/>
        <v/>
      </c>
      <c r="L983" s="215" t="str">
        <f t="shared" si="31"/>
        <v/>
      </c>
    </row>
    <row r="984" spans="11:12" x14ac:dyDescent="0.2">
      <c r="K984" s="214" t="str">
        <f t="shared" si="30"/>
        <v/>
      </c>
      <c r="L984" s="215" t="str">
        <f t="shared" si="31"/>
        <v/>
      </c>
    </row>
    <row r="985" spans="11:12" x14ac:dyDescent="0.2">
      <c r="K985" s="214" t="str">
        <f t="shared" si="30"/>
        <v/>
      </c>
      <c r="L985" s="215" t="str">
        <f t="shared" si="31"/>
        <v/>
      </c>
    </row>
    <row r="986" spans="11:12" x14ac:dyDescent="0.2">
      <c r="K986" s="214" t="str">
        <f t="shared" si="30"/>
        <v/>
      </c>
      <c r="L986" s="215" t="str">
        <f t="shared" si="31"/>
        <v/>
      </c>
    </row>
    <row r="987" spans="11:12" x14ac:dyDescent="0.2">
      <c r="K987" s="214" t="str">
        <f t="shared" si="30"/>
        <v/>
      </c>
      <c r="L987" s="215" t="str">
        <f t="shared" si="31"/>
        <v/>
      </c>
    </row>
    <row r="988" spans="11:12" x14ac:dyDescent="0.2">
      <c r="K988" s="214" t="str">
        <f t="shared" si="30"/>
        <v/>
      </c>
      <c r="L988" s="215" t="str">
        <f t="shared" si="31"/>
        <v/>
      </c>
    </row>
    <row r="989" spans="11:12" x14ac:dyDescent="0.2">
      <c r="K989" s="214" t="str">
        <f t="shared" si="30"/>
        <v/>
      </c>
      <c r="L989" s="215" t="str">
        <f t="shared" si="31"/>
        <v/>
      </c>
    </row>
    <row r="990" spans="11:12" x14ac:dyDescent="0.2">
      <c r="K990" s="214" t="str">
        <f t="shared" si="30"/>
        <v/>
      </c>
      <c r="L990" s="215" t="str">
        <f t="shared" si="31"/>
        <v/>
      </c>
    </row>
    <row r="991" spans="11:12" x14ac:dyDescent="0.2">
      <c r="K991" s="214" t="str">
        <f t="shared" si="30"/>
        <v/>
      </c>
      <c r="L991" s="215" t="str">
        <f t="shared" si="31"/>
        <v/>
      </c>
    </row>
    <row r="992" spans="11:12" x14ac:dyDescent="0.2">
      <c r="K992" s="214" t="str">
        <f t="shared" si="30"/>
        <v/>
      </c>
      <c r="L992" s="215" t="str">
        <f t="shared" si="31"/>
        <v/>
      </c>
    </row>
    <row r="993" spans="11:12" x14ac:dyDescent="0.2">
      <c r="K993" s="214" t="str">
        <f t="shared" si="30"/>
        <v/>
      </c>
      <c r="L993" s="215" t="str">
        <f t="shared" si="31"/>
        <v/>
      </c>
    </row>
    <row r="994" spans="11:12" x14ac:dyDescent="0.2">
      <c r="K994" s="214" t="str">
        <f t="shared" si="30"/>
        <v/>
      </c>
      <c r="L994" s="215" t="str">
        <f t="shared" si="31"/>
        <v/>
      </c>
    </row>
    <row r="995" spans="11:12" x14ac:dyDescent="0.2">
      <c r="K995" s="214" t="str">
        <f t="shared" si="30"/>
        <v/>
      </c>
      <c r="L995" s="215" t="str">
        <f t="shared" si="31"/>
        <v/>
      </c>
    </row>
    <row r="996" spans="11:12" x14ac:dyDescent="0.2">
      <c r="K996" s="214" t="str">
        <f t="shared" si="30"/>
        <v/>
      </c>
      <c r="L996" s="215" t="str">
        <f t="shared" si="31"/>
        <v/>
      </c>
    </row>
    <row r="997" spans="11:12" x14ac:dyDescent="0.2">
      <c r="K997" s="214" t="str">
        <f t="shared" si="30"/>
        <v/>
      </c>
      <c r="L997" s="215" t="str">
        <f t="shared" si="31"/>
        <v/>
      </c>
    </row>
    <row r="998" spans="11:12" x14ac:dyDescent="0.2">
      <c r="K998" s="214" t="str">
        <f t="shared" si="30"/>
        <v/>
      </c>
      <c r="L998" s="215" t="str">
        <f t="shared" si="31"/>
        <v/>
      </c>
    </row>
    <row r="999" spans="11:12" x14ac:dyDescent="0.2">
      <c r="K999" s="214" t="str">
        <f t="shared" si="30"/>
        <v/>
      </c>
      <c r="L999" s="215" t="str">
        <f t="shared" si="31"/>
        <v/>
      </c>
    </row>
    <row r="1000" spans="11:12" x14ac:dyDescent="0.2">
      <c r="K1000" s="214" t="str">
        <f t="shared" si="30"/>
        <v/>
      </c>
      <c r="L1000" s="215" t="str">
        <f t="shared" si="31"/>
        <v/>
      </c>
    </row>
  </sheetData>
  <sheetProtection algorithmName="SHA-512" hashValue="QqBFcrgkl0049+pqcy2oLYSShuW+CQhvmD0XXdsDistjglJSo0DJrMlXAPHIpNX7CioBBnfISy19IbBwMYMY4g==" saltValue="N2m5Z0RaJKGjAdeZnqMxJw==" spinCount="100000" sheet="1" formatColumns="0"/>
  <mergeCells count="9">
    <mergeCell ref="A1:C1"/>
    <mergeCell ref="R2:T2"/>
    <mergeCell ref="U2:W2"/>
    <mergeCell ref="A2:C2"/>
    <mergeCell ref="D2:F2"/>
    <mergeCell ref="G2:J2"/>
    <mergeCell ref="K2:K3"/>
    <mergeCell ref="L2:L3"/>
    <mergeCell ref="M2:Q2"/>
  </mergeCells>
  <phoneticPr fontId="4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誓約書</vt:lpstr>
      <vt:lpstr>個人情報の取得と利用について</vt:lpstr>
      <vt:lpstr>委任状</vt:lpstr>
      <vt:lpstr>交付申請書</vt:lpstr>
      <vt:lpstr>明細書【窓・玄関ドア】</vt:lpstr>
      <vt:lpstr>明細書【断熱パネル】</vt:lpstr>
      <vt:lpstr>明細書【潜熱蓄熱建材】</vt:lpstr>
      <vt:lpstr>明細書【断熱材】</vt:lpstr>
      <vt:lpstr>明細書【調湿建材】</vt:lpstr>
      <vt:lpstr>総括表</vt:lpstr>
      <vt:lpstr>日付データ</vt:lpstr>
      <vt:lpstr>製品リスト</vt:lpstr>
      <vt:lpstr>委任状!Print_Area</vt:lpstr>
      <vt:lpstr>個人情報の取得と利用について!Print_Area</vt:lpstr>
      <vt:lpstr>交付申請書!Print_Area</vt:lpstr>
      <vt:lpstr>誓約書!Print_Area</vt:lpstr>
      <vt:lpstr>総括表!Print_Area</vt:lpstr>
      <vt:lpstr>明細書【潜熱蓄熱建材】!Print_Area</vt:lpstr>
      <vt:lpstr>明細書【窓・玄関ドア】!Print_Area</vt:lpstr>
      <vt:lpstr>明細書【断熱パネル】!Print_Area</vt:lpstr>
      <vt:lpstr>明細書【断熱材】!Print_Area</vt:lpstr>
      <vt:lpstr>明細書【調湿建材】!Print_Area</vt:lpstr>
      <vt:lpstr>明細書【窓・玄関ドア】!Print_Titles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2024-10-24T04:22:23Z</dcterms:modified>
</cp:coreProperties>
</file>